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firstSheet="1" activeTab="1"/>
  </bookViews>
  <sheets>
    <sheet name="проект1 с переносом" sheetId="2" r:id="rId1"/>
    <sheet name="по голосованию" sheetId="5" r:id="rId2"/>
  </sheets>
  <calcPr calcId="145621" fullPrecision="0"/>
</workbook>
</file>

<file path=xl/calcChain.xml><?xml version="1.0" encoding="utf-8"?>
<calcChain xmlns="http://schemas.openxmlformats.org/spreadsheetml/2006/main">
  <c r="H93" i="5" l="1"/>
  <c r="H15" i="5"/>
  <c r="E99" i="5"/>
  <c r="F99" i="5"/>
  <c r="D99" i="5"/>
  <c r="G100" i="5" l="1"/>
  <c r="C99" i="5"/>
  <c r="F96" i="5"/>
  <c r="F102" i="5" s="1"/>
  <c r="G95" i="5"/>
  <c r="D95" i="5"/>
  <c r="G94" i="5"/>
  <c r="H94" i="5" s="1"/>
  <c r="G93" i="5"/>
  <c r="E93" i="5"/>
  <c r="D93" i="5"/>
  <c r="C93" i="5"/>
  <c r="D90" i="5"/>
  <c r="G90" i="5" s="1"/>
  <c r="H90" i="5" s="1"/>
  <c r="G88" i="5"/>
  <c r="H88" i="5" s="1"/>
  <c r="D85" i="5"/>
  <c r="G85" i="5" s="1"/>
  <c r="H85" i="5" s="1"/>
  <c r="G83" i="5"/>
  <c r="D83" i="5"/>
  <c r="G82" i="5"/>
  <c r="D82" i="5"/>
  <c r="G81" i="5"/>
  <c r="D81" i="5"/>
  <c r="D79" i="5"/>
  <c r="G76" i="5"/>
  <c r="D76" i="5"/>
  <c r="D75" i="5"/>
  <c r="G75" i="5" s="1"/>
  <c r="H75" i="5" s="1"/>
  <c r="G74" i="5"/>
  <c r="D74" i="5"/>
  <c r="D72" i="5"/>
  <c r="G72" i="5" s="1"/>
  <c r="H72" i="5" s="1"/>
  <c r="D68" i="5"/>
  <c r="D64" i="5"/>
  <c r="D59" i="5"/>
  <c r="G59" i="5" s="1"/>
  <c r="H59" i="5" s="1"/>
  <c r="E54" i="5"/>
  <c r="C54" i="5"/>
  <c r="E51" i="5"/>
  <c r="C51" i="5"/>
  <c r="E50" i="5"/>
  <c r="C50" i="5"/>
  <c r="E49" i="5"/>
  <c r="C49" i="5"/>
  <c r="E48" i="5"/>
  <c r="C48" i="5"/>
  <c r="E46" i="5"/>
  <c r="C46" i="5"/>
  <c r="D43" i="5"/>
  <c r="G43" i="5" s="1"/>
  <c r="H43" i="5" s="1"/>
  <c r="G42" i="5"/>
  <c r="D42" i="5"/>
  <c r="C42" i="5"/>
  <c r="G41" i="5"/>
  <c r="E41" i="5"/>
  <c r="C41" i="5"/>
  <c r="G40" i="5"/>
  <c r="E40" i="5"/>
  <c r="D40" i="5"/>
  <c r="C40" i="5"/>
  <c r="G39" i="5"/>
  <c r="H39" i="5" s="1"/>
  <c r="G36" i="5"/>
  <c r="E36" i="5"/>
  <c r="G35" i="5"/>
  <c r="H35" i="5" s="1"/>
  <c r="E35" i="5" s="1"/>
  <c r="G34" i="5"/>
  <c r="H34" i="5" s="1"/>
  <c r="E34" i="5" s="1"/>
  <c r="G33" i="5"/>
  <c r="E33" i="5"/>
  <c r="D33" i="5"/>
  <c r="C33" i="5"/>
  <c r="G32" i="5"/>
  <c r="E32" i="5"/>
  <c r="D32" i="5"/>
  <c r="C32" i="5"/>
  <c r="G23" i="5"/>
  <c r="E23" i="5"/>
  <c r="D23" i="5"/>
  <c r="C23" i="5"/>
  <c r="G15" i="5"/>
  <c r="E15" i="5"/>
  <c r="D15" i="5"/>
  <c r="C15" i="5"/>
  <c r="H100" i="5" l="1"/>
  <c r="H99" i="5" s="1"/>
  <c r="G99" i="5"/>
  <c r="D96" i="5"/>
  <c r="D102" i="5" s="1"/>
  <c r="E96" i="5"/>
  <c r="E102" i="5" s="1"/>
  <c r="H96" i="5"/>
  <c r="G96" i="5"/>
  <c r="G102" i="5" l="1"/>
  <c r="H102" i="5"/>
  <c r="E109" i="2"/>
  <c r="F109" i="2"/>
  <c r="G109" i="2"/>
  <c r="H109" i="2"/>
  <c r="D109" i="2"/>
  <c r="D96" i="2" l="1"/>
  <c r="F106" i="2" l="1"/>
  <c r="D44" i="2"/>
  <c r="D61" i="2" l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C109" i="2"/>
  <c r="G105" i="2"/>
  <c r="D105" i="2" s="1"/>
  <c r="G104" i="2"/>
  <c r="G103" i="2"/>
  <c r="E103" i="2"/>
  <c r="D103" i="2"/>
  <c r="C103" i="2"/>
  <c r="D97" i="2"/>
  <c r="G97" i="2" s="1"/>
  <c r="H97" i="2" s="1"/>
  <c r="C96" i="2"/>
  <c r="D94" i="2"/>
  <c r="G94" i="2" s="1"/>
  <c r="H94" i="2" s="1"/>
  <c r="D91" i="2"/>
  <c r="G91" i="2" s="1"/>
  <c r="H91" i="2" s="1"/>
  <c r="G89" i="2"/>
  <c r="D89" i="2" s="1"/>
  <c r="G88" i="2"/>
  <c r="D88" i="2" s="1"/>
  <c r="G87" i="2"/>
  <c r="D87" i="2" s="1"/>
  <c r="D85" i="2"/>
  <c r="G82" i="2"/>
  <c r="D82" i="2" s="1"/>
  <c r="D81" i="2"/>
  <c r="G81" i="2" s="1"/>
  <c r="H81" i="2" s="1"/>
  <c r="G80" i="2"/>
  <c r="D80" i="2"/>
  <c r="D77" i="2" s="1"/>
  <c r="D71" i="2"/>
  <c r="D66" i="2"/>
  <c r="G61" i="2"/>
  <c r="H61" i="2" s="1"/>
  <c r="E55" i="2"/>
  <c r="C55" i="2"/>
  <c r="E52" i="2"/>
  <c r="C52" i="2"/>
  <c r="E51" i="2"/>
  <c r="C51" i="2"/>
  <c r="E50" i="2"/>
  <c r="C50" i="2"/>
  <c r="E49" i="2"/>
  <c r="C49" i="2"/>
  <c r="E47" i="2"/>
  <c r="C47" i="2"/>
  <c r="G44" i="2"/>
  <c r="G43" i="2"/>
  <c r="D43" i="2" s="1"/>
  <c r="C43" i="2"/>
  <c r="G42" i="2"/>
  <c r="E42" i="2"/>
  <c r="C42" i="2"/>
  <c r="G41" i="2"/>
  <c r="E41" i="2"/>
  <c r="D41" i="2"/>
  <c r="C41" i="2"/>
  <c r="G40" i="2"/>
  <c r="H40" i="2" s="1"/>
  <c r="G37" i="2"/>
  <c r="E37" i="2"/>
  <c r="G36" i="2"/>
  <c r="H36" i="2" s="1"/>
  <c r="E36" i="2" s="1"/>
  <c r="G35" i="2"/>
  <c r="H35" i="2" s="1"/>
  <c r="E35" i="2" s="1"/>
  <c r="G34" i="2"/>
  <c r="E34" i="2"/>
  <c r="D34" i="2"/>
  <c r="C34" i="2"/>
  <c r="G33" i="2"/>
  <c r="E33" i="2"/>
  <c r="D33" i="2"/>
  <c r="C33" i="2"/>
  <c r="G24" i="2"/>
  <c r="E24" i="2"/>
  <c r="D24" i="2"/>
  <c r="C24" i="2"/>
  <c r="G15" i="2"/>
  <c r="E15" i="2"/>
  <c r="D15" i="2"/>
  <c r="C15" i="2"/>
  <c r="H110" i="2" l="1"/>
  <c r="G77" i="2"/>
  <c r="H77" i="2" s="1"/>
  <c r="E106" i="2"/>
  <c r="H44" i="2"/>
  <c r="G106" i="2"/>
  <c r="F132" i="2"/>
  <c r="E132" i="2"/>
  <c r="D106" i="2"/>
  <c r="D132" i="2" s="1"/>
  <c r="H106" i="2" l="1"/>
  <c r="H132" i="2" s="1"/>
  <c r="G132" i="2"/>
  <c r="H38" i="5"/>
  <c r="D38" i="5"/>
  <c r="G38" i="5"/>
  <c r="H37" i="5"/>
  <c r="H38" i="2"/>
  <c r="H39" i="2"/>
  <c r="D38" i="2"/>
  <c r="G38" i="2"/>
  <c r="D37" i="5"/>
  <c r="G37" i="5"/>
  <c r="D39" i="2"/>
  <c r="G39" i="2"/>
</calcChain>
</file>

<file path=xl/sharedStrings.xml><?xml version="1.0" encoding="utf-8"?>
<sst xmlns="http://schemas.openxmlformats.org/spreadsheetml/2006/main" count="375" uniqueCount="148">
  <si>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</si>
  <si>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</si>
  <si>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</si>
  <si>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</si>
  <si>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</si>
  <si>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д.14 (Sобщ.=5538,5 м2; Sзем.уч.=2798,75м2)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</si>
  <si>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</si>
  <si>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</si>
  <si>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</si>
  <si>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</si>
  <si>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</si>
  <si>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</si>
  <si>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</si>
  <si>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</si>
  <si>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</si>
  <si>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</si>
  <si>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</si>
  <si>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</si>
  <si>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</si>
  <si>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</si>
  <si>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</si>
  <si>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</si>
  <si>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</si>
  <si>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</si>
  <si>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</si>
  <si>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</si>
  <si>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</si>
  <si>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</si>
  <si>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</si>
  <si>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</si>
  <si>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</si>
  <si>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</si>
  <si>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</si>
  <si>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</si>
  <si>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</si>
  <si>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</si>
  <si>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</si>
  <si>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</si>
  <si>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</si>
  <si>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</si>
  <si>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</si>
  <si>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</si>
  <si>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</si>
  <si>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</si>
  <si>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</si>
  <si>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</si>
  <si>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</si>
  <si>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</si>
  <si>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</si>
  <si>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</si>
  <si>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</si>
  <si>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</si>
  <si>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</si>
  <si>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</si>
  <si>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</si>
  <si>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</si>
  <si>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</si>
  <si>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</si>
  <si>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</si>
  <si>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</si>
  <si>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</si>
  <si>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</si>
  <si>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</si>
  <si>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</si>
  <si>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</si>
  <si>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</si>
  <si>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</si>
  <si>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</si>
  <si>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</si>
  <si>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</si>
  <si>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</si>
  <si>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</si>
  <si>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</si>
  <si>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</si>
  <si>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</si>
  <si>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</si>
  <si>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/резерв/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</si>
  <si>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</si>
  <si>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</si>
  <si>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</si>
  <si>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</si>
  <si>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электроснабжения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</si>
  <si>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</si>
  <si>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</si>
  <si>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</si>
  <si>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</si>
  <si>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замена трансформаторов тока (1 узел учета/3ТТ)</t>
  </si>
  <si>
    <t>1 раз в 4 года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</si>
  <si>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</si>
  <si>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</si>
  <si>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</si>
  <si>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</si>
  <si>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</si>
  <si>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</si>
  <si>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</si>
  <si>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</si>
  <si>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</si>
  <si>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</si>
  <si>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</si>
  <si>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</si>
  <si>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</si>
  <si>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подъездных козырьков</t>
  </si>
  <si>
    <t>Работы заявочного характера</t>
  </si>
  <si>
    <t>Погашение задолженности прошлых периодов</t>
  </si>
  <si>
    <t>Сбор, вывоз и утилизация ТБО, руб/м2</t>
  </si>
  <si>
    <t>Итого :</t>
  </si>
  <si>
    <t>ремонт панельных швов 300 м.п.</t>
  </si>
  <si>
    <t>ремонт кровли 721 м2</t>
  </si>
  <si>
    <t>изготовление и установка металлических решеток - 20 шт.</t>
  </si>
  <si>
    <t>ремонт отмостки 123 м2</t>
  </si>
  <si>
    <t>ремонт козырьков над входом в подъезд 8 шт.</t>
  </si>
  <si>
    <t>ремонт мягкой кровли лоджий 6 шт.</t>
  </si>
  <si>
    <t>установка шаровых кранов отопления д.15 мм - 48 шт.</t>
  </si>
  <si>
    <t>смена задвижек в тепловом узле, на эл.узлах ( д.80 мм - 3 шт., д.50 мм - 11шт.)</t>
  </si>
  <si>
    <t>смена трубопровода ХВС</t>
  </si>
  <si>
    <t>смена запорной арматуры отопления ( д.32 мм - 10 шт.)</t>
  </si>
  <si>
    <t>изоляция трубопроводов ГВС</t>
  </si>
  <si>
    <t>изоляция ВВП</t>
  </si>
  <si>
    <t>смена задвижек ВВП (СТС) диам.80 - 2 шт.</t>
  </si>
  <si>
    <t>уборка мусора в техподвале</t>
  </si>
  <si>
    <t>смена элеватора системы отопления - 1 шт.</t>
  </si>
  <si>
    <t>ремонт освещения в подвале</t>
  </si>
  <si>
    <t>монтаж установки "Термит" с целью защиты бойлера от закипания</t>
  </si>
  <si>
    <t>энергоаудит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</si>
  <si>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</si>
  <si>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</si>
  <si>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</si>
  <si>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заполнение электронных паспортов</t>
  </si>
  <si>
    <t>учет работ по капремонту</t>
  </si>
  <si>
    <t>ремонт секций бойлера диам.168 мм-3шт.</t>
  </si>
  <si>
    <t>ревизия задвижек  ХВС (ду 100 мм 1 шт.)</t>
  </si>
  <si>
    <t>2014 - 2015  г.</t>
  </si>
  <si>
    <t>пылеудаление и дезинфекция вентканалов без пробивки</t>
  </si>
  <si>
    <t>Дополнительные работы (текущие ремонты) в т.ч.:</t>
  </si>
  <si>
    <t>смена задвижек ХВС на ВВП ( д.50 мм - 2 шт.)</t>
  </si>
  <si>
    <t>окраска трубопроводов отопления составом "Корунд"</t>
  </si>
  <si>
    <t>устанока электронного регулятора  теемпературы на ВВП</t>
  </si>
  <si>
    <t>по состоянию на 1.05.2014г.</t>
  </si>
  <si>
    <t>ревизия задвижек отопления ( д.80мм-1 шт., д.100мм-2шт.)</t>
  </si>
  <si>
    <t>Проект 1</t>
  </si>
  <si>
    <t>(с учетом поверки прибора учета холодного водоснабжения)</t>
  </si>
  <si>
    <t>гидравлическое испытание элеваторных узлов и запорной арматуры</t>
  </si>
  <si>
    <t>Итого:</t>
  </si>
  <si>
    <t>очистка  водоприемных воронок</t>
  </si>
  <si>
    <t>Обслуживание общедомовых приборов учета теплоэнергии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</si>
  <si>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</si>
  <si>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</si>
  <si>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ревизия задвижек отопления ( д.80мм-4 шт., д.100мм-2шт., д.50 мм -5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</si>
</sst>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Black"/>
      <family val="2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/>
    <xf numFmtId="2" fontId="5" fillId="3" borderId="0" xfId="0" applyNumberFormat="1" applyFont="1" applyFill="1"/>
    <xf numFmtId="2" fontId="0" fillId="3" borderId="0" xfId="0" applyNumberForma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2" fontId="8" fillId="3" borderId="21" xfId="0" applyNumberFormat="1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9" fillId="3" borderId="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2" fontId="8" fillId="2" borderId="28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left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32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2" borderId="18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opLeftCell="A109" zoomScale="75" zoomScaleNormal="75" workbookViewId="0">
      <selection sqref="A1:H13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7109375" style="1" customWidth="1"/>
    <col min="9" max="9" width="18.85546875" style="1" customWidth="1"/>
    <col min="10" max="10" width="17.1406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7" t="s">
        <v>0</v>
      </c>
      <c r="B1" s="108"/>
      <c r="C1" s="108"/>
      <c r="D1" s="108"/>
      <c r="E1" s="108"/>
      <c r="F1" s="108"/>
      <c r="G1" s="108"/>
      <c r="H1" s="108"/>
    </row>
    <row r="2" spans="1:11" ht="12.75" customHeight="1" x14ac:dyDescent="0.3">
      <c r="B2" s="109" t="s">
        <v>1</v>
      </c>
      <c r="C2" s="109"/>
      <c r="D2" s="109"/>
      <c r="E2" s="109"/>
      <c r="F2" s="109"/>
      <c r="G2" s="108"/>
      <c r="H2" s="108"/>
    </row>
    <row r="3" spans="1:11" ht="22.5" customHeight="1" x14ac:dyDescent="0.4">
      <c r="A3" s="3" t="s">
        <v>131</v>
      </c>
      <c r="B3" s="109" t="s">
        <v>2</v>
      </c>
      <c r="C3" s="109"/>
      <c r="D3" s="109"/>
      <c r="E3" s="109"/>
      <c r="F3" s="109"/>
      <c r="G3" s="108"/>
      <c r="H3" s="108"/>
    </row>
    <row r="4" spans="1:11" ht="14.25" customHeight="1" x14ac:dyDescent="0.3">
      <c r="B4" s="109" t="s">
        <v>3</v>
      </c>
      <c r="C4" s="109"/>
      <c r="D4" s="109"/>
      <c r="E4" s="109"/>
      <c r="F4" s="109"/>
      <c r="G4" s="108"/>
      <c r="H4" s="108"/>
    </row>
    <row r="5" spans="1:11" ht="25.5" customHeight="1" x14ac:dyDescent="0.4">
      <c r="A5" s="110" t="s">
        <v>139</v>
      </c>
      <c r="B5" s="110"/>
      <c r="C5" s="110"/>
      <c r="D5" s="110"/>
      <c r="E5" s="110"/>
      <c r="F5" s="110"/>
      <c r="G5" s="110"/>
      <c r="H5" s="110"/>
      <c r="I5" s="4"/>
    </row>
    <row r="6" spans="1:11" ht="25.5" customHeight="1" x14ac:dyDescent="0.4">
      <c r="A6" s="110" t="s">
        <v>140</v>
      </c>
      <c r="B6" s="110"/>
      <c r="C6" s="110"/>
      <c r="D6" s="110"/>
      <c r="E6" s="110"/>
      <c r="F6" s="110"/>
      <c r="G6" s="110"/>
      <c r="H6" s="110"/>
      <c r="I6" s="4"/>
    </row>
    <row r="7" spans="1:11" ht="25.5" customHeight="1" x14ac:dyDescent="0.2">
      <c r="A7" s="123" t="s">
        <v>145</v>
      </c>
      <c r="B7" s="123"/>
      <c r="C7" s="123"/>
      <c r="D7" s="123"/>
      <c r="E7" s="123"/>
      <c r="F7" s="123"/>
      <c r="G7" s="123"/>
      <c r="H7" s="123"/>
      <c r="I7" s="4"/>
    </row>
    <row r="8" spans="1:11" s="5" customFormat="1" ht="22.5" customHeight="1" x14ac:dyDescent="0.4">
      <c r="A8" s="111" t="s">
        <v>4</v>
      </c>
      <c r="B8" s="111"/>
      <c r="C8" s="111"/>
      <c r="D8" s="111"/>
      <c r="E8" s="112"/>
      <c r="F8" s="112"/>
      <c r="G8" s="112"/>
      <c r="H8" s="112"/>
      <c r="K8" s="6"/>
    </row>
    <row r="9" spans="1:11" s="7" customFormat="1" ht="18.75" customHeight="1" x14ac:dyDescent="0.4">
      <c r="A9" s="111" t="s">
        <v>5</v>
      </c>
      <c r="B9" s="111"/>
      <c r="C9" s="111"/>
      <c r="D9" s="111"/>
      <c r="E9" s="112"/>
      <c r="F9" s="112"/>
      <c r="G9" s="112"/>
      <c r="H9" s="112"/>
    </row>
    <row r="10" spans="1:11" s="8" customFormat="1" ht="17.25" customHeight="1" x14ac:dyDescent="0.2">
      <c r="A10" s="113" t="s">
        <v>6</v>
      </c>
      <c r="B10" s="113"/>
      <c r="C10" s="113"/>
      <c r="D10" s="113"/>
      <c r="E10" s="114"/>
      <c r="F10" s="114"/>
      <c r="G10" s="114"/>
      <c r="H10" s="114"/>
    </row>
    <row r="11" spans="1:11" s="7" customFormat="1" ht="30" customHeight="1" thickBot="1" x14ac:dyDescent="0.25">
      <c r="A11" s="115" t="s">
        <v>7</v>
      </c>
      <c r="B11" s="115"/>
      <c r="C11" s="115"/>
      <c r="D11" s="115"/>
      <c r="E11" s="116"/>
      <c r="F11" s="116"/>
      <c r="G11" s="116"/>
      <c r="H11" s="116"/>
    </row>
    <row r="12" spans="1:11" s="13" customFormat="1" ht="139.5" customHeight="1" thickBot="1" x14ac:dyDescent="0.25">
      <c r="A12" s="9" t="s">
        <v>8</v>
      </c>
      <c r="B12" s="10" t="s">
        <v>9</v>
      </c>
      <c r="C12" s="11" t="s">
        <v>10</v>
      </c>
      <c r="D12" s="11" t="s">
        <v>11</v>
      </c>
      <c r="E12" s="11" t="s">
        <v>10</v>
      </c>
      <c r="F12" s="12" t="s">
        <v>12</v>
      </c>
      <c r="G12" s="11" t="s">
        <v>10</v>
      </c>
      <c r="H12" s="12" t="s">
        <v>12</v>
      </c>
      <c r="K12" s="14"/>
    </row>
    <row r="13" spans="1:11" s="21" customFormat="1" x14ac:dyDescent="0.2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K13" s="22"/>
    </row>
    <row r="14" spans="1:11" s="21" customFormat="1" ht="49.5" customHeight="1" x14ac:dyDescent="0.2">
      <c r="A14" s="117" t="s">
        <v>13</v>
      </c>
      <c r="B14" s="118"/>
      <c r="C14" s="118"/>
      <c r="D14" s="118"/>
      <c r="E14" s="118"/>
      <c r="F14" s="118"/>
      <c r="G14" s="119"/>
      <c r="H14" s="120"/>
      <c r="K14" s="22"/>
    </row>
    <row r="15" spans="1:11" s="13" customFormat="1" ht="15" x14ac:dyDescent="0.2">
      <c r="A15" s="23" t="s">
        <v>146</v>
      </c>
      <c r="B15" s="24" t="s">
        <v>14</v>
      </c>
      <c r="C15" s="25">
        <f>F15*12</f>
        <v>0</v>
      </c>
      <c r="D15" s="26">
        <f>G15*I15</f>
        <v>184764.36</v>
      </c>
      <c r="E15" s="27">
        <f>H15*12</f>
        <v>33.36</v>
      </c>
      <c r="F15" s="28"/>
      <c r="G15" s="27">
        <f>H15*12</f>
        <v>33.36</v>
      </c>
      <c r="H15" s="28">
        <v>2.78</v>
      </c>
      <c r="I15" s="13">
        <v>5538.5</v>
      </c>
      <c r="J15" s="13">
        <v>1.07</v>
      </c>
      <c r="K15" s="14">
        <v>2.2400000000000002</v>
      </c>
    </row>
    <row r="16" spans="1:11" s="13" customFormat="1" ht="27" customHeight="1" x14ac:dyDescent="0.2">
      <c r="A16" s="29" t="s">
        <v>15</v>
      </c>
      <c r="B16" s="30" t="s">
        <v>16</v>
      </c>
      <c r="C16" s="25"/>
      <c r="D16" s="26"/>
      <c r="E16" s="27"/>
      <c r="F16" s="28"/>
      <c r="G16" s="27"/>
      <c r="H16" s="28"/>
      <c r="K16" s="14"/>
    </row>
    <row r="17" spans="1:11" s="13" customFormat="1" ht="18.75" customHeight="1" x14ac:dyDescent="0.2">
      <c r="A17" s="29" t="s">
        <v>17</v>
      </c>
      <c r="B17" s="30" t="s">
        <v>16</v>
      </c>
      <c r="C17" s="25"/>
      <c r="D17" s="26"/>
      <c r="E17" s="27"/>
      <c r="F17" s="28"/>
      <c r="G17" s="27"/>
      <c r="H17" s="28"/>
      <c r="K17" s="14"/>
    </row>
    <row r="18" spans="1:11" s="13" customFormat="1" ht="20.25" customHeight="1" x14ac:dyDescent="0.2">
      <c r="A18" s="29" t="s">
        <v>18</v>
      </c>
      <c r="B18" s="30" t="s">
        <v>19</v>
      </c>
      <c r="C18" s="25"/>
      <c r="D18" s="26"/>
      <c r="E18" s="27"/>
      <c r="F18" s="28"/>
      <c r="G18" s="27"/>
      <c r="H18" s="28"/>
      <c r="K18" s="14"/>
    </row>
    <row r="19" spans="1:11" s="13" customFormat="1" ht="18" customHeight="1" x14ac:dyDescent="0.2">
      <c r="A19" s="29" t="s">
        <v>20</v>
      </c>
      <c r="B19" s="33" t="s">
        <v>16</v>
      </c>
      <c r="C19" s="25"/>
      <c r="D19" s="26"/>
      <c r="E19" s="27"/>
      <c r="F19" s="28"/>
      <c r="G19" s="27"/>
      <c r="H19" s="28"/>
      <c r="K19" s="14"/>
    </row>
    <row r="20" spans="1:11" s="13" customFormat="1" ht="16.5" customHeight="1" x14ac:dyDescent="0.2">
      <c r="A20" s="99" t="s">
        <v>142</v>
      </c>
      <c r="B20" s="100"/>
      <c r="C20" s="101"/>
      <c r="D20" s="102"/>
      <c r="E20" s="101"/>
      <c r="F20" s="103"/>
      <c r="G20" s="101"/>
      <c r="H20" s="28">
        <v>2.56</v>
      </c>
      <c r="K20" s="14"/>
    </row>
    <row r="21" spans="1:11" s="13" customFormat="1" ht="15.75" customHeight="1" x14ac:dyDescent="0.2">
      <c r="A21" s="104" t="s">
        <v>127</v>
      </c>
      <c r="B21" s="100" t="s">
        <v>16</v>
      </c>
      <c r="C21" s="101"/>
      <c r="D21" s="102"/>
      <c r="E21" s="101"/>
      <c r="F21" s="103"/>
      <c r="G21" s="101"/>
      <c r="H21" s="28"/>
      <c r="K21" s="14"/>
    </row>
    <row r="22" spans="1:11" s="13" customFormat="1" ht="15.75" customHeight="1" x14ac:dyDescent="0.2">
      <c r="A22" s="104" t="s">
        <v>128</v>
      </c>
      <c r="B22" s="100" t="s">
        <v>16</v>
      </c>
      <c r="C22" s="101"/>
      <c r="D22" s="102"/>
      <c r="E22" s="101"/>
      <c r="F22" s="103"/>
      <c r="G22" s="101"/>
      <c r="H22" s="28"/>
      <c r="K22" s="14"/>
    </row>
    <row r="23" spans="1:11" s="13" customFormat="1" ht="17.25" customHeight="1" x14ac:dyDescent="0.2">
      <c r="A23" s="99" t="s">
        <v>142</v>
      </c>
      <c r="B23" s="100"/>
      <c r="C23" s="101"/>
      <c r="D23" s="102"/>
      <c r="E23" s="101"/>
      <c r="F23" s="103"/>
      <c r="G23" s="101"/>
      <c r="H23" s="28">
        <v>0.22</v>
      </c>
      <c r="K23" s="14"/>
    </row>
    <row r="24" spans="1:11" s="13" customFormat="1" ht="30" x14ac:dyDescent="0.2">
      <c r="A24" s="23" t="s">
        <v>21</v>
      </c>
      <c r="B24" s="31" t="s">
        <v>22</v>
      </c>
      <c r="C24" s="25">
        <f>F24*12</f>
        <v>0</v>
      </c>
      <c r="D24" s="26">
        <f>G24*I24</f>
        <v>110326.92</v>
      </c>
      <c r="E24" s="27">
        <f>H24*12</f>
        <v>19.920000000000002</v>
      </c>
      <c r="F24" s="28"/>
      <c r="G24" s="27">
        <f>H24*12</f>
        <v>19.920000000000002</v>
      </c>
      <c r="H24" s="28">
        <v>1.66</v>
      </c>
      <c r="I24" s="13">
        <v>5538.5</v>
      </c>
      <c r="J24" s="13">
        <v>1.07</v>
      </c>
      <c r="K24" s="14">
        <v>1.46</v>
      </c>
    </row>
    <row r="25" spans="1:11" s="13" customFormat="1" ht="15" x14ac:dyDescent="0.2">
      <c r="A25" s="29" t="s">
        <v>23</v>
      </c>
      <c r="B25" s="30" t="s">
        <v>22</v>
      </c>
      <c r="C25" s="25"/>
      <c r="D25" s="26"/>
      <c r="E25" s="27"/>
      <c r="F25" s="28"/>
      <c r="G25" s="27"/>
      <c r="H25" s="28"/>
      <c r="K25" s="14"/>
    </row>
    <row r="26" spans="1:11" s="13" customFormat="1" ht="15" x14ac:dyDescent="0.2">
      <c r="A26" s="29" t="s">
        <v>24</v>
      </c>
      <c r="B26" s="30" t="s">
        <v>22</v>
      </c>
      <c r="C26" s="25"/>
      <c r="D26" s="26"/>
      <c r="E26" s="27"/>
      <c r="F26" s="28"/>
      <c r="G26" s="27"/>
      <c r="H26" s="28"/>
      <c r="K26" s="14"/>
    </row>
    <row r="27" spans="1:11" s="13" customFormat="1" ht="15" x14ac:dyDescent="0.2">
      <c r="A27" s="32" t="s">
        <v>25</v>
      </c>
      <c r="B27" s="33" t="s">
        <v>26</v>
      </c>
      <c r="C27" s="25"/>
      <c r="D27" s="26"/>
      <c r="E27" s="27"/>
      <c r="F27" s="28"/>
      <c r="G27" s="27"/>
      <c r="H27" s="28"/>
      <c r="K27" s="14"/>
    </row>
    <row r="28" spans="1:11" s="13" customFormat="1" ht="15" x14ac:dyDescent="0.2">
      <c r="A28" s="29" t="s">
        <v>27</v>
      </c>
      <c r="B28" s="30" t="s">
        <v>22</v>
      </c>
      <c r="C28" s="25"/>
      <c r="D28" s="26"/>
      <c r="E28" s="27"/>
      <c r="F28" s="28"/>
      <c r="G28" s="27"/>
      <c r="H28" s="28"/>
      <c r="K28" s="14"/>
    </row>
    <row r="29" spans="1:11" s="13" customFormat="1" ht="25.5" x14ac:dyDescent="0.2">
      <c r="A29" s="29" t="s">
        <v>28</v>
      </c>
      <c r="B29" s="30" t="s">
        <v>29</v>
      </c>
      <c r="C29" s="25"/>
      <c r="D29" s="26"/>
      <c r="E29" s="27"/>
      <c r="F29" s="28"/>
      <c r="G29" s="27"/>
      <c r="H29" s="28"/>
      <c r="K29" s="14"/>
    </row>
    <row r="30" spans="1:11" s="13" customFormat="1" ht="15" x14ac:dyDescent="0.2">
      <c r="A30" s="29" t="s">
        <v>30</v>
      </c>
      <c r="B30" s="30" t="s">
        <v>22</v>
      </c>
      <c r="C30" s="25"/>
      <c r="D30" s="26"/>
      <c r="E30" s="27"/>
      <c r="F30" s="28"/>
      <c r="G30" s="27"/>
      <c r="H30" s="28"/>
      <c r="K30" s="14"/>
    </row>
    <row r="31" spans="1:11" s="13" customFormat="1" ht="15" x14ac:dyDescent="0.2">
      <c r="A31" s="34" t="s">
        <v>31</v>
      </c>
      <c r="B31" s="35" t="s">
        <v>22</v>
      </c>
      <c r="C31" s="25"/>
      <c r="D31" s="26"/>
      <c r="E31" s="27"/>
      <c r="F31" s="28"/>
      <c r="G31" s="27"/>
      <c r="H31" s="28"/>
      <c r="K31" s="14"/>
    </row>
    <row r="32" spans="1:11" s="13" customFormat="1" ht="26.25" thickBot="1" x14ac:dyDescent="0.25">
      <c r="A32" s="36" t="s">
        <v>32</v>
      </c>
      <c r="B32" s="37" t="s">
        <v>33</v>
      </c>
      <c r="C32" s="25"/>
      <c r="D32" s="26"/>
      <c r="E32" s="27"/>
      <c r="F32" s="28"/>
      <c r="G32" s="27"/>
      <c r="H32" s="28"/>
      <c r="K32" s="14"/>
    </row>
    <row r="33" spans="1:11" s="40" customFormat="1" ht="15" x14ac:dyDescent="0.2">
      <c r="A33" s="38" t="s">
        <v>34</v>
      </c>
      <c r="B33" s="24" t="s">
        <v>35</v>
      </c>
      <c r="C33" s="25">
        <f>F33*12</f>
        <v>0</v>
      </c>
      <c r="D33" s="26">
        <f t="shared" ref="D33:D41" si="0">G33*I33</f>
        <v>45194.16</v>
      </c>
      <c r="E33" s="27">
        <f>H33*12</f>
        <v>8.16</v>
      </c>
      <c r="F33" s="39"/>
      <c r="G33" s="27">
        <f>H33*12</f>
        <v>8.16</v>
      </c>
      <c r="H33" s="28">
        <v>0.68</v>
      </c>
      <c r="I33" s="13">
        <v>5538.5</v>
      </c>
      <c r="J33" s="13">
        <v>1.07</v>
      </c>
      <c r="K33" s="14">
        <v>0.6</v>
      </c>
    </row>
    <row r="34" spans="1:11" s="13" customFormat="1" ht="15" x14ac:dyDescent="0.2">
      <c r="A34" s="38" t="s">
        <v>36</v>
      </c>
      <c r="B34" s="24" t="s">
        <v>37</v>
      </c>
      <c r="C34" s="25">
        <f>F34*12</f>
        <v>0</v>
      </c>
      <c r="D34" s="26">
        <f>G34*I34</f>
        <v>147545.64000000001</v>
      </c>
      <c r="E34" s="27">
        <f>H34*12</f>
        <v>26.64</v>
      </c>
      <c r="F34" s="39"/>
      <c r="G34" s="27">
        <f>H34*12</f>
        <v>26.64</v>
      </c>
      <c r="H34" s="28">
        <v>2.2200000000000002</v>
      </c>
      <c r="I34" s="13">
        <v>5538.5</v>
      </c>
      <c r="J34" s="13">
        <v>1.07</v>
      </c>
      <c r="K34" s="14">
        <v>1.94</v>
      </c>
    </row>
    <row r="35" spans="1:11" s="21" customFormat="1" ht="30" x14ac:dyDescent="0.2">
      <c r="A35" s="38" t="s">
        <v>38</v>
      </c>
      <c r="B35" s="24" t="s">
        <v>14</v>
      </c>
      <c r="C35" s="41"/>
      <c r="D35" s="26">
        <v>1848.15</v>
      </c>
      <c r="E35" s="42">
        <f>H35*12</f>
        <v>0.36</v>
      </c>
      <c r="F35" s="39"/>
      <c r="G35" s="27">
        <f t="shared" ref="G35:G40" si="1">D35/I35</f>
        <v>0.33</v>
      </c>
      <c r="H35" s="28">
        <f>G35/12</f>
        <v>0.03</v>
      </c>
      <c r="I35" s="13">
        <v>5538.5</v>
      </c>
      <c r="J35" s="13">
        <v>1.07</v>
      </c>
      <c r="K35" s="14">
        <v>0.02</v>
      </c>
    </row>
    <row r="36" spans="1:11" s="21" customFormat="1" ht="30" x14ac:dyDescent="0.2">
      <c r="A36" s="38" t="s">
        <v>39</v>
      </c>
      <c r="B36" s="24" t="s">
        <v>14</v>
      </c>
      <c r="C36" s="41"/>
      <c r="D36" s="26">
        <v>1848.15</v>
      </c>
      <c r="E36" s="42">
        <f>H36*12</f>
        <v>0.36</v>
      </c>
      <c r="F36" s="39"/>
      <c r="G36" s="27">
        <f t="shared" si="1"/>
        <v>0.33</v>
      </c>
      <c r="H36" s="28">
        <f t="shared" ref="H36:H40" si="2">G36/12</f>
        <v>0.03</v>
      </c>
      <c r="I36" s="13">
        <v>5538.5</v>
      </c>
      <c r="J36" s="13">
        <v>1.07</v>
      </c>
      <c r="K36" s="14">
        <v>0.02</v>
      </c>
    </row>
    <row r="37" spans="1:11" s="21" customFormat="1" ht="20.25" customHeight="1" x14ac:dyDescent="0.2">
      <c r="A37" s="38" t="s">
        <v>144</v>
      </c>
      <c r="B37" s="24" t="s">
        <v>14</v>
      </c>
      <c r="C37" s="41"/>
      <c r="D37" s="26">
        <v>11670.68</v>
      </c>
      <c r="E37" s="42">
        <f>H37*12</f>
        <v>2.04</v>
      </c>
      <c r="F37" s="39"/>
      <c r="G37" s="27">
        <f t="shared" si="1"/>
        <v>2.11</v>
      </c>
      <c r="H37" s="28">
        <v>0.17</v>
      </c>
      <c r="I37" s="13">
        <v>5538.5</v>
      </c>
      <c r="J37" s="13">
        <v>1.07</v>
      </c>
      <c r="K37" s="14">
        <v>0.15</v>
      </c>
    </row>
    <row r="38" spans="1:11" s="21" customFormat="1" ht="30" hidden="1" x14ac:dyDescent="0.2">
      <c r="A38" s="38" t="s">
        <v>40</v>
      </c>
      <c r="B38" s="24" t="s">
        <v>29</v>
      </c>
      <c r="C38" s="41"/>
      <c r="D38" s="26">
        <f t="shared" ca="1" si="0"/>
        <v>0</v>
      </c>
      <c r="E38" s="42"/>
      <c r="F38" s="39"/>
      <c r="G38" s="27">
        <f t="shared" ca="1" si="1"/>
        <v>1.98</v>
      </c>
      <c r="H38" s="28">
        <f t="shared" ca="1" si="2"/>
        <v>0.16</v>
      </c>
      <c r="I38" s="13">
        <v>5538.5</v>
      </c>
      <c r="J38" s="13">
        <v>1.07</v>
      </c>
      <c r="K38" s="14">
        <v>0</v>
      </c>
    </row>
    <row r="39" spans="1:11" s="21" customFormat="1" ht="30" hidden="1" x14ac:dyDescent="0.2">
      <c r="A39" s="38" t="s">
        <v>41</v>
      </c>
      <c r="B39" s="24" t="s">
        <v>29</v>
      </c>
      <c r="C39" s="41"/>
      <c r="D39" s="26">
        <f t="shared" ca="1" si="0"/>
        <v>0</v>
      </c>
      <c r="E39" s="42"/>
      <c r="F39" s="39"/>
      <c r="G39" s="27">
        <f t="shared" ca="1" si="1"/>
        <v>1.98</v>
      </c>
      <c r="H39" s="28">
        <f t="shared" ca="1" si="2"/>
        <v>0.16</v>
      </c>
      <c r="I39" s="13">
        <v>5538.5</v>
      </c>
      <c r="J39" s="13">
        <v>1.07</v>
      </c>
      <c r="K39" s="14">
        <v>0</v>
      </c>
    </row>
    <row r="40" spans="1:11" s="21" customFormat="1" ht="30" x14ac:dyDescent="0.2">
      <c r="A40" s="38" t="s">
        <v>40</v>
      </c>
      <c r="B40" s="24" t="s">
        <v>29</v>
      </c>
      <c r="C40" s="41"/>
      <c r="D40" s="26">
        <v>3305.23</v>
      </c>
      <c r="E40" s="42"/>
      <c r="F40" s="39"/>
      <c r="G40" s="27">
        <f t="shared" si="1"/>
        <v>0.6</v>
      </c>
      <c r="H40" s="28">
        <f t="shared" si="2"/>
        <v>0.05</v>
      </c>
      <c r="I40" s="13">
        <v>5538.5</v>
      </c>
      <c r="J40" s="13">
        <v>1.07</v>
      </c>
      <c r="K40" s="14">
        <v>0.15</v>
      </c>
    </row>
    <row r="41" spans="1:11" s="13" customFormat="1" ht="15" x14ac:dyDescent="0.2">
      <c r="A41" s="38" t="s">
        <v>42</v>
      </c>
      <c r="B41" s="24" t="s">
        <v>43</v>
      </c>
      <c r="C41" s="41">
        <f>F41*12</f>
        <v>0</v>
      </c>
      <c r="D41" s="26">
        <f t="shared" si="0"/>
        <v>2658.48</v>
      </c>
      <c r="E41" s="42">
        <f>H41*12</f>
        <v>0.48</v>
      </c>
      <c r="F41" s="39"/>
      <c r="G41" s="27">
        <f>H41*12</f>
        <v>0.48</v>
      </c>
      <c r="H41" s="28">
        <v>0.04</v>
      </c>
      <c r="I41" s="13">
        <v>5538.5</v>
      </c>
      <c r="J41" s="13">
        <v>1.07</v>
      </c>
      <c r="K41" s="14">
        <v>0.03</v>
      </c>
    </row>
    <row r="42" spans="1:11" s="13" customFormat="1" ht="15" x14ac:dyDescent="0.2">
      <c r="A42" s="38" t="s">
        <v>44</v>
      </c>
      <c r="B42" s="43" t="s">
        <v>45</v>
      </c>
      <c r="C42" s="44">
        <f>F42*12</f>
        <v>0</v>
      </c>
      <c r="D42" s="26">
        <v>1993.86</v>
      </c>
      <c r="E42" s="45">
        <f>H42*12</f>
        <v>0.36</v>
      </c>
      <c r="F42" s="46"/>
      <c r="G42" s="27">
        <f>D42/I42</f>
        <v>0.36</v>
      </c>
      <c r="H42" s="28">
        <v>0.03</v>
      </c>
      <c r="I42" s="13">
        <v>5538.5</v>
      </c>
      <c r="J42" s="13">
        <v>1.07</v>
      </c>
      <c r="K42" s="14">
        <v>0.02</v>
      </c>
    </row>
    <row r="43" spans="1:11" s="40" customFormat="1" ht="30" x14ac:dyDescent="0.2">
      <c r="A43" s="38" t="s">
        <v>46</v>
      </c>
      <c r="B43" s="24" t="s">
        <v>47</v>
      </c>
      <c r="C43" s="41">
        <f>F43*12</f>
        <v>0</v>
      </c>
      <c r="D43" s="26">
        <f>G43*I43</f>
        <v>2658.48</v>
      </c>
      <c r="E43" s="42"/>
      <c r="F43" s="39"/>
      <c r="G43" s="27">
        <f>H43*12</f>
        <v>0.48</v>
      </c>
      <c r="H43" s="28">
        <v>0.04</v>
      </c>
      <c r="I43" s="13">
        <v>5538.5</v>
      </c>
      <c r="J43" s="13">
        <v>1.07</v>
      </c>
      <c r="K43" s="14">
        <v>0.03</v>
      </c>
    </row>
    <row r="44" spans="1:11" s="40" customFormat="1" ht="15" x14ac:dyDescent="0.2">
      <c r="A44" s="38" t="s">
        <v>48</v>
      </c>
      <c r="B44" s="24"/>
      <c r="C44" s="25"/>
      <c r="D44" s="27">
        <f>D46+D47+D48+D49+D50+D51+D52+D53+D54+D55+D56+D59+D60</f>
        <v>114264.46</v>
      </c>
      <c r="E44" s="27"/>
      <c r="F44" s="39"/>
      <c r="G44" s="27">
        <f>D44/I44</f>
        <v>20.63</v>
      </c>
      <c r="H44" s="28">
        <f>G44/12</f>
        <v>1.72</v>
      </c>
      <c r="I44" s="13">
        <v>5538.5</v>
      </c>
      <c r="J44" s="13">
        <v>1.07</v>
      </c>
      <c r="K44" s="14">
        <v>0.83</v>
      </c>
    </row>
    <row r="45" spans="1:11" s="21" customFormat="1" ht="15" hidden="1" x14ac:dyDescent="0.2">
      <c r="A45" s="47" t="s">
        <v>49</v>
      </c>
      <c r="B45" s="30" t="s">
        <v>50</v>
      </c>
      <c r="C45" s="48"/>
      <c r="D45" s="49"/>
      <c r="E45" s="50"/>
      <c r="F45" s="51"/>
      <c r="G45" s="50"/>
      <c r="H45" s="51">
        <v>0</v>
      </c>
      <c r="I45" s="13">
        <v>5538.5</v>
      </c>
      <c r="J45" s="13">
        <v>1.07</v>
      </c>
      <c r="K45" s="14">
        <v>0</v>
      </c>
    </row>
    <row r="46" spans="1:11" s="21" customFormat="1" ht="15" x14ac:dyDescent="0.2">
      <c r="A46" s="47" t="s">
        <v>51</v>
      </c>
      <c r="B46" s="30" t="s">
        <v>50</v>
      </c>
      <c r="C46" s="48"/>
      <c r="D46" s="49">
        <v>491.24</v>
      </c>
      <c r="E46" s="50"/>
      <c r="F46" s="51"/>
      <c r="G46" s="50"/>
      <c r="H46" s="51"/>
      <c r="I46" s="13">
        <v>5538.5</v>
      </c>
      <c r="J46" s="13">
        <v>1.07</v>
      </c>
      <c r="K46" s="14">
        <v>0.01</v>
      </c>
    </row>
    <row r="47" spans="1:11" s="21" customFormat="1" ht="15" x14ac:dyDescent="0.2">
      <c r="A47" s="47" t="s">
        <v>52</v>
      </c>
      <c r="B47" s="30" t="s">
        <v>53</v>
      </c>
      <c r="C47" s="48">
        <f>F47*12</f>
        <v>0</v>
      </c>
      <c r="D47" s="49">
        <v>1663.28</v>
      </c>
      <c r="E47" s="50">
        <f>H47*12</f>
        <v>0</v>
      </c>
      <c r="F47" s="51"/>
      <c r="G47" s="50"/>
      <c r="H47" s="51"/>
      <c r="I47" s="13">
        <v>5538.5</v>
      </c>
      <c r="J47" s="13">
        <v>1.07</v>
      </c>
      <c r="K47" s="14">
        <v>0.02</v>
      </c>
    </row>
    <row r="48" spans="1:11" s="21" customFormat="1" ht="15" x14ac:dyDescent="0.2">
      <c r="A48" s="47" t="s">
        <v>141</v>
      </c>
      <c r="B48" s="33" t="s">
        <v>50</v>
      </c>
      <c r="C48" s="48"/>
      <c r="D48" s="49">
        <v>2963.76</v>
      </c>
      <c r="E48" s="50"/>
      <c r="F48" s="51"/>
      <c r="G48" s="50"/>
      <c r="H48" s="51"/>
      <c r="I48" s="13"/>
      <c r="J48" s="13"/>
      <c r="K48" s="14"/>
    </row>
    <row r="49" spans="1:11" s="21" customFormat="1" ht="15" x14ac:dyDescent="0.2">
      <c r="A49" s="47" t="s">
        <v>138</v>
      </c>
      <c r="B49" s="30" t="s">
        <v>50</v>
      </c>
      <c r="C49" s="48">
        <f>F49*12</f>
        <v>0</v>
      </c>
      <c r="D49" s="49">
        <v>2284.71</v>
      </c>
      <c r="E49" s="50">
        <f>H49*12</f>
        <v>0</v>
      </c>
      <c r="F49" s="51"/>
      <c r="G49" s="50"/>
      <c r="H49" s="51"/>
      <c r="I49" s="13">
        <v>5538.5</v>
      </c>
      <c r="J49" s="13">
        <v>1.07</v>
      </c>
      <c r="K49" s="14">
        <v>0.24</v>
      </c>
    </row>
    <row r="50" spans="1:11" s="21" customFormat="1" ht="15" x14ac:dyDescent="0.2">
      <c r="A50" s="47" t="s">
        <v>54</v>
      </c>
      <c r="B50" s="30" t="s">
        <v>50</v>
      </c>
      <c r="C50" s="48">
        <f>F50*12</f>
        <v>0</v>
      </c>
      <c r="D50" s="49">
        <v>3169.64</v>
      </c>
      <c r="E50" s="50">
        <f>H50*12</f>
        <v>0</v>
      </c>
      <c r="F50" s="51"/>
      <c r="G50" s="50"/>
      <c r="H50" s="51"/>
      <c r="I50" s="13">
        <v>5538.5</v>
      </c>
      <c r="J50" s="13">
        <v>1.07</v>
      </c>
      <c r="K50" s="14">
        <v>0.04</v>
      </c>
    </row>
    <row r="51" spans="1:11" s="21" customFormat="1" ht="15" x14ac:dyDescent="0.2">
      <c r="A51" s="47" t="s">
        <v>55</v>
      </c>
      <c r="B51" s="30" t="s">
        <v>50</v>
      </c>
      <c r="C51" s="48">
        <f>F51*12</f>
        <v>0</v>
      </c>
      <c r="D51" s="49">
        <v>7065.55</v>
      </c>
      <c r="E51" s="50">
        <f>H51*12</f>
        <v>0</v>
      </c>
      <c r="F51" s="51"/>
      <c r="G51" s="50"/>
      <c r="H51" s="51"/>
      <c r="I51" s="13">
        <v>5538.5</v>
      </c>
      <c r="J51" s="13">
        <v>1.07</v>
      </c>
      <c r="K51" s="14">
        <v>0.1</v>
      </c>
    </row>
    <row r="52" spans="1:11" s="21" customFormat="1" ht="15" x14ac:dyDescent="0.2">
      <c r="A52" s="47" t="s">
        <v>56</v>
      </c>
      <c r="B52" s="30" t="s">
        <v>50</v>
      </c>
      <c r="C52" s="48">
        <f>F52*12</f>
        <v>0</v>
      </c>
      <c r="D52" s="49">
        <v>831.63</v>
      </c>
      <c r="E52" s="50">
        <f>H52*12</f>
        <v>0</v>
      </c>
      <c r="F52" s="51"/>
      <c r="G52" s="50"/>
      <c r="H52" s="51"/>
      <c r="I52" s="13">
        <v>5538.5</v>
      </c>
      <c r="J52" s="13">
        <v>1.07</v>
      </c>
      <c r="K52" s="14">
        <v>0.01</v>
      </c>
    </row>
    <row r="53" spans="1:11" s="21" customFormat="1" ht="15" x14ac:dyDescent="0.2">
      <c r="A53" s="47" t="s">
        <v>57</v>
      </c>
      <c r="B53" s="30" t="s">
        <v>50</v>
      </c>
      <c r="C53" s="48"/>
      <c r="D53" s="49">
        <v>1587.76</v>
      </c>
      <c r="E53" s="50"/>
      <c r="F53" s="51"/>
      <c r="G53" s="50"/>
      <c r="H53" s="51"/>
      <c r="I53" s="13">
        <v>5538.5</v>
      </c>
      <c r="J53" s="13">
        <v>1.07</v>
      </c>
      <c r="K53" s="14">
        <v>0.02</v>
      </c>
    </row>
    <row r="54" spans="1:11" s="21" customFormat="1" ht="15" x14ac:dyDescent="0.2">
      <c r="A54" s="47" t="s">
        <v>58</v>
      </c>
      <c r="B54" s="30" t="s">
        <v>53</v>
      </c>
      <c r="C54" s="48"/>
      <c r="D54" s="49">
        <v>6339.28</v>
      </c>
      <c r="E54" s="50"/>
      <c r="F54" s="51"/>
      <c r="G54" s="50"/>
      <c r="H54" s="51"/>
      <c r="I54" s="13">
        <v>5538.5</v>
      </c>
      <c r="J54" s="13">
        <v>1.07</v>
      </c>
      <c r="K54" s="14">
        <v>0.09</v>
      </c>
    </row>
    <row r="55" spans="1:11" s="21" customFormat="1" ht="25.5" x14ac:dyDescent="0.2">
      <c r="A55" s="47" t="s">
        <v>59</v>
      </c>
      <c r="B55" s="30" t="s">
        <v>50</v>
      </c>
      <c r="C55" s="48">
        <f>F55*12</f>
        <v>0</v>
      </c>
      <c r="D55" s="49">
        <v>4706.96</v>
      </c>
      <c r="E55" s="50">
        <f>H55*12</f>
        <v>0</v>
      </c>
      <c r="F55" s="51"/>
      <c r="G55" s="50"/>
      <c r="H55" s="51"/>
      <c r="I55" s="13">
        <v>5538.5</v>
      </c>
      <c r="J55" s="13">
        <v>1.07</v>
      </c>
      <c r="K55" s="14">
        <v>0.06</v>
      </c>
    </row>
    <row r="56" spans="1:11" s="21" customFormat="1" ht="15" x14ac:dyDescent="0.2">
      <c r="A56" s="47" t="s">
        <v>60</v>
      </c>
      <c r="B56" s="30" t="s">
        <v>50</v>
      </c>
      <c r="C56" s="48"/>
      <c r="D56" s="49">
        <v>10865.44</v>
      </c>
      <c r="E56" s="50"/>
      <c r="F56" s="51"/>
      <c r="G56" s="50"/>
      <c r="H56" s="51"/>
      <c r="I56" s="13">
        <v>5538.5</v>
      </c>
      <c r="J56" s="13">
        <v>1.07</v>
      </c>
      <c r="K56" s="14">
        <v>0.01</v>
      </c>
    </row>
    <row r="57" spans="1:11" s="21" customFormat="1" ht="15" hidden="1" x14ac:dyDescent="0.2">
      <c r="A57" s="47" t="s">
        <v>61</v>
      </c>
      <c r="B57" s="30" t="s">
        <v>50</v>
      </c>
      <c r="C57" s="52"/>
      <c r="D57" s="49"/>
      <c r="E57" s="53"/>
      <c r="F57" s="51"/>
      <c r="G57" s="50"/>
      <c r="H57" s="51"/>
      <c r="I57" s="13">
        <v>5538.5</v>
      </c>
      <c r="J57" s="13">
        <v>1.07</v>
      </c>
      <c r="K57" s="14">
        <v>0</v>
      </c>
    </row>
    <row r="58" spans="1:11" s="21" customFormat="1" ht="15" hidden="1" x14ac:dyDescent="0.2">
      <c r="A58" s="47"/>
      <c r="B58" s="30"/>
      <c r="C58" s="48"/>
      <c r="D58" s="49"/>
      <c r="E58" s="50"/>
      <c r="F58" s="51"/>
      <c r="G58" s="50"/>
      <c r="H58" s="51"/>
      <c r="I58" s="13"/>
      <c r="J58" s="13"/>
      <c r="K58" s="14"/>
    </row>
    <row r="59" spans="1:11" s="21" customFormat="1" ht="25.5" x14ac:dyDescent="0.2">
      <c r="A59" s="47" t="s">
        <v>113</v>
      </c>
      <c r="B59" s="33" t="s">
        <v>29</v>
      </c>
      <c r="C59" s="48"/>
      <c r="D59" s="49">
        <v>72295.210000000006</v>
      </c>
      <c r="E59" s="50"/>
      <c r="F59" s="51"/>
      <c r="G59" s="50"/>
      <c r="H59" s="51"/>
      <c r="I59" s="13">
        <v>5538.5</v>
      </c>
      <c r="J59" s="13">
        <v>1.07</v>
      </c>
      <c r="K59" s="14">
        <v>0.08</v>
      </c>
    </row>
    <row r="60" spans="1:11" s="21" customFormat="1" ht="15" hidden="1" x14ac:dyDescent="0.2">
      <c r="A60" s="47"/>
      <c r="B60" s="33"/>
      <c r="C60" s="48"/>
      <c r="D60" s="49"/>
      <c r="E60" s="53"/>
      <c r="F60" s="51"/>
      <c r="G60" s="53"/>
      <c r="H60" s="92"/>
      <c r="I60" s="13"/>
      <c r="J60" s="13"/>
      <c r="K60" s="14"/>
    </row>
    <row r="61" spans="1:11" s="40" customFormat="1" ht="30" x14ac:dyDescent="0.2">
      <c r="A61" s="38" t="s">
        <v>62</v>
      </c>
      <c r="B61" s="24"/>
      <c r="C61" s="25"/>
      <c r="D61" s="27">
        <f>D62+D63+D64+D65+D70+D73+D74+D75+D72+D76</f>
        <v>64797.48</v>
      </c>
      <c r="E61" s="27"/>
      <c r="F61" s="39"/>
      <c r="G61" s="27">
        <f>D61/I61</f>
        <v>11.7</v>
      </c>
      <c r="H61" s="28">
        <f>G61/12</f>
        <v>0.98</v>
      </c>
      <c r="I61" s="13">
        <v>5538.5</v>
      </c>
      <c r="J61" s="13">
        <v>1.07</v>
      </c>
      <c r="K61" s="14">
        <v>0.39</v>
      </c>
    </row>
    <row r="62" spans="1:11" s="21" customFormat="1" ht="15" x14ac:dyDescent="0.2">
      <c r="A62" s="47" t="s">
        <v>63</v>
      </c>
      <c r="B62" s="30" t="s">
        <v>64</v>
      </c>
      <c r="C62" s="48"/>
      <c r="D62" s="49">
        <v>2377.23</v>
      </c>
      <c r="E62" s="50"/>
      <c r="F62" s="51"/>
      <c r="G62" s="50"/>
      <c r="H62" s="51"/>
      <c r="I62" s="13">
        <v>5538.5</v>
      </c>
      <c r="J62" s="13">
        <v>1.07</v>
      </c>
      <c r="K62" s="14">
        <v>0.03</v>
      </c>
    </row>
    <row r="63" spans="1:11" s="21" customFormat="1" ht="25.5" x14ac:dyDescent="0.2">
      <c r="A63" s="47" t="s">
        <v>65</v>
      </c>
      <c r="B63" s="30" t="s">
        <v>66</v>
      </c>
      <c r="C63" s="48"/>
      <c r="D63" s="49">
        <v>1584.82</v>
      </c>
      <c r="E63" s="50"/>
      <c r="F63" s="51"/>
      <c r="G63" s="50"/>
      <c r="H63" s="51"/>
      <c r="I63" s="13">
        <v>5538.5</v>
      </c>
      <c r="J63" s="13">
        <v>1.07</v>
      </c>
      <c r="K63" s="14">
        <v>0.02</v>
      </c>
    </row>
    <row r="64" spans="1:11" s="21" customFormat="1" ht="15" x14ac:dyDescent="0.2">
      <c r="A64" s="47" t="s">
        <v>67</v>
      </c>
      <c r="B64" s="30" t="s">
        <v>68</v>
      </c>
      <c r="C64" s="48"/>
      <c r="D64" s="49">
        <v>1663.21</v>
      </c>
      <c r="E64" s="50"/>
      <c r="F64" s="51"/>
      <c r="G64" s="50"/>
      <c r="H64" s="51"/>
      <c r="I64" s="13">
        <v>5538.5</v>
      </c>
      <c r="J64" s="13">
        <v>1.07</v>
      </c>
      <c r="K64" s="14">
        <v>0.02</v>
      </c>
    </row>
    <row r="65" spans="1:11" s="21" customFormat="1" ht="25.5" x14ac:dyDescent="0.2">
      <c r="A65" s="47" t="s">
        <v>69</v>
      </c>
      <c r="B65" s="30" t="s">
        <v>70</v>
      </c>
      <c r="C65" s="48"/>
      <c r="D65" s="49">
        <v>1584.8</v>
      </c>
      <c r="E65" s="50"/>
      <c r="F65" s="51"/>
      <c r="G65" s="50"/>
      <c r="H65" s="51"/>
      <c r="I65" s="13">
        <v>5538.5</v>
      </c>
      <c r="J65" s="13">
        <v>1.07</v>
      </c>
      <c r="K65" s="14">
        <v>0.02</v>
      </c>
    </row>
    <row r="66" spans="1:11" s="21" customFormat="1" ht="15" hidden="1" x14ac:dyDescent="0.2">
      <c r="A66" s="47" t="s">
        <v>71</v>
      </c>
      <c r="B66" s="30" t="s">
        <v>72</v>
      </c>
      <c r="C66" s="48"/>
      <c r="D66" s="49">
        <f>G66*I66</f>
        <v>0</v>
      </c>
      <c r="E66" s="50"/>
      <c r="F66" s="51"/>
      <c r="G66" s="50"/>
      <c r="H66" s="51"/>
      <c r="I66" s="13">
        <v>5538.5</v>
      </c>
      <c r="J66" s="13">
        <v>1.07</v>
      </c>
      <c r="K66" s="14">
        <v>0</v>
      </c>
    </row>
    <row r="67" spans="1:11" s="21" customFormat="1" ht="15" hidden="1" x14ac:dyDescent="0.2">
      <c r="A67" s="47" t="s">
        <v>73</v>
      </c>
      <c r="B67" s="30" t="s">
        <v>68</v>
      </c>
      <c r="C67" s="48"/>
      <c r="D67" s="49"/>
      <c r="E67" s="50"/>
      <c r="F67" s="51"/>
      <c r="G67" s="50"/>
      <c r="H67" s="51"/>
      <c r="I67" s="13">
        <v>5538.5</v>
      </c>
      <c r="J67" s="13">
        <v>1.07</v>
      </c>
      <c r="K67" s="14">
        <v>0</v>
      </c>
    </row>
    <row r="68" spans="1:11" s="21" customFormat="1" ht="15" hidden="1" x14ac:dyDescent="0.2">
      <c r="A68" s="47" t="s">
        <v>74</v>
      </c>
      <c r="B68" s="30" t="s">
        <v>50</v>
      </c>
      <c r="C68" s="48"/>
      <c r="D68" s="49"/>
      <c r="E68" s="50"/>
      <c r="F68" s="51"/>
      <c r="G68" s="50"/>
      <c r="H68" s="51"/>
      <c r="I68" s="13">
        <v>5538.5</v>
      </c>
      <c r="J68" s="13">
        <v>1.07</v>
      </c>
      <c r="K68" s="14">
        <v>0</v>
      </c>
    </row>
    <row r="69" spans="1:11" s="21" customFormat="1" ht="25.5" hidden="1" x14ac:dyDescent="0.2">
      <c r="A69" s="47" t="s">
        <v>75</v>
      </c>
      <c r="B69" s="30" t="s">
        <v>50</v>
      </c>
      <c r="C69" s="48"/>
      <c r="D69" s="49"/>
      <c r="E69" s="50"/>
      <c r="F69" s="51"/>
      <c r="G69" s="50"/>
      <c r="H69" s="51"/>
      <c r="I69" s="13">
        <v>5538.5</v>
      </c>
      <c r="J69" s="13">
        <v>1.07</v>
      </c>
      <c r="K69" s="14">
        <v>0</v>
      </c>
    </row>
    <row r="70" spans="1:11" s="21" customFormat="1" ht="25.5" x14ac:dyDescent="0.2">
      <c r="A70" s="47" t="s">
        <v>76</v>
      </c>
      <c r="B70" s="33" t="s">
        <v>29</v>
      </c>
      <c r="C70" s="48"/>
      <c r="D70" s="49">
        <v>11044.32</v>
      </c>
      <c r="E70" s="50"/>
      <c r="F70" s="51"/>
      <c r="G70" s="50"/>
      <c r="H70" s="51"/>
      <c r="I70" s="13"/>
      <c r="J70" s="13"/>
      <c r="K70" s="14"/>
    </row>
    <row r="71" spans="1:11" s="21" customFormat="1" ht="15" hidden="1" x14ac:dyDescent="0.2">
      <c r="A71" s="47" t="s">
        <v>77</v>
      </c>
      <c r="B71" s="30" t="s">
        <v>14</v>
      </c>
      <c r="C71" s="48"/>
      <c r="D71" s="49">
        <f>G71*I71</f>
        <v>0</v>
      </c>
      <c r="E71" s="50"/>
      <c r="F71" s="51"/>
      <c r="G71" s="50"/>
      <c r="H71" s="51"/>
      <c r="I71" s="13">
        <v>5538.5</v>
      </c>
      <c r="J71" s="13">
        <v>1.07</v>
      </c>
      <c r="K71" s="14">
        <v>0</v>
      </c>
    </row>
    <row r="72" spans="1:11" s="21" customFormat="1" ht="15" x14ac:dyDescent="0.2">
      <c r="A72" s="47" t="s">
        <v>78</v>
      </c>
      <c r="B72" s="30" t="s">
        <v>14</v>
      </c>
      <c r="C72" s="52"/>
      <c r="D72" s="49">
        <v>5636.64</v>
      </c>
      <c r="E72" s="53"/>
      <c r="F72" s="51"/>
      <c r="G72" s="50"/>
      <c r="H72" s="51"/>
      <c r="I72" s="13">
        <v>5538.5</v>
      </c>
      <c r="J72" s="13">
        <v>1.07</v>
      </c>
      <c r="K72" s="14">
        <v>7.0000000000000007E-2</v>
      </c>
    </row>
    <row r="73" spans="1:11" s="21" customFormat="1" ht="15" hidden="1" x14ac:dyDescent="0.2">
      <c r="A73" s="47"/>
      <c r="B73" s="33"/>
      <c r="C73" s="48"/>
      <c r="D73" s="49"/>
      <c r="E73" s="53"/>
      <c r="F73" s="51"/>
      <c r="G73" s="50"/>
      <c r="H73" s="51"/>
      <c r="I73" s="13"/>
      <c r="J73" s="13"/>
      <c r="K73" s="14"/>
    </row>
    <row r="74" spans="1:11" s="21" customFormat="1" ht="15" hidden="1" x14ac:dyDescent="0.2">
      <c r="A74" s="47"/>
      <c r="B74" s="33"/>
      <c r="C74" s="48"/>
      <c r="D74" s="49"/>
      <c r="E74" s="53"/>
      <c r="F74" s="51"/>
      <c r="G74" s="50"/>
      <c r="H74" s="51"/>
      <c r="I74" s="13"/>
      <c r="J74" s="13"/>
      <c r="K74" s="14"/>
    </row>
    <row r="75" spans="1:11" s="21" customFormat="1" ht="25.5" x14ac:dyDescent="0.2">
      <c r="A75" s="47" t="s">
        <v>118</v>
      </c>
      <c r="B75" s="33" t="s">
        <v>29</v>
      </c>
      <c r="C75" s="48"/>
      <c r="D75" s="49">
        <v>13528.87</v>
      </c>
      <c r="E75" s="53"/>
      <c r="F75" s="51"/>
      <c r="G75" s="50"/>
      <c r="H75" s="51"/>
      <c r="I75" s="13"/>
      <c r="J75" s="13"/>
      <c r="K75" s="14"/>
    </row>
    <row r="76" spans="1:11" s="21" customFormat="1" ht="25.5" x14ac:dyDescent="0.2">
      <c r="A76" s="47" t="s">
        <v>129</v>
      </c>
      <c r="B76" s="33" t="s">
        <v>29</v>
      </c>
      <c r="C76" s="48"/>
      <c r="D76" s="49">
        <v>27377.59</v>
      </c>
      <c r="E76" s="50"/>
      <c r="F76" s="51"/>
      <c r="G76" s="50"/>
      <c r="H76" s="51"/>
      <c r="I76" s="13">
        <v>5538.5</v>
      </c>
      <c r="J76" s="13">
        <v>1.07</v>
      </c>
      <c r="K76" s="14">
        <v>0.2</v>
      </c>
    </row>
    <row r="77" spans="1:11" s="21" customFormat="1" ht="30" x14ac:dyDescent="0.2">
      <c r="A77" s="38" t="s">
        <v>79</v>
      </c>
      <c r="B77" s="30"/>
      <c r="C77" s="48"/>
      <c r="D77" s="27">
        <f>D78+D79+D80</f>
        <v>10216.620000000001</v>
      </c>
      <c r="E77" s="50"/>
      <c r="F77" s="51"/>
      <c r="G77" s="27">
        <f>D77/I77</f>
        <v>1.84</v>
      </c>
      <c r="H77" s="28">
        <f>G77/12</f>
        <v>0.15</v>
      </c>
      <c r="I77" s="13">
        <v>5538.5</v>
      </c>
      <c r="J77" s="13">
        <v>1.07</v>
      </c>
      <c r="K77" s="14">
        <v>0.05</v>
      </c>
    </row>
    <row r="78" spans="1:11" s="21" customFormat="1" ht="25.5" x14ac:dyDescent="0.2">
      <c r="A78" s="47" t="s">
        <v>134</v>
      </c>
      <c r="B78" s="33" t="s">
        <v>29</v>
      </c>
      <c r="C78" s="48"/>
      <c r="D78" s="49">
        <v>9455.0499999999993</v>
      </c>
      <c r="E78" s="50"/>
      <c r="F78" s="51"/>
      <c r="G78" s="50"/>
      <c r="H78" s="51"/>
      <c r="I78" s="13">
        <v>5538.5</v>
      </c>
      <c r="J78" s="13">
        <v>1.07</v>
      </c>
      <c r="K78" s="14">
        <v>0.01</v>
      </c>
    </row>
    <row r="79" spans="1:11" s="21" customFormat="1" ht="15" x14ac:dyDescent="0.2">
      <c r="A79" s="47" t="s">
        <v>130</v>
      </c>
      <c r="B79" s="30" t="s">
        <v>50</v>
      </c>
      <c r="C79" s="48"/>
      <c r="D79" s="49">
        <v>761.57</v>
      </c>
      <c r="E79" s="50"/>
      <c r="F79" s="51"/>
      <c r="G79" s="50"/>
      <c r="H79" s="51"/>
      <c r="I79" s="13">
        <v>5538.5</v>
      </c>
      <c r="J79" s="13">
        <v>1.07</v>
      </c>
      <c r="K79" s="14">
        <v>0.03</v>
      </c>
    </row>
    <row r="80" spans="1:11" s="21" customFormat="1" ht="15" hidden="1" x14ac:dyDescent="0.2">
      <c r="A80" s="47" t="s">
        <v>80</v>
      </c>
      <c r="B80" s="30" t="s">
        <v>14</v>
      </c>
      <c r="C80" s="48"/>
      <c r="D80" s="49">
        <f>G80*I80</f>
        <v>0</v>
      </c>
      <c r="E80" s="50"/>
      <c r="F80" s="51"/>
      <c r="G80" s="50">
        <f>H80*12</f>
        <v>0</v>
      </c>
      <c r="H80" s="51">
        <v>0</v>
      </c>
      <c r="I80" s="13">
        <v>5538.5</v>
      </c>
      <c r="J80" s="13">
        <v>1.07</v>
      </c>
      <c r="K80" s="14">
        <v>0</v>
      </c>
    </row>
    <row r="81" spans="1:11" s="21" customFormat="1" ht="15" x14ac:dyDescent="0.2">
      <c r="A81" s="38" t="s">
        <v>81</v>
      </c>
      <c r="B81" s="30"/>
      <c r="C81" s="48"/>
      <c r="D81" s="27">
        <f>D83+D84+D86+D90</f>
        <v>11688.46</v>
      </c>
      <c r="E81" s="50"/>
      <c r="F81" s="51"/>
      <c r="G81" s="27">
        <f>D81/I81</f>
        <v>2.11</v>
      </c>
      <c r="H81" s="28">
        <f>G81/12</f>
        <v>0.18</v>
      </c>
      <c r="I81" s="13">
        <v>5538.5</v>
      </c>
      <c r="J81" s="13">
        <v>1.07</v>
      </c>
      <c r="K81" s="14">
        <v>0.15</v>
      </c>
    </row>
    <row r="82" spans="1:11" s="21" customFormat="1" ht="15" hidden="1" x14ac:dyDescent="0.2">
      <c r="A82" s="47" t="s">
        <v>82</v>
      </c>
      <c r="B82" s="30" t="s">
        <v>14</v>
      </c>
      <c r="C82" s="48"/>
      <c r="D82" s="49">
        <f t="shared" ref="D82:D89" si="3">G82*I82</f>
        <v>0</v>
      </c>
      <c r="E82" s="50"/>
      <c r="F82" s="51"/>
      <c r="G82" s="50">
        <f t="shared" ref="G82:G89" si="4">H82*12</f>
        <v>0</v>
      </c>
      <c r="H82" s="51">
        <v>0</v>
      </c>
      <c r="I82" s="13">
        <v>5538.5</v>
      </c>
      <c r="J82" s="13">
        <v>1.07</v>
      </c>
      <c r="K82" s="14">
        <v>0</v>
      </c>
    </row>
    <row r="83" spans="1:11" s="21" customFormat="1" ht="15" x14ac:dyDescent="0.2">
      <c r="A83" s="47" t="s">
        <v>83</v>
      </c>
      <c r="B83" s="30" t="s">
        <v>50</v>
      </c>
      <c r="C83" s="48"/>
      <c r="D83" s="49">
        <v>10860.15</v>
      </c>
      <c r="E83" s="50"/>
      <c r="F83" s="51"/>
      <c r="G83" s="50"/>
      <c r="H83" s="51"/>
      <c r="I83" s="13">
        <v>5538.5</v>
      </c>
      <c r="J83" s="13">
        <v>1.07</v>
      </c>
      <c r="K83" s="14">
        <v>0.14000000000000001</v>
      </c>
    </row>
    <row r="84" spans="1:11" s="21" customFormat="1" ht="15" x14ac:dyDescent="0.2">
      <c r="A84" s="47" t="s">
        <v>84</v>
      </c>
      <c r="B84" s="30" t="s">
        <v>50</v>
      </c>
      <c r="C84" s="48"/>
      <c r="D84" s="49">
        <v>828.31</v>
      </c>
      <c r="E84" s="50"/>
      <c r="F84" s="51"/>
      <c r="G84" s="50"/>
      <c r="H84" s="51"/>
      <c r="I84" s="13">
        <v>5538.5</v>
      </c>
      <c r="J84" s="13">
        <v>1.07</v>
      </c>
      <c r="K84" s="14">
        <v>0.01</v>
      </c>
    </row>
    <row r="85" spans="1:11" s="21" customFormat="1" ht="27.75" hidden="1" customHeight="1" x14ac:dyDescent="0.2">
      <c r="A85" s="47" t="s">
        <v>85</v>
      </c>
      <c r="B85" s="30" t="s">
        <v>29</v>
      </c>
      <c r="C85" s="48"/>
      <c r="D85" s="49">
        <f t="shared" si="3"/>
        <v>0</v>
      </c>
      <c r="E85" s="50"/>
      <c r="F85" s="51"/>
      <c r="G85" s="50"/>
      <c r="H85" s="51"/>
      <c r="I85" s="13">
        <v>5538.5</v>
      </c>
      <c r="J85" s="13">
        <v>1.07</v>
      </c>
      <c r="K85" s="14">
        <v>0</v>
      </c>
    </row>
    <row r="86" spans="1:11" s="21" customFormat="1" ht="15" hidden="1" x14ac:dyDescent="0.2">
      <c r="A86" s="47" t="s">
        <v>86</v>
      </c>
      <c r="B86" s="33" t="s">
        <v>87</v>
      </c>
      <c r="C86" s="48"/>
      <c r="D86" s="49"/>
      <c r="E86" s="50"/>
      <c r="F86" s="51"/>
      <c r="G86" s="50"/>
      <c r="H86" s="51"/>
      <c r="I86" s="13">
        <v>5538.5</v>
      </c>
      <c r="J86" s="13">
        <v>1.07</v>
      </c>
      <c r="K86" s="14">
        <v>0</v>
      </c>
    </row>
    <row r="87" spans="1:11" s="21" customFormat="1" ht="25.5" hidden="1" x14ac:dyDescent="0.2">
      <c r="A87" s="47" t="s">
        <v>88</v>
      </c>
      <c r="B87" s="30" t="s">
        <v>29</v>
      </c>
      <c r="C87" s="48"/>
      <c r="D87" s="49">
        <f t="shared" si="3"/>
        <v>0</v>
      </c>
      <c r="E87" s="50"/>
      <c r="F87" s="51"/>
      <c r="G87" s="50">
        <f t="shared" si="4"/>
        <v>0</v>
      </c>
      <c r="H87" s="51">
        <v>0</v>
      </c>
      <c r="I87" s="13">
        <v>5538.5</v>
      </c>
      <c r="J87" s="13">
        <v>1.07</v>
      </c>
      <c r="K87" s="14">
        <v>0</v>
      </c>
    </row>
    <row r="88" spans="1:11" s="21" customFormat="1" ht="25.5" hidden="1" x14ac:dyDescent="0.2">
      <c r="A88" s="47" t="s">
        <v>89</v>
      </c>
      <c r="B88" s="30" t="s">
        <v>29</v>
      </c>
      <c r="C88" s="48"/>
      <c r="D88" s="49">
        <f t="shared" si="3"/>
        <v>0</v>
      </c>
      <c r="E88" s="50"/>
      <c r="F88" s="51"/>
      <c r="G88" s="50">
        <f t="shared" si="4"/>
        <v>0</v>
      </c>
      <c r="H88" s="51">
        <v>0</v>
      </c>
      <c r="I88" s="13">
        <v>5538.5</v>
      </c>
      <c r="J88" s="13">
        <v>1.07</v>
      </c>
      <c r="K88" s="14">
        <v>0</v>
      </c>
    </row>
    <row r="89" spans="1:11" s="21" customFormat="1" ht="25.5" hidden="1" x14ac:dyDescent="0.2">
      <c r="A89" s="47" t="s">
        <v>90</v>
      </c>
      <c r="B89" s="30" t="s">
        <v>29</v>
      </c>
      <c r="C89" s="48"/>
      <c r="D89" s="49">
        <f t="shared" si="3"/>
        <v>0</v>
      </c>
      <c r="E89" s="50"/>
      <c r="F89" s="51"/>
      <c r="G89" s="50">
        <f t="shared" si="4"/>
        <v>0</v>
      </c>
      <c r="H89" s="51">
        <v>0</v>
      </c>
      <c r="I89" s="13">
        <v>5538.5</v>
      </c>
      <c r="J89" s="13">
        <v>1.07</v>
      </c>
      <c r="K89" s="14">
        <v>0</v>
      </c>
    </row>
    <row r="90" spans="1:11" s="21" customFormat="1" ht="15" hidden="1" x14ac:dyDescent="0.2">
      <c r="A90" s="47" t="s">
        <v>91</v>
      </c>
      <c r="B90" s="33" t="s">
        <v>92</v>
      </c>
      <c r="C90" s="48"/>
      <c r="D90" s="54"/>
      <c r="E90" s="50"/>
      <c r="F90" s="51"/>
      <c r="G90" s="53"/>
      <c r="H90" s="92"/>
      <c r="I90" s="13"/>
      <c r="J90" s="13"/>
      <c r="K90" s="14"/>
    </row>
    <row r="91" spans="1:11" s="21" customFormat="1" ht="15" x14ac:dyDescent="0.2">
      <c r="A91" s="38" t="s">
        <v>93</v>
      </c>
      <c r="B91" s="30"/>
      <c r="C91" s="48"/>
      <c r="D91" s="27">
        <f>D92+D93</f>
        <v>993.79</v>
      </c>
      <c r="E91" s="50"/>
      <c r="F91" s="51"/>
      <c r="G91" s="27">
        <f>D91/I91</f>
        <v>0.18</v>
      </c>
      <c r="H91" s="28">
        <f>G91/12</f>
        <v>0.02</v>
      </c>
      <c r="I91" s="13">
        <v>5538.5</v>
      </c>
      <c r="J91" s="13">
        <v>1.07</v>
      </c>
      <c r="K91" s="14">
        <v>0.1</v>
      </c>
    </row>
    <row r="92" spans="1:11" s="21" customFormat="1" ht="15" x14ac:dyDescent="0.2">
      <c r="A92" s="47" t="s">
        <v>94</v>
      </c>
      <c r="B92" s="30" t="s">
        <v>50</v>
      </c>
      <c r="C92" s="48"/>
      <c r="D92" s="49">
        <v>993.79</v>
      </c>
      <c r="E92" s="50"/>
      <c r="F92" s="51"/>
      <c r="G92" s="50"/>
      <c r="H92" s="51"/>
      <c r="I92" s="13">
        <v>5538.5</v>
      </c>
      <c r="J92" s="13">
        <v>1.07</v>
      </c>
      <c r="K92" s="14">
        <v>0.01</v>
      </c>
    </row>
    <row r="93" spans="1:11" s="21" customFormat="1" ht="15" hidden="1" x14ac:dyDescent="0.2">
      <c r="A93" s="47" t="s">
        <v>95</v>
      </c>
      <c r="B93" s="30" t="s">
        <v>50</v>
      </c>
      <c r="C93" s="48"/>
      <c r="D93" s="49"/>
      <c r="E93" s="50"/>
      <c r="F93" s="51"/>
      <c r="G93" s="50"/>
      <c r="H93" s="51"/>
      <c r="I93" s="13">
        <v>5538.5</v>
      </c>
      <c r="J93" s="13">
        <v>1.07</v>
      </c>
      <c r="K93" s="14">
        <v>0.01</v>
      </c>
    </row>
    <row r="94" spans="1:11" s="13" customFormat="1" ht="15" x14ac:dyDescent="0.2">
      <c r="A94" s="38" t="s">
        <v>96</v>
      </c>
      <c r="B94" s="24"/>
      <c r="C94" s="25"/>
      <c r="D94" s="27">
        <f>D95+D96</f>
        <v>31840</v>
      </c>
      <c r="E94" s="27"/>
      <c r="F94" s="39"/>
      <c r="G94" s="27">
        <f>D94/I94</f>
        <v>5.75</v>
      </c>
      <c r="H94" s="28">
        <f>G94/12</f>
        <v>0.48</v>
      </c>
      <c r="I94" s="13">
        <v>5538.5</v>
      </c>
      <c r="J94" s="13">
        <v>1.07</v>
      </c>
      <c r="K94" s="14">
        <v>0.02</v>
      </c>
    </row>
    <row r="95" spans="1:11" s="21" customFormat="1" ht="15" hidden="1" x14ac:dyDescent="0.2">
      <c r="A95" s="47" t="s">
        <v>97</v>
      </c>
      <c r="B95" s="33" t="s">
        <v>53</v>
      </c>
      <c r="C95" s="48"/>
      <c r="D95" s="49"/>
      <c r="E95" s="50"/>
      <c r="F95" s="51"/>
      <c r="G95" s="50"/>
      <c r="H95" s="51"/>
      <c r="I95" s="13">
        <v>5538.5</v>
      </c>
      <c r="J95" s="13">
        <v>1.07</v>
      </c>
      <c r="K95" s="14">
        <v>0.02</v>
      </c>
    </row>
    <row r="96" spans="1:11" s="21" customFormat="1" ht="15" x14ac:dyDescent="0.2">
      <c r="A96" s="47" t="s">
        <v>132</v>
      </c>
      <c r="B96" s="33" t="s">
        <v>92</v>
      </c>
      <c r="C96" s="48">
        <f>F96*12</f>
        <v>0</v>
      </c>
      <c r="D96" s="49">
        <f>95520/3</f>
        <v>31840</v>
      </c>
      <c r="E96" s="50"/>
      <c r="F96" s="51"/>
      <c r="G96" s="50"/>
      <c r="H96" s="51"/>
      <c r="I96" s="13">
        <v>5538.5</v>
      </c>
      <c r="J96" s="13">
        <v>1.07</v>
      </c>
      <c r="K96" s="14">
        <v>0</v>
      </c>
    </row>
    <row r="97" spans="1:11" s="13" customFormat="1" ht="15" x14ac:dyDescent="0.2">
      <c r="A97" s="38" t="s">
        <v>98</v>
      </c>
      <c r="B97" s="24"/>
      <c r="C97" s="25"/>
      <c r="D97" s="27">
        <f>D98+D99+D100+D101</f>
        <v>21038.58</v>
      </c>
      <c r="E97" s="27"/>
      <c r="F97" s="39"/>
      <c r="G97" s="27">
        <f>D97/I97</f>
        <v>3.8</v>
      </c>
      <c r="H97" s="28">
        <f>G97/12</f>
        <v>0.32</v>
      </c>
      <c r="I97" s="13">
        <v>5538.5</v>
      </c>
      <c r="J97" s="13">
        <v>1.07</v>
      </c>
      <c r="K97" s="14">
        <v>0.28000000000000003</v>
      </c>
    </row>
    <row r="98" spans="1:11" s="21" customFormat="1" ht="15" x14ac:dyDescent="0.2">
      <c r="A98" s="47" t="s">
        <v>143</v>
      </c>
      <c r="B98" s="30" t="s">
        <v>64</v>
      </c>
      <c r="C98" s="48"/>
      <c r="D98" s="49">
        <v>8835.1200000000008</v>
      </c>
      <c r="E98" s="50"/>
      <c r="F98" s="51"/>
      <c r="G98" s="50"/>
      <c r="H98" s="51"/>
      <c r="I98" s="13">
        <v>5538.5</v>
      </c>
      <c r="J98" s="13">
        <v>1.07</v>
      </c>
      <c r="K98" s="14">
        <v>0.12</v>
      </c>
    </row>
    <row r="99" spans="1:11" s="21" customFormat="1" ht="15" x14ac:dyDescent="0.2">
      <c r="A99" s="47" t="s">
        <v>99</v>
      </c>
      <c r="B99" s="30" t="s">
        <v>64</v>
      </c>
      <c r="C99" s="48"/>
      <c r="D99" s="49">
        <v>2208.87</v>
      </c>
      <c r="E99" s="50"/>
      <c r="F99" s="51"/>
      <c r="G99" s="50"/>
      <c r="H99" s="51"/>
      <c r="I99" s="13">
        <v>5538.5</v>
      </c>
      <c r="J99" s="13">
        <v>1.07</v>
      </c>
      <c r="K99" s="14">
        <v>0.03</v>
      </c>
    </row>
    <row r="100" spans="1:11" s="21" customFormat="1" ht="25.5" customHeight="1" x14ac:dyDescent="0.2">
      <c r="A100" s="47" t="s">
        <v>100</v>
      </c>
      <c r="B100" s="30" t="s">
        <v>50</v>
      </c>
      <c r="C100" s="48"/>
      <c r="D100" s="49">
        <v>2484.13</v>
      </c>
      <c r="E100" s="50"/>
      <c r="F100" s="51"/>
      <c r="G100" s="50"/>
      <c r="H100" s="51"/>
      <c r="I100" s="13">
        <v>5538.5</v>
      </c>
      <c r="J100" s="13">
        <v>1.07</v>
      </c>
      <c r="K100" s="14">
        <v>0.03</v>
      </c>
    </row>
    <row r="101" spans="1:11" s="21" customFormat="1" ht="25.5" customHeight="1" thickBot="1" x14ac:dyDescent="0.25">
      <c r="A101" s="47" t="s">
        <v>101</v>
      </c>
      <c r="B101" s="30" t="s">
        <v>64</v>
      </c>
      <c r="C101" s="55"/>
      <c r="D101" s="49">
        <v>7510.46</v>
      </c>
      <c r="E101" s="56"/>
      <c r="F101" s="57"/>
      <c r="G101" s="56"/>
      <c r="H101" s="57"/>
      <c r="I101" s="13">
        <v>5538.5</v>
      </c>
      <c r="J101" s="13">
        <v>1.07</v>
      </c>
      <c r="K101" s="14">
        <v>0.1</v>
      </c>
    </row>
    <row r="102" spans="1:11" s="21" customFormat="1" ht="25.5" hidden="1" customHeight="1" x14ac:dyDescent="0.2">
      <c r="A102" s="89"/>
      <c r="B102" s="35"/>
      <c r="C102" s="55"/>
      <c r="D102" s="58"/>
      <c r="E102" s="56"/>
      <c r="F102" s="57"/>
      <c r="G102" s="56"/>
      <c r="H102" s="57"/>
      <c r="I102" s="13"/>
      <c r="J102" s="13"/>
      <c r="K102" s="14"/>
    </row>
    <row r="103" spans="1:11" s="13" customFormat="1" ht="30.75" thickBot="1" x14ac:dyDescent="0.25">
      <c r="A103" s="90" t="s">
        <v>102</v>
      </c>
      <c r="B103" s="11" t="s">
        <v>29</v>
      </c>
      <c r="C103" s="60">
        <f>F103*12</f>
        <v>0</v>
      </c>
      <c r="D103" s="62">
        <f>G103*I103</f>
        <v>22597.08</v>
      </c>
      <c r="E103" s="62">
        <f>H103*12</f>
        <v>4.08</v>
      </c>
      <c r="F103" s="91"/>
      <c r="G103" s="62">
        <f>H103*12</f>
        <v>4.08</v>
      </c>
      <c r="H103" s="91">
        <v>0.34</v>
      </c>
      <c r="I103" s="13">
        <v>5538.5</v>
      </c>
      <c r="J103" s="13">
        <v>1.07</v>
      </c>
      <c r="K103" s="14">
        <v>0.3</v>
      </c>
    </row>
    <row r="104" spans="1:11" s="13" customFormat="1" ht="26.25" thickBot="1" x14ac:dyDescent="0.45">
      <c r="A104" s="59" t="s">
        <v>103</v>
      </c>
      <c r="B104" s="84" t="s">
        <v>137</v>
      </c>
      <c r="C104" s="60"/>
      <c r="D104" s="61">
        <v>104000</v>
      </c>
      <c r="E104" s="62"/>
      <c r="F104" s="63"/>
      <c r="G104" s="62">
        <f>D104/I104</f>
        <v>18.78</v>
      </c>
      <c r="H104" s="63">
        <v>1.56</v>
      </c>
      <c r="I104" s="13">
        <v>5538.5</v>
      </c>
      <c r="K104" s="14"/>
    </row>
    <row r="105" spans="1:11" s="13" customFormat="1" ht="19.5" thickBot="1" x14ac:dyDescent="0.45">
      <c r="A105" s="85" t="s">
        <v>104</v>
      </c>
      <c r="B105" s="86" t="s">
        <v>22</v>
      </c>
      <c r="C105" s="60"/>
      <c r="D105" s="61">
        <f>G105*I105</f>
        <v>121625.46</v>
      </c>
      <c r="E105" s="87"/>
      <c r="F105" s="63"/>
      <c r="G105" s="87">
        <f>12*H105</f>
        <v>21.96</v>
      </c>
      <c r="H105" s="63">
        <v>1.83</v>
      </c>
      <c r="I105" s="13">
        <v>5538.5</v>
      </c>
      <c r="K105" s="14"/>
    </row>
    <row r="106" spans="1:11" s="13" customFormat="1" ht="19.5" thickBot="1" x14ac:dyDescent="0.45">
      <c r="A106" s="59" t="s">
        <v>105</v>
      </c>
      <c r="B106" s="11"/>
      <c r="C106" s="60"/>
      <c r="D106" s="88">
        <f>D105+D104+D103+D97+D94+D91+D81+D77+D61+D44+D43+D42+D41+D40+D37+D36+D35+D34+D33+D24+D15</f>
        <v>1016876.04</v>
      </c>
      <c r="E106" s="88">
        <f t="shared" ref="E106:H106" si="5">E105+E104+E103+E97+E94+E91+E81+E77+E61+E44+E43+E42+E41+E40+E37+E36+E35+E34+E33+E24+E15</f>
        <v>95.76</v>
      </c>
      <c r="F106" s="88">
        <f t="shared" si="5"/>
        <v>0</v>
      </c>
      <c r="G106" s="88">
        <f t="shared" si="5"/>
        <v>183.6</v>
      </c>
      <c r="H106" s="63">
        <f t="shared" si="5"/>
        <v>15.31</v>
      </c>
      <c r="I106" s="64"/>
      <c r="K106" s="14"/>
    </row>
    <row r="107" spans="1:11" s="13" customFormat="1" ht="18.75" x14ac:dyDescent="0.4">
      <c r="A107" s="65"/>
      <c r="B107" s="66"/>
      <c r="C107" s="67"/>
      <c r="D107" s="68"/>
      <c r="E107" s="69"/>
      <c r="F107" s="68"/>
      <c r="G107" s="69"/>
      <c r="H107" s="68"/>
      <c r="I107" s="64"/>
      <c r="K107" s="14"/>
    </row>
    <row r="108" spans="1:11" s="13" customFormat="1" ht="19.5" thickBot="1" x14ac:dyDescent="0.25">
      <c r="A108" s="70"/>
      <c r="B108" s="66"/>
      <c r="C108" s="67"/>
      <c r="D108" s="69"/>
      <c r="E108" s="69"/>
      <c r="F108" s="69"/>
      <c r="G108" s="69"/>
      <c r="H108" s="69"/>
      <c r="K108" s="14"/>
    </row>
    <row r="109" spans="1:11" s="13" customFormat="1" ht="19.5" thickBot="1" x14ac:dyDescent="0.25">
      <c r="A109" s="90" t="s">
        <v>133</v>
      </c>
      <c r="B109" s="11"/>
      <c r="C109" s="60">
        <f>F109*12</f>
        <v>0</v>
      </c>
      <c r="D109" s="62">
        <f>D110+D111+D112+D113+D114+D115+D116+D117+D118+D119+D120+D121+D122+D123+D124+D125+D127+D128+D126+D129+D130</f>
        <v>1770580.69</v>
      </c>
      <c r="E109" s="62">
        <f t="shared" ref="E109:H109" si="6">E110+E111+E112+E113+E114+E115+E116+E117+E118+E119+E120+E121+E122+E123+E124+E125+E127+E128+E126+E129+E130</f>
        <v>0</v>
      </c>
      <c r="F109" s="62">
        <f t="shared" si="6"/>
        <v>0</v>
      </c>
      <c r="G109" s="62">
        <f t="shared" si="6"/>
        <v>319.69</v>
      </c>
      <c r="H109" s="62">
        <f t="shared" si="6"/>
        <v>26.65</v>
      </c>
      <c r="I109" s="13">
        <v>5538.5</v>
      </c>
      <c r="K109" s="14"/>
    </row>
    <row r="110" spans="1:11" s="21" customFormat="1" ht="15" x14ac:dyDescent="0.2">
      <c r="A110" s="98" t="s">
        <v>106</v>
      </c>
      <c r="B110" s="83"/>
      <c r="C110" s="52"/>
      <c r="D110" s="54">
        <v>183283.95</v>
      </c>
      <c r="E110" s="53"/>
      <c r="F110" s="92"/>
      <c r="G110" s="53">
        <f>D110/I110</f>
        <v>33.090000000000003</v>
      </c>
      <c r="H110" s="92">
        <f>G110/12</f>
        <v>2.76</v>
      </c>
      <c r="I110" s="13">
        <v>5538.5</v>
      </c>
      <c r="J110" s="13"/>
      <c r="K110" s="14"/>
    </row>
    <row r="111" spans="1:11" s="21" customFormat="1" ht="15" x14ac:dyDescent="0.2">
      <c r="A111" s="47" t="s">
        <v>107</v>
      </c>
      <c r="B111" s="30"/>
      <c r="C111" s="48"/>
      <c r="D111" s="49">
        <v>727485.54</v>
      </c>
      <c r="E111" s="50"/>
      <c r="F111" s="51"/>
      <c r="G111" s="50">
        <f t="shared" ref="G111:G130" si="7">D111/I111</f>
        <v>131.35</v>
      </c>
      <c r="H111" s="92">
        <f t="shared" ref="H111:H127" si="8">G111/12</f>
        <v>10.95</v>
      </c>
      <c r="I111" s="13">
        <v>5538.5</v>
      </c>
      <c r="J111" s="13"/>
      <c r="K111" s="14"/>
    </row>
    <row r="112" spans="1:11" s="21" customFormat="1" ht="15" x14ac:dyDescent="0.2">
      <c r="A112" s="47" t="s">
        <v>108</v>
      </c>
      <c r="B112" s="30"/>
      <c r="C112" s="48"/>
      <c r="D112" s="49">
        <v>18223.87</v>
      </c>
      <c r="E112" s="50"/>
      <c r="F112" s="51"/>
      <c r="G112" s="50">
        <f t="shared" si="7"/>
        <v>3.29</v>
      </c>
      <c r="H112" s="92">
        <f t="shared" si="8"/>
        <v>0.27</v>
      </c>
      <c r="I112" s="13">
        <v>5538.5</v>
      </c>
      <c r="J112" s="13"/>
      <c r="K112" s="14"/>
    </row>
    <row r="113" spans="1:11" s="21" customFormat="1" ht="15" x14ac:dyDescent="0.2">
      <c r="A113" s="47" t="s">
        <v>109</v>
      </c>
      <c r="B113" s="30"/>
      <c r="C113" s="48"/>
      <c r="D113" s="49">
        <v>175026.29</v>
      </c>
      <c r="E113" s="50"/>
      <c r="F113" s="51"/>
      <c r="G113" s="50">
        <f t="shared" si="7"/>
        <v>31.6</v>
      </c>
      <c r="H113" s="92">
        <f t="shared" si="8"/>
        <v>2.63</v>
      </c>
      <c r="I113" s="13">
        <v>5538.5</v>
      </c>
      <c r="J113" s="13"/>
      <c r="K113" s="14"/>
    </row>
    <row r="114" spans="1:11" s="21" customFormat="1" ht="15" x14ac:dyDescent="0.2">
      <c r="A114" s="47" t="s">
        <v>110</v>
      </c>
      <c r="B114" s="30"/>
      <c r="C114" s="48"/>
      <c r="D114" s="49">
        <v>59112.44</v>
      </c>
      <c r="E114" s="50"/>
      <c r="F114" s="51"/>
      <c r="G114" s="50">
        <f t="shared" si="7"/>
        <v>10.67</v>
      </c>
      <c r="H114" s="92">
        <f t="shared" si="8"/>
        <v>0.89</v>
      </c>
      <c r="I114" s="13">
        <v>5538.5</v>
      </c>
      <c r="J114" s="13"/>
      <c r="K114" s="14"/>
    </row>
    <row r="115" spans="1:11" s="21" customFormat="1" ht="15" x14ac:dyDescent="0.2">
      <c r="A115" s="47" t="s">
        <v>111</v>
      </c>
      <c r="B115" s="30"/>
      <c r="C115" s="48"/>
      <c r="D115" s="49">
        <v>38538.35</v>
      </c>
      <c r="E115" s="50"/>
      <c r="F115" s="51"/>
      <c r="G115" s="50">
        <f t="shared" si="7"/>
        <v>6.96</v>
      </c>
      <c r="H115" s="92">
        <f t="shared" si="8"/>
        <v>0.57999999999999996</v>
      </c>
      <c r="I115" s="13">
        <v>5538.5</v>
      </c>
      <c r="J115" s="13"/>
      <c r="K115" s="14"/>
    </row>
    <row r="116" spans="1:11" s="21" customFormat="1" ht="15" hidden="1" x14ac:dyDescent="0.2">
      <c r="A116" s="47"/>
      <c r="B116" s="30"/>
      <c r="C116" s="48"/>
      <c r="D116" s="49"/>
      <c r="E116" s="50"/>
      <c r="F116" s="51"/>
      <c r="G116" s="50">
        <f t="shared" si="7"/>
        <v>0</v>
      </c>
      <c r="H116" s="92">
        <f t="shared" si="8"/>
        <v>0</v>
      </c>
      <c r="I116" s="13">
        <v>5538.5</v>
      </c>
      <c r="J116" s="13"/>
      <c r="K116" s="14"/>
    </row>
    <row r="117" spans="1:11" s="21" customFormat="1" ht="15" x14ac:dyDescent="0.2">
      <c r="A117" s="47" t="s">
        <v>112</v>
      </c>
      <c r="B117" s="30"/>
      <c r="C117" s="48"/>
      <c r="D117" s="49">
        <v>30962.32</v>
      </c>
      <c r="E117" s="50"/>
      <c r="F117" s="51"/>
      <c r="G117" s="50">
        <f t="shared" si="7"/>
        <v>5.59</v>
      </c>
      <c r="H117" s="92">
        <f t="shared" si="8"/>
        <v>0.47</v>
      </c>
      <c r="I117" s="13">
        <v>5538.5</v>
      </c>
      <c r="J117" s="13"/>
      <c r="K117" s="14"/>
    </row>
    <row r="118" spans="1:11" s="21" customFormat="1" ht="31.5" hidden="1" customHeight="1" x14ac:dyDescent="0.2">
      <c r="A118" s="47"/>
      <c r="B118" s="30"/>
      <c r="C118" s="48"/>
      <c r="D118" s="49"/>
      <c r="E118" s="50"/>
      <c r="F118" s="51"/>
      <c r="G118" s="50">
        <f t="shared" si="7"/>
        <v>0</v>
      </c>
      <c r="H118" s="92">
        <f t="shared" si="8"/>
        <v>0</v>
      </c>
      <c r="I118" s="13">
        <v>5538.5</v>
      </c>
      <c r="J118" s="13"/>
      <c r="K118" s="14"/>
    </row>
    <row r="119" spans="1:11" s="21" customFormat="1" ht="18" customHeight="1" x14ac:dyDescent="0.2">
      <c r="A119" s="47" t="s">
        <v>114</v>
      </c>
      <c r="B119" s="30"/>
      <c r="C119" s="48"/>
      <c r="D119" s="49">
        <v>146291.03</v>
      </c>
      <c r="E119" s="50"/>
      <c r="F119" s="51"/>
      <c r="G119" s="50">
        <f t="shared" si="7"/>
        <v>26.41</v>
      </c>
      <c r="H119" s="92">
        <f t="shared" si="8"/>
        <v>2.2000000000000002</v>
      </c>
      <c r="I119" s="13">
        <v>5538.5</v>
      </c>
      <c r="J119" s="13"/>
      <c r="K119" s="14"/>
    </row>
    <row r="120" spans="1:11" s="21" customFormat="1" ht="15" x14ac:dyDescent="0.2">
      <c r="A120" s="47" t="s">
        <v>115</v>
      </c>
      <c r="B120" s="30"/>
      <c r="C120" s="48"/>
      <c r="D120" s="49">
        <v>13771.17</v>
      </c>
      <c r="E120" s="50"/>
      <c r="F120" s="51"/>
      <c r="G120" s="50">
        <f t="shared" si="7"/>
        <v>2.4900000000000002</v>
      </c>
      <c r="H120" s="92">
        <f t="shared" si="8"/>
        <v>0.21</v>
      </c>
      <c r="I120" s="13">
        <v>5538.5</v>
      </c>
      <c r="J120" s="13"/>
      <c r="K120" s="14"/>
    </row>
    <row r="121" spans="1:11" s="21" customFormat="1" ht="15" x14ac:dyDescent="0.2">
      <c r="A121" s="47" t="s">
        <v>135</v>
      </c>
      <c r="B121" s="33"/>
      <c r="C121" s="48"/>
      <c r="D121" s="49">
        <v>31670.97</v>
      </c>
      <c r="E121" s="50"/>
      <c r="F121" s="51"/>
      <c r="G121" s="50">
        <f t="shared" si="7"/>
        <v>5.72</v>
      </c>
      <c r="H121" s="92">
        <f t="shared" si="8"/>
        <v>0.48</v>
      </c>
      <c r="I121" s="13">
        <v>5538.5</v>
      </c>
      <c r="J121" s="13"/>
      <c r="K121" s="14"/>
    </row>
    <row r="122" spans="1:11" s="21" customFormat="1" ht="15" x14ac:dyDescent="0.2">
      <c r="A122" s="47" t="s">
        <v>116</v>
      </c>
      <c r="B122" s="33"/>
      <c r="C122" s="48"/>
      <c r="D122" s="49">
        <v>24619.46</v>
      </c>
      <c r="E122" s="50"/>
      <c r="F122" s="51"/>
      <c r="G122" s="50">
        <f t="shared" si="7"/>
        <v>4.45</v>
      </c>
      <c r="H122" s="92">
        <f t="shared" si="8"/>
        <v>0.37</v>
      </c>
      <c r="I122" s="13">
        <v>5538.5</v>
      </c>
      <c r="J122" s="13"/>
      <c r="K122" s="14"/>
    </row>
    <row r="123" spans="1:11" s="21" customFormat="1" ht="15" x14ac:dyDescent="0.2">
      <c r="A123" s="47" t="s">
        <v>117</v>
      </c>
      <c r="B123" s="33"/>
      <c r="C123" s="48"/>
      <c r="D123" s="49">
        <v>33218.480000000003</v>
      </c>
      <c r="E123" s="50"/>
      <c r="F123" s="51"/>
      <c r="G123" s="50">
        <f t="shared" si="7"/>
        <v>6</v>
      </c>
      <c r="H123" s="92">
        <f t="shared" si="8"/>
        <v>0.5</v>
      </c>
      <c r="I123" s="13">
        <v>5538.5</v>
      </c>
      <c r="J123" s="13"/>
      <c r="K123" s="14"/>
    </row>
    <row r="124" spans="1:11" s="21" customFormat="1" ht="15" x14ac:dyDescent="0.2">
      <c r="A124" s="47" t="s">
        <v>120</v>
      </c>
      <c r="B124" s="30"/>
      <c r="C124" s="48"/>
      <c r="D124" s="49">
        <v>11735.82</v>
      </c>
      <c r="E124" s="50"/>
      <c r="F124" s="51"/>
      <c r="G124" s="50">
        <f t="shared" si="7"/>
        <v>2.12</v>
      </c>
      <c r="H124" s="92">
        <f t="shared" si="8"/>
        <v>0.18</v>
      </c>
      <c r="I124" s="13">
        <v>5538.5</v>
      </c>
      <c r="J124" s="13"/>
      <c r="K124" s="14"/>
    </row>
    <row r="125" spans="1:11" s="21" customFormat="1" ht="15" hidden="1" x14ac:dyDescent="0.2">
      <c r="A125" s="47"/>
      <c r="B125" s="30"/>
      <c r="C125" s="48"/>
      <c r="D125" s="49"/>
      <c r="E125" s="50"/>
      <c r="F125" s="51"/>
      <c r="G125" s="50">
        <f t="shared" si="7"/>
        <v>0</v>
      </c>
      <c r="H125" s="92">
        <f t="shared" si="8"/>
        <v>0</v>
      </c>
      <c r="I125" s="13">
        <v>5538.5</v>
      </c>
      <c r="J125" s="13"/>
      <c r="K125" s="14"/>
    </row>
    <row r="126" spans="1:11" s="21" customFormat="1" ht="15" x14ac:dyDescent="0.2">
      <c r="A126" s="47" t="s">
        <v>119</v>
      </c>
      <c r="B126" s="30"/>
      <c r="C126" s="48"/>
      <c r="D126" s="49">
        <v>25736.65</v>
      </c>
      <c r="E126" s="50"/>
      <c r="F126" s="51"/>
      <c r="G126" s="50">
        <f t="shared" si="7"/>
        <v>4.6500000000000004</v>
      </c>
      <c r="H126" s="92">
        <f t="shared" si="8"/>
        <v>0.39</v>
      </c>
      <c r="I126" s="13">
        <v>5538.5</v>
      </c>
      <c r="J126" s="13"/>
      <c r="K126" s="14"/>
    </row>
    <row r="127" spans="1:11" s="21" customFormat="1" ht="15" x14ac:dyDescent="0.2">
      <c r="A127" s="47" t="s">
        <v>121</v>
      </c>
      <c r="B127" s="30"/>
      <c r="C127" s="48"/>
      <c r="D127" s="49">
        <v>74601.960000000006</v>
      </c>
      <c r="E127" s="50"/>
      <c r="F127" s="51"/>
      <c r="G127" s="50">
        <f t="shared" si="7"/>
        <v>13.47</v>
      </c>
      <c r="H127" s="92">
        <f t="shared" si="8"/>
        <v>1.1200000000000001</v>
      </c>
      <c r="I127" s="13">
        <v>5538.5</v>
      </c>
      <c r="J127" s="13"/>
      <c r="K127" s="14"/>
    </row>
    <row r="128" spans="1:11" s="21" customFormat="1" ht="15" x14ac:dyDescent="0.2">
      <c r="A128" s="47" t="s">
        <v>136</v>
      </c>
      <c r="B128" s="30"/>
      <c r="C128" s="48"/>
      <c r="D128" s="49">
        <v>110721</v>
      </c>
      <c r="E128" s="50"/>
      <c r="F128" s="51"/>
      <c r="G128" s="50">
        <f t="shared" si="7"/>
        <v>19.989999999999998</v>
      </c>
      <c r="H128" s="92">
        <f>G128/12-0.01</f>
        <v>1.66</v>
      </c>
      <c r="I128" s="13">
        <v>5538.5</v>
      </c>
      <c r="J128" s="13"/>
      <c r="K128" s="14"/>
    </row>
    <row r="129" spans="1:12" s="21" customFormat="1" ht="15" hidden="1" x14ac:dyDescent="0.2">
      <c r="A129" s="47" t="s">
        <v>122</v>
      </c>
      <c r="B129" s="30"/>
      <c r="C129" s="48"/>
      <c r="D129" s="49"/>
      <c r="E129" s="50"/>
      <c r="F129" s="51"/>
      <c r="G129" s="50">
        <f t="shared" si="7"/>
        <v>0</v>
      </c>
      <c r="H129" s="51">
        <f t="shared" ref="H129" si="9">G129/12</f>
        <v>0</v>
      </c>
      <c r="I129" s="13">
        <v>5538.5</v>
      </c>
      <c r="J129" s="13"/>
      <c r="K129" s="14"/>
    </row>
    <row r="130" spans="1:12" s="21" customFormat="1" ht="15.75" thickBot="1" x14ac:dyDescent="0.25">
      <c r="A130" s="93" t="s">
        <v>123</v>
      </c>
      <c r="B130" s="37"/>
      <c r="C130" s="94"/>
      <c r="D130" s="95">
        <v>65581.39</v>
      </c>
      <c r="E130" s="96"/>
      <c r="F130" s="97"/>
      <c r="G130" s="96">
        <f t="shared" si="7"/>
        <v>11.84</v>
      </c>
      <c r="H130" s="97">
        <f>G130/12</f>
        <v>0.99</v>
      </c>
      <c r="I130" s="13">
        <v>5538.5</v>
      </c>
      <c r="J130" s="13"/>
      <c r="K130" s="14"/>
    </row>
    <row r="131" spans="1:12" s="71" customFormat="1" ht="18" customHeight="1" thickBot="1" x14ac:dyDescent="0.25">
      <c r="A131" s="121"/>
      <c r="B131" s="122"/>
      <c r="C131" s="122"/>
      <c r="D131" s="122"/>
      <c r="E131" s="122"/>
      <c r="F131" s="122"/>
      <c r="G131" s="122"/>
      <c r="H131" s="122"/>
      <c r="K131" s="72"/>
    </row>
    <row r="132" spans="1:12" s="13" customFormat="1" ht="19.5" thickBot="1" x14ac:dyDescent="0.45">
      <c r="A132" s="59" t="s">
        <v>124</v>
      </c>
      <c r="B132" s="11"/>
      <c r="C132" s="60"/>
      <c r="D132" s="73">
        <f>D106+D109</f>
        <v>2787456.73</v>
      </c>
      <c r="E132" s="73">
        <f>E106+E109</f>
        <v>95.76</v>
      </c>
      <c r="F132" s="73">
        <f>F106+F109</f>
        <v>0</v>
      </c>
      <c r="G132" s="73">
        <f>G106+G109</f>
        <v>503.29</v>
      </c>
      <c r="H132" s="73">
        <f>H106+H109</f>
        <v>41.96</v>
      </c>
      <c r="K132" s="14"/>
    </row>
    <row r="133" spans="1:12" s="13" customFormat="1" ht="18.75" x14ac:dyDescent="0.4">
      <c r="A133" s="74"/>
      <c r="B133" s="66"/>
      <c r="C133" s="67"/>
      <c r="D133" s="75"/>
      <c r="E133" s="67"/>
      <c r="F133" s="75"/>
      <c r="G133" s="75"/>
      <c r="H133" s="75"/>
      <c r="K133" s="14"/>
    </row>
    <row r="134" spans="1:12" s="79" customFormat="1" ht="19.5" x14ac:dyDescent="0.2">
      <c r="A134" s="76"/>
      <c r="B134" s="77"/>
      <c r="C134" s="78"/>
      <c r="D134" s="78"/>
      <c r="E134" s="78"/>
      <c r="F134" s="78"/>
      <c r="G134" s="78"/>
      <c r="H134" s="78"/>
      <c r="K134" s="80"/>
    </row>
    <row r="135" spans="1:12" s="71" customFormat="1" ht="14.25" x14ac:dyDescent="0.2">
      <c r="A135" s="106" t="s">
        <v>125</v>
      </c>
      <c r="B135" s="106"/>
      <c r="C135" s="106"/>
      <c r="D135" s="106"/>
      <c r="E135" s="106"/>
      <c r="F135" s="106"/>
      <c r="K135" s="72"/>
    </row>
    <row r="136" spans="1:12" s="71" customFormat="1" x14ac:dyDescent="0.2">
      <c r="K136" s="72"/>
      <c r="L136" s="81"/>
    </row>
    <row r="137" spans="1:12" s="71" customFormat="1" x14ac:dyDescent="0.2">
      <c r="A137" s="82" t="s">
        <v>126</v>
      </c>
      <c r="K137" s="72"/>
    </row>
    <row r="138" spans="1:12" s="71" customFormat="1" x14ac:dyDescent="0.2">
      <c r="K138" s="72"/>
    </row>
    <row r="139" spans="1:12" s="71" customFormat="1" x14ac:dyDescent="0.2">
      <c r="K139" s="72"/>
    </row>
    <row r="140" spans="1:12" s="71" customFormat="1" x14ac:dyDescent="0.2">
      <c r="K140" s="72"/>
    </row>
    <row r="141" spans="1:12" s="71" customFormat="1" x14ac:dyDescent="0.2">
      <c r="K141" s="72"/>
    </row>
    <row r="142" spans="1:12" s="71" customFormat="1" x14ac:dyDescent="0.2">
      <c r="K142" s="72"/>
    </row>
    <row r="143" spans="1:12" s="71" customFormat="1" x14ac:dyDescent="0.2">
      <c r="K143" s="72"/>
    </row>
    <row r="144" spans="1:12" s="71" customFormat="1" x14ac:dyDescent="0.2">
      <c r="K144" s="72"/>
    </row>
    <row r="145" spans="11:11" s="71" customFormat="1" x14ac:dyDescent="0.2">
      <c r="K145" s="72"/>
    </row>
    <row r="146" spans="11:11" s="71" customFormat="1" x14ac:dyDescent="0.2">
      <c r="K146" s="72"/>
    </row>
    <row r="147" spans="11:11" s="71" customFormat="1" x14ac:dyDescent="0.2">
      <c r="K147" s="72"/>
    </row>
    <row r="148" spans="11:11" s="71" customFormat="1" x14ac:dyDescent="0.2">
      <c r="K148" s="72"/>
    </row>
    <row r="149" spans="11:11" s="71" customFormat="1" x14ac:dyDescent="0.2">
      <c r="K149" s="72"/>
    </row>
    <row r="150" spans="11:11" s="71" customFormat="1" x14ac:dyDescent="0.2">
      <c r="K150" s="72"/>
    </row>
    <row r="151" spans="11:11" s="71" customFormat="1" x14ac:dyDescent="0.2">
      <c r="K151" s="72"/>
    </row>
    <row r="152" spans="11:11" s="71" customFormat="1" x14ac:dyDescent="0.2">
      <c r="K152" s="72"/>
    </row>
    <row r="153" spans="11:11" s="71" customFormat="1" x14ac:dyDescent="0.2">
      <c r="K153" s="72"/>
    </row>
    <row r="154" spans="11:11" s="71" customFormat="1" x14ac:dyDescent="0.2">
      <c r="K154" s="72"/>
    </row>
    <row r="155" spans="11:11" s="71" customFormat="1" x14ac:dyDescent="0.2">
      <c r="K155" s="72"/>
    </row>
  </sheetData>
  <mergeCells count="14">
    <mergeCell ref="A135:F135"/>
    <mergeCell ref="A1:H1"/>
    <mergeCell ref="B2:H2"/>
    <mergeCell ref="B3:H3"/>
    <mergeCell ref="B4:H4"/>
    <mergeCell ref="A5:H5"/>
    <mergeCell ref="A8:H8"/>
    <mergeCell ref="A9:H9"/>
    <mergeCell ref="A10:H10"/>
    <mergeCell ref="A11:H11"/>
    <mergeCell ref="A14:H14"/>
    <mergeCell ref="A131:H131"/>
    <mergeCell ref="A6:H6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zoomScale="75" zoomScaleNormal="75" workbookViewId="0">
      <selection sqref="A1:H10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7109375" style="1" customWidth="1"/>
    <col min="9" max="9" width="18.85546875" style="1" customWidth="1"/>
    <col min="10" max="10" width="17.1406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7" t="s">
        <v>0</v>
      </c>
      <c r="B1" s="108"/>
      <c r="C1" s="108"/>
      <c r="D1" s="108"/>
      <c r="E1" s="108"/>
      <c r="F1" s="108"/>
      <c r="G1" s="108"/>
      <c r="H1" s="108"/>
    </row>
    <row r="2" spans="1:11" ht="12.75" customHeight="1" x14ac:dyDescent="0.3">
      <c r="B2" s="109" t="s">
        <v>1</v>
      </c>
      <c r="C2" s="109"/>
      <c r="D2" s="109"/>
      <c r="E2" s="109"/>
      <c r="F2" s="109"/>
      <c r="G2" s="108"/>
      <c r="H2" s="108"/>
    </row>
    <row r="3" spans="1:11" ht="22.5" customHeight="1" x14ac:dyDescent="0.4">
      <c r="A3" s="105" t="s">
        <v>131</v>
      </c>
      <c r="B3" s="109" t="s">
        <v>2</v>
      </c>
      <c r="C3" s="109"/>
      <c r="D3" s="109"/>
      <c r="E3" s="109"/>
      <c r="F3" s="109"/>
      <c r="G3" s="108"/>
      <c r="H3" s="108"/>
    </row>
    <row r="4" spans="1:11" ht="14.25" customHeight="1" x14ac:dyDescent="0.3">
      <c r="B4" s="109" t="s">
        <v>3</v>
      </c>
      <c r="C4" s="109"/>
      <c r="D4" s="109"/>
      <c r="E4" s="109"/>
      <c r="F4" s="109"/>
      <c r="G4" s="108"/>
      <c r="H4" s="108"/>
    </row>
    <row r="5" spans="1:11" ht="25.5" customHeight="1" x14ac:dyDescent="0.4">
      <c r="A5" s="110"/>
      <c r="B5" s="110"/>
      <c r="C5" s="110"/>
      <c r="D5" s="110"/>
      <c r="E5" s="110"/>
      <c r="F5" s="110"/>
      <c r="G5" s="110"/>
      <c r="H5" s="110"/>
      <c r="I5" s="4"/>
    </row>
    <row r="6" spans="1:11" ht="25.5" customHeight="1" x14ac:dyDescent="0.4">
      <c r="A6" s="110"/>
      <c r="B6" s="110"/>
      <c r="C6" s="110"/>
      <c r="D6" s="110"/>
      <c r="E6" s="110"/>
      <c r="F6" s="110"/>
      <c r="G6" s="110"/>
      <c r="H6" s="110"/>
      <c r="I6" s="4"/>
    </row>
    <row r="7" spans="1:11" ht="25.5" customHeight="1" x14ac:dyDescent="0.2">
      <c r="A7" s="123" t="s">
        <v>145</v>
      </c>
      <c r="B7" s="123"/>
      <c r="C7" s="123"/>
      <c r="D7" s="123"/>
      <c r="E7" s="123"/>
      <c r="F7" s="123"/>
      <c r="G7" s="123"/>
      <c r="H7" s="123"/>
      <c r="I7" s="4"/>
    </row>
    <row r="8" spans="1:11" s="5" customFormat="1" ht="22.5" customHeight="1" x14ac:dyDescent="0.4">
      <c r="A8" s="111" t="s">
        <v>4</v>
      </c>
      <c r="B8" s="111"/>
      <c r="C8" s="111"/>
      <c r="D8" s="111"/>
      <c r="E8" s="112"/>
      <c r="F8" s="112"/>
      <c r="G8" s="112"/>
      <c r="H8" s="112"/>
      <c r="K8" s="6"/>
    </row>
    <row r="9" spans="1:11" s="7" customFormat="1" ht="18.75" customHeight="1" x14ac:dyDescent="0.4">
      <c r="A9" s="111" t="s">
        <v>5</v>
      </c>
      <c r="B9" s="111"/>
      <c r="C9" s="111"/>
      <c r="D9" s="111"/>
      <c r="E9" s="112"/>
      <c r="F9" s="112"/>
      <c r="G9" s="112"/>
      <c r="H9" s="112"/>
    </row>
    <row r="10" spans="1:11" s="8" customFormat="1" ht="17.25" customHeight="1" x14ac:dyDescent="0.2">
      <c r="A10" s="113" t="s">
        <v>6</v>
      </c>
      <c r="B10" s="113"/>
      <c r="C10" s="113"/>
      <c r="D10" s="113"/>
      <c r="E10" s="114"/>
      <c r="F10" s="114"/>
      <c r="G10" s="114"/>
      <c r="H10" s="114"/>
    </row>
    <row r="11" spans="1:11" s="7" customFormat="1" ht="30" customHeight="1" thickBot="1" x14ac:dyDescent="0.25">
      <c r="A11" s="115" t="s">
        <v>7</v>
      </c>
      <c r="B11" s="115"/>
      <c r="C11" s="115"/>
      <c r="D11" s="115"/>
      <c r="E11" s="116"/>
      <c r="F11" s="116"/>
      <c r="G11" s="116"/>
      <c r="H11" s="116"/>
    </row>
    <row r="12" spans="1:11" s="13" customFormat="1" ht="139.5" customHeight="1" thickBot="1" x14ac:dyDescent="0.25">
      <c r="A12" s="9" t="s">
        <v>8</v>
      </c>
      <c r="B12" s="10" t="s">
        <v>9</v>
      </c>
      <c r="C12" s="11" t="s">
        <v>10</v>
      </c>
      <c r="D12" s="11" t="s">
        <v>11</v>
      </c>
      <c r="E12" s="11" t="s">
        <v>10</v>
      </c>
      <c r="F12" s="12" t="s">
        <v>12</v>
      </c>
      <c r="G12" s="11" t="s">
        <v>10</v>
      </c>
      <c r="H12" s="12" t="s">
        <v>12</v>
      </c>
      <c r="K12" s="14"/>
    </row>
    <row r="13" spans="1:11" s="21" customFormat="1" x14ac:dyDescent="0.2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K13" s="22"/>
    </row>
    <row r="14" spans="1:11" s="21" customFormat="1" ht="49.5" customHeight="1" x14ac:dyDescent="0.2">
      <c r="A14" s="117" t="s">
        <v>13</v>
      </c>
      <c r="B14" s="118"/>
      <c r="C14" s="118"/>
      <c r="D14" s="118"/>
      <c r="E14" s="118"/>
      <c r="F14" s="118"/>
      <c r="G14" s="119"/>
      <c r="H14" s="120"/>
      <c r="K14" s="22"/>
    </row>
    <row r="15" spans="1:11" s="13" customFormat="1" ht="15" x14ac:dyDescent="0.2">
      <c r="A15" s="23" t="s">
        <v>146</v>
      </c>
      <c r="B15" s="24" t="s">
        <v>14</v>
      </c>
      <c r="C15" s="25">
        <f>F15*12</f>
        <v>0</v>
      </c>
      <c r="D15" s="26">
        <f>G15*I15</f>
        <v>177453.54</v>
      </c>
      <c r="E15" s="27">
        <f>H15*12</f>
        <v>32.04</v>
      </c>
      <c r="F15" s="28"/>
      <c r="G15" s="27">
        <f>H15*12</f>
        <v>32.04</v>
      </c>
      <c r="H15" s="28">
        <f>H20+H22</f>
        <v>2.67</v>
      </c>
      <c r="I15" s="13">
        <v>5538.5</v>
      </c>
      <c r="J15" s="13">
        <v>1.07</v>
      </c>
      <c r="K15" s="14">
        <v>2.2400000000000002</v>
      </c>
    </row>
    <row r="16" spans="1:11" s="13" customFormat="1" ht="27" customHeight="1" x14ac:dyDescent="0.2">
      <c r="A16" s="29" t="s">
        <v>15</v>
      </c>
      <c r="B16" s="30" t="s">
        <v>16</v>
      </c>
      <c r="C16" s="25"/>
      <c r="D16" s="26"/>
      <c r="E16" s="27"/>
      <c r="F16" s="28"/>
      <c r="G16" s="27"/>
      <c r="H16" s="28"/>
      <c r="K16" s="14"/>
    </row>
    <row r="17" spans="1:11" s="13" customFormat="1" ht="18.75" customHeight="1" x14ac:dyDescent="0.2">
      <c r="A17" s="29" t="s">
        <v>17</v>
      </c>
      <c r="B17" s="30" t="s">
        <v>16</v>
      </c>
      <c r="C17" s="25"/>
      <c r="D17" s="26"/>
      <c r="E17" s="27"/>
      <c r="F17" s="28"/>
      <c r="G17" s="27"/>
      <c r="H17" s="28"/>
      <c r="K17" s="14"/>
    </row>
    <row r="18" spans="1:11" s="13" customFormat="1" ht="20.25" customHeight="1" x14ac:dyDescent="0.2">
      <c r="A18" s="29" t="s">
        <v>18</v>
      </c>
      <c r="B18" s="30" t="s">
        <v>19</v>
      </c>
      <c r="C18" s="25"/>
      <c r="D18" s="26"/>
      <c r="E18" s="27"/>
      <c r="F18" s="28"/>
      <c r="G18" s="27"/>
      <c r="H18" s="28"/>
      <c r="K18" s="14"/>
    </row>
    <row r="19" spans="1:11" s="13" customFormat="1" ht="18" customHeight="1" x14ac:dyDescent="0.2">
      <c r="A19" s="29" t="s">
        <v>20</v>
      </c>
      <c r="B19" s="33" t="s">
        <v>16</v>
      </c>
      <c r="C19" s="25"/>
      <c r="D19" s="26"/>
      <c r="E19" s="27"/>
      <c r="F19" s="28"/>
      <c r="G19" s="27"/>
      <c r="H19" s="28"/>
      <c r="K19" s="14"/>
    </row>
    <row r="20" spans="1:11" s="13" customFormat="1" ht="16.5" customHeight="1" x14ac:dyDescent="0.2">
      <c r="A20" s="99" t="s">
        <v>142</v>
      </c>
      <c r="B20" s="100"/>
      <c r="C20" s="101"/>
      <c r="D20" s="102"/>
      <c r="E20" s="101"/>
      <c r="F20" s="103"/>
      <c r="G20" s="101"/>
      <c r="H20" s="28">
        <v>2.56</v>
      </c>
      <c r="K20" s="14"/>
    </row>
    <row r="21" spans="1:11" s="13" customFormat="1" ht="15.75" customHeight="1" x14ac:dyDescent="0.2">
      <c r="A21" s="104" t="s">
        <v>127</v>
      </c>
      <c r="B21" s="100" t="s">
        <v>16</v>
      </c>
      <c r="C21" s="101"/>
      <c r="D21" s="102"/>
      <c r="E21" s="101"/>
      <c r="F21" s="103"/>
      <c r="G21" s="101"/>
      <c r="H21" s="28"/>
      <c r="K21" s="14"/>
    </row>
    <row r="22" spans="1:11" s="13" customFormat="1" ht="17.25" customHeight="1" x14ac:dyDescent="0.2">
      <c r="A22" s="99" t="s">
        <v>142</v>
      </c>
      <c r="B22" s="100"/>
      <c r="C22" s="101"/>
      <c r="D22" s="102"/>
      <c r="E22" s="101"/>
      <c r="F22" s="103"/>
      <c r="G22" s="101"/>
      <c r="H22" s="28">
        <v>0.11</v>
      </c>
      <c r="K22" s="14"/>
    </row>
    <row r="23" spans="1:11" s="13" customFormat="1" ht="30" x14ac:dyDescent="0.2">
      <c r="A23" s="23" t="s">
        <v>21</v>
      </c>
      <c r="B23" s="31" t="s">
        <v>22</v>
      </c>
      <c r="C23" s="25">
        <f>F23*12</f>
        <v>0</v>
      </c>
      <c r="D23" s="26">
        <f>G23*I23</f>
        <v>110326.92</v>
      </c>
      <c r="E23" s="27">
        <f>H23*12</f>
        <v>19.920000000000002</v>
      </c>
      <c r="F23" s="28"/>
      <c r="G23" s="27">
        <f>H23*12</f>
        <v>19.920000000000002</v>
      </c>
      <c r="H23" s="28">
        <v>1.66</v>
      </c>
      <c r="I23" s="13">
        <v>5538.5</v>
      </c>
      <c r="J23" s="13">
        <v>1.07</v>
      </c>
      <c r="K23" s="14">
        <v>1.46</v>
      </c>
    </row>
    <row r="24" spans="1:11" s="13" customFormat="1" ht="15" x14ac:dyDescent="0.2">
      <c r="A24" s="29" t="s">
        <v>23</v>
      </c>
      <c r="B24" s="30" t="s">
        <v>22</v>
      </c>
      <c r="C24" s="25"/>
      <c r="D24" s="26"/>
      <c r="E24" s="27"/>
      <c r="F24" s="28"/>
      <c r="G24" s="27"/>
      <c r="H24" s="28"/>
      <c r="K24" s="14"/>
    </row>
    <row r="25" spans="1:11" s="13" customFormat="1" ht="15" x14ac:dyDescent="0.2">
      <c r="A25" s="29" t="s">
        <v>24</v>
      </c>
      <c r="B25" s="30" t="s">
        <v>22</v>
      </c>
      <c r="C25" s="25"/>
      <c r="D25" s="26"/>
      <c r="E25" s="27"/>
      <c r="F25" s="28"/>
      <c r="G25" s="27"/>
      <c r="H25" s="28"/>
      <c r="K25" s="14"/>
    </row>
    <row r="26" spans="1:11" s="13" customFormat="1" ht="15" x14ac:dyDescent="0.2">
      <c r="A26" s="32" t="s">
        <v>25</v>
      </c>
      <c r="B26" s="33" t="s">
        <v>26</v>
      </c>
      <c r="C26" s="25"/>
      <c r="D26" s="26"/>
      <c r="E26" s="27"/>
      <c r="F26" s="28"/>
      <c r="G26" s="27"/>
      <c r="H26" s="28"/>
      <c r="K26" s="14"/>
    </row>
    <row r="27" spans="1:11" s="13" customFormat="1" ht="15" x14ac:dyDescent="0.2">
      <c r="A27" s="29" t="s">
        <v>27</v>
      </c>
      <c r="B27" s="30" t="s">
        <v>22</v>
      </c>
      <c r="C27" s="25"/>
      <c r="D27" s="26"/>
      <c r="E27" s="27"/>
      <c r="F27" s="28"/>
      <c r="G27" s="27"/>
      <c r="H27" s="28"/>
      <c r="K27" s="14"/>
    </row>
    <row r="28" spans="1:11" s="13" customFormat="1" ht="25.5" x14ac:dyDescent="0.2">
      <c r="A28" s="29" t="s">
        <v>28</v>
      </c>
      <c r="B28" s="30" t="s">
        <v>29</v>
      </c>
      <c r="C28" s="25"/>
      <c r="D28" s="26"/>
      <c r="E28" s="27"/>
      <c r="F28" s="28"/>
      <c r="G28" s="27"/>
      <c r="H28" s="28"/>
      <c r="K28" s="14"/>
    </row>
    <row r="29" spans="1:11" s="13" customFormat="1" ht="15" x14ac:dyDescent="0.2">
      <c r="A29" s="29" t="s">
        <v>30</v>
      </c>
      <c r="B29" s="30" t="s">
        <v>22</v>
      </c>
      <c r="C29" s="25"/>
      <c r="D29" s="26"/>
      <c r="E29" s="27"/>
      <c r="F29" s="28"/>
      <c r="G29" s="27"/>
      <c r="H29" s="28"/>
      <c r="K29" s="14"/>
    </row>
    <row r="30" spans="1:11" s="13" customFormat="1" ht="15" x14ac:dyDescent="0.2">
      <c r="A30" s="34" t="s">
        <v>31</v>
      </c>
      <c r="B30" s="35" t="s">
        <v>22</v>
      </c>
      <c r="C30" s="25"/>
      <c r="D30" s="26"/>
      <c r="E30" s="27"/>
      <c r="F30" s="28"/>
      <c r="G30" s="27"/>
      <c r="H30" s="28"/>
      <c r="K30" s="14"/>
    </row>
    <row r="31" spans="1:11" s="13" customFormat="1" ht="26.25" thickBot="1" x14ac:dyDescent="0.25">
      <c r="A31" s="36" t="s">
        <v>32</v>
      </c>
      <c r="B31" s="37" t="s">
        <v>33</v>
      </c>
      <c r="C31" s="25"/>
      <c r="D31" s="26"/>
      <c r="E31" s="27"/>
      <c r="F31" s="28"/>
      <c r="G31" s="27"/>
      <c r="H31" s="28"/>
      <c r="K31" s="14"/>
    </row>
    <row r="32" spans="1:11" s="40" customFormat="1" ht="15" x14ac:dyDescent="0.2">
      <c r="A32" s="38" t="s">
        <v>34</v>
      </c>
      <c r="B32" s="24" t="s">
        <v>35</v>
      </c>
      <c r="C32" s="25">
        <f>F32*12</f>
        <v>0</v>
      </c>
      <c r="D32" s="26">
        <f t="shared" ref="D32:D40" si="0">G32*I32</f>
        <v>45194.16</v>
      </c>
      <c r="E32" s="27">
        <f>H32*12</f>
        <v>8.16</v>
      </c>
      <c r="F32" s="39"/>
      <c r="G32" s="27">
        <f>H32*12</f>
        <v>8.16</v>
      </c>
      <c r="H32" s="28">
        <v>0.68</v>
      </c>
      <c r="I32" s="13">
        <v>5538.5</v>
      </c>
      <c r="J32" s="13">
        <v>1.07</v>
      </c>
      <c r="K32" s="14">
        <v>0.6</v>
      </c>
    </row>
    <row r="33" spans="1:11" s="13" customFormat="1" ht="15" x14ac:dyDescent="0.2">
      <c r="A33" s="38" t="s">
        <v>36</v>
      </c>
      <c r="B33" s="24" t="s">
        <v>37</v>
      </c>
      <c r="C33" s="25">
        <f>F33*12</f>
        <v>0</v>
      </c>
      <c r="D33" s="26">
        <f>G33*I33</f>
        <v>147545.64000000001</v>
      </c>
      <c r="E33" s="27">
        <f>H33*12</f>
        <v>26.64</v>
      </c>
      <c r="F33" s="39"/>
      <c r="G33" s="27">
        <f>H33*12</f>
        <v>26.64</v>
      </c>
      <c r="H33" s="28">
        <v>2.2200000000000002</v>
      </c>
      <c r="I33" s="13">
        <v>5538.5</v>
      </c>
      <c r="J33" s="13">
        <v>1.07</v>
      </c>
      <c r="K33" s="14">
        <v>1.94</v>
      </c>
    </row>
    <row r="34" spans="1:11" s="21" customFormat="1" ht="30" x14ac:dyDescent="0.2">
      <c r="A34" s="38" t="s">
        <v>38</v>
      </c>
      <c r="B34" s="24" t="s">
        <v>14</v>
      </c>
      <c r="C34" s="41"/>
      <c r="D34" s="26">
        <v>1848.15</v>
      </c>
      <c r="E34" s="42">
        <f>H34*12</f>
        <v>0.36</v>
      </c>
      <c r="F34" s="39"/>
      <c r="G34" s="27">
        <f t="shared" ref="G34:G39" si="1">D34/I34</f>
        <v>0.33</v>
      </c>
      <c r="H34" s="28">
        <f>G34/12</f>
        <v>0.03</v>
      </c>
      <c r="I34" s="13">
        <v>5538.5</v>
      </c>
      <c r="J34" s="13">
        <v>1.07</v>
      </c>
      <c r="K34" s="14">
        <v>0.02</v>
      </c>
    </row>
    <row r="35" spans="1:11" s="21" customFormat="1" ht="30" x14ac:dyDescent="0.2">
      <c r="A35" s="38" t="s">
        <v>39</v>
      </c>
      <c r="B35" s="24" t="s">
        <v>14</v>
      </c>
      <c r="C35" s="41"/>
      <c r="D35" s="26">
        <v>1848.15</v>
      </c>
      <c r="E35" s="42">
        <f>H35*12</f>
        <v>0.36</v>
      </c>
      <c r="F35" s="39"/>
      <c r="G35" s="27">
        <f t="shared" si="1"/>
        <v>0.33</v>
      </c>
      <c r="H35" s="28">
        <f t="shared" ref="H35:H39" si="2">G35/12</f>
        <v>0.03</v>
      </c>
      <c r="I35" s="13">
        <v>5538.5</v>
      </c>
      <c r="J35" s="13">
        <v>1.07</v>
      </c>
      <c r="K35" s="14">
        <v>0.02</v>
      </c>
    </row>
    <row r="36" spans="1:11" s="21" customFormat="1" ht="20.25" customHeight="1" x14ac:dyDescent="0.2">
      <c r="A36" s="38" t="s">
        <v>144</v>
      </c>
      <c r="B36" s="24" t="s">
        <v>14</v>
      </c>
      <c r="C36" s="41"/>
      <c r="D36" s="26">
        <v>11670.68</v>
      </c>
      <c r="E36" s="42">
        <f>H36*12</f>
        <v>2.04</v>
      </c>
      <c r="F36" s="39"/>
      <c r="G36" s="27">
        <f t="shared" si="1"/>
        <v>2.11</v>
      </c>
      <c r="H36" s="28">
        <v>0.17</v>
      </c>
      <c r="I36" s="13">
        <v>5538.5</v>
      </c>
      <c r="J36" s="13">
        <v>1.07</v>
      </c>
      <c r="K36" s="14">
        <v>0.15</v>
      </c>
    </row>
    <row r="37" spans="1:11" s="21" customFormat="1" ht="30" hidden="1" x14ac:dyDescent="0.2">
      <c r="A37" s="38" t="s">
        <v>40</v>
      </c>
      <c r="B37" s="24" t="s">
        <v>29</v>
      </c>
      <c r="C37" s="41"/>
      <c r="D37" s="26">
        <f t="shared" ca="1" si="0"/>
        <v>0</v>
      </c>
      <c r="E37" s="42"/>
      <c r="F37" s="39"/>
      <c r="G37" s="27">
        <f t="shared" ca="1" si="1"/>
        <v>1.98</v>
      </c>
      <c r="H37" s="28">
        <f t="shared" ca="1" si="2"/>
        <v>0.16</v>
      </c>
      <c r="I37" s="13">
        <v>5538.5</v>
      </c>
      <c r="J37" s="13">
        <v>1.07</v>
      </c>
      <c r="K37" s="14">
        <v>0</v>
      </c>
    </row>
    <row r="38" spans="1:11" s="21" customFormat="1" ht="30" hidden="1" x14ac:dyDescent="0.2">
      <c r="A38" s="38" t="s">
        <v>41</v>
      </c>
      <c r="B38" s="24" t="s">
        <v>29</v>
      </c>
      <c r="C38" s="41"/>
      <c r="D38" s="26">
        <f t="shared" ca="1" si="0"/>
        <v>0</v>
      </c>
      <c r="E38" s="42"/>
      <c r="F38" s="39"/>
      <c r="G38" s="27">
        <f t="shared" ca="1" si="1"/>
        <v>1.98</v>
      </c>
      <c r="H38" s="28">
        <f t="shared" ca="1" si="2"/>
        <v>0.16</v>
      </c>
      <c r="I38" s="13">
        <v>5538.5</v>
      </c>
      <c r="J38" s="13">
        <v>1.07</v>
      </c>
      <c r="K38" s="14">
        <v>0</v>
      </c>
    </row>
    <row r="39" spans="1:11" s="21" customFormat="1" ht="30" x14ac:dyDescent="0.2">
      <c r="A39" s="38" t="s">
        <v>40</v>
      </c>
      <c r="B39" s="24" t="s">
        <v>29</v>
      </c>
      <c r="C39" s="41"/>
      <c r="D39" s="26">
        <v>3305.23</v>
      </c>
      <c r="E39" s="42"/>
      <c r="F39" s="39"/>
      <c r="G39" s="27">
        <f t="shared" si="1"/>
        <v>0.6</v>
      </c>
      <c r="H39" s="28">
        <f t="shared" si="2"/>
        <v>0.05</v>
      </c>
      <c r="I39" s="13">
        <v>5538.5</v>
      </c>
      <c r="J39" s="13">
        <v>1.07</v>
      </c>
      <c r="K39" s="14">
        <v>0.15</v>
      </c>
    </row>
    <row r="40" spans="1:11" s="13" customFormat="1" ht="15" x14ac:dyDescent="0.2">
      <c r="A40" s="38" t="s">
        <v>42</v>
      </c>
      <c r="B40" s="24" t="s">
        <v>43</v>
      </c>
      <c r="C40" s="41">
        <f>F40*12</f>
        <v>0</v>
      </c>
      <c r="D40" s="26">
        <f t="shared" si="0"/>
        <v>2658.48</v>
      </c>
      <c r="E40" s="42">
        <f>H40*12</f>
        <v>0.48</v>
      </c>
      <c r="F40" s="39"/>
      <c r="G40" s="27">
        <f>H40*12</f>
        <v>0.48</v>
      </c>
      <c r="H40" s="28">
        <v>0.04</v>
      </c>
      <c r="I40" s="13">
        <v>5538.5</v>
      </c>
      <c r="J40" s="13">
        <v>1.07</v>
      </c>
      <c r="K40" s="14">
        <v>0.03</v>
      </c>
    </row>
    <row r="41" spans="1:11" s="13" customFormat="1" ht="15" x14ac:dyDescent="0.2">
      <c r="A41" s="38" t="s">
        <v>44</v>
      </c>
      <c r="B41" s="43" t="s">
        <v>45</v>
      </c>
      <c r="C41" s="44">
        <f>F41*12</f>
        <v>0</v>
      </c>
      <c r="D41" s="26">
        <v>1993.86</v>
      </c>
      <c r="E41" s="45">
        <f>H41*12</f>
        <v>0.36</v>
      </c>
      <c r="F41" s="46"/>
      <c r="G41" s="27">
        <f>D41/I41</f>
        <v>0.36</v>
      </c>
      <c r="H41" s="28">
        <v>0.03</v>
      </c>
      <c r="I41" s="13">
        <v>5538.5</v>
      </c>
      <c r="J41" s="13">
        <v>1.07</v>
      </c>
      <c r="K41" s="14">
        <v>0.02</v>
      </c>
    </row>
    <row r="42" spans="1:11" s="40" customFormat="1" ht="30" x14ac:dyDescent="0.2">
      <c r="A42" s="38" t="s">
        <v>46</v>
      </c>
      <c r="B42" s="24" t="s">
        <v>47</v>
      </c>
      <c r="C42" s="41">
        <f>F42*12</f>
        <v>0</v>
      </c>
      <c r="D42" s="26">
        <f>G42*I42</f>
        <v>2658.48</v>
      </c>
      <c r="E42" s="42"/>
      <c r="F42" s="39"/>
      <c r="G42" s="27">
        <f>H42*12</f>
        <v>0.48</v>
      </c>
      <c r="H42" s="28">
        <v>0.04</v>
      </c>
      <c r="I42" s="13">
        <v>5538.5</v>
      </c>
      <c r="J42" s="13">
        <v>1.07</v>
      </c>
      <c r="K42" s="14">
        <v>0.03</v>
      </c>
    </row>
    <row r="43" spans="1:11" s="40" customFormat="1" ht="15" x14ac:dyDescent="0.2">
      <c r="A43" s="38" t="s">
        <v>48</v>
      </c>
      <c r="B43" s="24"/>
      <c r="C43" s="25"/>
      <c r="D43" s="27">
        <f>D45+D46+D47+D48+D49+D50+D51+D52+D53+D54+D55+D58</f>
        <v>47072.21</v>
      </c>
      <c r="E43" s="27"/>
      <c r="F43" s="39"/>
      <c r="G43" s="27">
        <f>D43/I43</f>
        <v>8.5</v>
      </c>
      <c r="H43" s="28">
        <f>G43/12</f>
        <v>0.71</v>
      </c>
      <c r="I43" s="13">
        <v>5538.5</v>
      </c>
      <c r="J43" s="13">
        <v>1.07</v>
      </c>
      <c r="K43" s="14">
        <v>0.83</v>
      </c>
    </row>
    <row r="44" spans="1:11" s="21" customFormat="1" ht="15" hidden="1" x14ac:dyDescent="0.2">
      <c r="A44" s="47" t="s">
        <v>49</v>
      </c>
      <c r="B44" s="30" t="s">
        <v>50</v>
      </c>
      <c r="C44" s="48"/>
      <c r="D44" s="49"/>
      <c r="E44" s="50"/>
      <c r="F44" s="51"/>
      <c r="G44" s="50"/>
      <c r="H44" s="51">
        <v>0</v>
      </c>
      <c r="I44" s="13">
        <v>5538.5</v>
      </c>
      <c r="J44" s="13">
        <v>1.07</v>
      </c>
      <c r="K44" s="14">
        <v>0</v>
      </c>
    </row>
    <row r="45" spans="1:11" s="21" customFormat="1" ht="15" x14ac:dyDescent="0.2">
      <c r="A45" s="47" t="s">
        <v>51</v>
      </c>
      <c r="B45" s="30" t="s">
        <v>50</v>
      </c>
      <c r="C45" s="48"/>
      <c r="D45" s="49">
        <v>491.24</v>
      </c>
      <c r="E45" s="50"/>
      <c r="F45" s="51"/>
      <c r="G45" s="50"/>
      <c r="H45" s="51"/>
      <c r="I45" s="13">
        <v>5538.5</v>
      </c>
      <c r="J45" s="13">
        <v>1.07</v>
      </c>
      <c r="K45" s="14">
        <v>0.01</v>
      </c>
    </row>
    <row r="46" spans="1:11" s="21" customFormat="1" ht="15" x14ac:dyDescent="0.2">
      <c r="A46" s="47" t="s">
        <v>52</v>
      </c>
      <c r="B46" s="30" t="s">
        <v>53</v>
      </c>
      <c r="C46" s="48">
        <f>F46*12</f>
        <v>0</v>
      </c>
      <c r="D46" s="49">
        <v>1663.28</v>
      </c>
      <c r="E46" s="50">
        <f>H46*12</f>
        <v>0</v>
      </c>
      <c r="F46" s="51"/>
      <c r="G46" s="50"/>
      <c r="H46" s="51"/>
      <c r="I46" s="13">
        <v>5538.5</v>
      </c>
      <c r="J46" s="13">
        <v>1.07</v>
      </c>
      <c r="K46" s="14">
        <v>0.02</v>
      </c>
    </row>
    <row r="47" spans="1:11" s="21" customFormat="1" ht="15" x14ac:dyDescent="0.2">
      <c r="A47" s="47" t="s">
        <v>141</v>
      </c>
      <c r="B47" s="33" t="s">
        <v>50</v>
      </c>
      <c r="C47" s="48"/>
      <c r="D47" s="49">
        <v>2963.76</v>
      </c>
      <c r="E47" s="50"/>
      <c r="F47" s="51"/>
      <c r="G47" s="50"/>
      <c r="H47" s="51"/>
      <c r="I47" s="13"/>
      <c r="J47" s="13"/>
      <c r="K47" s="14"/>
    </row>
    <row r="48" spans="1:11" s="21" customFormat="1" ht="15" x14ac:dyDescent="0.2">
      <c r="A48" s="47" t="s">
        <v>147</v>
      </c>
      <c r="B48" s="30" t="s">
        <v>50</v>
      </c>
      <c r="C48" s="48">
        <f>F48*12</f>
        <v>0</v>
      </c>
      <c r="D48" s="49">
        <v>7387.67</v>
      </c>
      <c r="E48" s="50">
        <f>H48*12</f>
        <v>0</v>
      </c>
      <c r="F48" s="51"/>
      <c r="G48" s="50"/>
      <c r="H48" s="51"/>
      <c r="I48" s="13">
        <v>5538.5</v>
      </c>
      <c r="J48" s="13">
        <v>1.07</v>
      </c>
      <c r="K48" s="14">
        <v>0.24</v>
      </c>
    </row>
    <row r="49" spans="1:11" s="21" customFormat="1" ht="15" x14ac:dyDescent="0.2">
      <c r="A49" s="47" t="s">
        <v>54</v>
      </c>
      <c r="B49" s="30" t="s">
        <v>50</v>
      </c>
      <c r="C49" s="48">
        <f>F49*12</f>
        <v>0</v>
      </c>
      <c r="D49" s="49">
        <v>3169.64</v>
      </c>
      <c r="E49" s="50">
        <f>H49*12</f>
        <v>0</v>
      </c>
      <c r="F49" s="51"/>
      <c r="G49" s="50"/>
      <c r="H49" s="51"/>
      <c r="I49" s="13">
        <v>5538.5</v>
      </c>
      <c r="J49" s="13">
        <v>1.07</v>
      </c>
      <c r="K49" s="14">
        <v>0.04</v>
      </c>
    </row>
    <row r="50" spans="1:11" s="21" customFormat="1" ht="15" x14ac:dyDescent="0.2">
      <c r="A50" s="47" t="s">
        <v>55</v>
      </c>
      <c r="B50" s="30" t="s">
        <v>50</v>
      </c>
      <c r="C50" s="48">
        <f>F50*12</f>
        <v>0</v>
      </c>
      <c r="D50" s="49">
        <v>7065.55</v>
      </c>
      <c r="E50" s="50">
        <f>H50*12</f>
        <v>0</v>
      </c>
      <c r="F50" s="51"/>
      <c r="G50" s="50"/>
      <c r="H50" s="51"/>
      <c r="I50" s="13">
        <v>5538.5</v>
      </c>
      <c r="J50" s="13">
        <v>1.07</v>
      </c>
      <c r="K50" s="14">
        <v>0.1</v>
      </c>
    </row>
    <row r="51" spans="1:11" s="21" customFormat="1" ht="15" x14ac:dyDescent="0.2">
      <c r="A51" s="47" t="s">
        <v>56</v>
      </c>
      <c r="B51" s="30" t="s">
        <v>50</v>
      </c>
      <c r="C51" s="48">
        <f>F51*12</f>
        <v>0</v>
      </c>
      <c r="D51" s="49">
        <v>831.63</v>
      </c>
      <c r="E51" s="50">
        <f>H51*12</f>
        <v>0</v>
      </c>
      <c r="F51" s="51"/>
      <c r="G51" s="50"/>
      <c r="H51" s="51"/>
      <c r="I51" s="13">
        <v>5538.5</v>
      </c>
      <c r="J51" s="13">
        <v>1.07</v>
      </c>
      <c r="K51" s="14">
        <v>0.01</v>
      </c>
    </row>
    <row r="52" spans="1:11" s="21" customFormat="1" ht="15" x14ac:dyDescent="0.2">
      <c r="A52" s="47" t="s">
        <v>57</v>
      </c>
      <c r="B52" s="30" t="s">
        <v>50</v>
      </c>
      <c r="C52" s="48"/>
      <c r="D52" s="49">
        <v>1587.76</v>
      </c>
      <c r="E52" s="50"/>
      <c r="F52" s="51"/>
      <c r="G52" s="50"/>
      <c r="H52" s="51"/>
      <c r="I52" s="13">
        <v>5538.5</v>
      </c>
      <c r="J52" s="13">
        <v>1.07</v>
      </c>
      <c r="K52" s="14">
        <v>0.02</v>
      </c>
    </row>
    <row r="53" spans="1:11" s="21" customFormat="1" ht="15" x14ac:dyDescent="0.2">
      <c r="A53" s="47" t="s">
        <v>58</v>
      </c>
      <c r="B53" s="30" t="s">
        <v>53</v>
      </c>
      <c r="C53" s="48"/>
      <c r="D53" s="49">
        <v>6339.28</v>
      </c>
      <c r="E53" s="50"/>
      <c r="F53" s="51"/>
      <c r="G53" s="50"/>
      <c r="H53" s="51"/>
      <c r="I53" s="13">
        <v>5538.5</v>
      </c>
      <c r="J53" s="13">
        <v>1.07</v>
      </c>
      <c r="K53" s="14">
        <v>0.09</v>
      </c>
    </row>
    <row r="54" spans="1:11" s="21" customFormat="1" ht="25.5" x14ac:dyDescent="0.2">
      <c r="A54" s="47" t="s">
        <v>59</v>
      </c>
      <c r="B54" s="30" t="s">
        <v>50</v>
      </c>
      <c r="C54" s="48">
        <f>F54*12</f>
        <v>0</v>
      </c>
      <c r="D54" s="49">
        <v>4706.96</v>
      </c>
      <c r="E54" s="50">
        <f>H54*12</f>
        <v>0</v>
      </c>
      <c r="F54" s="51"/>
      <c r="G54" s="50"/>
      <c r="H54" s="51"/>
      <c r="I54" s="13">
        <v>5538.5</v>
      </c>
      <c r="J54" s="13">
        <v>1.07</v>
      </c>
      <c r="K54" s="14">
        <v>0.06</v>
      </c>
    </row>
    <row r="55" spans="1:11" s="21" customFormat="1" ht="15" x14ac:dyDescent="0.2">
      <c r="A55" s="47" t="s">
        <v>60</v>
      </c>
      <c r="B55" s="30" t="s">
        <v>50</v>
      </c>
      <c r="C55" s="48"/>
      <c r="D55" s="49">
        <v>10865.44</v>
      </c>
      <c r="E55" s="50"/>
      <c r="F55" s="51"/>
      <c r="G55" s="50"/>
      <c r="H55" s="51"/>
      <c r="I55" s="13">
        <v>5538.5</v>
      </c>
      <c r="J55" s="13">
        <v>1.07</v>
      </c>
      <c r="K55" s="14">
        <v>0.01</v>
      </c>
    </row>
    <row r="56" spans="1:11" s="21" customFormat="1" ht="15" hidden="1" x14ac:dyDescent="0.2">
      <c r="A56" s="47" t="s">
        <v>61</v>
      </c>
      <c r="B56" s="30" t="s">
        <v>50</v>
      </c>
      <c r="C56" s="52"/>
      <c r="D56" s="49"/>
      <c r="E56" s="53"/>
      <c r="F56" s="51"/>
      <c r="G56" s="50"/>
      <c r="H56" s="51"/>
      <c r="I56" s="13">
        <v>5538.5</v>
      </c>
      <c r="J56" s="13">
        <v>1.07</v>
      </c>
      <c r="K56" s="14">
        <v>0</v>
      </c>
    </row>
    <row r="57" spans="1:11" s="21" customFormat="1" ht="15" hidden="1" x14ac:dyDescent="0.2">
      <c r="A57" s="47"/>
      <c r="B57" s="30"/>
      <c r="C57" s="48"/>
      <c r="D57" s="49"/>
      <c r="E57" s="50"/>
      <c r="F57" s="51"/>
      <c r="G57" s="50"/>
      <c r="H57" s="51"/>
      <c r="I57" s="13"/>
      <c r="J57" s="13"/>
      <c r="K57" s="14"/>
    </row>
    <row r="58" spans="1:11" s="21" customFormat="1" ht="15" hidden="1" x14ac:dyDescent="0.2">
      <c r="A58" s="47"/>
      <c r="B58" s="33"/>
      <c r="C58" s="48"/>
      <c r="D58" s="49"/>
      <c r="E58" s="53"/>
      <c r="F58" s="51"/>
      <c r="G58" s="53"/>
      <c r="H58" s="92"/>
      <c r="I58" s="13"/>
      <c r="J58" s="13"/>
      <c r="K58" s="14"/>
    </row>
    <row r="59" spans="1:11" s="40" customFormat="1" ht="30" x14ac:dyDescent="0.2">
      <c r="A59" s="38" t="s">
        <v>62</v>
      </c>
      <c r="B59" s="24"/>
      <c r="C59" s="25"/>
      <c r="D59" s="27">
        <f>D60+D61+D62+D63+D69</f>
        <v>12846.7</v>
      </c>
      <c r="E59" s="27"/>
      <c r="F59" s="39"/>
      <c r="G59" s="27">
        <f>D59/I59</f>
        <v>2.3199999999999998</v>
      </c>
      <c r="H59" s="28">
        <f>G59/12</f>
        <v>0.19</v>
      </c>
      <c r="I59" s="13">
        <v>5538.5</v>
      </c>
      <c r="J59" s="13">
        <v>1.07</v>
      </c>
      <c r="K59" s="14">
        <v>0.39</v>
      </c>
    </row>
    <row r="60" spans="1:11" s="21" customFormat="1" ht="15" x14ac:dyDescent="0.2">
      <c r="A60" s="47" t="s">
        <v>63</v>
      </c>
      <c r="B60" s="30" t="s">
        <v>64</v>
      </c>
      <c r="C60" s="48"/>
      <c r="D60" s="49">
        <v>2377.23</v>
      </c>
      <c r="E60" s="50"/>
      <c r="F60" s="51"/>
      <c r="G60" s="50"/>
      <c r="H60" s="51"/>
      <c r="I60" s="13">
        <v>5538.5</v>
      </c>
      <c r="J60" s="13">
        <v>1.07</v>
      </c>
      <c r="K60" s="14">
        <v>0.03</v>
      </c>
    </row>
    <row r="61" spans="1:11" s="21" customFormat="1" ht="25.5" x14ac:dyDescent="0.2">
      <c r="A61" s="47" t="s">
        <v>65</v>
      </c>
      <c r="B61" s="30" t="s">
        <v>66</v>
      </c>
      <c r="C61" s="48"/>
      <c r="D61" s="49">
        <v>1584.82</v>
      </c>
      <c r="E61" s="50"/>
      <c r="F61" s="51"/>
      <c r="G61" s="50"/>
      <c r="H61" s="51"/>
      <c r="I61" s="13">
        <v>5538.5</v>
      </c>
      <c r="J61" s="13">
        <v>1.07</v>
      </c>
      <c r="K61" s="14">
        <v>0.02</v>
      </c>
    </row>
    <row r="62" spans="1:11" s="21" customFormat="1" ht="15" x14ac:dyDescent="0.2">
      <c r="A62" s="47" t="s">
        <v>67</v>
      </c>
      <c r="B62" s="30" t="s">
        <v>68</v>
      </c>
      <c r="C62" s="48"/>
      <c r="D62" s="49">
        <v>1663.21</v>
      </c>
      <c r="E62" s="50"/>
      <c r="F62" s="51"/>
      <c r="G62" s="50"/>
      <c r="H62" s="51"/>
      <c r="I62" s="13">
        <v>5538.5</v>
      </c>
      <c r="J62" s="13">
        <v>1.07</v>
      </c>
      <c r="K62" s="14">
        <v>0.02</v>
      </c>
    </row>
    <row r="63" spans="1:11" s="21" customFormat="1" ht="25.5" x14ac:dyDescent="0.2">
      <c r="A63" s="47" t="s">
        <v>69</v>
      </c>
      <c r="B63" s="30" t="s">
        <v>70</v>
      </c>
      <c r="C63" s="48"/>
      <c r="D63" s="49">
        <v>1584.8</v>
      </c>
      <c r="E63" s="50"/>
      <c r="F63" s="51"/>
      <c r="G63" s="50"/>
      <c r="H63" s="51"/>
      <c r="I63" s="13">
        <v>5538.5</v>
      </c>
      <c r="J63" s="13">
        <v>1.07</v>
      </c>
      <c r="K63" s="14">
        <v>0.02</v>
      </c>
    </row>
    <row r="64" spans="1:11" s="21" customFormat="1" ht="15" hidden="1" x14ac:dyDescent="0.2">
      <c r="A64" s="47" t="s">
        <v>71</v>
      </c>
      <c r="B64" s="30" t="s">
        <v>72</v>
      </c>
      <c r="C64" s="48"/>
      <c r="D64" s="49">
        <f>G64*I64</f>
        <v>0</v>
      </c>
      <c r="E64" s="50"/>
      <c r="F64" s="51"/>
      <c r="G64" s="50"/>
      <c r="H64" s="51"/>
      <c r="I64" s="13">
        <v>5538.5</v>
      </c>
      <c r="J64" s="13">
        <v>1.07</v>
      </c>
      <c r="K64" s="14">
        <v>0</v>
      </c>
    </row>
    <row r="65" spans="1:11" s="21" customFormat="1" ht="15" hidden="1" x14ac:dyDescent="0.2">
      <c r="A65" s="47" t="s">
        <v>73</v>
      </c>
      <c r="B65" s="30" t="s">
        <v>68</v>
      </c>
      <c r="C65" s="48"/>
      <c r="D65" s="49"/>
      <c r="E65" s="50"/>
      <c r="F65" s="51"/>
      <c r="G65" s="50"/>
      <c r="H65" s="51"/>
      <c r="I65" s="13">
        <v>5538.5</v>
      </c>
      <c r="J65" s="13">
        <v>1.07</v>
      </c>
      <c r="K65" s="14">
        <v>0</v>
      </c>
    </row>
    <row r="66" spans="1:11" s="21" customFormat="1" ht="15" hidden="1" x14ac:dyDescent="0.2">
      <c r="A66" s="47" t="s">
        <v>74</v>
      </c>
      <c r="B66" s="30" t="s">
        <v>50</v>
      </c>
      <c r="C66" s="48"/>
      <c r="D66" s="49"/>
      <c r="E66" s="50"/>
      <c r="F66" s="51"/>
      <c r="G66" s="50"/>
      <c r="H66" s="51"/>
      <c r="I66" s="13">
        <v>5538.5</v>
      </c>
      <c r="J66" s="13">
        <v>1.07</v>
      </c>
      <c r="K66" s="14">
        <v>0</v>
      </c>
    </row>
    <row r="67" spans="1:11" s="21" customFormat="1" ht="25.5" hidden="1" x14ac:dyDescent="0.2">
      <c r="A67" s="47" t="s">
        <v>75</v>
      </c>
      <c r="B67" s="30" t="s">
        <v>50</v>
      </c>
      <c r="C67" s="48"/>
      <c r="D67" s="49"/>
      <c r="E67" s="50"/>
      <c r="F67" s="51"/>
      <c r="G67" s="50"/>
      <c r="H67" s="51"/>
      <c r="I67" s="13">
        <v>5538.5</v>
      </c>
      <c r="J67" s="13">
        <v>1.07</v>
      </c>
      <c r="K67" s="14">
        <v>0</v>
      </c>
    </row>
    <row r="68" spans="1:11" s="21" customFormat="1" ht="15" hidden="1" x14ac:dyDescent="0.2">
      <c r="A68" s="47" t="s">
        <v>77</v>
      </c>
      <c r="B68" s="30" t="s">
        <v>14</v>
      </c>
      <c r="C68" s="48"/>
      <c r="D68" s="49">
        <f>G68*I68</f>
        <v>0</v>
      </c>
      <c r="E68" s="50"/>
      <c r="F68" s="51"/>
      <c r="G68" s="50"/>
      <c r="H68" s="51"/>
      <c r="I68" s="13">
        <v>5538.5</v>
      </c>
      <c r="J68" s="13">
        <v>1.07</v>
      </c>
      <c r="K68" s="14">
        <v>0</v>
      </c>
    </row>
    <row r="69" spans="1:11" s="21" customFormat="1" ht="15" x14ac:dyDescent="0.2">
      <c r="A69" s="47" t="s">
        <v>78</v>
      </c>
      <c r="B69" s="30" t="s">
        <v>14</v>
      </c>
      <c r="C69" s="52"/>
      <c r="D69" s="49">
        <v>5636.64</v>
      </c>
      <c r="E69" s="53"/>
      <c r="F69" s="51"/>
      <c r="G69" s="50"/>
      <c r="H69" s="51"/>
      <c r="I69" s="13">
        <v>5538.5</v>
      </c>
      <c r="J69" s="13">
        <v>1.07</v>
      </c>
      <c r="K69" s="14">
        <v>7.0000000000000007E-2</v>
      </c>
    </row>
    <row r="70" spans="1:11" s="21" customFormat="1" ht="15" hidden="1" x14ac:dyDescent="0.2">
      <c r="A70" s="47"/>
      <c r="B70" s="33"/>
      <c r="C70" s="48"/>
      <c r="D70" s="49"/>
      <c r="E70" s="53"/>
      <c r="F70" s="51"/>
      <c r="G70" s="50"/>
      <c r="H70" s="51"/>
      <c r="I70" s="13"/>
      <c r="J70" s="13"/>
      <c r="K70" s="14"/>
    </row>
    <row r="71" spans="1:11" s="21" customFormat="1" ht="15" hidden="1" x14ac:dyDescent="0.2">
      <c r="A71" s="47"/>
      <c r="B71" s="33"/>
      <c r="C71" s="48"/>
      <c r="D71" s="49"/>
      <c r="E71" s="53"/>
      <c r="F71" s="51"/>
      <c r="G71" s="50"/>
      <c r="H71" s="51"/>
      <c r="I71" s="13"/>
      <c r="J71" s="13"/>
      <c r="K71" s="14"/>
    </row>
    <row r="72" spans="1:11" s="21" customFormat="1" ht="30" x14ac:dyDescent="0.2">
      <c r="A72" s="38" t="s">
        <v>79</v>
      </c>
      <c r="B72" s="30"/>
      <c r="C72" s="48"/>
      <c r="D72" s="27">
        <f>D73</f>
        <v>761.57</v>
      </c>
      <c r="E72" s="50"/>
      <c r="F72" s="51"/>
      <c r="G72" s="27">
        <f>D72/I72</f>
        <v>0.14000000000000001</v>
      </c>
      <c r="H72" s="28">
        <f>G72/12</f>
        <v>0.01</v>
      </c>
      <c r="I72" s="13">
        <v>5538.5</v>
      </c>
      <c r="J72" s="13">
        <v>1.07</v>
      </c>
      <c r="K72" s="14">
        <v>0.05</v>
      </c>
    </row>
    <row r="73" spans="1:11" s="21" customFormat="1" ht="15" x14ac:dyDescent="0.2">
      <c r="A73" s="47" t="s">
        <v>130</v>
      </c>
      <c r="B73" s="30" t="s">
        <v>50</v>
      </c>
      <c r="C73" s="48"/>
      <c r="D73" s="49">
        <v>761.57</v>
      </c>
      <c r="E73" s="50"/>
      <c r="F73" s="51"/>
      <c r="G73" s="50"/>
      <c r="H73" s="51"/>
      <c r="I73" s="13">
        <v>5538.5</v>
      </c>
      <c r="J73" s="13">
        <v>1.07</v>
      </c>
      <c r="K73" s="14">
        <v>0.03</v>
      </c>
    </row>
    <row r="74" spans="1:11" s="21" customFormat="1" ht="15" hidden="1" x14ac:dyDescent="0.2">
      <c r="A74" s="47" t="s">
        <v>80</v>
      </c>
      <c r="B74" s="30" t="s">
        <v>14</v>
      </c>
      <c r="C74" s="48"/>
      <c r="D74" s="49">
        <f>G74*I74</f>
        <v>0</v>
      </c>
      <c r="E74" s="50"/>
      <c r="F74" s="51"/>
      <c r="G74" s="50">
        <f>H74*12</f>
        <v>0</v>
      </c>
      <c r="H74" s="51">
        <v>0</v>
      </c>
      <c r="I74" s="13">
        <v>5538.5</v>
      </c>
      <c r="J74" s="13">
        <v>1.07</v>
      </c>
      <c r="K74" s="14">
        <v>0</v>
      </c>
    </row>
    <row r="75" spans="1:11" s="21" customFormat="1" ht="15" x14ac:dyDescent="0.2">
      <c r="A75" s="38" t="s">
        <v>81</v>
      </c>
      <c r="B75" s="30"/>
      <c r="C75" s="48"/>
      <c r="D75" s="27">
        <f>D77+D78+D80+D84</f>
        <v>11688.46</v>
      </c>
      <c r="E75" s="50"/>
      <c r="F75" s="51"/>
      <c r="G75" s="27">
        <f>D75/I75</f>
        <v>2.11</v>
      </c>
      <c r="H75" s="28">
        <f>G75/12</f>
        <v>0.18</v>
      </c>
      <c r="I75" s="13">
        <v>5538.5</v>
      </c>
      <c r="J75" s="13">
        <v>1.07</v>
      </c>
      <c r="K75" s="14">
        <v>0.15</v>
      </c>
    </row>
    <row r="76" spans="1:11" s="21" customFormat="1" ht="15" hidden="1" x14ac:dyDescent="0.2">
      <c r="A76" s="47" t="s">
        <v>82</v>
      </c>
      <c r="B76" s="30" t="s">
        <v>14</v>
      </c>
      <c r="C76" s="48"/>
      <c r="D76" s="49">
        <f t="shared" ref="D76:D83" si="3">G76*I76</f>
        <v>0</v>
      </c>
      <c r="E76" s="50"/>
      <c r="F76" s="51"/>
      <c r="G76" s="50">
        <f t="shared" ref="G76:G83" si="4">H76*12</f>
        <v>0</v>
      </c>
      <c r="H76" s="51">
        <v>0</v>
      </c>
      <c r="I76" s="13">
        <v>5538.5</v>
      </c>
      <c r="J76" s="13">
        <v>1.07</v>
      </c>
      <c r="K76" s="14">
        <v>0</v>
      </c>
    </row>
    <row r="77" spans="1:11" s="21" customFormat="1" ht="15" x14ac:dyDescent="0.2">
      <c r="A77" s="47" t="s">
        <v>83</v>
      </c>
      <c r="B77" s="30" t="s">
        <v>50</v>
      </c>
      <c r="C77" s="48"/>
      <c r="D77" s="49">
        <v>10860.15</v>
      </c>
      <c r="E77" s="50"/>
      <c r="F77" s="51"/>
      <c r="G77" s="50"/>
      <c r="H77" s="51"/>
      <c r="I77" s="13">
        <v>5538.5</v>
      </c>
      <c r="J77" s="13">
        <v>1.07</v>
      </c>
      <c r="K77" s="14">
        <v>0.14000000000000001</v>
      </c>
    </row>
    <row r="78" spans="1:11" s="21" customFormat="1" ht="15" x14ac:dyDescent="0.2">
      <c r="A78" s="47" t="s">
        <v>84</v>
      </c>
      <c r="B78" s="30" t="s">
        <v>50</v>
      </c>
      <c r="C78" s="48"/>
      <c r="D78" s="49">
        <v>828.31</v>
      </c>
      <c r="E78" s="50"/>
      <c r="F78" s="51"/>
      <c r="G78" s="50"/>
      <c r="H78" s="51"/>
      <c r="I78" s="13">
        <v>5538.5</v>
      </c>
      <c r="J78" s="13">
        <v>1.07</v>
      </c>
      <c r="K78" s="14">
        <v>0.01</v>
      </c>
    </row>
    <row r="79" spans="1:11" s="21" customFormat="1" ht="27.75" hidden="1" customHeight="1" x14ac:dyDescent="0.2">
      <c r="A79" s="47" t="s">
        <v>85</v>
      </c>
      <c r="B79" s="30" t="s">
        <v>29</v>
      </c>
      <c r="C79" s="48"/>
      <c r="D79" s="49">
        <f t="shared" si="3"/>
        <v>0</v>
      </c>
      <c r="E79" s="50"/>
      <c r="F79" s="51"/>
      <c r="G79" s="50"/>
      <c r="H79" s="51"/>
      <c r="I79" s="13">
        <v>5538.5</v>
      </c>
      <c r="J79" s="13">
        <v>1.07</v>
      </c>
      <c r="K79" s="14">
        <v>0</v>
      </c>
    </row>
    <row r="80" spans="1:11" s="21" customFormat="1" ht="15" hidden="1" x14ac:dyDescent="0.2">
      <c r="A80" s="47" t="s">
        <v>86</v>
      </c>
      <c r="B80" s="33" t="s">
        <v>87</v>
      </c>
      <c r="C80" s="48"/>
      <c r="D80" s="49"/>
      <c r="E80" s="50"/>
      <c r="F80" s="51"/>
      <c r="G80" s="50"/>
      <c r="H80" s="51"/>
      <c r="I80" s="13">
        <v>5538.5</v>
      </c>
      <c r="J80" s="13">
        <v>1.07</v>
      </c>
      <c r="K80" s="14">
        <v>0</v>
      </c>
    </row>
    <row r="81" spans="1:11" s="21" customFormat="1" ht="25.5" hidden="1" x14ac:dyDescent="0.2">
      <c r="A81" s="47" t="s">
        <v>88</v>
      </c>
      <c r="B81" s="30" t="s">
        <v>29</v>
      </c>
      <c r="C81" s="48"/>
      <c r="D81" s="49">
        <f t="shared" si="3"/>
        <v>0</v>
      </c>
      <c r="E81" s="50"/>
      <c r="F81" s="51"/>
      <c r="G81" s="50">
        <f t="shared" si="4"/>
        <v>0</v>
      </c>
      <c r="H81" s="51">
        <v>0</v>
      </c>
      <c r="I81" s="13">
        <v>5538.5</v>
      </c>
      <c r="J81" s="13">
        <v>1.07</v>
      </c>
      <c r="K81" s="14">
        <v>0</v>
      </c>
    </row>
    <row r="82" spans="1:11" s="21" customFormat="1" ht="25.5" hidden="1" x14ac:dyDescent="0.2">
      <c r="A82" s="47" t="s">
        <v>89</v>
      </c>
      <c r="B82" s="30" t="s">
        <v>29</v>
      </c>
      <c r="C82" s="48"/>
      <c r="D82" s="49">
        <f t="shared" si="3"/>
        <v>0</v>
      </c>
      <c r="E82" s="50"/>
      <c r="F82" s="51"/>
      <c r="G82" s="50">
        <f t="shared" si="4"/>
        <v>0</v>
      </c>
      <c r="H82" s="51">
        <v>0</v>
      </c>
      <c r="I82" s="13">
        <v>5538.5</v>
      </c>
      <c r="J82" s="13">
        <v>1.07</v>
      </c>
      <c r="K82" s="14">
        <v>0</v>
      </c>
    </row>
    <row r="83" spans="1:11" s="21" customFormat="1" ht="25.5" hidden="1" x14ac:dyDescent="0.2">
      <c r="A83" s="47" t="s">
        <v>90</v>
      </c>
      <c r="B83" s="30" t="s">
        <v>29</v>
      </c>
      <c r="C83" s="48"/>
      <c r="D83" s="49">
        <f t="shared" si="3"/>
        <v>0</v>
      </c>
      <c r="E83" s="50"/>
      <c r="F83" s="51"/>
      <c r="G83" s="50">
        <f t="shared" si="4"/>
        <v>0</v>
      </c>
      <c r="H83" s="51">
        <v>0</v>
      </c>
      <c r="I83" s="13">
        <v>5538.5</v>
      </c>
      <c r="J83" s="13">
        <v>1.07</v>
      </c>
      <c r="K83" s="14">
        <v>0</v>
      </c>
    </row>
    <row r="84" spans="1:11" s="21" customFormat="1" ht="15" hidden="1" x14ac:dyDescent="0.2">
      <c r="A84" s="47" t="s">
        <v>91</v>
      </c>
      <c r="B84" s="33" t="s">
        <v>92</v>
      </c>
      <c r="C84" s="48"/>
      <c r="D84" s="54"/>
      <c r="E84" s="50"/>
      <c r="F84" s="51"/>
      <c r="G84" s="53"/>
      <c r="H84" s="92"/>
      <c r="I84" s="13"/>
      <c r="J84" s="13"/>
      <c r="K84" s="14"/>
    </row>
    <row r="85" spans="1:11" s="21" customFormat="1" ht="15" x14ac:dyDescent="0.2">
      <c r="A85" s="38" t="s">
        <v>93</v>
      </c>
      <c r="B85" s="30"/>
      <c r="C85" s="48"/>
      <c r="D85" s="27">
        <f>D86+D87</f>
        <v>993.79</v>
      </c>
      <c r="E85" s="50"/>
      <c r="F85" s="51"/>
      <c r="G85" s="27">
        <f>D85/I85</f>
        <v>0.18</v>
      </c>
      <c r="H85" s="28">
        <f>G85/12</f>
        <v>0.02</v>
      </c>
      <c r="I85" s="13">
        <v>5538.5</v>
      </c>
      <c r="J85" s="13">
        <v>1.07</v>
      </c>
      <c r="K85" s="14">
        <v>0.1</v>
      </c>
    </row>
    <row r="86" spans="1:11" s="21" customFormat="1" ht="15" x14ac:dyDescent="0.2">
      <c r="A86" s="47" t="s">
        <v>94</v>
      </c>
      <c r="B86" s="30" t="s">
        <v>50</v>
      </c>
      <c r="C86" s="48"/>
      <c r="D86" s="49">
        <v>993.79</v>
      </c>
      <c r="E86" s="50"/>
      <c r="F86" s="51"/>
      <c r="G86" s="50"/>
      <c r="H86" s="51"/>
      <c r="I86" s="13">
        <v>5538.5</v>
      </c>
      <c r="J86" s="13">
        <v>1.07</v>
      </c>
      <c r="K86" s="14">
        <v>0.01</v>
      </c>
    </row>
    <row r="87" spans="1:11" s="21" customFormat="1" ht="15" hidden="1" x14ac:dyDescent="0.2">
      <c r="A87" s="47" t="s">
        <v>95</v>
      </c>
      <c r="B87" s="30" t="s">
        <v>50</v>
      </c>
      <c r="C87" s="48"/>
      <c r="D87" s="49"/>
      <c r="E87" s="50"/>
      <c r="F87" s="51"/>
      <c r="G87" s="50"/>
      <c r="H87" s="51"/>
      <c r="I87" s="13">
        <v>5538.5</v>
      </c>
      <c r="J87" s="13">
        <v>1.07</v>
      </c>
      <c r="K87" s="14">
        <v>0.01</v>
      </c>
    </row>
    <row r="88" spans="1:11" s="13" customFormat="1" ht="15" x14ac:dyDescent="0.2">
      <c r="A88" s="38" t="s">
        <v>96</v>
      </c>
      <c r="B88" s="24"/>
      <c r="C88" s="25"/>
      <c r="D88" s="27">
        <v>0</v>
      </c>
      <c r="E88" s="27"/>
      <c r="F88" s="39"/>
      <c r="G88" s="27">
        <f>D88/I88</f>
        <v>0</v>
      </c>
      <c r="H88" s="28">
        <f>G88/12</f>
        <v>0</v>
      </c>
      <c r="I88" s="13">
        <v>5538.5</v>
      </c>
      <c r="J88" s="13">
        <v>1.07</v>
      </c>
      <c r="K88" s="14">
        <v>0.02</v>
      </c>
    </row>
    <row r="89" spans="1:11" s="21" customFormat="1" ht="15" hidden="1" x14ac:dyDescent="0.2">
      <c r="A89" s="47" t="s">
        <v>97</v>
      </c>
      <c r="B89" s="33" t="s">
        <v>53</v>
      </c>
      <c r="C89" s="48"/>
      <c r="D89" s="49"/>
      <c r="E89" s="50"/>
      <c r="F89" s="51"/>
      <c r="G89" s="50"/>
      <c r="H89" s="51"/>
      <c r="I89" s="13">
        <v>5538.5</v>
      </c>
      <c r="J89" s="13">
        <v>1.07</v>
      </c>
      <c r="K89" s="14">
        <v>0.02</v>
      </c>
    </row>
    <row r="90" spans="1:11" s="13" customFormat="1" ht="15" x14ac:dyDescent="0.2">
      <c r="A90" s="38" t="s">
        <v>98</v>
      </c>
      <c r="B90" s="24"/>
      <c r="C90" s="25"/>
      <c r="D90" s="27">
        <f>D91</f>
        <v>2208.87</v>
      </c>
      <c r="E90" s="27"/>
      <c r="F90" s="39"/>
      <c r="G90" s="27">
        <f>D90/I90</f>
        <v>0.4</v>
      </c>
      <c r="H90" s="28">
        <f>G90/12</f>
        <v>0.03</v>
      </c>
      <c r="I90" s="13">
        <v>5538.5</v>
      </c>
      <c r="J90" s="13">
        <v>1.07</v>
      </c>
      <c r="K90" s="14">
        <v>0.28000000000000003</v>
      </c>
    </row>
    <row r="91" spans="1:11" s="21" customFormat="1" ht="15.75" thickBot="1" x14ac:dyDescent="0.25">
      <c r="A91" s="47" t="s">
        <v>99</v>
      </c>
      <c r="B91" s="30" t="s">
        <v>64</v>
      </c>
      <c r="C91" s="48"/>
      <c r="D91" s="49">
        <v>2208.87</v>
      </c>
      <c r="E91" s="50"/>
      <c r="F91" s="51"/>
      <c r="G91" s="50"/>
      <c r="H91" s="51"/>
      <c r="I91" s="13">
        <v>5538.5</v>
      </c>
      <c r="J91" s="13">
        <v>1.07</v>
      </c>
      <c r="K91" s="14">
        <v>0.03</v>
      </c>
    </row>
    <row r="92" spans="1:11" s="21" customFormat="1" ht="25.5" hidden="1" customHeight="1" x14ac:dyDescent="0.2">
      <c r="A92" s="89"/>
      <c r="B92" s="35"/>
      <c r="C92" s="55"/>
      <c r="D92" s="58"/>
      <c r="E92" s="56"/>
      <c r="F92" s="57"/>
      <c r="G92" s="56"/>
      <c r="H92" s="57"/>
      <c r="I92" s="13"/>
      <c r="J92" s="13"/>
      <c r="K92" s="14"/>
    </row>
    <row r="93" spans="1:11" s="13" customFormat="1" ht="30.75" thickBot="1" x14ac:dyDescent="0.25">
      <c r="A93" s="90" t="s">
        <v>102</v>
      </c>
      <c r="B93" s="11" t="s">
        <v>29</v>
      </c>
      <c r="C93" s="60">
        <f>F93*12</f>
        <v>0</v>
      </c>
      <c r="D93" s="62">
        <f>G93*I93</f>
        <v>29907.9</v>
      </c>
      <c r="E93" s="62">
        <f>H93*12</f>
        <v>5.4</v>
      </c>
      <c r="F93" s="91"/>
      <c r="G93" s="62">
        <f>H93*12</f>
        <v>5.4</v>
      </c>
      <c r="H93" s="91">
        <f>0.34+0.11</f>
        <v>0.45</v>
      </c>
      <c r="I93" s="13">
        <v>5538.5</v>
      </c>
      <c r="J93" s="13">
        <v>1.07</v>
      </c>
      <c r="K93" s="14">
        <v>0.3</v>
      </c>
    </row>
    <row r="94" spans="1:11" s="13" customFormat="1" ht="26.25" thickBot="1" x14ac:dyDescent="0.45">
      <c r="A94" s="59" t="s">
        <v>103</v>
      </c>
      <c r="B94" s="84" t="s">
        <v>137</v>
      </c>
      <c r="C94" s="60"/>
      <c r="D94" s="61">
        <v>105000</v>
      </c>
      <c r="E94" s="62"/>
      <c r="F94" s="63"/>
      <c r="G94" s="62">
        <f>D94/I94</f>
        <v>18.96</v>
      </c>
      <c r="H94" s="63">
        <f>G94/12</f>
        <v>1.58</v>
      </c>
      <c r="I94" s="13">
        <v>5538.5</v>
      </c>
      <c r="K94" s="14"/>
    </row>
    <row r="95" spans="1:11" s="13" customFormat="1" ht="19.5" thickBot="1" x14ac:dyDescent="0.45">
      <c r="A95" s="85" t="s">
        <v>104</v>
      </c>
      <c r="B95" s="86" t="s">
        <v>22</v>
      </c>
      <c r="C95" s="60"/>
      <c r="D95" s="61">
        <f>G95*I95</f>
        <v>114314.64</v>
      </c>
      <c r="E95" s="87"/>
      <c r="F95" s="63"/>
      <c r="G95" s="87">
        <f>12*H95</f>
        <v>20.64</v>
      </c>
      <c r="H95" s="63">
        <v>1.72</v>
      </c>
      <c r="I95" s="13">
        <v>5538.5</v>
      </c>
      <c r="K95" s="14"/>
    </row>
    <row r="96" spans="1:11" s="13" customFormat="1" ht="19.5" thickBot="1" x14ac:dyDescent="0.45">
      <c r="A96" s="59" t="s">
        <v>105</v>
      </c>
      <c r="B96" s="11"/>
      <c r="C96" s="60"/>
      <c r="D96" s="88">
        <f>D95+D94+D93+D90+D88+D85+D75+D72+D59+D43+D42+D41+D40+D39+D36+D35+D34+D33+D32+D23+D15</f>
        <v>831297.43</v>
      </c>
      <c r="E96" s="88">
        <f>E95+E94+E93+E90+E88+E85+E75+E72+E59+E43+E42+E41+E40+E39+E36+E35+E34+E33+E32+E23+E15</f>
        <v>95.76</v>
      </c>
      <c r="F96" s="88">
        <f>F95+F94+F93+F90+F88+F85+F75+F72+F59+F43+F42+F41+F40+F39+F36+F35+F34+F33+F32+F23+F15</f>
        <v>0</v>
      </c>
      <c r="G96" s="88">
        <f>G95+G94+G93+G90+G88+G85+G75+G72+G59+G43+G42+G41+G40+G39+G36+G35+G34+G33+G32+G23+G15</f>
        <v>150.1</v>
      </c>
      <c r="H96" s="63">
        <f>H95+H94+H93+H90+H88+H85+H75+H72+H59+H43+H42+H41+H40+H39+H36+H35+H34+H33+H32+H23+H15</f>
        <v>12.51</v>
      </c>
      <c r="I96" s="64"/>
      <c r="K96" s="14"/>
    </row>
    <row r="97" spans="1:12" s="13" customFormat="1" ht="18.75" x14ac:dyDescent="0.4">
      <c r="A97" s="65"/>
      <c r="B97" s="66"/>
      <c r="C97" s="67"/>
      <c r="D97" s="68"/>
      <c r="E97" s="69"/>
      <c r="F97" s="68"/>
      <c r="G97" s="69"/>
      <c r="H97" s="68"/>
      <c r="I97" s="64"/>
      <c r="K97" s="14"/>
    </row>
    <row r="98" spans="1:12" s="13" customFormat="1" ht="19.5" thickBot="1" x14ac:dyDescent="0.25">
      <c r="A98" s="70"/>
      <c r="B98" s="66"/>
      <c r="C98" s="67"/>
      <c r="D98" s="69"/>
      <c r="E98" s="69"/>
      <c r="F98" s="69"/>
      <c r="G98" s="69"/>
      <c r="H98" s="69"/>
      <c r="K98" s="14"/>
    </row>
    <row r="99" spans="1:12" s="13" customFormat="1" ht="19.5" thickBot="1" x14ac:dyDescent="0.25">
      <c r="A99" s="90" t="s">
        <v>133</v>
      </c>
      <c r="B99" s="11"/>
      <c r="C99" s="60">
        <f>F99*12</f>
        <v>0</v>
      </c>
      <c r="D99" s="62">
        <f>D100</f>
        <v>727485.54</v>
      </c>
      <c r="E99" s="62">
        <f t="shared" ref="E99:H99" si="5">E100</f>
        <v>0</v>
      </c>
      <c r="F99" s="62">
        <f t="shared" si="5"/>
        <v>0</v>
      </c>
      <c r="G99" s="62">
        <f t="shared" si="5"/>
        <v>131.35</v>
      </c>
      <c r="H99" s="62">
        <f t="shared" si="5"/>
        <v>10.95</v>
      </c>
      <c r="I99" s="13">
        <v>5538.5</v>
      </c>
      <c r="K99" s="14"/>
    </row>
    <row r="100" spans="1:12" s="21" customFormat="1" ht="15" x14ac:dyDescent="0.2">
      <c r="A100" s="47" t="s">
        <v>107</v>
      </c>
      <c r="B100" s="30"/>
      <c r="C100" s="48"/>
      <c r="D100" s="49">
        <v>727485.54</v>
      </c>
      <c r="E100" s="50"/>
      <c r="F100" s="51"/>
      <c r="G100" s="50">
        <f t="shared" ref="G100" si="6">D100/I100</f>
        <v>131.35</v>
      </c>
      <c r="H100" s="92">
        <f t="shared" ref="H100" si="7">G100/12</f>
        <v>10.95</v>
      </c>
      <c r="I100" s="13">
        <v>5538.5</v>
      </c>
      <c r="J100" s="13"/>
      <c r="K100" s="14"/>
    </row>
    <row r="101" spans="1:12" s="71" customFormat="1" ht="18" customHeight="1" thickBot="1" x14ac:dyDescent="0.25">
      <c r="A101" s="121"/>
      <c r="B101" s="122"/>
      <c r="C101" s="122"/>
      <c r="D101" s="122"/>
      <c r="E101" s="122"/>
      <c r="F101" s="122"/>
      <c r="G101" s="122"/>
      <c r="H101" s="122"/>
      <c r="K101" s="72"/>
    </row>
    <row r="102" spans="1:12" s="13" customFormat="1" ht="19.5" thickBot="1" x14ac:dyDescent="0.45">
      <c r="A102" s="59" t="s">
        <v>124</v>
      </c>
      <c r="B102" s="11"/>
      <c r="C102" s="60"/>
      <c r="D102" s="73">
        <f>D96+D99</f>
        <v>1558782.97</v>
      </c>
      <c r="E102" s="73">
        <f>E96+E99</f>
        <v>95.76</v>
      </c>
      <c r="F102" s="73">
        <f>F96+F99</f>
        <v>0</v>
      </c>
      <c r="G102" s="73">
        <f>G96+G99</f>
        <v>281.45</v>
      </c>
      <c r="H102" s="73">
        <f>H96+H99</f>
        <v>23.46</v>
      </c>
      <c r="K102" s="14"/>
    </row>
    <row r="103" spans="1:12" s="13" customFormat="1" ht="18.75" x14ac:dyDescent="0.4">
      <c r="A103" s="74"/>
      <c r="B103" s="66"/>
      <c r="C103" s="67"/>
      <c r="D103" s="75"/>
      <c r="E103" s="67"/>
      <c r="F103" s="75"/>
      <c r="G103" s="75"/>
      <c r="H103" s="75"/>
      <c r="K103" s="14"/>
    </row>
    <row r="104" spans="1:12" s="79" customFormat="1" ht="19.5" x14ac:dyDescent="0.2">
      <c r="A104" s="76"/>
      <c r="B104" s="77"/>
      <c r="C104" s="78"/>
      <c r="D104" s="78"/>
      <c r="E104" s="78"/>
      <c r="F104" s="78"/>
      <c r="G104" s="78"/>
      <c r="H104" s="78"/>
      <c r="K104" s="80"/>
    </row>
    <row r="105" spans="1:12" s="71" customFormat="1" ht="14.25" x14ac:dyDescent="0.2">
      <c r="A105" s="106" t="s">
        <v>125</v>
      </c>
      <c r="B105" s="106"/>
      <c r="C105" s="106"/>
      <c r="D105" s="106"/>
      <c r="E105" s="106"/>
      <c r="F105" s="106"/>
      <c r="K105" s="72"/>
    </row>
    <row r="106" spans="1:12" s="71" customFormat="1" x14ac:dyDescent="0.2">
      <c r="K106" s="72"/>
      <c r="L106" s="81"/>
    </row>
    <row r="107" spans="1:12" s="71" customFormat="1" x14ac:dyDescent="0.2">
      <c r="A107" s="82" t="s">
        <v>126</v>
      </c>
      <c r="K107" s="72"/>
    </row>
    <row r="108" spans="1:12" s="71" customFormat="1" x14ac:dyDescent="0.2">
      <c r="K108" s="72"/>
    </row>
    <row r="109" spans="1:12" s="71" customFormat="1" x14ac:dyDescent="0.2">
      <c r="K109" s="72"/>
    </row>
    <row r="110" spans="1:12" s="71" customFormat="1" x14ac:dyDescent="0.2">
      <c r="K110" s="72"/>
    </row>
    <row r="111" spans="1:12" s="71" customFormat="1" x14ac:dyDescent="0.2">
      <c r="K111" s="72"/>
    </row>
    <row r="112" spans="1:12" s="71" customFormat="1" x14ac:dyDescent="0.2">
      <c r="K112" s="72"/>
    </row>
    <row r="113" spans="11:11" s="71" customFormat="1" x14ac:dyDescent="0.2">
      <c r="K113" s="72"/>
    </row>
    <row r="114" spans="11:11" s="71" customFormat="1" x14ac:dyDescent="0.2">
      <c r="K114" s="72"/>
    </row>
    <row r="115" spans="11:11" s="71" customFormat="1" x14ac:dyDescent="0.2">
      <c r="K115" s="72"/>
    </row>
    <row r="116" spans="11:11" s="71" customFormat="1" x14ac:dyDescent="0.2">
      <c r="K116" s="72"/>
    </row>
    <row r="117" spans="11:11" s="71" customFormat="1" x14ac:dyDescent="0.2">
      <c r="K117" s="72"/>
    </row>
    <row r="118" spans="11:11" s="71" customFormat="1" x14ac:dyDescent="0.2">
      <c r="K118" s="72"/>
    </row>
    <row r="119" spans="11:11" s="71" customFormat="1" x14ac:dyDescent="0.2">
      <c r="K119" s="72"/>
    </row>
    <row r="120" spans="11:11" s="71" customFormat="1" x14ac:dyDescent="0.2">
      <c r="K120" s="72"/>
    </row>
    <row r="121" spans="11:11" s="71" customFormat="1" x14ac:dyDescent="0.2">
      <c r="K121" s="72"/>
    </row>
    <row r="122" spans="11:11" s="71" customFormat="1" x14ac:dyDescent="0.2">
      <c r="K122" s="72"/>
    </row>
    <row r="123" spans="11:11" s="71" customFormat="1" x14ac:dyDescent="0.2">
      <c r="K123" s="72"/>
    </row>
    <row r="124" spans="11:11" s="71" customFormat="1" x14ac:dyDescent="0.2">
      <c r="K124" s="72"/>
    </row>
    <row r="125" spans="11:11" s="71" customFormat="1" x14ac:dyDescent="0.2">
      <c r="K125" s="72"/>
    </row>
  </sheetData>
  <mergeCells count="14">
    <mergeCell ref="A101:H101"/>
    <mergeCell ref="A105:F105"/>
    <mergeCell ref="A7:H7"/>
    <mergeCell ref="A8:H8"/>
    <mergeCell ref="A9:H9"/>
    <mergeCell ref="A10:H10"/>
    <mergeCell ref="A11:H11"/>
    <mergeCell ref="A14:H14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проект1 с переносом</vt:lpstr>
      <vt:lpstr>по голосованию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2014-06-11T08:32:29Z</cp:lastPrinted>
  <dcterms:created xsi:type="dcterms:W3CDTF">2014-01-22T05:22:38Z</dcterms:created>
  <dcterms:modified xsi:type="dcterms:W3CDTF">2014-08-13T06:31:47Z</dcterms:modified>
</cp:coreProperties>
</file>