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1325" windowHeight="858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>
    <definedName name="_xlnm.Print_Area" localSheetId="0">'Лист1'!$EL$1:$EP$83</definedName>
  </definedNames>
  <calcPr fullCalcOnLoad="1"/>
</workbook>
</file>

<file path=xl/sharedStrings.xml><?xml version="1.0" encoding="utf-8"?>
<sst xmlns="http://schemas.openxmlformats.org/spreadsheetml/2006/main" count="1643" uniqueCount="582">
  <si>
    <t>Наименование работ</t>
  </si>
  <si>
    <t>Объем выполненных работ</t>
  </si>
  <si>
    <t>Услуги по содержанию общего имущества собственников помещений</t>
  </si>
  <si>
    <t xml:space="preserve"> Аварийное обслуживание</t>
  </si>
  <si>
    <t>Дератизация</t>
  </si>
  <si>
    <t xml:space="preserve"> Учет и расчет платежей</t>
  </si>
  <si>
    <t>Консервация, промывка, испытание системы центрального отопления</t>
  </si>
  <si>
    <t>Текущий ремонт общего имущества собственников помещений</t>
  </si>
  <si>
    <t>ИТОГО:</t>
  </si>
  <si>
    <t>Прочистка вентиляционных каналов</t>
  </si>
  <si>
    <t>май</t>
  </si>
  <si>
    <t>июнь</t>
  </si>
  <si>
    <t>июль</t>
  </si>
  <si>
    <t>август</t>
  </si>
  <si>
    <t>сентябрь</t>
  </si>
  <si>
    <t>Регулировка системы центрального отопления</t>
  </si>
  <si>
    <t>Расконсервация системы центрального отопления (промывка системы, заполнение водой)</t>
  </si>
  <si>
    <t>Уборка мусоропроводов</t>
  </si>
  <si>
    <t>3261,9 м2</t>
  </si>
  <si>
    <t>Насос КМ 50х32х125, шаровые краны D32 - 2 шт., фильтр D32 - 1 шт., вентиль D15 - 1 шт.</t>
  </si>
  <si>
    <t>ЛОН - 10 шт.</t>
  </si>
  <si>
    <t>автоматы АЕ1031 - 2 шт.</t>
  </si>
  <si>
    <t>задвижки D80 - 2 шт.</t>
  </si>
  <si>
    <t>10 м</t>
  </si>
  <si>
    <t>4 чел./ч</t>
  </si>
  <si>
    <t>Отводы ПП-50 - 7 шт., трубы ПП D50 - 5 шт.</t>
  </si>
  <si>
    <t>129 чел.</t>
  </si>
  <si>
    <t>128 чел.</t>
  </si>
  <si>
    <t>136 чел.</t>
  </si>
  <si>
    <t>октябрь</t>
  </si>
  <si>
    <t>труба ПП110 - 2 шт.</t>
  </si>
  <si>
    <t>131 чел.</t>
  </si>
  <si>
    <t>ноябрь</t>
  </si>
  <si>
    <t>ЛОН - 18 шт.</t>
  </si>
  <si>
    <t>декабрь</t>
  </si>
  <si>
    <t>ЛОН - 1 шт.</t>
  </si>
  <si>
    <t>каб.АВВГ-2х2,5 - 10 м</t>
  </si>
  <si>
    <t>127 чел.</t>
  </si>
  <si>
    <t>Замена разбитых стекол в окнах и дверях (помещений общего пользования)</t>
  </si>
  <si>
    <t>испытание трубопроводов системы центрального отопления</t>
  </si>
  <si>
    <t>Проверка исправности канализационных вытяжек</t>
  </si>
  <si>
    <t>Проверка заземления оболочки э/кабеля, замеры сопротивления изоляции</t>
  </si>
  <si>
    <t>Осмотр водопровода, канализации и ГВС с проверкой исправности</t>
  </si>
  <si>
    <t>Осмотр системы центрального отопления в местах общего пользования</t>
  </si>
  <si>
    <t>Обслуживание водоподогревателей (1 шт.)</t>
  </si>
  <si>
    <t>Обслуживание насосов (1 шт.)</t>
  </si>
  <si>
    <t>Обслуживание регуляторов тепла (1 шт.)</t>
  </si>
  <si>
    <t>Организация и проведение микробиологического и санитарно-химического контроля горячего водоснабжения</t>
  </si>
  <si>
    <t>Обслуживание и ремонт общедомовых приборов учета (5 шт.)</t>
  </si>
  <si>
    <t>Обслуживание вводных и внутренних газопроводов жилого фонда (27 м)</t>
  </si>
  <si>
    <t>Стоимость выполненных работ с НДС, руб.</t>
  </si>
  <si>
    <t>Задолженность на 01.05.08 г.</t>
  </si>
  <si>
    <t>Задолженность на 01.01.09 г.</t>
  </si>
  <si>
    <t>Затраты по содержанию и текущему ремонту</t>
  </si>
  <si>
    <t>Начислено за содержание и тек.ремонт</t>
  </si>
  <si>
    <t xml:space="preserve">Оплачено </t>
  </si>
  <si>
    <t xml:space="preserve">Задолженность (+) , переплата (-) </t>
  </si>
  <si>
    <t>В том числе перед ООО " Коммунальщик " с 01.05.2008 г.</t>
  </si>
  <si>
    <t>Экономия (+) , перерасход (-) (оплата минус затраты)</t>
  </si>
  <si>
    <t>Затраты по вывозу мусора</t>
  </si>
  <si>
    <t xml:space="preserve">Начислено </t>
  </si>
  <si>
    <t>в том числе перед ООО " Коммунальщик " с 01.05.2008 г.</t>
  </si>
  <si>
    <t>Итого: задолженность (+), переплата (-)</t>
  </si>
  <si>
    <t>Итого : экономия (+) , перерасход ( - ) средств ( оплата минус затраты)</t>
  </si>
  <si>
    <t>Затраты по уборке лестничных клеток</t>
  </si>
  <si>
    <t>Затраты по содержанию лифта</t>
  </si>
  <si>
    <t>Лицевой счет ул. Ленинского Комсомола , 18/2</t>
  </si>
  <si>
    <t>февраль 2009 г.</t>
  </si>
  <si>
    <t>№ акта , дата</t>
  </si>
  <si>
    <t>Сумма</t>
  </si>
  <si>
    <t xml:space="preserve">Уборка земельного участка, входящего в состав общего имущества </t>
  </si>
  <si>
    <t>№ 1 от 02.02.09г.</t>
  </si>
  <si>
    <t>Проверка и восстановление работоспособности регуляторов БГВ</t>
  </si>
  <si>
    <t>№ 9 от 04.02.09г.</t>
  </si>
  <si>
    <t>№ 25/1 от 05.02.09г.</t>
  </si>
  <si>
    <t>Гидравлическое испытание подогревателя горячего водоснабжения</t>
  </si>
  <si>
    <t>№ 4 от 12.02.09г.</t>
  </si>
  <si>
    <t>Замена лампочек -2шт. на площадке ( 2 этаж )</t>
  </si>
  <si>
    <t>Замена лампы возле лифта</t>
  </si>
  <si>
    <t>№65 от 13.02.09г.</t>
  </si>
  <si>
    <t>Проверка бойлера на плотность</t>
  </si>
  <si>
    <t>№38 от 12.02.09г.</t>
  </si>
  <si>
    <t>Тех.осмотр ВРУ, сверка схем эл.снабжения</t>
  </si>
  <si>
    <t>№50 от 18.02.09г.</t>
  </si>
  <si>
    <t>№125 от 24.02.09г.</t>
  </si>
  <si>
    <t>Замена лампы ЛОН 25В -2 шт.</t>
  </si>
  <si>
    <t>Технический осмотр систем тепло , водоснабжения , водоотведения</t>
  </si>
  <si>
    <t>Подключение эл.насоса</t>
  </si>
  <si>
    <t>№142 от 26.02.09г.</t>
  </si>
  <si>
    <t>Установка повысительного насоса типа ВИЛЛА</t>
  </si>
  <si>
    <t>№97 от 26.02.09г.</t>
  </si>
  <si>
    <t>апрель 2009г.</t>
  </si>
  <si>
    <t>март 2009г.</t>
  </si>
  <si>
    <t>Замена лампочек в подъезде - 2 шт.</t>
  </si>
  <si>
    <t>№ 231 от 27.03.09г.</t>
  </si>
  <si>
    <t>Проверка регуляторов РТДО по графику</t>
  </si>
  <si>
    <t>№ 73/1 от 13.03.09г.</t>
  </si>
  <si>
    <t>Замена лампочек в подъезде - 1шт.</t>
  </si>
  <si>
    <t>Устранение течи в подвале</t>
  </si>
  <si>
    <t>№ 79 от 13.03.09г.</t>
  </si>
  <si>
    <t>№ 186 от 24.04.09г.</t>
  </si>
  <si>
    <t>Замена лампочек в подъезде</t>
  </si>
  <si>
    <t>№ 221 от 30.04.09г.</t>
  </si>
  <si>
    <t>Замена лампочек в подъезде ЛОН 25 - 4шт.</t>
  </si>
  <si>
    <t>№ 215 от 29.04.09г.</t>
  </si>
  <si>
    <t>Устранение течи хол.воды в подвале</t>
  </si>
  <si>
    <t>№ 159 от 21.04.09г.</t>
  </si>
  <si>
    <t>№ 38 от 06.04.09г.</t>
  </si>
  <si>
    <t>Отбор воды горячего водоснабжения на анализ</t>
  </si>
  <si>
    <t>№ 96 от 13.04.09г.</t>
  </si>
  <si>
    <t>Разделение подъездного освещения от уличного</t>
  </si>
  <si>
    <t>№ 75 от 13.04.09г.</t>
  </si>
  <si>
    <t>маи 2009*г.</t>
  </si>
  <si>
    <t>июнь 2009г.</t>
  </si>
  <si>
    <t>Отключение отопления</t>
  </si>
  <si>
    <t>№ 16 от 04.05.09г.</t>
  </si>
  <si>
    <t>Устранение течи батареи</t>
  </si>
  <si>
    <t>№ 19 от 04.05.09г.</t>
  </si>
  <si>
    <t>№ 55 от 08.05.09г.</t>
  </si>
  <si>
    <t>Замена и ремонт выключателей</t>
  </si>
  <si>
    <t>№ 41 от 15.05.09г.</t>
  </si>
  <si>
    <t>Проверка на плотность СТС /опрессовка/</t>
  </si>
  <si>
    <t>№ 140 от 20.05.09г.</t>
  </si>
  <si>
    <t>Обход повысительных и цирк.насосов, набивка сальников</t>
  </si>
  <si>
    <t>№ 158 от 22.05.09г.</t>
  </si>
  <si>
    <t>Подключение воды в мусорокамере</t>
  </si>
  <si>
    <t>№ 188 от 27.05.09г.</t>
  </si>
  <si>
    <t>Регулировка бойлеров</t>
  </si>
  <si>
    <t>№ 191 от 28.05.09г.</t>
  </si>
  <si>
    <t>Дератизация в строениях</t>
  </si>
  <si>
    <t>№ 4 от 30.04.09г.</t>
  </si>
  <si>
    <t>№144 от 31.05.09г</t>
  </si>
  <si>
    <t>Дезинсекция</t>
  </si>
  <si>
    <t>январь 2009г.</t>
  </si>
  <si>
    <t>Техническое освидетельствование лифтов</t>
  </si>
  <si>
    <t>№ 200-1 от 27.01.09г.</t>
  </si>
  <si>
    <t>№ 20 от 30.01.09г.</t>
  </si>
  <si>
    <t>Замена лампочек в подъезде -5шт.</t>
  </si>
  <si>
    <t>№ 3/эл от 01.06.09г.</t>
  </si>
  <si>
    <t>Ремонт повысительного насоса</t>
  </si>
  <si>
    <t>№ 17/сл от 02.06.09г.</t>
  </si>
  <si>
    <t>Установка и подключение насоса</t>
  </si>
  <si>
    <t>№ 12/эл от 02.06.09г.</t>
  </si>
  <si>
    <t>Обслуживание приборов учета</t>
  </si>
  <si>
    <t>Управление МКД</t>
  </si>
  <si>
    <t>Замена выключателей в подъезде</t>
  </si>
  <si>
    <t>№ 47/эл от 08.06.09г.</t>
  </si>
  <si>
    <t>Установка резиновых шлангов на цирк.насос</t>
  </si>
  <si>
    <t>№ 69/сл от 09.06.09г.</t>
  </si>
  <si>
    <t>Замена лампочек 4шт.</t>
  </si>
  <si>
    <t>№ 102/эл от 17.06.09г.</t>
  </si>
  <si>
    <t>Замена лампочек</t>
  </si>
  <si>
    <t>№ 110/эл от 18.06.09г.</t>
  </si>
  <si>
    <t>Закрепление оцинковки на кровле</t>
  </si>
  <si>
    <t>№ 37/1пк от 18.06.09г.</t>
  </si>
  <si>
    <t>Отключение старого и подключение нового насоса</t>
  </si>
  <si>
    <t>№ 118/эл от 18.06.09г.</t>
  </si>
  <si>
    <t>Замена циркуляционного насоса</t>
  </si>
  <si>
    <t>№ 171/сл от 18.06.09г.</t>
  </si>
  <si>
    <t>№ 154 от 30.04.09г.</t>
  </si>
  <si>
    <t>Врезка вентилей под промывку</t>
  </si>
  <si>
    <t>№ 33 от 02.07.09</t>
  </si>
  <si>
    <t>подключение и отключение компрессора</t>
  </si>
  <si>
    <t>№ 43 от 06.07.09</t>
  </si>
  <si>
    <t>Промывка системы отопления</t>
  </si>
  <si>
    <t>№ 74 от 06.07.09</t>
  </si>
  <si>
    <t>замена лампочки в подъезде</t>
  </si>
  <si>
    <t>№ 77 от 10.07.09.</t>
  </si>
  <si>
    <t>замена лампочек</t>
  </si>
  <si>
    <t>№ 166 от 27.07.09.</t>
  </si>
  <si>
    <t>август 2009г.</t>
  </si>
  <si>
    <t>замена ламп, установка выключателя</t>
  </si>
  <si>
    <t xml:space="preserve">№ 138 от 18.08.09. </t>
  </si>
  <si>
    <t>отключение системы теплоснабжения на ВВП</t>
  </si>
  <si>
    <t>№ 175 от 25.08.09.</t>
  </si>
  <si>
    <t>замена армированного шланга</t>
  </si>
  <si>
    <t>№ 200 от 31.08.09.</t>
  </si>
  <si>
    <t>сентябрь 2009 г.</t>
  </si>
  <si>
    <t>замена светильников в подъезде</t>
  </si>
  <si>
    <t>№ 29 от 04.09.09.</t>
  </si>
  <si>
    <t>проведение испытаний на плотность, прочность системы теплоснабжение</t>
  </si>
  <si>
    <t>№ 24 от 08.09.09.</t>
  </si>
  <si>
    <t>ревизия подъездного освещения</t>
  </si>
  <si>
    <t>№ 41 от 08.09.09.</t>
  </si>
  <si>
    <t>замена лампочек в подъезде</t>
  </si>
  <si>
    <t>№ 46 от 09.09.09.</t>
  </si>
  <si>
    <t>замена входных вентилей</t>
  </si>
  <si>
    <t>№ 38 от 10.09.09.</t>
  </si>
  <si>
    <t>подключение воды в мусорокамере</t>
  </si>
  <si>
    <t>№ 66 от 15.09.09.</t>
  </si>
  <si>
    <t>ремонт отмостки (55,2 м2)</t>
  </si>
  <si>
    <t>№ 9 от 17.09.09.</t>
  </si>
  <si>
    <t>замена задвижки на хол.воде</t>
  </si>
  <si>
    <t>№ 127 от 28.09.09.</t>
  </si>
  <si>
    <t>дератизация в строениях</t>
  </si>
  <si>
    <t>№ 217 от 31.07.09.</t>
  </si>
  <si>
    <t>дезинсекция в строениях</t>
  </si>
  <si>
    <t>обслуживание приборов учета</t>
  </si>
  <si>
    <t>№ 338 от 31.07.09.</t>
  </si>
  <si>
    <t>№ 302 от 15.09.09.</t>
  </si>
  <si>
    <t xml:space="preserve">замена тяговых канатов на п/лифте </t>
  </si>
  <si>
    <t>№ 521 от 30.09.09.</t>
  </si>
  <si>
    <t>№ 264 от 30.09.09.</t>
  </si>
  <si>
    <t>№ 239 от 31.08.09.</t>
  </si>
  <si>
    <t>№ 452 от 31.08.09.</t>
  </si>
  <si>
    <t>июль 2009 г.</t>
  </si>
  <si>
    <t>дополнительные работы: по вывозу покош. травы, мусора на субботниках, стрижки кустарников, затраты на проведение голосования</t>
  </si>
  <si>
    <t>октябрь 2009 г.</t>
  </si>
  <si>
    <t>№ 572 от 31.10.09.</t>
  </si>
  <si>
    <t>№ 279 от 31.10.09.</t>
  </si>
  <si>
    <t>замена входных вентилей ф 15</t>
  </si>
  <si>
    <t>№ 9069 от 07.10.09г.</t>
  </si>
  <si>
    <t>подключение сварочного аппарата</t>
  </si>
  <si>
    <t>№ 912 от 08.10.09г.</t>
  </si>
  <si>
    <t>замена лампочек 40 Вт в подъезде</t>
  </si>
  <si>
    <t>924 от 13.10.09г.</t>
  </si>
  <si>
    <t>замена лампочек 40 Вт в подъездах</t>
  </si>
  <si>
    <t>925 от 13.10.09г.</t>
  </si>
  <si>
    <t>замена трансфорпматоров тока 100</t>
  </si>
  <si>
    <t>№ 930 от 15.10.09г.</t>
  </si>
  <si>
    <t>959 от 26.10.09г.</t>
  </si>
  <si>
    <t>замена входных вентилей ф 20</t>
  </si>
  <si>
    <t>977 от 30.10.09г.</t>
  </si>
  <si>
    <t>ноябрь2009г.</t>
  </si>
  <si>
    <t>декабрь 2009г.</t>
  </si>
  <si>
    <t>замена ламп 40Вт в подъезде -2шт.</t>
  </si>
  <si>
    <t>1097/1 от 25.12.09г.</t>
  </si>
  <si>
    <t>ремонт подъездного освещения</t>
  </si>
  <si>
    <t>1093 от 18.12.09г.</t>
  </si>
  <si>
    <t>1096 от 25.12.09г.</t>
  </si>
  <si>
    <t>замена вх.вентилей д.15 - 1шт.</t>
  </si>
  <si>
    <t>замена эл.счетчика на лифт</t>
  </si>
  <si>
    <t>990 от 02.11.09г.</t>
  </si>
  <si>
    <t>замена лампочек 40вт в подъезде</t>
  </si>
  <si>
    <t>1030 от 16.11.09г.</t>
  </si>
  <si>
    <t>замена входных вентилей ф 15 со сварочным аппаратом</t>
  </si>
  <si>
    <t>1045 от 19.11.09г.</t>
  </si>
  <si>
    <t>замена входных вентилей ф 32 со сварочным аппаратом</t>
  </si>
  <si>
    <t>освещение подвала</t>
  </si>
  <si>
    <t>1057 от 23.11.09г.</t>
  </si>
  <si>
    <t>ревизия эл.щитка</t>
  </si>
  <si>
    <t>1076 от 27.11.09г.</t>
  </si>
  <si>
    <t>325 от 31.12.09г.</t>
  </si>
  <si>
    <t>№ 817 от 31.12.09.</t>
  </si>
  <si>
    <t>анализ горячей воды</t>
  </si>
  <si>
    <t>315 от 30.11.09г.</t>
  </si>
  <si>
    <t>601 от 30.11.09г.</t>
  </si>
  <si>
    <t>январь 2010г.</t>
  </si>
  <si>
    <t>февраль 2010г.</t>
  </si>
  <si>
    <t>март 2010г.</t>
  </si>
  <si>
    <t>замена патрона подвесного</t>
  </si>
  <si>
    <t>1 от 11.01.10</t>
  </si>
  <si>
    <t xml:space="preserve">поверка 1-го водосчетчика холодной воды </t>
  </si>
  <si>
    <t>21 от 25.01.10</t>
  </si>
  <si>
    <t>21 от 31.01.10г.</t>
  </si>
  <si>
    <t>35 от 31.01.10</t>
  </si>
  <si>
    <t>определение в работе</t>
  </si>
  <si>
    <t>7 от 22.01.10</t>
  </si>
  <si>
    <t>замена патрона подвесного и лампочки</t>
  </si>
  <si>
    <t>10 от 29.01.10</t>
  </si>
  <si>
    <t>14 от 05.02.10</t>
  </si>
  <si>
    <t>ревизия эл.щитка, замена деталей</t>
  </si>
  <si>
    <t>ревизия эл.щитка, замена автомата</t>
  </si>
  <si>
    <t>восстановление освещения в подвале</t>
  </si>
  <si>
    <t>19 от 12.02.10</t>
  </si>
  <si>
    <t>замена лампочек 40 Вт</t>
  </si>
  <si>
    <t>25 от 26.02.10</t>
  </si>
  <si>
    <t>ревизия вентилей ф 15,20,25</t>
  </si>
  <si>
    <t>3 от 11.01.10</t>
  </si>
  <si>
    <t>сменк вентиля ф 15 мм</t>
  </si>
  <si>
    <t>12 от 29.01.10</t>
  </si>
  <si>
    <t>15 от 05.02.10</t>
  </si>
  <si>
    <t>смена вентиля ф 15 мм с аппаратом для газовой сварки и резки</t>
  </si>
  <si>
    <t>ремонт ВВП</t>
  </si>
  <si>
    <t>22 от 19.02.10</t>
  </si>
  <si>
    <t>устранение свища на плоской батареи</t>
  </si>
  <si>
    <t>26 от 27.02.10</t>
  </si>
  <si>
    <t>замена лампочек 40 вт в подъезде</t>
  </si>
  <si>
    <t>25 от 27.02.10</t>
  </si>
  <si>
    <t>20 от 12.02.10</t>
  </si>
  <si>
    <t>ревизия эл.щитка, замена автомата АЕ 16А</t>
  </si>
  <si>
    <t>смена вентиля ф 15 мм</t>
  </si>
  <si>
    <t>38 от 12.03.10</t>
  </si>
  <si>
    <t>32 от 05.03.10</t>
  </si>
  <si>
    <t>поверка приборов учета</t>
  </si>
  <si>
    <t>66 от 01.03.10</t>
  </si>
  <si>
    <t>60 от 09.04.10</t>
  </si>
  <si>
    <t>66 от 23.04.10</t>
  </si>
  <si>
    <t>устранение течи вентиля</t>
  </si>
  <si>
    <t>ревизия вентилей ф 50 мм</t>
  </si>
  <si>
    <t>смена сопла на элеваторном узле</t>
  </si>
  <si>
    <t>63 от 16.04.10</t>
  </si>
  <si>
    <t>ревизия задвижек ф 50 мм</t>
  </si>
  <si>
    <t>апрель 2010г.</t>
  </si>
  <si>
    <t>типография</t>
  </si>
  <si>
    <t>нежилое</t>
  </si>
  <si>
    <t>май 2010г</t>
  </si>
  <si>
    <t>гидравлическое испытание вх.запорной арматуры</t>
  </si>
  <si>
    <t>77 от 14.05.10</t>
  </si>
  <si>
    <t>дератизация</t>
  </si>
  <si>
    <t>118 от 31.05.10</t>
  </si>
  <si>
    <t>дезинсекция</t>
  </si>
  <si>
    <t>Остаток на 01.05.09г.</t>
  </si>
  <si>
    <t>Обороты с мая 2009г. по апрель 2010г.</t>
  </si>
  <si>
    <t>Остаток на 01.05.2010г.</t>
  </si>
  <si>
    <t>обслуживание РТДО</t>
  </si>
  <si>
    <t>обслуживание насосов</t>
  </si>
  <si>
    <t>обслуживание  бойлеров</t>
  </si>
  <si>
    <t>обслуживание регуляторов тепла</t>
  </si>
  <si>
    <t>обслуживание водоподогревателей</t>
  </si>
  <si>
    <t>уборка мусорокамер</t>
  </si>
  <si>
    <t>июнь 2010 г.</t>
  </si>
  <si>
    <t>87 от 04.06.10</t>
  </si>
  <si>
    <t>ревизия эл.щитка, замена автомата АЕ 16 А</t>
  </si>
  <si>
    <t>97 от 25.06.10</t>
  </si>
  <si>
    <t>установка времени на уличное освещение</t>
  </si>
  <si>
    <t>промывка системы центрального отопления</t>
  </si>
  <si>
    <t>98 от 25.06.10</t>
  </si>
  <si>
    <t>ревизия и регулировка элеваторного узла</t>
  </si>
  <si>
    <t>опрессовка системы центрального отопления</t>
  </si>
  <si>
    <t>заполнение системы отопления технической водой</t>
  </si>
  <si>
    <t>101 от 30.06.10</t>
  </si>
  <si>
    <t>ревизия задвижек ф 80,100 мм</t>
  </si>
  <si>
    <t>июль 2010г.</t>
  </si>
  <si>
    <t>установка КИП</t>
  </si>
  <si>
    <t>109 от 09.07.10</t>
  </si>
  <si>
    <t>установка розетки</t>
  </si>
  <si>
    <t>108 от 09.07.10</t>
  </si>
  <si>
    <t>смена повысительного насоса</t>
  </si>
  <si>
    <t>112 от 16.07.10</t>
  </si>
  <si>
    <t>замена насоса</t>
  </si>
  <si>
    <t>111 от 16.07.10</t>
  </si>
  <si>
    <t>август 2010 г.</t>
  </si>
  <si>
    <t>перевод реле времени уличного освещения</t>
  </si>
  <si>
    <t>124 от 06.08.10</t>
  </si>
  <si>
    <t>восстановление тепловой изоляции системы отопления и ГВС</t>
  </si>
  <si>
    <t>113 от 16.07.10</t>
  </si>
  <si>
    <t>отключение системы теплоснабжения, ГВС</t>
  </si>
  <si>
    <t>139 от 27.08.10</t>
  </si>
  <si>
    <t>включение системы теплоснабжения, ГВС</t>
  </si>
  <si>
    <t>сентябрь 2010 г.</t>
  </si>
  <si>
    <t>смена задвижек чугунных ф 80 мм</t>
  </si>
  <si>
    <t>154 от 10.09.10</t>
  </si>
  <si>
    <t>138 от 27.08.10</t>
  </si>
  <si>
    <t>запуск системы отопления</t>
  </si>
  <si>
    <t>164 от 30.09.10</t>
  </si>
  <si>
    <t>163 от 30.09.10</t>
  </si>
  <si>
    <t>октябрь 2010г.</t>
  </si>
  <si>
    <t>171 от 08.10.10</t>
  </si>
  <si>
    <t>176 от 22.10.10</t>
  </si>
  <si>
    <t>замена выключателей</t>
  </si>
  <si>
    <t>170 от 08.10.10</t>
  </si>
  <si>
    <t>подключение к отоплению лестничных клеток МКД с удалением воздушных пробок</t>
  </si>
  <si>
    <t>177 от 22.10.10</t>
  </si>
  <si>
    <t>180 от 29.10.10</t>
  </si>
  <si>
    <t>Аварийное обслуживание</t>
  </si>
  <si>
    <t>Расчетно-кассовое обслуживание</t>
  </si>
  <si>
    <t>ноябрь 2010г.</t>
  </si>
  <si>
    <t>199 от 30.11.10</t>
  </si>
  <si>
    <t>смена вентиля ф 20мм</t>
  </si>
  <si>
    <t>осмотр и ревизия ВРУ</t>
  </si>
  <si>
    <t>192 от 19.11.10</t>
  </si>
  <si>
    <t>ревизия ЩЭ</t>
  </si>
  <si>
    <t>ревизия ШР</t>
  </si>
  <si>
    <t>ревизия ЩР  и ШР</t>
  </si>
  <si>
    <t>декабрь 2010г.</t>
  </si>
  <si>
    <t>224 от 31.12.10</t>
  </si>
  <si>
    <t>январь 2011г.</t>
  </si>
  <si>
    <t>19 от 31.01.11</t>
  </si>
  <si>
    <t>февраль 2011 г.</t>
  </si>
  <si>
    <t>38 от 18.02.11</t>
  </si>
  <si>
    <t>смена вентиля ф 20 мм с аппаратом для газовой сварки и резки</t>
  </si>
  <si>
    <t>очистка карнизов крыш от сосулек и наледей</t>
  </si>
  <si>
    <t>28 от 04.02.11</t>
  </si>
  <si>
    <t>32 от 11.02.11</t>
  </si>
  <si>
    <t>40 от 25.02.11</t>
  </si>
  <si>
    <t>март 2011г.</t>
  </si>
  <si>
    <t>60 от 18.03.11</t>
  </si>
  <si>
    <t>перевод реле времени</t>
  </si>
  <si>
    <t>ремонт кровли</t>
  </si>
  <si>
    <t>69 от 31.03.11</t>
  </si>
  <si>
    <t>смена вентиля ф 25 мм с аппаратом для газовой сварки и резки</t>
  </si>
  <si>
    <t>49 от 05.03.11</t>
  </si>
  <si>
    <t>смена счетчика воды</t>
  </si>
  <si>
    <t>очистка кровли от снега</t>
  </si>
  <si>
    <t>66 от 25.03.11</t>
  </si>
  <si>
    <t>апрель 2011г.</t>
  </si>
  <si>
    <t>отключение системы теплоснабжения,ГВС</t>
  </si>
  <si>
    <t>83 от 29.04.11</t>
  </si>
  <si>
    <t>устранение течи канализационного стояка</t>
  </si>
  <si>
    <t>77 от 15.04.11</t>
  </si>
  <si>
    <t>встроенные</t>
  </si>
  <si>
    <t>Обороты с мая 2010г. по апрель 2011г.</t>
  </si>
  <si>
    <t>Остаток на 01.05.2011г.</t>
  </si>
  <si>
    <t>Генеральный директор :                                 А.В.Митрофанов</t>
  </si>
  <si>
    <t>Главный экономист :                                      Т.С.Цалко</t>
  </si>
  <si>
    <t>май 2011г.</t>
  </si>
  <si>
    <t>гидравлические испытания вх.запорной арматуры</t>
  </si>
  <si>
    <t>94 от 13.05.11</t>
  </si>
  <si>
    <t>90 от 06.05.11</t>
  </si>
  <si>
    <t>96 от 20.05.11</t>
  </si>
  <si>
    <t>июнь 2011г.</t>
  </si>
  <si>
    <t>121 от 30.06.11</t>
  </si>
  <si>
    <t>ревизия задвижек отопления ф 50 мм</t>
  </si>
  <si>
    <t>116 от 17.06.11</t>
  </si>
  <si>
    <t>ревизия задвижек отопления ф 80,100</t>
  </si>
  <si>
    <t>ревизия задвижек хвс ф 50 мм</t>
  </si>
  <si>
    <t>ревизия задвижек хвс ф 80,100</t>
  </si>
  <si>
    <t>ревизия задвижек гвс ф 50 мм</t>
  </si>
  <si>
    <t>ревизия задвижек гвс ф 80,100 мм</t>
  </si>
  <si>
    <t>ревизия элеваторного узла сопло</t>
  </si>
  <si>
    <t>промывка фильтров в тепловом пункте</t>
  </si>
  <si>
    <t>122 от 30.06.11</t>
  </si>
  <si>
    <t>устранение свища на калаче ВВП</t>
  </si>
  <si>
    <t>110 от 03.06.11</t>
  </si>
  <si>
    <t>июль 2011г.</t>
  </si>
  <si>
    <t>135 от 29.07.11</t>
  </si>
  <si>
    <t>смена КИП</t>
  </si>
  <si>
    <t>136 от 29.07.11</t>
  </si>
  <si>
    <t>проверка работы регулятора температуры на бойлере</t>
  </si>
  <si>
    <t>опрессовка бойлера</t>
  </si>
  <si>
    <t>август 2011г.</t>
  </si>
  <si>
    <t>врезка КИП на узел хвс</t>
  </si>
  <si>
    <t>142 от 05.08.11</t>
  </si>
  <si>
    <t>установка кип</t>
  </si>
  <si>
    <t>отключение системы отопления</t>
  </si>
  <si>
    <t>152 от 26.08.11</t>
  </si>
  <si>
    <t>подключение системы отопления</t>
  </si>
  <si>
    <t>сентябрь 2011г.</t>
  </si>
  <si>
    <t>гидравлическое испытание вх.заполрной арматуры</t>
  </si>
  <si>
    <t>172 от 16.09.11</t>
  </si>
  <si>
    <t>171 огт 16.09.11</t>
  </si>
  <si>
    <t>163 от 02.09.11</t>
  </si>
  <si>
    <t>178 от 30.09.11</t>
  </si>
  <si>
    <t>177 от 30.09.11</t>
  </si>
  <si>
    <t>октябрь 2011г.</t>
  </si>
  <si>
    <t>ревизия распаечной коробки</t>
  </si>
  <si>
    <t>196 от 28.10.11</t>
  </si>
  <si>
    <t>ноябрь 2011г.</t>
  </si>
  <si>
    <t>204 от 03.11.11</t>
  </si>
  <si>
    <t>декабрь  2011г.</t>
  </si>
  <si>
    <t xml:space="preserve">перевод реле времени </t>
  </si>
  <si>
    <t>226 от 02.12.11</t>
  </si>
  <si>
    <t>Отключение циркуляционного насоса</t>
  </si>
  <si>
    <t>244 от 30.12.11</t>
  </si>
  <si>
    <t>Подключение циркуляционного насоса, удаление воздушных пробок</t>
  </si>
  <si>
    <t>Январь 2012 г.</t>
  </si>
  <si>
    <t>Ревизия эл щитка (калькуляция №4/эл)</t>
  </si>
  <si>
    <t>4 от 13.01.12</t>
  </si>
  <si>
    <t>Февраль  2012 г.</t>
  </si>
  <si>
    <t>Ремонт кровли (Локальная  смета №5)</t>
  </si>
  <si>
    <t>9 от 20.01.12</t>
  </si>
  <si>
    <t xml:space="preserve">Устранение  свища на батарее </t>
  </si>
  <si>
    <t>14 от 27.01.12</t>
  </si>
  <si>
    <t>Перевод реле времени (Калькуляция №10эл/ТСС/11)</t>
  </si>
  <si>
    <t>22 от 03.02.12</t>
  </si>
  <si>
    <t>32 от 24.02.12</t>
  </si>
  <si>
    <t>Замена выключателей и лампочек - акт №7 от 14.02.12</t>
  </si>
  <si>
    <t>29 от 17.02.12</t>
  </si>
  <si>
    <t>Март   2012 г.</t>
  </si>
  <si>
    <t>Проверка бойлера на предмет накипиобразования  латунных трубок (со снятием калачей)</t>
  </si>
  <si>
    <t>33 от 24.02.12</t>
  </si>
  <si>
    <t>Ревизия  ЩЭ</t>
  </si>
  <si>
    <t>80 от 30.03.12</t>
  </si>
  <si>
    <t>Ревизия ШР</t>
  </si>
  <si>
    <t>80 от 30.03.12 (акт № 39 от 28.03.12)</t>
  </si>
  <si>
    <t>Ревизия ЩЭ и ШР (мат-лы)</t>
  </si>
  <si>
    <t>Перевод реле времени</t>
  </si>
  <si>
    <t>63 от 16.03.12</t>
  </si>
  <si>
    <t>Апрель    2012 г.</t>
  </si>
  <si>
    <t>99 от 20.04.12 (акт № 19 от 16.04.120</t>
  </si>
  <si>
    <t>восстановление подъездного освещения</t>
  </si>
  <si>
    <t>99 от 20.04.12 (акт № 20 от 17.04.120</t>
  </si>
  <si>
    <t>99 от20.04.12 (акт №21 от 18.04.12)</t>
  </si>
  <si>
    <t>95 от 13.04.12</t>
  </si>
  <si>
    <t>Ремонт системы электроснабжения после пожара</t>
  </si>
  <si>
    <t>Обороты с мая 2011г. по апрель 2012г.</t>
  </si>
  <si>
    <t>Остаток на 01.05.2012г.</t>
  </si>
  <si>
    <t>Отключение системы отопления</t>
  </si>
  <si>
    <t>105 от 28.04.12</t>
  </si>
  <si>
    <t>Электрические измерения и испытания ээлектрооборудования по договору  №028 от 06.03.2012</t>
  </si>
  <si>
    <t>126 от  от 12.03.12 (в апреле)</t>
  </si>
  <si>
    <t>Проверка ВВП на плотность и прочность</t>
  </si>
  <si>
    <t>акт от 1.02.12</t>
  </si>
  <si>
    <t>акт от 16.02.12</t>
  </si>
  <si>
    <t>Отчет по выполненным работам ул. Ленинского Комсомола , 18-2 с мая 2011 г. по апрель 2012 г.</t>
  </si>
  <si>
    <t>Генеральный директор</t>
  </si>
  <si>
    <t>А. В. Митрофанов</t>
  </si>
  <si>
    <t>Экономист 2-ой категории по учету лицевых счетов МКД</t>
  </si>
  <si>
    <t>№ 21 от 06.03.09г.</t>
  </si>
  <si>
    <t>Обход повысительных насосов и набивка их сальником</t>
  </si>
  <si>
    <t>64 от 12.05.09</t>
  </si>
  <si>
    <t>Ревизия запорной арматуры - 16 шт.</t>
  </si>
  <si>
    <t>19/сл от 02.07.09</t>
  </si>
  <si>
    <t>Техническое освидетельствование лифта</t>
  </si>
  <si>
    <t>акт  от 31.08.09</t>
  </si>
  <si>
    <t>Май    2012 г.</t>
  </si>
  <si>
    <t>Июнь    2012 г.</t>
  </si>
  <si>
    <t>Июль    2012 г.</t>
  </si>
  <si>
    <t>Август    2012 г.</t>
  </si>
  <si>
    <t>Сентябрь   2012 г.</t>
  </si>
  <si>
    <t>Октябрь   2012 г.</t>
  </si>
  <si>
    <t xml:space="preserve"> Ноябрь 2012 г.</t>
  </si>
  <si>
    <t xml:space="preserve"> Декабрь  2012 г.</t>
  </si>
  <si>
    <t xml:space="preserve"> Январь 2013 г.</t>
  </si>
  <si>
    <t>Обслуживание общедомовых приборов учета холодного водоснабжения</t>
  </si>
  <si>
    <t>Обслуживание общедомовых приборов учета горячего  водоснабжения</t>
  </si>
  <si>
    <t>Обслуживание общедомовых приборов учета теплоэнергии</t>
  </si>
  <si>
    <t>Обслуживание вводных и внутренних газопроводов</t>
  </si>
  <si>
    <t>Проверка работы регулятора температуры на бойлере</t>
  </si>
  <si>
    <t>Косметический ремонт подъездов (частичный)</t>
  </si>
  <si>
    <t>126 от 31.05.12</t>
  </si>
  <si>
    <t>Опрессовка элеваторного узла</t>
  </si>
  <si>
    <t>150 от 06.07.12</t>
  </si>
  <si>
    <t>Ревизия эл.щитка</t>
  </si>
  <si>
    <t>177 от 17.08.12</t>
  </si>
  <si>
    <t>Гидравлические испытания вх.запорной арматуры</t>
  </si>
  <si>
    <t>199 от 21.09.12</t>
  </si>
  <si>
    <t>Замена купе кабины пассажирского лифта</t>
  </si>
  <si>
    <t>счет №462 от 01.10.12 (акт № 15/10 от 01.10.12)</t>
  </si>
  <si>
    <t>Замена ламп уличного освещения 400 Вт</t>
  </si>
  <si>
    <t>231 от 30.11.12</t>
  </si>
  <si>
    <t>Перевод релн времени</t>
  </si>
  <si>
    <t>20 от 25.01.13</t>
  </si>
  <si>
    <t>118 от 18.05.12</t>
  </si>
  <si>
    <t>Ревзия задвижек отопления ф 80,100 мм</t>
  </si>
  <si>
    <t>Текущий ремонт жилого дома (Окраска, уборка мусора, подсыпка щебнем)</t>
  </si>
  <si>
    <t>174 от 10.08.12</t>
  </si>
  <si>
    <t>Подключение системы отопления</t>
  </si>
  <si>
    <t>203 от28.09.12</t>
  </si>
  <si>
    <t>Освещение подвала и чердака</t>
  </si>
  <si>
    <t>231 от 30.11.12 (акт № 12 от 30.11.12)</t>
  </si>
  <si>
    <t>109 от 05.05.12</t>
  </si>
  <si>
    <t>Ревизия задвижек ХВС ф 50 мм</t>
  </si>
  <si>
    <t>Включение системы теплоснабжения</t>
  </si>
  <si>
    <t>183 от 24.08.12</t>
  </si>
  <si>
    <t>194 от 14.09.12</t>
  </si>
  <si>
    <t>Освещение подвала</t>
  </si>
  <si>
    <t>231 от30.11.12 (акт № 14 от 30.11.12)</t>
  </si>
  <si>
    <t>Ревизия задвижек ХВС ф 80,100  мм</t>
  </si>
  <si>
    <t>Смена задвижек на тепл.узле</t>
  </si>
  <si>
    <t>197 от 21.09.12</t>
  </si>
  <si>
    <t>Ревизия задвижек ГВС ф 80,100 мм</t>
  </si>
  <si>
    <t>182 от 24.08.12</t>
  </si>
  <si>
    <t>Смена шарового крана ф 15 мм</t>
  </si>
  <si>
    <t>208 от 30.09.12</t>
  </si>
  <si>
    <t>Ревизия элеваторного узла (сопло)</t>
  </si>
  <si>
    <t>Оценка соответствия лифта при эксплуатации в форме переодического технического освидетельствования</t>
  </si>
  <si>
    <t>Счет № ГАЦ/11-1326-8 от 17.087.12</t>
  </si>
  <si>
    <t>Установка модуля на ГВС</t>
  </si>
  <si>
    <t>Промывка фильтров  в тепловом пункте</t>
  </si>
  <si>
    <t>Смена запорной арматуры</t>
  </si>
  <si>
    <t>Промывка системы центрального отопления</t>
  </si>
  <si>
    <t>207 от 30.09.12</t>
  </si>
  <si>
    <t>Опрессовка системы центрального отопления</t>
  </si>
  <si>
    <t>Замена лампочек 95 Вт в подъезде (в подвале)</t>
  </si>
  <si>
    <t>213 от 30.09.12</t>
  </si>
  <si>
    <t>Заполнение системы отопления технической водой с удалением воздушных пробок</t>
  </si>
  <si>
    <t>210 от 30.09.12</t>
  </si>
  <si>
    <t>124 от 31.05.12</t>
  </si>
  <si>
    <t>Ремонт полов в мусорокамере</t>
  </si>
  <si>
    <t>209 от 30.09.12</t>
  </si>
  <si>
    <t>Смена задвижки на элеваторном узле</t>
  </si>
  <si>
    <t>163 от 31.07.12</t>
  </si>
  <si>
    <t>Замена патрона подвесного и лампочки</t>
  </si>
  <si>
    <t>155 от 20.07.12</t>
  </si>
  <si>
    <t>Замена водоразборного крана</t>
  </si>
  <si>
    <t>156 от 20.07.12 (акт №8 от 16.07.12)</t>
  </si>
  <si>
    <t>резер.фонд</t>
  </si>
  <si>
    <t>регулировка системы центрального отопления</t>
  </si>
  <si>
    <t>восстановление циркуляции ГВС, сброс воздушных пробок</t>
  </si>
  <si>
    <t>Е. П. Калинина</t>
  </si>
  <si>
    <t>Выполнено работ на сумму</t>
  </si>
  <si>
    <t>Начислено за год</t>
  </si>
  <si>
    <t>Оплачено жителями за год</t>
  </si>
  <si>
    <t>Экономия(+) / Долг(-) жителей по оплате за год</t>
  </si>
  <si>
    <t>Экономия(+) / Перерасход(-) из-за невыполненных работ</t>
  </si>
  <si>
    <t>Остаток(+) / Долг(-) на 1.05.11г.</t>
  </si>
  <si>
    <t>Выполнено работ заявочного характера</t>
  </si>
  <si>
    <t>37612,80 (по тарифу)</t>
  </si>
  <si>
    <t>Итого: прогноз Экономия(+) / Долг(-) на 1.05.2012</t>
  </si>
  <si>
    <t>Погашение задолженности прошлых периодов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</si>
</sst>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0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name val="Arial Cyr"/>
      <family val="0"/>
    </font>
    <font>
      <i/>
      <sz val="8"/>
      <name val="Arial Cyr"/>
      <family val="2"/>
    </font>
    <font>
      <i/>
      <sz val="7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u val="single"/>
      <sz val="11"/>
      <name val="Arial Cyr"/>
      <family val="0"/>
    </font>
    <font>
      <b/>
      <sz val="8"/>
      <name val="Arial"/>
      <family val="2"/>
    </font>
    <font>
      <sz val="11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i/>
      <sz val="9"/>
      <color indexed="10"/>
      <name val="Arial Cyr"/>
      <family val="0"/>
    </font>
    <font>
      <sz val="8"/>
      <color indexed="10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i/>
      <sz val="9"/>
      <color rgb="FFFF0000"/>
      <name val="Arial Cyr"/>
      <family val="0"/>
    </font>
    <font>
      <sz val="8"/>
      <color rgb="FFFF0000"/>
      <name val="Arial Cyr"/>
      <family val="0"/>
    </font>
    <font>
      <b/>
      <sz val="9"/>
      <color rgb="FFFF0000"/>
      <name val="Arial Cyr"/>
      <family val="0"/>
    </font>
    <font>
      <b/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33" borderId="0" xfId="0" applyFill="1" applyAlignment="1">
      <alignment/>
    </xf>
    <xf numFmtId="0" fontId="6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1" fillId="35" borderId="0" xfId="0" applyFont="1" applyFill="1" applyAlignment="1">
      <alignment/>
    </xf>
    <xf numFmtId="0" fontId="0" fillId="35" borderId="0" xfId="0" applyFill="1" applyAlignment="1">
      <alignment horizontal="center" vertical="center"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vertical="center" wrapText="1"/>
    </xf>
    <xf numFmtId="0" fontId="0" fillId="35" borderId="10" xfId="0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2" fontId="1" fillId="35" borderId="12" xfId="0" applyNumberFormat="1" applyFont="1" applyFill="1" applyBorder="1" applyAlignment="1">
      <alignment horizontal="center" vertical="center" wrapText="1"/>
    </xf>
    <xf numFmtId="2" fontId="1" fillId="35" borderId="13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2" fillId="35" borderId="11" xfId="0" applyNumberFormat="1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0" fontId="11" fillId="35" borderId="11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2" fontId="1" fillId="35" borderId="11" xfId="0" applyNumberFormat="1" applyFont="1" applyFill="1" applyBorder="1" applyAlignment="1">
      <alignment/>
    </xf>
    <xf numFmtId="2" fontId="2" fillId="35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wrapText="1"/>
    </xf>
    <xf numFmtId="0" fontId="0" fillId="35" borderId="0" xfId="0" applyFill="1" applyAlignment="1">
      <alignment horizontal="center" wrapText="1"/>
    </xf>
    <xf numFmtId="0" fontId="3" fillId="35" borderId="11" xfId="0" applyFont="1" applyFill="1" applyBorder="1" applyAlignment="1">
      <alignment horizontal="center" vertical="center"/>
    </xf>
    <xf numFmtId="2" fontId="0" fillId="35" borderId="0" xfId="0" applyNumberFormat="1" applyFill="1" applyAlignment="1">
      <alignment/>
    </xf>
    <xf numFmtId="0" fontId="5" fillId="35" borderId="11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2" fontId="6" fillId="35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2" fontId="1" fillId="35" borderId="11" xfId="0" applyNumberFormat="1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2" fontId="3" fillId="35" borderId="10" xfId="0" applyNumberFormat="1" applyFont="1" applyFill="1" applyBorder="1" applyAlignment="1">
      <alignment horizontal="center" vertical="center"/>
    </xf>
    <xf numFmtId="2" fontId="6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/>
    </xf>
    <xf numFmtId="0" fontId="0" fillId="35" borderId="11" xfId="0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2" fontId="9" fillId="35" borderId="11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/>
    </xf>
    <xf numFmtId="0" fontId="1" fillId="35" borderId="0" xfId="0" applyFont="1" applyFill="1" applyAlignment="1">
      <alignment horizontal="center" vertical="center" wrapText="1"/>
    </xf>
    <xf numFmtId="2" fontId="1" fillId="35" borderId="0" xfId="0" applyNumberFormat="1" applyFont="1" applyFill="1" applyAlignment="1">
      <alignment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2" fontId="13" fillId="35" borderId="0" xfId="0" applyNumberFormat="1" applyFont="1" applyFill="1" applyAlignment="1">
      <alignment/>
    </xf>
    <xf numFmtId="0" fontId="9" fillId="35" borderId="0" xfId="0" applyFont="1" applyFill="1" applyAlignment="1">
      <alignment/>
    </xf>
    <xf numFmtId="0" fontId="12" fillId="35" borderId="0" xfId="0" applyFont="1" applyFill="1" applyAlignment="1">
      <alignment/>
    </xf>
    <xf numFmtId="2" fontId="14" fillId="35" borderId="0" xfId="0" applyNumberFormat="1" applyFont="1" applyFill="1" applyAlignment="1">
      <alignment/>
    </xf>
    <xf numFmtId="0" fontId="12" fillId="35" borderId="0" xfId="0" applyFont="1" applyFill="1" applyAlignment="1">
      <alignment wrapText="1"/>
    </xf>
    <xf numFmtId="0" fontId="1" fillId="36" borderId="11" xfId="0" applyFont="1" applyFill="1" applyBorder="1" applyAlignment="1">
      <alignment horizontal="center" vertical="center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2" fontId="1" fillId="37" borderId="10" xfId="0" applyNumberFormat="1" applyFont="1" applyFill="1" applyBorder="1" applyAlignment="1">
      <alignment horizontal="center" vertical="center"/>
    </xf>
    <xf numFmtId="2" fontId="1" fillId="36" borderId="10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 wrapText="1"/>
    </xf>
    <xf numFmtId="2" fontId="1" fillId="36" borderId="12" xfId="0" applyNumberFormat="1" applyFont="1" applyFill="1" applyBorder="1" applyAlignment="1">
      <alignment horizontal="center" vertical="center" wrapText="1"/>
    </xf>
    <xf numFmtId="2" fontId="2" fillId="36" borderId="11" xfId="0" applyNumberFormat="1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2" fontId="1" fillId="37" borderId="11" xfId="0" applyNumberFormat="1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3" fillId="35" borderId="11" xfId="0" applyNumberFormat="1" applyFont="1" applyFill="1" applyBorder="1" applyAlignment="1">
      <alignment horizontal="center" vertical="center" wrapText="1"/>
    </xf>
    <xf numFmtId="2" fontId="11" fillId="35" borderId="11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4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2" fontId="55" fillId="35" borderId="0" xfId="0" applyNumberFormat="1" applyFont="1" applyFill="1" applyAlignment="1">
      <alignment/>
    </xf>
    <xf numFmtId="0" fontId="6" fillId="36" borderId="11" xfId="0" applyFont="1" applyFill="1" applyBorder="1" applyAlignment="1">
      <alignment horizontal="center" vertical="center" wrapText="1"/>
    </xf>
    <xf numFmtId="2" fontId="1" fillId="36" borderId="11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3" fillId="36" borderId="11" xfId="0" applyNumberFormat="1" applyFont="1" applyFill="1" applyBorder="1" applyAlignment="1">
      <alignment horizontal="center" vertical="center"/>
    </xf>
    <xf numFmtId="2" fontId="2" fillId="36" borderId="10" xfId="0" applyNumberFormat="1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2" fontId="0" fillId="36" borderId="0" xfId="0" applyNumberFormat="1" applyFill="1" applyAlignment="1">
      <alignment/>
    </xf>
    <xf numFmtId="2" fontId="1" fillId="36" borderId="11" xfId="0" applyNumberFormat="1" applyFont="1" applyFill="1" applyBorder="1" applyAlignment="1">
      <alignment horizontal="center"/>
    </xf>
    <xf numFmtId="0" fontId="1" fillId="36" borderId="0" xfId="0" applyFont="1" applyFill="1" applyAlignment="1">
      <alignment horizontal="center"/>
    </xf>
    <xf numFmtId="2" fontId="11" fillId="36" borderId="11" xfId="0" applyNumberFormat="1" applyFont="1" applyFill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center"/>
    </xf>
    <xf numFmtId="2" fontId="3" fillId="36" borderId="10" xfId="0" applyNumberFormat="1" applyFont="1" applyFill="1" applyBorder="1" applyAlignment="1">
      <alignment horizontal="center" vertical="center"/>
    </xf>
    <xf numFmtId="2" fontId="6" fillId="36" borderId="11" xfId="0" applyNumberFormat="1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/>
    </xf>
    <xf numFmtId="0" fontId="0" fillId="36" borderId="11" xfId="0" applyFill="1" applyBorder="1" applyAlignment="1">
      <alignment horizontal="center" vertical="center" wrapText="1"/>
    </xf>
    <xf numFmtId="0" fontId="0" fillId="36" borderId="0" xfId="0" applyFill="1" applyAlignment="1">
      <alignment horizontal="center"/>
    </xf>
    <xf numFmtId="2" fontId="1" fillId="38" borderId="11" xfId="0" applyNumberFormat="1" applyFont="1" applyFill="1" applyBorder="1" applyAlignment="1">
      <alignment horizontal="center" vertical="center" wrapText="1"/>
    </xf>
    <xf numFmtId="2" fontId="15" fillId="35" borderId="11" xfId="0" applyNumberFormat="1" applyFont="1" applyFill="1" applyBorder="1" applyAlignment="1">
      <alignment horizontal="center" vertical="center"/>
    </xf>
    <xf numFmtId="2" fontId="56" fillId="35" borderId="11" xfId="0" applyNumberFormat="1" applyFont="1" applyFill="1" applyBorder="1" applyAlignment="1">
      <alignment horizontal="center" vertical="center"/>
    </xf>
    <xf numFmtId="2" fontId="57" fillId="35" borderId="0" xfId="0" applyNumberFormat="1" applyFont="1" applyFill="1" applyAlignment="1">
      <alignment/>
    </xf>
    <xf numFmtId="2" fontId="57" fillId="35" borderId="11" xfId="0" applyNumberFormat="1" applyFont="1" applyFill="1" applyBorder="1" applyAlignment="1">
      <alignment horizontal="center"/>
    </xf>
    <xf numFmtId="0" fontId="0" fillId="35" borderId="11" xfId="0" applyFill="1" applyBorder="1" applyAlignment="1">
      <alignment horizontal="center" wrapText="1"/>
    </xf>
    <xf numFmtId="2" fontId="9" fillId="35" borderId="11" xfId="0" applyNumberFormat="1" applyFont="1" applyFill="1" applyBorder="1" applyAlignment="1">
      <alignment horizontal="center" vertical="center"/>
    </xf>
    <xf numFmtId="2" fontId="58" fillId="35" borderId="0" xfId="0" applyNumberFormat="1" applyFont="1" applyFill="1" applyAlignment="1">
      <alignment/>
    </xf>
    <xf numFmtId="0" fontId="0" fillId="0" borderId="11" xfId="0" applyBorder="1" applyAlignment="1">
      <alignment horizontal="center" vertical="center"/>
    </xf>
    <xf numFmtId="0" fontId="9" fillId="35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1" xfId="0" applyFill="1" applyBorder="1" applyAlignment="1">
      <alignment/>
    </xf>
    <xf numFmtId="0" fontId="10" fillId="35" borderId="0" xfId="0" applyFont="1" applyFill="1" applyAlignment="1">
      <alignment horizontal="left" vertical="center" wrapText="1"/>
    </xf>
    <xf numFmtId="0" fontId="0" fillId="35" borderId="0" xfId="0" applyFill="1" applyAlignment="1">
      <alignment horizontal="left" vertical="center" wrapText="1"/>
    </xf>
    <xf numFmtId="0" fontId="0" fillId="35" borderId="16" xfId="0" applyFill="1" applyBorder="1" applyAlignment="1">
      <alignment horizontal="left" vertical="center" wrapText="1"/>
    </xf>
    <xf numFmtId="0" fontId="3" fillId="35" borderId="15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12" fillId="35" borderId="0" xfId="0" applyFont="1" applyFill="1" applyAlignment="1">
      <alignment horizontal="left" vertical="center" wrapText="1"/>
    </xf>
    <xf numFmtId="0" fontId="12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2" fontId="59" fillId="35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zer\Desktop\&#1054;&#1090;&#1095;&#1077;&#1090;&#1099;%20&#1082;%20&#1074;&#1099;&#1076;&#1072;&#1095;&#1077;%20&#1078;&#1080;&#1090;&#1077;&#1083;&#1103;&#1084;\&#1054;&#1090;&#1095;&#1077;&#1090;&#1099;%20&#1082;%20&#1074;&#1099;&#1076;&#1072;&#1095;&#1077;%20&#1085;&#1072;%201%20&#1084;&#1072;&#1103;%202012%20&#1075;&#1086;&#1076;&#1072;\&#1051;&#1050;18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77">
          <cell r="DD77">
            <v>-116925.13928296702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Q464"/>
  <sheetViews>
    <sheetView tabSelected="1" zoomScalePageLayoutView="0" workbookViewId="0" topLeftCell="A58">
      <pane xSplit="1" topLeftCell="EJ1" activePane="topRight" state="frozen"/>
      <selection pane="topLeft" activeCell="A1" sqref="A1"/>
      <selection pane="topRight" activeCell="FU91" sqref="FU91"/>
    </sheetView>
  </sheetViews>
  <sheetFormatPr defaultColWidth="9.00390625" defaultRowHeight="12.75"/>
  <cols>
    <col min="1" max="1" width="37.375" style="10" customWidth="1"/>
    <col min="2" max="2" width="13.25390625" style="10" customWidth="1"/>
    <col min="3" max="19" width="12.125" style="10" customWidth="1"/>
    <col min="20" max="20" width="33.625" style="10" customWidth="1"/>
    <col min="21" max="22" width="12.125" style="10" customWidth="1"/>
    <col min="23" max="23" width="33.625" style="10" customWidth="1"/>
    <col min="24" max="25" width="12.125" style="10" customWidth="1"/>
    <col min="26" max="26" width="33.625" style="10" customWidth="1"/>
    <col min="27" max="28" width="12.125" style="10" customWidth="1"/>
    <col min="29" max="29" width="31.375" style="9" customWidth="1"/>
    <col min="30" max="32" width="9.125" style="9" customWidth="1"/>
    <col min="33" max="33" width="33.625" style="10" customWidth="1"/>
    <col min="34" max="35" width="12.125" style="10" customWidth="1"/>
    <col min="36" max="36" width="33.625" style="10" customWidth="1"/>
    <col min="37" max="38" width="12.125" style="10" customWidth="1"/>
    <col min="39" max="39" width="33.625" style="10" customWidth="1"/>
    <col min="40" max="41" width="12.125" style="10" customWidth="1"/>
    <col min="42" max="42" width="33.625" style="10" customWidth="1"/>
    <col min="43" max="44" width="12.125" style="10" customWidth="1"/>
    <col min="45" max="45" width="33.625" style="10" customWidth="1"/>
    <col min="46" max="47" width="12.125" style="10" customWidth="1"/>
    <col min="48" max="48" width="33.625" style="10" customWidth="1"/>
    <col min="49" max="50" width="12.125" style="10" customWidth="1"/>
    <col min="51" max="51" width="33.625" style="10" customWidth="1"/>
    <col min="52" max="53" width="12.125" style="10" customWidth="1"/>
    <col min="54" max="54" width="33.625" style="10" customWidth="1"/>
    <col min="55" max="56" width="12.125" style="10" customWidth="1"/>
    <col min="57" max="57" width="33.625" style="10" customWidth="1"/>
    <col min="58" max="59" width="12.125" style="10" customWidth="1"/>
    <col min="60" max="60" width="33.625" style="10" customWidth="1"/>
    <col min="61" max="62" width="12.125" style="10" customWidth="1"/>
    <col min="63" max="63" width="33.625" style="10" customWidth="1"/>
    <col min="64" max="65" width="12.125" style="10" customWidth="1"/>
    <col min="66" max="66" width="33.625" style="10" customWidth="1"/>
    <col min="67" max="68" width="12.125" style="10" customWidth="1"/>
    <col min="69" max="70" width="9.625" style="10" customWidth="1"/>
    <col min="71" max="71" width="33.625" style="10" customWidth="1"/>
    <col min="72" max="73" width="12.125" style="10" customWidth="1"/>
    <col min="74" max="74" width="35.625" style="10" customWidth="1"/>
    <col min="75" max="76" width="12.125" style="10" customWidth="1"/>
    <col min="77" max="77" width="35.625" style="10" customWidth="1"/>
    <col min="78" max="79" width="12.125" style="10" customWidth="1"/>
    <col min="80" max="80" width="35.625" style="10" customWidth="1"/>
    <col min="81" max="82" width="12.125" style="10" customWidth="1"/>
    <col min="83" max="83" width="35.625" style="10" customWidth="1"/>
    <col min="84" max="85" width="12.125" style="10" customWidth="1"/>
    <col min="86" max="86" width="35.625" style="10" customWidth="1"/>
    <col min="87" max="88" width="12.125" style="10" customWidth="1"/>
    <col min="89" max="89" width="35.625" style="10" customWidth="1"/>
    <col min="90" max="91" width="12.125" style="10" customWidth="1"/>
    <col min="92" max="92" width="35.625" style="10" customWidth="1"/>
    <col min="93" max="94" width="12.125" style="10" customWidth="1"/>
    <col min="95" max="95" width="35.625" style="10" customWidth="1"/>
    <col min="96" max="97" width="12.125" style="10" customWidth="1"/>
    <col min="98" max="98" width="35.625" style="10" customWidth="1"/>
    <col min="99" max="100" width="12.125" style="10" customWidth="1"/>
    <col min="101" max="101" width="35.625" style="10" customWidth="1"/>
    <col min="102" max="103" width="12.125" style="10" customWidth="1"/>
    <col min="104" max="104" width="35.625" style="10" customWidth="1"/>
    <col min="105" max="106" width="12.125" style="10" customWidth="1"/>
    <col min="107" max="107" width="11.375" style="10" customWidth="1"/>
    <col min="108" max="108" width="11.875" style="10" customWidth="1"/>
    <col min="109" max="109" width="35.625" style="10" customWidth="1"/>
    <col min="110" max="111" width="12.125" style="10" customWidth="1"/>
    <col min="112" max="112" width="35.625" style="10" customWidth="1"/>
    <col min="113" max="114" width="12.125" style="10" customWidth="1"/>
    <col min="115" max="115" width="35.625" style="10" customWidth="1"/>
    <col min="116" max="117" width="12.125" style="10" customWidth="1"/>
    <col min="118" max="118" width="35.625" style="10" customWidth="1"/>
    <col min="119" max="120" width="12.125" style="10" customWidth="1"/>
    <col min="121" max="121" width="35.625" style="10" customWidth="1"/>
    <col min="122" max="123" width="12.125" style="10" customWidth="1"/>
    <col min="124" max="124" width="35.625" style="10" customWidth="1"/>
    <col min="125" max="126" width="12.125" style="10" customWidth="1"/>
    <col min="127" max="127" width="35.625" style="10" customWidth="1"/>
    <col min="128" max="129" width="12.125" style="10" customWidth="1"/>
    <col min="130" max="130" width="35.625" style="10" customWidth="1"/>
    <col min="131" max="132" width="12.125" style="10" customWidth="1"/>
    <col min="133" max="133" width="35.625" style="10" customWidth="1"/>
    <col min="134" max="135" width="12.125" style="10" customWidth="1"/>
    <col min="136" max="136" width="35.625" style="10" customWidth="1"/>
    <col min="137" max="138" width="12.125" style="10" customWidth="1"/>
    <col min="139" max="139" width="35.625" style="10" customWidth="1"/>
    <col min="140" max="141" width="12.125" style="10" customWidth="1"/>
    <col min="142" max="142" width="35.625" style="10" customWidth="1"/>
    <col min="143" max="146" width="12.125" style="10" customWidth="1"/>
    <col min="147" max="147" width="36.625" style="0" hidden="1" customWidth="1"/>
    <col min="148" max="148" width="14.375" style="0" hidden="1" customWidth="1"/>
    <col min="149" max="149" width="0" style="0" hidden="1" customWidth="1"/>
    <col min="150" max="150" width="36.125" style="0" hidden="1" customWidth="1"/>
    <col min="151" max="151" width="12.75390625" style="0" hidden="1" customWidth="1"/>
    <col min="152" max="152" width="10.25390625" style="0" hidden="1" customWidth="1"/>
    <col min="153" max="153" width="31.125" style="0" hidden="1" customWidth="1"/>
    <col min="154" max="154" width="12.75390625" style="0" hidden="1" customWidth="1"/>
    <col min="155" max="155" width="10.25390625" style="0" hidden="1" customWidth="1"/>
    <col min="156" max="156" width="31.125" style="0" hidden="1" customWidth="1"/>
    <col min="157" max="157" width="12.75390625" style="0" hidden="1" customWidth="1"/>
    <col min="158" max="158" width="10.25390625" style="0" hidden="1" customWidth="1"/>
    <col min="159" max="159" width="31.125" style="0" hidden="1" customWidth="1"/>
    <col min="160" max="160" width="12.75390625" style="0" hidden="1" customWidth="1"/>
    <col min="161" max="161" width="10.25390625" style="0" hidden="1" customWidth="1"/>
    <col min="162" max="162" width="31.125" style="0" hidden="1" customWidth="1"/>
    <col min="163" max="163" width="12.75390625" style="0" hidden="1" customWidth="1"/>
    <col min="164" max="164" width="10.25390625" style="0" hidden="1" customWidth="1"/>
    <col min="165" max="165" width="31.125" style="0" hidden="1" customWidth="1"/>
    <col min="166" max="166" width="12.75390625" style="0" hidden="1" customWidth="1"/>
    <col min="167" max="167" width="10.25390625" style="0" hidden="1" customWidth="1"/>
    <col min="168" max="168" width="31.125" style="0" hidden="1" customWidth="1"/>
    <col min="169" max="169" width="12.75390625" style="0" hidden="1" customWidth="1"/>
    <col min="170" max="170" width="10.25390625" style="0" hidden="1" customWidth="1"/>
    <col min="171" max="171" width="31.125" style="0" hidden="1" customWidth="1"/>
    <col min="172" max="172" width="12.75390625" style="0" hidden="1" customWidth="1"/>
    <col min="173" max="173" width="10.25390625" style="0" hidden="1" customWidth="1"/>
    <col min="174" max="175" width="0" style="0" hidden="1" customWidth="1"/>
  </cols>
  <sheetData>
    <row r="1" spans="1:173" s="7" customFormat="1" ht="13.5" customHeight="1">
      <c r="A1" s="130" t="s">
        <v>485</v>
      </c>
      <c r="B1" s="131"/>
      <c r="C1" s="131"/>
      <c r="D1" s="131"/>
      <c r="E1" s="131"/>
      <c r="F1" s="131"/>
      <c r="G1" s="131"/>
      <c r="H1" s="131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9"/>
      <c r="AD1" s="9"/>
      <c r="AE1" s="9"/>
      <c r="AF1" s="9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10"/>
      <c r="BR1" s="10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10"/>
      <c r="DD1" s="10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</row>
    <row r="2" spans="1:173" s="7" customFormat="1" ht="12.75" customHeight="1">
      <c r="A2" s="131"/>
      <c r="B2" s="131"/>
      <c r="C2" s="131"/>
      <c r="D2" s="131"/>
      <c r="E2" s="131"/>
      <c r="F2" s="131"/>
      <c r="G2" s="131"/>
      <c r="H2" s="13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10"/>
      <c r="BR2" s="10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10"/>
      <c r="DD2" s="10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</row>
    <row r="3" spans="1:173" s="7" customFormat="1" ht="27.75" customHeight="1">
      <c r="A3" s="132"/>
      <c r="B3" s="132"/>
      <c r="C3" s="132"/>
      <c r="D3" s="132"/>
      <c r="E3" s="132"/>
      <c r="F3" s="132"/>
      <c r="G3" s="132"/>
      <c r="H3" s="132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/>
      <c r="AD3" s="9"/>
      <c r="AE3" s="9"/>
      <c r="AF3" s="9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10"/>
      <c r="BR3" s="10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10"/>
      <c r="DD3" s="10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</row>
    <row r="4" spans="1:173" ht="12.75">
      <c r="A4" s="134" t="s">
        <v>0</v>
      </c>
      <c r="B4" s="136" t="s">
        <v>10</v>
      </c>
      <c r="C4" s="136"/>
      <c r="D4" s="136" t="s">
        <v>11</v>
      </c>
      <c r="E4" s="136"/>
      <c r="F4" s="137" t="s">
        <v>12</v>
      </c>
      <c r="G4" s="137"/>
      <c r="H4" s="137" t="s">
        <v>13</v>
      </c>
      <c r="I4" s="137"/>
      <c r="J4" s="137" t="s">
        <v>14</v>
      </c>
      <c r="K4" s="137"/>
      <c r="L4" s="126" t="s">
        <v>29</v>
      </c>
      <c r="M4" s="133"/>
      <c r="N4" s="126" t="s">
        <v>32</v>
      </c>
      <c r="O4" s="133"/>
      <c r="P4" s="126" t="s">
        <v>34</v>
      </c>
      <c r="Q4" s="133"/>
      <c r="R4" s="137" t="s">
        <v>8</v>
      </c>
      <c r="S4" s="137"/>
      <c r="T4" s="126" t="s">
        <v>133</v>
      </c>
      <c r="U4" s="127"/>
      <c r="V4" s="138"/>
      <c r="W4" s="126" t="s">
        <v>67</v>
      </c>
      <c r="X4" s="127"/>
      <c r="Y4" s="138"/>
      <c r="Z4" s="126" t="s">
        <v>92</v>
      </c>
      <c r="AA4" s="127"/>
      <c r="AB4" s="138"/>
      <c r="AC4" s="139" t="s">
        <v>91</v>
      </c>
      <c r="AD4" s="139"/>
      <c r="AE4" s="139"/>
      <c r="AF4" s="11"/>
      <c r="AG4" s="126" t="s">
        <v>112</v>
      </c>
      <c r="AH4" s="127"/>
      <c r="AI4" s="128"/>
      <c r="AJ4" s="126" t="s">
        <v>113</v>
      </c>
      <c r="AK4" s="127"/>
      <c r="AL4" s="128"/>
      <c r="AM4" s="126" t="s">
        <v>205</v>
      </c>
      <c r="AN4" s="127"/>
      <c r="AO4" s="128"/>
      <c r="AP4" s="126" t="s">
        <v>170</v>
      </c>
      <c r="AQ4" s="127"/>
      <c r="AR4" s="128"/>
      <c r="AS4" s="126" t="s">
        <v>177</v>
      </c>
      <c r="AT4" s="127"/>
      <c r="AU4" s="128"/>
      <c r="AV4" s="126" t="s">
        <v>207</v>
      </c>
      <c r="AW4" s="127"/>
      <c r="AX4" s="128"/>
      <c r="AY4" s="126" t="s">
        <v>223</v>
      </c>
      <c r="AZ4" s="127"/>
      <c r="BA4" s="128"/>
      <c r="BB4" s="126" t="s">
        <v>224</v>
      </c>
      <c r="BC4" s="127"/>
      <c r="BD4" s="128"/>
      <c r="BE4" s="126" t="s">
        <v>247</v>
      </c>
      <c r="BF4" s="127"/>
      <c r="BG4" s="128"/>
      <c r="BH4" s="126" t="s">
        <v>248</v>
      </c>
      <c r="BI4" s="127"/>
      <c r="BJ4" s="128"/>
      <c r="BK4" s="126" t="s">
        <v>249</v>
      </c>
      <c r="BL4" s="127"/>
      <c r="BM4" s="128"/>
      <c r="BN4" s="126" t="s">
        <v>293</v>
      </c>
      <c r="BO4" s="127"/>
      <c r="BP4" s="128"/>
      <c r="BS4" s="126" t="s">
        <v>296</v>
      </c>
      <c r="BT4" s="127"/>
      <c r="BU4" s="128"/>
      <c r="BV4" s="126" t="s">
        <v>311</v>
      </c>
      <c r="BW4" s="127"/>
      <c r="BX4" s="128"/>
      <c r="BY4" s="126" t="s">
        <v>323</v>
      </c>
      <c r="BZ4" s="127"/>
      <c r="CA4" s="128"/>
      <c r="CB4" s="126" t="s">
        <v>332</v>
      </c>
      <c r="CC4" s="127"/>
      <c r="CD4" s="128"/>
      <c r="CE4" s="126" t="s">
        <v>340</v>
      </c>
      <c r="CF4" s="127"/>
      <c r="CG4" s="128"/>
      <c r="CH4" s="126" t="s">
        <v>347</v>
      </c>
      <c r="CI4" s="127"/>
      <c r="CJ4" s="128"/>
      <c r="CK4" s="126" t="s">
        <v>357</v>
      </c>
      <c r="CL4" s="127"/>
      <c r="CM4" s="128"/>
      <c r="CN4" s="126" t="s">
        <v>365</v>
      </c>
      <c r="CO4" s="127"/>
      <c r="CP4" s="128"/>
      <c r="CQ4" s="126" t="s">
        <v>367</v>
      </c>
      <c r="CR4" s="127"/>
      <c r="CS4" s="128"/>
      <c r="CT4" s="126" t="s">
        <v>369</v>
      </c>
      <c r="CU4" s="127"/>
      <c r="CV4" s="128"/>
      <c r="CW4" s="126" t="s">
        <v>376</v>
      </c>
      <c r="CX4" s="127"/>
      <c r="CY4" s="128"/>
      <c r="CZ4" s="126" t="s">
        <v>386</v>
      </c>
      <c r="DA4" s="127"/>
      <c r="DB4" s="128"/>
      <c r="DE4" s="126" t="s">
        <v>396</v>
      </c>
      <c r="DF4" s="127"/>
      <c r="DG4" s="128"/>
      <c r="DH4" s="126" t="s">
        <v>401</v>
      </c>
      <c r="DI4" s="127"/>
      <c r="DJ4" s="128"/>
      <c r="DK4" s="126" t="s">
        <v>415</v>
      </c>
      <c r="DL4" s="127"/>
      <c r="DM4" s="128"/>
      <c r="DN4" s="126" t="s">
        <v>421</v>
      </c>
      <c r="DO4" s="127"/>
      <c r="DP4" s="128"/>
      <c r="DQ4" s="126" t="s">
        <v>428</v>
      </c>
      <c r="DR4" s="127"/>
      <c r="DS4" s="128"/>
      <c r="DT4" s="126" t="s">
        <v>435</v>
      </c>
      <c r="DU4" s="127"/>
      <c r="DV4" s="128"/>
      <c r="DW4" s="126" t="s">
        <v>438</v>
      </c>
      <c r="DX4" s="127"/>
      <c r="DY4" s="128"/>
      <c r="DZ4" s="126" t="s">
        <v>440</v>
      </c>
      <c r="EA4" s="127"/>
      <c r="EB4" s="128"/>
      <c r="EC4" s="126" t="s">
        <v>446</v>
      </c>
      <c r="ED4" s="127"/>
      <c r="EE4" s="128"/>
      <c r="EF4" s="126" t="s">
        <v>449</v>
      </c>
      <c r="EG4" s="127"/>
      <c r="EH4" s="128"/>
      <c r="EI4" s="126" t="s">
        <v>459</v>
      </c>
      <c r="EJ4" s="127"/>
      <c r="EK4" s="128"/>
      <c r="EL4" s="126" t="s">
        <v>469</v>
      </c>
      <c r="EM4" s="127"/>
      <c r="EN4" s="128"/>
      <c r="EQ4" s="126" t="s">
        <v>496</v>
      </c>
      <c r="ER4" s="127"/>
      <c r="ES4" s="128"/>
      <c r="ET4" s="126" t="s">
        <v>497</v>
      </c>
      <c r="EU4" s="127"/>
      <c r="EV4" s="128"/>
      <c r="EW4" s="126" t="s">
        <v>498</v>
      </c>
      <c r="EX4" s="127"/>
      <c r="EY4" s="128"/>
      <c r="EZ4" s="126" t="s">
        <v>499</v>
      </c>
      <c r="FA4" s="127"/>
      <c r="FB4" s="128"/>
      <c r="FC4" s="126" t="s">
        <v>500</v>
      </c>
      <c r="FD4" s="127"/>
      <c r="FE4" s="128"/>
      <c r="FF4" s="126" t="s">
        <v>501</v>
      </c>
      <c r="FG4" s="127"/>
      <c r="FH4" s="128"/>
      <c r="FI4" s="126" t="s">
        <v>502</v>
      </c>
      <c r="FJ4" s="127"/>
      <c r="FK4" s="128"/>
      <c r="FL4" s="126" t="s">
        <v>503</v>
      </c>
      <c r="FM4" s="127"/>
      <c r="FN4" s="128"/>
      <c r="FO4" s="126" t="s">
        <v>504</v>
      </c>
      <c r="FP4" s="127"/>
      <c r="FQ4" s="128"/>
    </row>
    <row r="5" spans="1:173" ht="31.5" customHeight="1">
      <c r="A5" s="135"/>
      <c r="B5" s="12" t="s">
        <v>1</v>
      </c>
      <c r="C5" s="12" t="s">
        <v>50</v>
      </c>
      <c r="D5" s="12" t="s">
        <v>1</v>
      </c>
      <c r="E5" s="12" t="s">
        <v>50</v>
      </c>
      <c r="F5" s="12" t="s">
        <v>1</v>
      </c>
      <c r="G5" s="12" t="s">
        <v>50</v>
      </c>
      <c r="H5" s="12" t="s">
        <v>1</v>
      </c>
      <c r="I5" s="12" t="s">
        <v>50</v>
      </c>
      <c r="J5" s="12" t="s">
        <v>1</v>
      </c>
      <c r="K5" s="12" t="s">
        <v>50</v>
      </c>
      <c r="L5" s="12" t="s">
        <v>1</v>
      </c>
      <c r="M5" s="12" t="s">
        <v>50</v>
      </c>
      <c r="N5" s="12" t="s">
        <v>1</v>
      </c>
      <c r="O5" s="12" t="s">
        <v>50</v>
      </c>
      <c r="P5" s="12" t="s">
        <v>1</v>
      </c>
      <c r="Q5" s="12" t="s">
        <v>50</v>
      </c>
      <c r="R5" s="12" t="s">
        <v>1</v>
      </c>
      <c r="S5" s="12" t="s">
        <v>50</v>
      </c>
      <c r="T5" s="12" t="s">
        <v>0</v>
      </c>
      <c r="U5" s="12" t="s">
        <v>68</v>
      </c>
      <c r="V5" s="13" t="s">
        <v>69</v>
      </c>
      <c r="W5" s="12" t="s">
        <v>0</v>
      </c>
      <c r="X5" s="12" t="s">
        <v>68</v>
      </c>
      <c r="Y5" s="13" t="s">
        <v>69</v>
      </c>
      <c r="Z5" s="12" t="s">
        <v>0</v>
      </c>
      <c r="AA5" s="12" t="s">
        <v>68</v>
      </c>
      <c r="AB5" s="13" t="s">
        <v>69</v>
      </c>
      <c r="AC5" s="12" t="s">
        <v>0</v>
      </c>
      <c r="AD5" s="12" t="s">
        <v>68</v>
      </c>
      <c r="AE5" s="12" t="s">
        <v>69</v>
      </c>
      <c r="AF5" s="12"/>
      <c r="AG5" s="12" t="s">
        <v>0</v>
      </c>
      <c r="AH5" s="12" t="s">
        <v>68</v>
      </c>
      <c r="AI5" s="12" t="s">
        <v>69</v>
      </c>
      <c r="AJ5" s="12" t="s">
        <v>0</v>
      </c>
      <c r="AK5" s="12" t="s">
        <v>68</v>
      </c>
      <c r="AL5" s="12" t="s">
        <v>69</v>
      </c>
      <c r="AM5" s="12" t="s">
        <v>0</v>
      </c>
      <c r="AN5" s="12" t="s">
        <v>68</v>
      </c>
      <c r="AO5" s="12" t="s">
        <v>69</v>
      </c>
      <c r="AP5" s="12" t="s">
        <v>0</v>
      </c>
      <c r="AQ5" s="12" t="s">
        <v>68</v>
      </c>
      <c r="AR5" s="12" t="s">
        <v>69</v>
      </c>
      <c r="AS5" s="12" t="s">
        <v>0</v>
      </c>
      <c r="AT5" s="12" t="s">
        <v>68</v>
      </c>
      <c r="AU5" s="12" t="s">
        <v>69</v>
      </c>
      <c r="AV5" s="12" t="s">
        <v>0</v>
      </c>
      <c r="AW5" s="12" t="s">
        <v>68</v>
      </c>
      <c r="AX5" s="12" t="s">
        <v>69</v>
      </c>
      <c r="AY5" s="12" t="s">
        <v>0</v>
      </c>
      <c r="AZ5" s="12" t="s">
        <v>68</v>
      </c>
      <c r="BA5" s="12" t="s">
        <v>69</v>
      </c>
      <c r="BB5" s="12" t="s">
        <v>0</v>
      </c>
      <c r="BC5" s="12" t="s">
        <v>68</v>
      </c>
      <c r="BD5" s="12" t="s">
        <v>69</v>
      </c>
      <c r="BE5" s="12" t="s">
        <v>0</v>
      </c>
      <c r="BF5" s="12" t="s">
        <v>68</v>
      </c>
      <c r="BG5" s="12" t="s">
        <v>69</v>
      </c>
      <c r="BH5" s="12" t="s">
        <v>0</v>
      </c>
      <c r="BI5" s="12" t="s">
        <v>68</v>
      </c>
      <c r="BJ5" s="12" t="s">
        <v>69</v>
      </c>
      <c r="BK5" s="12" t="s">
        <v>0</v>
      </c>
      <c r="BL5" s="12" t="s">
        <v>68</v>
      </c>
      <c r="BM5" s="12" t="s">
        <v>69</v>
      </c>
      <c r="BN5" s="12" t="s">
        <v>0</v>
      </c>
      <c r="BO5" s="12" t="s">
        <v>68</v>
      </c>
      <c r="BP5" s="12" t="s">
        <v>69</v>
      </c>
      <c r="BS5" s="12" t="s">
        <v>0</v>
      </c>
      <c r="BT5" s="12" t="s">
        <v>68</v>
      </c>
      <c r="BU5" s="12" t="s">
        <v>69</v>
      </c>
      <c r="BV5" s="12" t="s">
        <v>0</v>
      </c>
      <c r="BW5" s="12" t="s">
        <v>68</v>
      </c>
      <c r="BX5" s="12" t="s">
        <v>69</v>
      </c>
      <c r="BY5" s="12" t="s">
        <v>0</v>
      </c>
      <c r="BZ5" s="12" t="s">
        <v>68</v>
      </c>
      <c r="CA5" s="12" t="s">
        <v>69</v>
      </c>
      <c r="CB5" s="12" t="s">
        <v>0</v>
      </c>
      <c r="CC5" s="12" t="s">
        <v>68</v>
      </c>
      <c r="CD5" s="12" t="s">
        <v>69</v>
      </c>
      <c r="CE5" s="12" t="s">
        <v>0</v>
      </c>
      <c r="CF5" s="12" t="s">
        <v>68</v>
      </c>
      <c r="CG5" s="12" t="s">
        <v>69</v>
      </c>
      <c r="CH5" s="12" t="s">
        <v>0</v>
      </c>
      <c r="CI5" s="12" t="s">
        <v>68</v>
      </c>
      <c r="CJ5" s="12" t="s">
        <v>69</v>
      </c>
      <c r="CK5" s="12" t="s">
        <v>0</v>
      </c>
      <c r="CL5" s="12" t="s">
        <v>68</v>
      </c>
      <c r="CM5" s="12" t="s">
        <v>69</v>
      </c>
      <c r="CN5" s="12" t="s">
        <v>0</v>
      </c>
      <c r="CO5" s="12" t="s">
        <v>68</v>
      </c>
      <c r="CP5" s="12" t="s">
        <v>69</v>
      </c>
      <c r="CQ5" s="12" t="s">
        <v>0</v>
      </c>
      <c r="CR5" s="12" t="s">
        <v>68</v>
      </c>
      <c r="CS5" s="12" t="s">
        <v>69</v>
      </c>
      <c r="CT5" s="12" t="s">
        <v>0</v>
      </c>
      <c r="CU5" s="12" t="s">
        <v>68</v>
      </c>
      <c r="CV5" s="12" t="s">
        <v>69</v>
      </c>
      <c r="CW5" s="12" t="s">
        <v>0</v>
      </c>
      <c r="CX5" s="12" t="s">
        <v>68</v>
      </c>
      <c r="CY5" s="12" t="s">
        <v>69</v>
      </c>
      <c r="CZ5" s="12" t="s">
        <v>0</v>
      </c>
      <c r="DA5" s="12" t="s">
        <v>68</v>
      </c>
      <c r="DB5" s="12" t="s">
        <v>69</v>
      </c>
      <c r="DE5" s="12" t="s">
        <v>0</v>
      </c>
      <c r="DF5" s="12" t="s">
        <v>68</v>
      </c>
      <c r="DG5" s="12" t="s">
        <v>69</v>
      </c>
      <c r="DH5" s="12" t="s">
        <v>0</v>
      </c>
      <c r="DI5" s="12" t="s">
        <v>68</v>
      </c>
      <c r="DJ5" s="12" t="s">
        <v>69</v>
      </c>
      <c r="DK5" s="12" t="s">
        <v>0</v>
      </c>
      <c r="DL5" s="12" t="s">
        <v>68</v>
      </c>
      <c r="DM5" s="12" t="s">
        <v>69</v>
      </c>
      <c r="DN5" s="12" t="s">
        <v>0</v>
      </c>
      <c r="DO5" s="12" t="s">
        <v>68</v>
      </c>
      <c r="DP5" s="12" t="s">
        <v>69</v>
      </c>
      <c r="DQ5" s="12" t="s">
        <v>0</v>
      </c>
      <c r="DR5" s="12" t="s">
        <v>68</v>
      </c>
      <c r="DS5" s="12" t="s">
        <v>69</v>
      </c>
      <c r="DT5" s="12" t="s">
        <v>0</v>
      </c>
      <c r="DU5" s="12" t="s">
        <v>68</v>
      </c>
      <c r="DV5" s="12" t="s">
        <v>69</v>
      </c>
      <c r="DW5" s="12" t="s">
        <v>0</v>
      </c>
      <c r="DX5" s="12" t="s">
        <v>68</v>
      </c>
      <c r="DY5" s="12" t="s">
        <v>69</v>
      </c>
      <c r="DZ5" s="12" t="s">
        <v>0</v>
      </c>
      <c r="EA5" s="12" t="s">
        <v>68</v>
      </c>
      <c r="EB5" s="12" t="s">
        <v>69</v>
      </c>
      <c r="EC5" s="12" t="s">
        <v>0</v>
      </c>
      <c r="ED5" s="12" t="s">
        <v>68</v>
      </c>
      <c r="EE5" s="12" t="s">
        <v>69</v>
      </c>
      <c r="EF5" s="12" t="s">
        <v>0</v>
      </c>
      <c r="EG5" s="12" t="s">
        <v>68</v>
      </c>
      <c r="EH5" s="12" t="s">
        <v>69</v>
      </c>
      <c r="EI5" s="12" t="s">
        <v>0</v>
      </c>
      <c r="EJ5" s="12" t="s">
        <v>68</v>
      </c>
      <c r="EK5" s="12" t="s">
        <v>69</v>
      </c>
      <c r="EL5" s="12" t="s">
        <v>0</v>
      </c>
      <c r="EM5" s="12" t="s">
        <v>68</v>
      </c>
      <c r="EN5" s="12" t="s">
        <v>69</v>
      </c>
      <c r="EO5" s="12"/>
      <c r="EP5" s="12"/>
      <c r="EQ5" s="81" t="s">
        <v>0</v>
      </c>
      <c r="ER5" s="81" t="s">
        <v>68</v>
      </c>
      <c r="ES5" s="81" t="s">
        <v>69</v>
      </c>
      <c r="ET5" s="81" t="s">
        <v>0</v>
      </c>
      <c r="EU5" s="81" t="s">
        <v>68</v>
      </c>
      <c r="EV5" s="81" t="s">
        <v>69</v>
      </c>
      <c r="EW5" s="81" t="s">
        <v>0</v>
      </c>
      <c r="EX5" s="81" t="s">
        <v>68</v>
      </c>
      <c r="EY5" s="81" t="s">
        <v>69</v>
      </c>
      <c r="EZ5" s="81" t="s">
        <v>0</v>
      </c>
      <c r="FA5" s="81" t="s">
        <v>68</v>
      </c>
      <c r="FB5" s="81" t="s">
        <v>69</v>
      </c>
      <c r="FC5" s="81" t="s">
        <v>0</v>
      </c>
      <c r="FD5" s="81" t="s">
        <v>68</v>
      </c>
      <c r="FE5" s="81" t="s">
        <v>69</v>
      </c>
      <c r="FF5" s="81" t="s">
        <v>0</v>
      </c>
      <c r="FG5" s="81" t="s">
        <v>68</v>
      </c>
      <c r="FH5" s="81" t="s">
        <v>69</v>
      </c>
      <c r="FI5" s="81" t="s">
        <v>0</v>
      </c>
      <c r="FJ5" s="81" t="s">
        <v>68</v>
      </c>
      <c r="FK5" s="81" t="s">
        <v>69</v>
      </c>
      <c r="FL5" s="81" t="s">
        <v>0</v>
      </c>
      <c r="FM5" s="81" t="s">
        <v>68</v>
      </c>
      <c r="FN5" s="81" t="s">
        <v>69</v>
      </c>
      <c r="FO5" s="81" t="s">
        <v>0</v>
      </c>
      <c r="FP5" s="81" t="s">
        <v>68</v>
      </c>
      <c r="FQ5" s="81" t="s">
        <v>69</v>
      </c>
    </row>
    <row r="6" spans="1:173" ht="15" customHeight="1">
      <c r="A6" s="14"/>
      <c r="B6" s="122" t="s">
        <v>2</v>
      </c>
      <c r="C6" s="122"/>
      <c r="D6" s="122" t="s">
        <v>2</v>
      </c>
      <c r="E6" s="122"/>
      <c r="F6" s="122" t="s">
        <v>2</v>
      </c>
      <c r="G6" s="122"/>
      <c r="H6" s="122" t="s">
        <v>2</v>
      </c>
      <c r="I6" s="122"/>
      <c r="J6" s="122" t="s">
        <v>2</v>
      </c>
      <c r="K6" s="122"/>
      <c r="L6" s="122" t="s">
        <v>2</v>
      </c>
      <c r="M6" s="122"/>
      <c r="N6" s="122" t="s">
        <v>2</v>
      </c>
      <c r="O6" s="122"/>
      <c r="P6" s="122" t="s">
        <v>2</v>
      </c>
      <c r="Q6" s="122"/>
      <c r="R6" s="122" t="s">
        <v>2</v>
      </c>
      <c r="S6" s="122"/>
      <c r="T6" s="123"/>
      <c r="U6" s="124"/>
      <c r="V6" s="125"/>
      <c r="W6" s="123"/>
      <c r="X6" s="124"/>
      <c r="Y6" s="125"/>
      <c r="Z6" s="123"/>
      <c r="AA6" s="124"/>
      <c r="AB6" s="125"/>
      <c r="AC6" s="122"/>
      <c r="AD6" s="122"/>
      <c r="AE6" s="140"/>
      <c r="AF6" s="15"/>
      <c r="AG6" s="123"/>
      <c r="AH6" s="124"/>
      <c r="AI6" s="125"/>
      <c r="AJ6" s="123"/>
      <c r="AK6" s="124"/>
      <c r="AL6" s="125"/>
      <c r="AM6" s="123"/>
      <c r="AN6" s="124"/>
      <c r="AO6" s="125"/>
      <c r="AP6" s="123"/>
      <c r="AQ6" s="124"/>
      <c r="AR6" s="125"/>
      <c r="AS6" s="123"/>
      <c r="AT6" s="124"/>
      <c r="AU6" s="125"/>
      <c r="AV6" s="123"/>
      <c r="AW6" s="124"/>
      <c r="AX6" s="125"/>
      <c r="AY6" s="123"/>
      <c r="AZ6" s="124"/>
      <c r="BA6" s="125"/>
      <c r="BB6" s="123"/>
      <c r="BC6" s="124"/>
      <c r="BD6" s="125"/>
      <c r="BE6" s="123"/>
      <c r="BF6" s="124"/>
      <c r="BG6" s="125"/>
      <c r="BH6" s="123"/>
      <c r="BI6" s="124"/>
      <c r="BJ6" s="125"/>
      <c r="BK6" s="123"/>
      <c r="BL6" s="124"/>
      <c r="BM6" s="125"/>
      <c r="BN6" s="123"/>
      <c r="BO6" s="124"/>
      <c r="BP6" s="125"/>
      <c r="BS6" s="123"/>
      <c r="BT6" s="124"/>
      <c r="BU6" s="125"/>
      <c r="BV6" s="123"/>
      <c r="BW6" s="124"/>
      <c r="BX6" s="125"/>
      <c r="BY6" s="123"/>
      <c r="BZ6" s="124"/>
      <c r="CA6" s="125"/>
      <c r="CB6" s="123"/>
      <c r="CC6" s="124"/>
      <c r="CD6" s="125"/>
      <c r="CE6" s="123"/>
      <c r="CF6" s="124"/>
      <c r="CG6" s="125"/>
      <c r="CH6" s="123"/>
      <c r="CI6" s="124"/>
      <c r="CJ6" s="125"/>
      <c r="CK6" s="123"/>
      <c r="CL6" s="124"/>
      <c r="CM6" s="125"/>
      <c r="CN6" s="123"/>
      <c r="CO6" s="124"/>
      <c r="CP6" s="125"/>
      <c r="CQ6" s="123"/>
      <c r="CR6" s="124"/>
      <c r="CS6" s="125"/>
      <c r="CT6" s="123"/>
      <c r="CU6" s="124"/>
      <c r="CV6" s="125"/>
      <c r="CW6" s="123"/>
      <c r="CX6" s="124"/>
      <c r="CY6" s="125"/>
      <c r="CZ6" s="123"/>
      <c r="DA6" s="124"/>
      <c r="DB6" s="125"/>
      <c r="DE6" s="123"/>
      <c r="DF6" s="124"/>
      <c r="DG6" s="125"/>
      <c r="DH6" s="123"/>
      <c r="DI6" s="124"/>
      <c r="DJ6" s="125"/>
      <c r="DK6" s="123"/>
      <c r="DL6" s="124"/>
      <c r="DM6" s="125"/>
      <c r="DN6" s="123"/>
      <c r="DO6" s="124"/>
      <c r="DP6" s="125"/>
      <c r="DQ6" s="123"/>
      <c r="DR6" s="124"/>
      <c r="DS6" s="125"/>
      <c r="DT6" s="123"/>
      <c r="DU6" s="124"/>
      <c r="DV6" s="125"/>
      <c r="DW6" s="123"/>
      <c r="DX6" s="124"/>
      <c r="DY6" s="125"/>
      <c r="DZ6" s="123"/>
      <c r="EA6" s="124"/>
      <c r="EB6" s="125"/>
      <c r="EC6" s="123"/>
      <c r="ED6" s="124"/>
      <c r="EE6" s="125"/>
      <c r="EF6" s="123"/>
      <c r="EG6" s="124"/>
      <c r="EH6" s="125"/>
      <c r="EI6" s="123"/>
      <c r="EJ6" s="124"/>
      <c r="EK6" s="125"/>
      <c r="EL6" s="122"/>
      <c r="EM6" s="122"/>
      <c r="EN6" s="129"/>
      <c r="EQ6" s="123"/>
      <c r="ER6" s="124"/>
      <c r="ES6" s="125"/>
      <c r="ET6" s="123"/>
      <c r="EU6" s="124"/>
      <c r="EV6" s="125"/>
      <c r="EW6" s="123"/>
      <c r="EX6" s="124"/>
      <c r="EY6" s="125"/>
      <c r="EZ6" s="123"/>
      <c r="FA6" s="124"/>
      <c r="FB6" s="125"/>
      <c r="FC6" s="123"/>
      <c r="FD6" s="124"/>
      <c r="FE6" s="125"/>
      <c r="FF6" s="123"/>
      <c r="FG6" s="124"/>
      <c r="FH6" s="125"/>
      <c r="FI6" s="123"/>
      <c r="FJ6" s="124"/>
      <c r="FK6" s="125"/>
      <c r="FL6" s="123"/>
      <c r="FM6" s="124"/>
      <c r="FN6" s="125"/>
      <c r="FO6" s="123"/>
      <c r="FP6" s="124"/>
      <c r="FQ6" s="125"/>
    </row>
    <row r="7" spans="1:173" ht="19.5" customHeight="1">
      <c r="A7" s="14"/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5"/>
      <c r="U7" s="86"/>
      <c r="V7" s="87"/>
      <c r="W7" s="85"/>
      <c r="X7" s="86"/>
      <c r="Y7" s="87"/>
      <c r="Z7" s="85"/>
      <c r="AA7" s="86"/>
      <c r="AB7" s="87"/>
      <c r="AC7" s="88"/>
      <c r="AD7" s="88"/>
      <c r="AE7" s="89"/>
      <c r="AF7" s="15"/>
      <c r="AG7" s="85"/>
      <c r="AH7" s="86"/>
      <c r="AI7" s="87"/>
      <c r="AJ7" s="85"/>
      <c r="AK7" s="86"/>
      <c r="AL7" s="87"/>
      <c r="AM7" s="85"/>
      <c r="AN7" s="86"/>
      <c r="AO7" s="87"/>
      <c r="AP7" s="85"/>
      <c r="AQ7" s="86"/>
      <c r="AR7" s="87"/>
      <c r="AS7" s="85"/>
      <c r="AT7" s="86"/>
      <c r="AU7" s="87"/>
      <c r="AV7" s="85"/>
      <c r="AW7" s="86"/>
      <c r="AX7" s="87"/>
      <c r="AY7" s="85"/>
      <c r="AZ7" s="86"/>
      <c r="BA7" s="87"/>
      <c r="BB7" s="85"/>
      <c r="BC7" s="86"/>
      <c r="BD7" s="87"/>
      <c r="BE7" s="85"/>
      <c r="BF7" s="86"/>
      <c r="BG7" s="87"/>
      <c r="BH7" s="85"/>
      <c r="BI7" s="86"/>
      <c r="BJ7" s="87"/>
      <c r="BK7" s="85"/>
      <c r="BL7" s="86"/>
      <c r="BM7" s="87"/>
      <c r="BN7" s="85"/>
      <c r="BO7" s="86"/>
      <c r="BP7" s="87"/>
      <c r="BS7" s="85"/>
      <c r="BT7" s="86"/>
      <c r="BU7" s="87"/>
      <c r="BV7" s="85"/>
      <c r="BW7" s="86"/>
      <c r="BX7" s="87"/>
      <c r="BY7" s="85"/>
      <c r="BZ7" s="86"/>
      <c r="CA7" s="87"/>
      <c r="CB7" s="85"/>
      <c r="CC7" s="86"/>
      <c r="CD7" s="87"/>
      <c r="CE7" s="85"/>
      <c r="CF7" s="86"/>
      <c r="CG7" s="87"/>
      <c r="CH7" s="85"/>
      <c r="CI7" s="86"/>
      <c r="CJ7" s="87"/>
      <c r="CK7" s="85"/>
      <c r="CL7" s="86"/>
      <c r="CM7" s="87"/>
      <c r="CN7" s="85"/>
      <c r="CO7" s="86"/>
      <c r="CP7" s="87"/>
      <c r="CQ7" s="85"/>
      <c r="CR7" s="86"/>
      <c r="CS7" s="87"/>
      <c r="CT7" s="85"/>
      <c r="CU7" s="86"/>
      <c r="CV7" s="87"/>
      <c r="CW7" s="85"/>
      <c r="CX7" s="86"/>
      <c r="CY7" s="87"/>
      <c r="CZ7" s="85"/>
      <c r="DA7" s="86"/>
      <c r="DB7" s="87"/>
      <c r="DE7" s="16" t="s">
        <v>581</v>
      </c>
      <c r="DF7" s="23"/>
      <c r="DG7" s="68">
        <v>6203.5</v>
      </c>
      <c r="DH7" s="16" t="s">
        <v>581</v>
      </c>
      <c r="DI7" s="23"/>
      <c r="DJ7" s="68">
        <v>6203.5</v>
      </c>
      <c r="DK7" s="16" t="s">
        <v>581</v>
      </c>
      <c r="DL7" s="23"/>
      <c r="DM7" s="68">
        <v>6203.5</v>
      </c>
      <c r="DN7" s="16" t="s">
        <v>581</v>
      </c>
      <c r="DO7" s="23"/>
      <c r="DP7" s="68">
        <v>6203.5</v>
      </c>
      <c r="DQ7" s="16" t="s">
        <v>581</v>
      </c>
      <c r="DR7" s="23"/>
      <c r="DS7" s="68">
        <v>6203.5</v>
      </c>
      <c r="DT7" s="16" t="s">
        <v>581</v>
      </c>
      <c r="DU7" s="23"/>
      <c r="DV7" s="68">
        <v>6203.5</v>
      </c>
      <c r="DW7" s="16" t="s">
        <v>581</v>
      </c>
      <c r="DX7" s="23"/>
      <c r="DY7" s="68">
        <v>6203.5</v>
      </c>
      <c r="DZ7" s="16" t="s">
        <v>581</v>
      </c>
      <c r="EA7" s="23"/>
      <c r="EB7" s="68">
        <v>6203.5</v>
      </c>
      <c r="EC7" s="16" t="s">
        <v>581</v>
      </c>
      <c r="ED7" s="23"/>
      <c r="EE7" s="68">
        <v>6203.5</v>
      </c>
      <c r="EF7" s="16" t="s">
        <v>581</v>
      </c>
      <c r="EG7" s="23"/>
      <c r="EH7" s="68">
        <v>6203.5</v>
      </c>
      <c r="EI7" s="16" t="s">
        <v>581</v>
      </c>
      <c r="EJ7" s="23"/>
      <c r="EK7" s="68">
        <v>6203.5</v>
      </c>
      <c r="EL7" s="16" t="s">
        <v>581</v>
      </c>
      <c r="EM7" s="23"/>
      <c r="EN7" s="68">
        <v>6203.5</v>
      </c>
      <c r="EQ7" s="85"/>
      <c r="ER7" s="86"/>
      <c r="ES7" s="87"/>
      <c r="ET7" s="85"/>
      <c r="EU7" s="86"/>
      <c r="EV7" s="87"/>
      <c r="EW7" s="85"/>
      <c r="EX7" s="86"/>
      <c r="EY7" s="87"/>
      <c r="EZ7" s="85"/>
      <c r="FA7" s="86"/>
      <c r="FB7" s="87"/>
      <c r="FC7" s="85"/>
      <c r="FD7" s="86"/>
      <c r="FE7" s="87"/>
      <c r="FF7" s="85"/>
      <c r="FG7" s="86"/>
      <c r="FH7" s="87"/>
      <c r="FI7" s="85"/>
      <c r="FJ7" s="86"/>
      <c r="FK7" s="87"/>
      <c r="FL7" s="85"/>
      <c r="FM7" s="86"/>
      <c r="FN7" s="87"/>
      <c r="FO7" s="85"/>
      <c r="FP7" s="86"/>
      <c r="FQ7" s="87"/>
    </row>
    <row r="8" spans="1:173" s="1" customFormat="1" ht="17.25" customHeight="1">
      <c r="A8" s="12"/>
      <c r="B8" s="16" t="s">
        <v>18</v>
      </c>
      <c r="C8" s="16">
        <v>2152.85</v>
      </c>
      <c r="D8" s="16" t="s">
        <v>18</v>
      </c>
      <c r="E8" s="16">
        <v>2152.85</v>
      </c>
      <c r="F8" s="16" t="s">
        <v>18</v>
      </c>
      <c r="G8" s="16">
        <v>2152.85</v>
      </c>
      <c r="H8" s="16" t="s">
        <v>18</v>
      </c>
      <c r="I8" s="16">
        <v>2152.85</v>
      </c>
      <c r="J8" s="16" t="s">
        <v>18</v>
      </c>
      <c r="K8" s="16">
        <v>2152.85</v>
      </c>
      <c r="L8" s="16" t="s">
        <v>18</v>
      </c>
      <c r="M8" s="16">
        <v>2152.85</v>
      </c>
      <c r="N8" s="16" t="s">
        <v>18</v>
      </c>
      <c r="O8" s="16">
        <v>2152.85</v>
      </c>
      <c r="P8" s="16" t="s">
        <v>18</v>
      </c>
      <c r="Q8" s="16">
        <v>2152.85</v>
      </c>
      <c r="R8" s="16" t="s">
        <v>18</v>
      </c>
      <c r="S8" s="17">
        <f>C8+E8+G8+I8+K8+M8+O8+Q8</f>
        <v>17222.8</v>
      </c>
      <c r="T8" s="18" t="s">
        <v>17</v>
      </c>
      <c r="U8" s="16"/>
      <c r="V8" s="19">
        <v>2152.85</v>
      </c>
      <c r="W8" s="18" t="s">
        <v>17</v>
      </c>
      <c r="X8" s="16"/>
      <c r="Y8" s="19">
        <v>2152.85</v>
      </c>
      <c r="Z8" s="18" t="s">
        <v>17</v>
      </c>
      <c r="AA8" s="16"/>
      <c r="AB8" s="19">
        <v>2152.85</v>
      </c>
      <c r="AC8" s="18" t="s">
        <v>17</v>
      </c>
      <c r="AD8" s="16"/>
      <c r="AE8" s="16">
        <v>2152.85</v>
      </c>
      <c r="AF8" s="16"/>
      <c r="AG8" s="18" t="s">
        <v>17</v>
      </c>
      <c r="AH8" s="16"/>
      <c r="AI8" s="20">
        <v>2642.14</v>
      </c>
      <c r="AJ8" s="18" t="s">
        <v>17</v>
      </c>
      <c r="AK8" s="16"/>
      <c r="AL8" s="20">
        <v>2642.14</v>
      </c>
      <c r="AM8" s="18" t="s">
        <v>17</v>
      </c>
      <c r="AN8" s="16"/>
      <c r="AO8" s="20">
        <v>2642.14</v>
      </c>
      <c r="AP8" s="18" t="s">
        <v>17</v>
      </c>
      <c r="AQ8" s="16"/>
      <c r="AR8" s="20">
        <v>2642.14</v>
      </c>
      <c r="AS8" s="18" t="s">
        <v>17</v>
      </c>
      <c r="AT8" s="16"/>
      <c r="AU8" s="20">
        <v>2642.14</v>
      </c>
      <c r="AV8" s="18" t="s">
        <v>17</v>
      </c>
      <c r="AW8" s="16"/>
      <c r="AX8" s="20">
        <v>2642.14</v>
      </c>
      <c r="AY8" s="18" t="s">
        <v>17</v>
      </c>
      <c r="AZ8" s="16"/>
      <c r="BA8" s="20">
        <v>2642.14</v>
      </c>
      <c r="BB8" s="18" t="s">
        <v>17</v>
      </c>
      <c r="BC8" s="16"/>
      <c r="BD8" s="20">
        <v>2642.14</v>
      </c>
      <c r="BE8" s="18" t="s">
        <v>17</v>
      </c>
      <c r="BF8" s="16"/>
      <c r="BG8" s="20">
        <v>2642.14</v>
      </c>
      <c r="BH8" s="18" t="s">
        <v>17</v>
      </c>
      <c r="BI8" s="16"/>
      <c r="BJ8" s="20">
        <v>2642.14</v>
      </c>
      <c r="BK8" s="18" t="s">
        <v>17</v>
      </c>
      <c r="BL8" s="16"/>
      <c r="BM8" s="20">
        <v>2642.14</v>
      </c>
      <c r="BN8" s="18" t="s">
        <v>17</v>
      </c>
      <c r="BO8" s="16"/>
      <c r="BP8" s="20">
        <v>2642.14</v>
      </c>
      <c r="BQ8" s="10"/>
      <c r="BR8" s="10"/>
      <c r="BS8" s="18" t="s">
        <v>144</v>
      </c>
      <c r="BT8" s="16"/>
      <c r="BU8" s="20">
        <v>6072.9</v>
      </c>
      <c r="BV8" s="18" t="s">
        <v>144</v>
      </c>
      <c r="BW8" s="16"/>
      <c r="BX8" s="20">
        <v>6072.9</v>
      </c>
      <c r="BY8" s="18" t="s">
        <v>144</v>
      </c>
      <c r="BZ8" s="16"/>
      <c r="CA8" s="20">
        <v>6072.9</v>
      </c>
      <c r="CB8" s="18" t="s">
        <v>144</v>
      </c>
      <c r="CC8" s="16"/>
      <c r="CD8" s="20">
        <v>6072.9</v>
      </c>
      <c r="CE8" s="18" t="s">
        <v>144</v>
      </c>
      <c r="CF8" s="16"/>
      <c r="CG8" s="20">
        <v>6072.9</v>
      </c>
      <c r="CH8" s="18" t="s">
        <v>144</v>
      </c>
      <c r="CI8" s="16"/>
      <c r="CJ8" s="20">
        <v>6072.9</v>
      </c>
      <c r="CK8" s="18" t="s">
        <v>144</v>
      </c>
      <c r="CL8" s="16"/>
      <c r="CM8" s="20">
        <v>6072.9</v>
      </c>
      <c r="CN8" s="18" t="s">
        <v>144</v>
      </c>
      <c r="CO8" s="16"/>
      <c r="CP8" s="20">
        <v>6072.9</v>
      </c>
      <c r="CQ8" s="18" t="s">
        <v>144</v>
      </c>
      <c r="CR8" s="16"/>
      <c r="CS8" s="20">
        <v>6072.9</v>
      </c>
      <c r="CT8" s="18" t="s">
        <v>144</v>
      </c>
      <c r="CU8" s="16"/>
      <c r="CV8" s="20">
        <v>6072.9</v>
      </c>
      <c r="CW8" s="18" t="s">
        <v>144</v>
      </c>
      <c r="CX8" s="16"/>
      <c r="CY8" s="20">
        <v>6072.9</v>
      </c>
      <c r="CZ8" s="18" t="s">
        <v>144</v>
      </c>
      <c r="DA8" s="16"/>
      <c r="DB8" s="20">
        <v>6072.9</v>
      </c>
      <c r="DC8" s="10"/>
      <c r="DD8" s="10"/>
      <c r="DE8" s="18" t="s">
        <v>144</v>
      </c>
      <c r="DF8" s="16"/>
      <c r="DG8" s="80">
        <v>6823.85</v>
      </c>
      <c r="DH8" s="18" t="s">
        <v>144</v>
      </c>
      <c r="DI8" s="16"/>
      <c r="DJ8" s="80">
        <v>6823.85</v>
      </c>
      <c r="DK8" s="18" t="s">
        <v>144</v>
      </c>
      <c r="DL8" s="16"/>
      <c r="DM8" s="80">
        <v>6823.85</v>
      </c>
      <c r="DN8" s="18" t="s">
        <v>144</v>
      </c>
      <c r="DO8" s="16"/>
      <c r="DP8" s="80">
        <v>6823.85</v>
      </c>
      <c r="DQ8" s="18" t="s">
        <v>144</v>
      </c>
      <c r="DR8" s="16"/>
      <c r="DS8" s="80">
        <v>6823.85</v>
      </c>
      <c r="DT8" s="18" t="s">
        <v>144</v>
      </c>
      <c r="DU8" s="16"/>
      <c r="DV8" s="80">
        <v>6823.85</v>
      </c>
      <c r="DW8" s="18" t="s">
        <v>144</v>
      </c>
      <c r="DX8" s="16"/>
      <c r="DY8" s="80">
        <v>6823.85</v>
      </c>
      <c r="DZ8" s="18" t="s">
        <v>144</v>
      </c>
      <c r="EA8" s="16"/>
      <c r="EB8" s="80">
        <v>6823.85</v>
      </c>
      <c r="EC8" s="18" t="s">
        <v>144</v>
      </c>
      <c r="ED8" s="16"/>
      <c r="EE8" s="80">
        <v>6823.85</v>
      </c>
      <c r="EF8" s="18" t="s">
        <v>144</v>
      </c>
      <c r="EG8" s="16"/>
      <c r="EH8" s="80">
        <v>6823.85</v>
      </c>
      <c r="EI8" s="18" t="s">
        <v>144</v>
      </c>
      <c r="EJ8" s="16"/>
      <c r="EK8" s="80">
        <v>6823.85</v>
      </c>
      <c r="EL8" s="18" t="s">
        <v>144</v>
      </c>
      <c r="EM8" s="16"/>
      <c r="EN8" s="80">
        <v>6823.85</v>
      </c>
      <c r="EO8" s="20"/>
      <c r="EP8" s="20"/>
      <c r="EQ8" s="81" t="s">
        <v>144</v>
      </c>
      <c r="ER8" s="16"/>
      <c r="ES8" s="29">
        <v>7313.6</v>
      </c>
      <c r="ET8" s="81" t="s">
        <v>144</v>
      </c>
      <c r="EU8" s="16"/>
      <c r="EV8" s="29">
        <v>7313.6</v>
      </c>
      <c r="EW8" s="81" t="s">
        <v>144</v>
      </c>
      <c r="EX8" s="16"/>
      <c r="EY8" s="29">
        <v>7313.6</v>
      </c>
      <c r="EZ8" s="81" t="s">
        <v>144</v>
      </c>
      <c r="FA8" s="16"/>
      <c r="FB8" s="29">
        <v>7313.6</v>
      </c>
      <c r="FC8" s="81" t="s">
        <v>144</v>
      </c>
      <c r="FD8" s="16"/>
      <c r="FE8" s="29">
        <v>7313.6</v>
      </c>
      <c r="FF8" s="81" t="s">
        <v>144</v>
      </c>
      <c r="FG8" s="16"/>
      <c r="FH8" s="29">
        <v>7313.6</v>
      </c>
      <c r="FI8" s="81" t="s">
        <v>144</v>
      </c>
      <c r="FJ8" s="16"/>
      <c r="FK8" s="29">
        <v>7313.6</v>
      </c>
      <c r="FL8" s="81" t="s">
        <v>144</v>
      </c>
      <c r="FM8" s="16"/>
      <c r="FN8" s="29">
        <v>7313.6</v>
      </c>
      <c r="FO8" s="81" t="s">
        <v>144</v>
      </c>
      <c r="FP8" s="16"/>
      <c r="FQ8" s="29">
        <v>7313.6</v>
      </c>
    </row>
    <row r="9" spans="1:173" s="1" customFormat="1" ht="32.25" customHeight="1">
      <c r="A9" s="12"/>
      <c r="B9" s="16" t="s">
        <v>18</v>
      </c>
      <c r="C9" s="21">
        <v>6197.61</v>
      </c>
      <c r="D9" s="16" t="s">
        <v>18</v>
      </c>
      <c r="E9" s="21">
        <v>6197.61</v>
      </c>
      <c r="F9" s="16" t="s">
        <v>18</v>
      </c>
      <c r="G9" s="21">
        <v>6197.61</v>
      </c>
      <c r="H9" s="16" t="s">
        <v>18</v>
      </c>
      <c r="I9" s="21">
        <v>6197.61</v>
      </c>
      <c r="J9" s="16" t="s">
        <v>18</v>
      </c>
      <c r="K9" s="21">
        <v>6197.61</v>
      </c>
      <c r="L9" s="16" t="s">
        <v>18</v>
      </c>
      <c r="M9" s="21">
        <v>6197.61</v>
      </c>
      <c r="N9" s="16" t="s">
        <v>18</v>
      </c>
      <c r="O9" s="21">
        <v>6197.61</v>
      </c>
      <c r="P9" s="16" t="s">
        <v>18</v>
      </c>
      <c r="Q9" s="21">
        <v>6197.61</v>
      </c>
      <c r="R9" s="16" t="s">
        <v>18</v>
      </c>
      <c r="S9" s="17">
        <f aca="true" t="shared" si="0" ref="S9:S44">C9+E9+G9+I9+K9+M9+O9+Q9</f>
        <v>49580.88</v>
      </c>
      <c r="T9" s="18" t="s">
        <v>70</v>
      </c>
      <c r="U9" s="21"/>
      <c r="V9" s="22">
        <v>6197.61</v>
      </c>
      <c r="W9" s="18" t="s">
        <v>70</v>
      </c>
      <c r="X9" s="21"/>
      <c r="Y9" s="22">
        <v>6197.61</v>
      </c>
      <c r="Z9" s="18" t="s">
        <v>70</v>
      </c>
      <c r="AA9" s="21"/>
      <c r="AB9" s="22">
        <v>6197.61</v>
      </c>
      <c r="AC9" s="18" t="s">
        <v>70</v>
      </c>
      <c r="AD9" s="23"/>
      <c r="AE9" s="23">
        <v>6197.61</v>
      </c>
      <c r="AF9" s="23"/>
      <c r="AG9" s="18" t="s">
        <v>70</v>
      </c>
      <c r="AH9" s="21"/>
      <c r="AI9" s="20">
        <v>5904.04</v>
      </c>
      <c r="AJ9" s="18" t="s">
        <v>70</v>
      </c>
      <c r="AK9" s="21"/>
      <c r="AL9" s="20">
        <v>5904.04</v>
      </c>
      <c r="AM9" s="18" t="s">
        <v>70</v>
      </c>
      <c r="AN9" s="21"/>
      <c r="AO9" s="20">
        <v>5904.04</v>
      </c>
      <c r="AP9" s="18" t="s">
        <v>70</v>
      </c>
      <c r="AQ9" s="21"/>
      <c r="AR9" s="20">
        <v>5904.04</v>
      </c>
      <c r="AS9" s="18" t="s">
        <v>70</v>
      </c>
      <c r="AT9" s="21"/>
      <c r="AU9" s="20">
        <v>5904.04</v>
      </c>
      <c r="AV9" s="18" t="s">
        <v>70</v>
      </c>
      <c r="AW9" s="21"/>
      <c r="AX9" s="20">
        <v>5904.04</v>
      </c>
      <c r="AY9" s="18" t="s">
        <v>70</v>
      </c>
      <c r="AZ9" s="21"/>
      <c r="BA9" s="20">
        <v>5904.04</v>
      </c>
      <c r="BB9" s="18" t="s">
        <v>70</v>
      </c>
      <c r="BC9" s="21"/>
      <c r="BD9" s="20">
        <v>5904.04</v>
      </c>
      <c r="BE9" s="18" t="s">
        <v>70</v>
      </c>
      <c r="BF9" s="21"/>
      <c r="BG9" s="20">
        <v>5904.04</v>
      </c>
      <c r="BH9" s="18" t="s">
        <v>70</v>
      </c>
      <c r="BI9" s="21"/>
      <c r="BJ9" s="20">
        <v>5904.04</v>
      </c>
      <c r="BK9" s="18" t="s">
        <v>70</v>
      </c>
      <c r="BL9" s="21"/>
      <c r="BM9" s="20">
        <v>5904.04</v>
      </c>
      <c r="BN9" s="18" t="s">
        <v>70</v>
      </c>
      <c r="BO9" s="21"/>
      <c r="BP9" s="20">
        <v>5904.04</v>
      </c>
      <c r="BQ9" s="10"/>
      <c r="BR9" s="10"/>
      <c r="BS9" s="18" t="s">
        <v>70</v>
      </c>
      <c r="BT9" s="24"/>
      <c r="BU9" s="24">
        <v>4211.85</v>
      </c>
      <c r="BV9" s="18" t="s">
        <v>70</v>
      </c>
      <c r="BW9" s="24"/>
      <c r="BX9" s="24">
        <v>4211.85</v>
      </c>
      <c r="BY9" s="18" t="s">
        <v>70</v>
      </c>
      <c r="BZ9" s="24"/>
      <c r="CA9" s="24">
        <v>4211.85</v>
      </c>
      <c r="CB9" s="18" t="s">
        <v>70</v>
      </c>
      <c r="CC9" s="24"/>
      <c r="CD9" s="24">
        <v>4211.85</v>
      </c>
      <c r="CE9" s="18" t="s">
        <v>70</v>
      </c>
      <c r="CF9" s="24"/>
      <c r="CG9" s="24">
        <v>4211.85</v>
      </c>
      <c r="CH9" s="18" t="s">
        <v>70</v>
      </c>
      <c r="CI9" s="24"/>
      <c r="CJ9" s="24">
        <v>4211.85</v>
      </c>
      <c r="CK9" s="18" t="s">
        <v>70</v>
      </c>
      <c r="CL9" s="24"/>
      <c r="CM9" s="24">
        <v>4211.85</v>
      </c>
      <c r="CN9" s="18" t="s">
        <v>70</v>
      </c>
      <c r="CO9" s="24"/>
      <c r="CP9" s="24">
        <v>4211.85</v>
      </c>
      <c r="CQ9" s="18" t="s">
        <v>70</v>
      </c>
      <c r="CR9" s="24"/>
      <c r="CS9" s="24">
        <v>4211.85</v>
      </c>
      <c r="CT9" s="18" t="s">
        <v>70</v>
      </c>
      <c r="CU9" s="24"/>
      <c r="CV9" s="24">
        <v>4211.85</v>
      </c>
      <c r="CW9" s="18" t="s">
        <v>70</v>
      </c>
      <c r="CX9" s="24"/>
      <c r="CY9" s="24">
        <v>4211.85</v>
      </c>
      <c r="CZ9" s="18" t="s">
        <v>70</v>
      </c>
      <c r="DA9" s="24"/>
      <c r="DB9" s="24">
        <v>4211.85</v>
      </c>
      <c r="DC9" s="10"/>
      <c r="DD9" s="10"/>
      <c r="DE9" s="18" t="s">
        <v>70</v>
      </c>
      <c r="DF9" s="24"/>
      <c r="DG9" s="74">
        <v>3493.55</v>
      </c>
      <c r="DH9" s="18" t="s">
        <v>70</v>
      </c>
      <c r="DI9" s="24"/>
      <c r="DJ9" s="74">
        <v>3493.55</v>
      </c>
      <c r="DK9" s="18" t="s">
        <v>70</v>
      </c>
      <c r="DL9" s="24"/>
      <c r="DM9" s="74">
        <v>3493.55</v>
      </c>
      <c r="DN9" s="18" t="s">
        <v>70</v>
      </c>
      <c r="DO9" s="24"/>
      <c r="DP9" s="74">
        <v>3493.55</v>
      </c>
      <c r="DQ9" s="18" t="s">
        <v>70</v>
      </c>
      <c r="DR9" s="24"/>
      <c r="DS9" s="74">
        <v>3493.55</v>
      </c>
      <c r="DT9" s="18" t="s">
        <v>70</v>
      </c>
      <c r="DU9" s="24"/>
      <c r="DV9" s="74">
        <v>3493.55</v>
      </c>
      <c r="DW9" s="18" t="s">
        <v>70</v>
      </c>
      <c r="DX9" s="24"/>
      <c r="DY9" s="74">
        <v>3493.55</v>
      </c>
      <c r="DZ9" s="18" t="s">
        <v>70</v>
      </c>
      <c r="EA9" s="24"/>
      <c r="EB9" s="74">
        <v>3493.55</v>
      </c>
      <c r="EC9" s="18" t="s">
        <v>70</v>
      </c>
      <c r="ED9" s="24"/>
      <c r="EE9" s="74">
        <v>3493.55</v>
      </c>
      <c r="EF9" s="18" t="s">
        <v>70</v>
      </c>
      <c r="EG9" s="24"/>
      <c r="EH9" s="74">
        <v>3493.55</v>
      </c>
      <c r="EI9" s="18" t="s">
        <v>70</v>
      </c>
      <c r="EJ9" s="24"/>
      <c r="EK9" s="74">
        <v>3493.55</v>
      </c>
      <c r="EL9" s="18" t="s">
        <v>70</v>
      </c>
      <c r="EM9" s="24"/>
      <c r="EN9" s="74">
        <v>3493.55</v>
      </c>
      <c r="EO9" s="24"/>
      <c r="EP9" s="24"/>
      <c r="EQ9" s="81" t="s">
        <v>70</v>
      </c>
      <c r="ER9" s="24"/>
      <c r="ES9" s="82">
        <v>4309.8</v>
      </c>
      <c r="ET9" s="81" t="s">
        <v>70</v>
      </c>
      <c r="EU9" s="24"/>
      <c r="EV9" s="82">
        <v>4309.8</v>
      </c>
      <c r="EW9" s="81" t="s">
        <v>70</v>
      </c>
      <c r="EX9" s="24"/>
      <c r="EY9" s="82">
        <v>4309.8</v>
      </c>
      <c r="EZ9" s="81" t="s">
        <v>70</v>
      </c>
      <c r="FA9" s="24"/>
      <c r="FB9" s="82">
        <v>4309.8</v>
      </c>
      <c r="FC9" s="81" t="s">
        <v>70</v>
      </c>
      <c r="FD9" s="24"/>
      <c r="FE9" s="82">
        <v>4309.8</v>
      </c>
      <c r="FF9" s="81" t="s">
        <v>70</v>
      </c>
      <c r="FG9" s="24"/>
      <c r="FH9" s="82">
        <v>4309.8</v>
      </c>
      <c r="FI9" s="81" t="s">
        <v>70</v>
      </c>
      <c r="FJ9" s="24"/>
      <c r="FK9" s="82">
        <v>4309.8</v>
      </c>
      <c r="FL9" s="81" t="s">
        <v>70</v>
      </c>
      <c r="FM9" s="24"/>
      <c r="FN9" s="82">
        <v>4309.8</v>
      </c>
      <c r="FO9" s="81" t="s">
        <v>70</v>
      </c>
      <c r="FP9" s="24"/>
      <c r="FQ9" s="82">
        <v>4309.8</v>
      </c>
    </row>
    <row r="10" spans="1:173" s="1" customFormat="1" ht="32.25" customHeight="1">
      <c r="A10" s="12"/>
      <c r="B10" s="16" t="s">
        <v>18</v>
      </c>
      <c r="C10" s="23">
        <f>SUM(C11:C15)</f>
        <v>782.86</v>
      </c>
      <c r="D10" s="16" t="s">
        <v>18</v>
      </c>
      <c r="E10" s="23">
        <f>SUM(E11:E15)</f>
        <v>782.86</v>
      </c>
      <c r="F10" s="16" t="s">
        <v>18</v>
      </c>
      <c r="G10" s="23">
        <f>SUM(G11:G15)</f>
        <v>782.86</v>
      </c>
      <c r="H10" s="16" t="s">
        <v>18</v>
      </c>
      <c r="I10" s="23">
        <f>SUM(I11:I15)</f>
        <v>782.86</v>
      </c>
      <c r="J10" s="16" t="s">
        <v>18</v>
      </c>
      <c r="K10" s="23">
        <f>SUM(K11:K15)</f>
        <v>782.86</v>
      </c>
      <c r="L10" s="16" t="s">
        <v>18</v>
      </c>
      <c r="M10" s="23">
        <f>SUM(M11:M15)</f>
        <v>782.86</v>
      </c>
      <c r="N10" s="16" t="s">
        <v>18</v>
      </c>
      <c r="O10" s="23">
        <f>SUM(O11:O15)</f>
        <v>782.86</v>
      </c>
      <c r="P10" s="16" t="s">
        <v>18</v>
      </c>
      <c r="Q10" s="23">
        <f>SUM(Q11:Q15)</f>
        <v>782.86</v>
      </c>
      <c r="R10" s="16" t="s">
        <v>18</v>
      </c>
      <c r="S10" s="17">
        <f t="shared" si="0"/>
        <v>6262.879999999999</v>
      </c>
      <c r="T10" s="16" t="s">
        <v>134</v>
      </c>
      <c r="U10" s="23" t="s">
        <v>135</v>
      </c>
      <c r="V10" s="25">
        <v>1500</v>
      </c>
      <c r="W10" s="70" t="s">
        <v>72</v>
      </c>
      <c r="X10" s="68" t="s">
        <v>71</v>
      </c>
      <c r="Y10" s="69">
        <v>721.03</v>
      </c>
      <c r="Z10" s="70" t="s">
        <v>93</v>
      </c>
      <c r="AA10" s="68" t="s">
        <v>94</v>
      </c>
      <c r="AB10" s="69">
        <v>181.21</v>
      </c>
      <c r="AC10" s="73" t="s">
        <v>95</v>
      </c>
      <c r="AD10" s="73" t="s">
        <v>100</v>
      </c>
      <c r="AE10" s="73">
        <v>842.46</v>
      </c>
      <c r="AF10" s="18"/>
      <c r="AG10" s="73" t="s">
        <v>114</v>
      </c>
      <c r="AH10" s="75" t="s">
        <v>115</v>
      </c>
      <c r="AI10" s="76">
        <f>3156.9/13</f>
        <v>242.83846153846156</v>
      </c>
      <c r="AJ10" s="70" t="s">
        <v>137</v>
      </c>
      <c r="AK10" s="68" t="s">
        <v>138</v>
      </c>
      <c r="AL10" s="68">
        <v>182.16</v>
      </c>
      <c r="AM10" s="77" t="s">
        <v>492</v>
      </c>
      <c r="AN10" s="78" t="s">
        <v>493</v>
      </c>
      <c r="AO10" s="78">
        <v>3257.89</v>
      </c>
      <c r="AP10" s="70" t="s">
        <v>171</v>
      </c>
      <c r="AQ10" s="68" t="s">
        <v>172</v>
      </c>
      <c r="AR10" s="68">
        <v>720.74</v>
      </c>
      <c r="AS10" s="70" t="s">
        <v>178</v>
      </c>
      <c r="AT10" s="68" t="s">
        <v>179</v>
      </c>
      <c r="AU10" s="68">
        <v>894.72</v>
      </c>
      <c r="AV10" s="70" t="s">
        <v>210</v>
      </c>
      <c r="AW10" s="68" t="s">
        <v>211</v>
      </c>
      <c r="AX10" s="68">
        <v>290.91</v>
      </c>
      <c r="AY10" s="70" t="s">
        <v>231</v>
      </c>
      <c r="AZ10" s="68" t="s">
        <v>232</v>
      </c>
      <c r="BA10" s="68">
        <v>3037.38</v>
      </c>
      <c r="BB10" s="16" t="s">
        <v>225</v>
      </c>
      <c r="BC10" s="23" t="s">
        <v>226</v>
      </c>
      <c r="BD10" s="23">
        <v>141.3</v>
      </c>
      <c r="BE10" s="16" t="s">
        <v>250</v>
      </c>
      <c r="BF10" s="23" t="s">
        <v>251</v>
      </c>
      <c r="BG10" s="23">
        <v>149.67</v>
      </c>
      <c r="BH10" s="16" t="s">
        <v>262</v>
      </c>
      <c r="BI10" s="23" t="s">
        <v>260</v>
      </c>
      <c r="BJ10" s="23">
        <v>1735.85</v>
      </c>
      <c r="BK10" s="16" t="s">
        <v>280</v>
      </c>
      <c r="BL10" s="23" t="s">
        <v>282</v>
      </c>
      <c r="BM10" s="23">
        <v>347.17</v>
      </c>
      <c r="BN10" s="16" t="s">
        <v>256</v>
      </c>
      <c r="BO10" s="23" t="s">
        <v>286</v>
      </c>
      <c r="BP10" s="23">
        <v>96.97</v>
      </c>
      <c r="BQ10" s="10"/>
      <c r="BR10" s="10"/>
      <c r="BS10" s="16" t="s">
        <v>310</v>
      </c>
      <c r="BT10" s="23"/>
      <c r="BU10" s="23">
        <v>1852.85</v>
      </c>
      <c r="BV10" s="16" t="s">
        <v>310</v>
      </c>
      <c r="BW10" s="23"/>
      <c r="BX10" s="23">
        <v>1852.85</v>
      </c>
      <c r="BY10" s="16" t="s">
        <v>310</v>
      </c>
      <c r="BZ10" s="23"/>
      <c r="CA10" s="23">
        <v>1852.85</v>
      </c>
      <c r="CB10" s="16" t="s">
        <v>310</v>
      </c>
      <c r="CC10" s="23"/>
      <c r="CD10" s="23">
        <v>1852.85</v>
      </c>
      <c r="CE10" s="16" t="s">
        <v>310</v>
      </c>
      <c r="CF10" s="23"/>
      <c r="CG10" s="23">
        <v>1852.85</v>
      </c>
      <c r="CH10" s="16" t="s">
        <v>310</v>
      </c>
      <c r="CI10" s="23"/>
      <c r="CJ10" s="23">
        <v>1852.85</v>
      </c>
      <c r="CK10" s="16" t="s">
        <v>310</v>
      </c>
      <c r="CL10" s="23"/>
      <c r="CM10" s="23">
        <v>1852.85</v>
      </c>
      <c r="CN10" s="16" t="s">
        <v>310</v>
      </c>
      <c r="CO10" s="23"/>
      <c r="CP10" s="23">
        <v>1852.85</v>
      </c>
      <c r="CQ10" s="16" t="s">
        <v>310</v>
      </c>
      <c r="CR10" s="23"/>
      <c r="CS10" s="23">
        <v>1852.85</v>
      </c>
      <c r="CT10" s="16" t="s">
        <v>310</v>
      </c>
      <c r="CU10" s="23"/>
      <c r="CV10" s="23">
        <v>1852.85</v>
      </c>
      <c r="CW10" s="16" t="s">
        <v>310</v>
      </c>
      <c r="CX10" s="23"/>
      <c r="CY10" s="23">
        <v>1852.85</v>
      </c>
      <c r="CZ10" s="16" t="s">
        <v>310</v>
      </c>
      <c r="DA10" s="23"/>
      <c r="DB10" s="23">
        <v>1852.85</v>
      </c>
      <c r="DC10" s="10"/>
      <c r="DD10" s="10"/>
      <c r="DE10" s="16" t="s">
        <v>310</v>
      </c>
      <c r="DF10" s="23"/>
      <c r="DG10" s="68">
        <v>2644.65</v>
      </c>
      <c r="DH10" s="16" t="s">
        <v>310</v>
      </c>
      <c r="DI10" s="23"/>
      <c r="DJ10" s="68">
        <v>2644.65</v>
      </c>
      <c r="DK10" s="16" t="s">
        <v>310</v>
      </c>
      <c r="DL10" s="23"/>
      <c r="DM10" s="68">
        <v>2644.65</v>
      </c>
      <c r="DN10" s="16" t="s">
        <v>310</v>
      </c>
      <c r="DO10" s="23"/>
      <c r="DP10" s="68">
        <v>2644.65</v>
      </c>
      <c r="DQ10" s="16" t="s">
        <v>310</v>
      </c>
      <c r="DR10" s="23"/>
      <c r="DS10" s="68">
        <v>2644.65</v>
      </c>
      <c r="DT10" s="16" t="s">
        <v>310</v>
      </c>
      <c r="DU10" s="23"/>
      <c r="DV10" s="68">
        <v>2644.65</v>
      </c>
      <c r="DW10" s="16" t="s">
        <v>310</v>
      </c>
      <c r="DX10" s="23"/>
      <c r="DY10" s="68">
        <v>2644.65</v>
      </c>
      <c r="DZ10" s="16" t="s">
        <v>310</v>
      </c>
      <c r="EA10" s="23"/>
      <c r="EB10" s="68">
        <v>2644.65</v>
      </c>
      <c r="EC10" s="16" t="s">
        <v>310</v>
      </c>
      <c r="ED10" s="23"/>
      <c r="EE10" s="68">
        <v>2644.65</v>
      </c>
      <c r="EF10" s="16" t="s">
        <v>310</v>
      </c>
      <c r="EG10" s="23"/>
      <c r="EH10" s="68">
        <v>2644.65</v>
      </c>
      <c r="EI10" s="16" t="s">
        <v>310</v>
      </c>
      <c r="EJ10" s="23"/>
      <c r="EK10" s="68">
        <v>2644.65</v>
      </c>
      <c r="EL10" s="16" t="s">
        <v>310</v>
      </c>
      <c r="EM10" s="23"/>
      <c r="EN10" s="68">
        <v>2644.65</v>
      </c>
      <c r="EO10" s="23"/>
      <c r="EP10" s="23"/>
      <c r="EQ10" s="81" t="s">
        <v>356</v>
      </c>
      <c r="ER10" s="23"/>
      <c r="ES10" s="83">
        <v>1959</v>
      </c>
      <c r="ET10" s="81" t="s">
        <v>356</v>
      </c>
      <c r="EU10" s="23"/>
      <c r="EV10" s="83">
        <v>1959</v>
      </c>
      <c r="EW10" s="81" t="s">
        <v>356</v>
      </c>
      <c r="EX10" s="23"/>
      <c r="EY10" s="83">
        <v>1959</v>
      </c>
      <c r="EZ10" s="81" t="s">
        <v>356</v>
      </c>
      <c r="FA10" s="23"/>
      <c r="FB10" s="83">
        <v>1959</v>
      </c>
      <c r="FC10" s="81" t="s">
        <v>356</v>
      </c>
      <c r="FD10" s="23"/>
      <c r="FE10" s="83">
        <v>1959</v>
      </c>
      <c r="FF10" s="81" t="s">
        <v>356</v>
      </c>
      <c r="FG10" s="23"/>
      <c r="FH10" s="83">
        <v>1959</v>
      </c>
      <c r="FI10" s="81" t="s">
        <v>356</v>
      </c>
      <c r="FJ10" s="23"/>
      <c r="FK10" s="83">
        <v>1959</v>
      </c>
      <c r="FL10" s="81" t="s">
        <v>356</v>
      </c>
      <c r="FM10" s="23"/>
      <c r="FN10" s="83">
        <v>1959</v>
      </c>
      <c r="FO10" s="81" t="s">
        <v>356</v>
      </c>
      <c r="FP10" s="23"/>
      <c r="FQ10" s="83">
        <v>1959</v>
      </c>
    </row>
    <row r="11" spans="1:173" ht="33.75" customHeight="1">
      <c r="A11" s="16"/>
      <c r="B11" s="16" t="s">
        <v>18</v>
      </c>
      <c r="C11" s="27">
        <v>619.76</v>
      </c>
      <c r="D11" s="16" t="s">
        <v>18</v>
      </c>
      <c r="E11" s="27">
        <v>619.76</v>
      </c>
      <c r="F11" s="16" t="s">
        <v>18</v>
      </c>
      <c r="G11" s="27">
        <v>619.76</v>
      </c>
      <c r="H11" s="16" t="s">
        <v>18</v>
      </c>
      <c r="I11" s="27">
        <v>619.76</v>
      </c>
      <c r="J11" s="16" t="s">
        <v>18</v>
      </c>
      <c r="K11" s="27">
        <v>619.76</v>
      </c>
      <c r="L11" s="16" t="s">
        <v>18</v>
      </c>
      <c r="M11" s="27">
        <v>619.76</v>
      </c>
      <c r="N11" s="16" t="s">
        <v>18</v>
      </c>
      <c r="O11" s="27">
        <v>619.76</v>
      </c>
      <c r="P11" s="16" t="s">
        <v>18</v>
      </c>
      <c r="Q11" s="27">
        <v>619.76</v>
      </c>
      <c r="R11" s="16" t="s">
        <v>18</v>
      </c>
      <c r="S11" s="17">
        <f t="shared" si="0"/>
        <v>4958.080000000001</v>
      </c>
      <c r="T11" s="18" t="s">
        <v>4</v>
      </c>
      <c r="U11" s="21" t="s">
        <v>136</v>
      </c>
      <c r="V11" s="20">
        <v>73.88</v>
      </c>
      <c r="W11" s="16" t="s">
        <v>86</v>
      </c>
      <c r="X11" s="23" t="s">
        <v>73</v>
      </c>
      <c r="Y11" s="71">
        <v>337.02</v>
      </c>
      <c r="Z11" s="70" t="s">
        <v>95</v>
      </c>
      <c r="AA11" s="68" t="s">
        <v>96</v>
      </c>
      <c r="AB11" s="72">
        <v>824.03</v>
      </c>
      <c r="AC11" s="70" t="s">
        <v>101</v>
      </c>
      <c r="AD11" s="70" t="s">
        <v>102</v>
      </c>
      <c r="AE11" s="70">
        <v>81.17</v>
      </c>
      <c r="AF11" s="16"/>
      <c r="AG11" s="73" t="s">
        <v>116</v>
      </c>
      <c r="AH11" s="73" t="s">
        <v>117</v>
      </c>
      <c r="AI11" s="73">
        <v>1396</v>
      </c>
      <c r="AJ11" s="73" t="s">
        <v>139</v>
      </c>
      <c r="AK11" s="73" t="s">
        <v>140</v>
      </c>
      <c r="AL11" s="73">
        <v>1528.6</v>
      </c>
      <c r="AM11" s="73" t="s">
        <v>160</v>
      </c>
      <c r="AN11" s="73" t="s">
        <v>161</v>
      </c>
      <c r="AO11" s="73">
        <v>4498.56</v>
      </c>
      <c r="AP11" s="70" t="s">
        <v>173</v>
      </c>
      <c r="AQ11" s="68" t="s">
        <v>174</v>
      </c>
      <c r="AR11" s="68">
        <v>228.36</v>
      </c>
      <c r="AS11" s="73" t="s">
        <v>180</v>
      </c>
      <c r="AT11" s="75" t="s">
        <v>181</v>
      </c>
      <c r="AU11" s="80">
        <v>263.07</v>
      </c>
      <c r="AV11" s="73" t="s">
        <v>212</v>
      </c>
      <c r="AW11" s="75" t="s">
        <v>213</v>
      </c>
      <c r="AX11" s="80">
        <v>101.41</v>
      </c>
      <c r="AY11" s="18" t="s">
        <v>233</v>
      </c>
      <c r="AZ11" s="18" t="s">
        <v>234</v>
      </c>
      <c r="BA11" s="18">
        <v>211.95</v>
      </c>
      <c r="BB11" s="18" t="s">
        <v>227</v>
      </c>
      <c r="BC11" s="18" t="s">
        <v>228</v>
      </c>
      <c r="BD11" s="18">
        <v>2002.14</v>
      </c>
      <c r="BE11" s="18" t="s">
        <v>252</v>
      </c>
      <c r="BF11" s="18" t="s">
        <v>253</v>
      </c>
      <c r="BG11" s="18">
        <v>2407.27</v>
      </c>
      <c r="BH11" s="18" t="s">
        <v>261</v>
      </c>
      <c r="BI11" s="18" t="s">
        <v>260</v>
      </c>
      <c r="BJ11" s="18">
        <v>510.63</v>
      </c>
      <c r="BK11" s="18" t="s">
        <v>281</v>
      </c>
      <c r="BL11" s="18" t="s">
        <v>283</v>
      </c>
      <c r="BM11" s="18">
        <v>310.07</v>
      </c>
      <c r="BN11" s="18" t="s">
        <v>272</v>
      </c>
      <c r="BO11" s="18" t="s">
        <v>286</v>
      </c>
      <c r="BP11" s="18">
        <v>1064.66</v>
      </c>
      <c r="BS11" s="18" t="s">
        <v>244</v>
      </c>
      <c r="BT11" s="18"/>
      <c r="BU11" s="18">
        <v>97.95</v>
      </c>
      <c r="BV11" s="18" t="s">
        <v>240</v>
      </c>
      <c r="BW11" s="18" t="s">
        <v>312</v>
      </c>
      <c r="BX11" s="18">
        <v>180.46</v>
      </c>
      <c r="BY11" s="18" t="s">
        <v>324</v>
      </c>
      <c r="BZ11" s="18" t="s">
        <v>325</v>
      </c>
      <c r="CA11" s="23">
        <v>12014.54</v>
      </c>
      <c r="CB11" s="16" t="s">
        <v>333</v>
      </c>
      <c r="CC11" s="23" t="s">
        <v>334</v>
      </c>
      <c r="CD11" s="23">
        <v>44.35</v>
      </c>
      <c r="CE11" s="16" t="s">
        <v>341</v>
      </c>
      <c r="CF11" s="23" t="s">
        <v>342</v>
      </c>
      <c r="CG11" s="23">
        <v>3155.88</v>
      </c>
      <c r="CH11" s="16" t="s">
        <v>275</v>
      </c>
      <c r="CI11" s="23" t="s">
        <v>348</v>
      </c>
      <c r="CJ11" s="23">
        <v>1081.67</v>
      </c>
      <c r="CK11" s="16" t="s">
        <v>281</v>
      </c>
      <c r="CL11" s="23" t="s">
        <v>358</v>
      </c>
      <c r="CM11" s="23">
        <v>390.77</v>
      </c>
      <c r="CN11" s="16" t="s">
        <v>322</v>
      </c>
      <c r="CO11" s="23" t="s">
        <v>366</v>
      </c>
      <c r="CP11" s="23">
        <v>583.57</v>
      </c>
      <c r="CQ11" s="18" t="s">
        <v>333</v>
      </c>
      <c r="CR11" s="23" t="s">
        <v>368</v>
      </c>
      <c r="CS11" s="24">
        <v>44.35</v>
      </c>
      <c r="CT11" s="16" t="s">
        <v>272</v>
      </c>
      <c r="CU11" s="23" t="s">
        <v>370</v>
      </c>
      <c r="CV11" s="23">
        <v>532.33</v>
      </c>
      <c r="CW11" s="16" t="s">
        <v>240</v>
      </c>
      <c r="CX11" s="23" t="s">
        <v>377</v>
      </c>
      <c r="CY11" s="23">
        <v>180.46</v>
      </c>
      <c r="CZ11" s="16" t="s">
        <v>387</v>
      </c>
      <c r="DA11" s="23" t="s">
        <v>388</v>
      </c>
      <c r="DB11" s="23">
        <v>193.94</v>
      </c>
      <c r="DE11" s="16" t="s">
        <v>397</v>
      </c>
      <c r="DF11" s="23" t="s">
        <v>398</v>
      </c>
      <c r="DG11" s="68">
        <v>340.7</v>
      </c>
      <c r="DH11" s="16" t="s">
        <v>162</v>
      </c>
      <c r="DI11" s="23" t="s">
        <v>402</v>
      </c>
      <c r="DJ11" s="107">
        <v>205.33</v>
      </c>
      <c r="DK11" s="16" t="s">
        <v>378</v>
      </c>
      <c r="DL11" s="23" t="s">
        <v>416</v>
      </c>
      <c r="DM11" s="68">
        <v>75.41</v>
      </c>
      <c r="DN11" s="16" t="s">
        <v>422</v>
      </c>
      <c r="DO11" s="23" t="s">
        <v>423</v>
      </c>
      <c r="DP11" s="68">
        <v>1170.87</v>
      </c>
      <c r="DQ11" s="16" t="s">
        <v>429</v>
      </c>
      <c r="DR11" s="23" t="s">
        <v>430</v>
      </c>
      <c r="DS11" s="68">
        <v>340.7</v>
      </c>
      <c r="DT11" s="16" t="s">
        <v>436</v>
      </c>
      <c r="DU11" s="23" t="s">
        <v>437</v>
      </c>
      <c r="DV11" s="107">
        <v>605.17</v>
      </c>
      <c r="DW11" s="16" t="s">
        <v>240</v>
      </c>
      <c r="DX11" s="23" t="s">
        <v>439</v>
      </c>
      <c r="DY11" s="107">
        <v>205.33</v>
      </c>
      <c r="DZ11" s="16" t="s">
        <v>441</v>
      </c>
      <c r="EA11" s="23" t="s">
        <v>442</v>
      </c>
      <c r="EB11" s="68">
        <v>75.41</v>
      </c>
      <c r="EC11" s="16" t="s">
        <v>447</v>
      </c>
      <c r="ED11" s="23" t="s">
        <v>448</v>
      </c>
      <c r="EE11" s="107">
        <v>205.33</v>
      </c>
      <c r="EF11" s="16" t="s">
        <v>454</v>
      </c>
      <c r="EG11" s="23" t="s">
        <v>455</v>
      </c>
      <c r="EH11" s="68">
        <v>75.41</v>
      </c>
      <c r="EI11" s="16" t="s">
        <v>462</v>
      </c>
      <c r="EJ11" s="23" t="s">
        <v>463</v>
      </c>
      <c r="EK11" s="68">
        <v>1131.15</v>
      </c>
      <c r="EL11" s="16" t="s">
        <v>471</v>
      </c>
      <c r="EM11" s="23" t="s">
        <v>470</v>
      </c>
      <c r="EN11" s="107">
        <v>2668.38</v>
      </c>
      <c r="EO11" s="23"/>
      <c r="EP11" s="23"/>
      <c r="EQ11" s="81" t="s">
        <v>355</v>
      </c>
      <c r="ER11" s="23"/>
      <c r="ES11" s="83">
        <v>6334.1</v>
      </c>
      <c r="ET11" s="81" t="s">
        <v>355</v>
      </c>
      <c r="EU11" s="23"/>
      <c r="EV11" s="83">
        <v>6334.1</v>
      </c>
      <c r="EW11" s="81" t="s">
        <v>355</v>
      </c>
      <c r="EX11" s="23"/>
      <c r="EY11" s="83">
        <v>6334.1</v>
      </c>
      <c r="EZ11" s="81" t="s">
        <v>355</v>
      </c>
      <c r="FA11" s="23"/>
      <c r="FB11" s="83">
        <v>6334.1</v>
      </c>
      <c r="FC11" s="81" t="s">
        <v>355</v>
      </c>
      <c r="FD11" s="23"/>
      <c r="FE11" s="83">
        <v>6334.1</v>
      </c>
      <c r="FF11" s="81" t="s">
        <v>355</v>
      </c>
      <c r="FG11" s="23"/>
      <c r="FH11" s="83">
        <v>6334.1</v>
      </c>
      <c r="FI11" s="81" t="s">
        <v>355</v>
      </c>
      <c r="FJ11" s="23"/>
      <c r="FK11" s="83">
        <v>6334.1</v>
      </c>
      <c r="FL11" s="81" t="s">
        <v>355</v>
      </c>
      <c r="FM11" s="23"/>
      <c r="FN11" s="83">
        <v>6334.1</v>
      </c>
      <c r="FO11" s="81" t="s">
        <v>355</v>
      </c>
      <c r="FP11" s="23"/>
      <c r="FQ11" s="83">
        <v>6334.1</v>
      </c>
    </row>
    <row r="12" spans="1:173" ht="39" customHeight="1">
      <c r="A12" s="16"/>
      <c r="B12" s="16"/>
      <c r="C12" s="27"/>
      <c r="D12" s="16"/>
      <c r="E12" s="27"/>
      <c r="F12" s="16"/>
      <c r="G12" s="27"/>
      <c r="H12" s="16"/>
      <c r="I12" s="27"/>
      <c r="J12" s="16"/>
      <c r="K12" s="27"/>
      <c r="L12" s="16"/>
      <c r="M12" s="27"/>
      <c r="N12" s="16"/>
      <c r="O12" s="27"/>
      <c r="P12" s="16"/>
      <c r="Q12" s="27"/>
      <c r="R12" s="16"/>
      <c r="S12" s="17">
        <f t="shared" si="0"/>
        <v>0</v>
      </c>
      <c r="T12" s="16" t="s">
        <v>3</v>
      </c>
      <c r="U12" s="23"/>
      <c r="V12" s="28">
        <v>5186.42</v>
      </c>
      <c r="W12" s="70" t="s">
        <v>77</v>
      </c>
      <c r="X12" s="68" t="s">
        <v>74</v>
      </c>
      <c r="Y12" s="72">
        <v>683.31</v>
      </c>
      <c r="Z12" s="70" t="s">
        <v>97</v>
      </c>
      <c r="AA12" s="68" t="s">
        <v>489</v>
      </c>
      <c r="AB12" s="72">
        <v>174.13</v>
      </c>
      <c r="AC12" s="70" t="s">
        <v>103</v>
      </c>
      <c r="AD12" s="70" t="s">
        <v>104</v>
      </c>
      <c r="AE12" s="70">
        <v>487.23</v>
      </c>
      <c r="AF12" s="16"/>
      <c r="AG12" s="73" t="s">
        <v>95</v>
      </c>
      <c r="AH12" s="73" t="s">
        <v>118</v>
      </c>
      <c r="AI12" s="74">
        <f>2762.29/7</f>
        <v>394.61285714285714</v>
      </c>
      <c r="AJ12" s="73" t="s">
        <v>141</v>
      </c>
      <c r="AK12" s="73" t="s">
        <v>142</v>
      </c>
      <c r="AL12" s="74">
        <v>596.49</v>
      </c>
      <c r="AM12" s="73" t="s">
        <v>162</v>
      </c>
      <c r="AN12" s="73" t="s">
        <v>163</v>
      </c>
      <c r="AO12" s="74">
        <v>447.36</v>
      </c>
      <c r="AP12" s="73" t="s">
        <v>175</v>
      </c>
      <c r="AQ12" s="73" t="s">
        <v>176</v>
      </c>
      <c r="AR12" s="74">
        <v>554.09</v>
      </c>
      <c r="AS12" s="73" t="s">
        <v>182</v>
      </c>
      <c r="AT12" s="73" t="s">
        <v>183</v>
      </c>
      <c r="AU12" s="74">
        <v>664.36</v>
      </c>
      <c r="AV12" s="73" t="s">
        <v>214</v>
      </c>
      <c r="AW12" s="73" t="s">
        <v>215</v>
      </c>
      <c r="AX12" s="74">
        <v>70.65</v>
      </c>
      <c r="AY12" s="18" t="s">
        <v>235</v>
      </c>
      <c r="AZ12" s="18" t="s">
        <v>236</v>
      </c>
      <c r="BA12" s="18">
        <v>3079.48</v>
      </c>
      <c r="BB12" s="16" t="s">
        <v>230</v>
      </c>
      <c r="BC12" s="18" t="s">
        <v>229</v>
      </c>
      <c r="BD12" s="24">
        <v>423.5</v>
      </c>
      <c r="BE12" s="16" t="s">
        <v>256</v>
      </c>
      <c r="BF12" s="18" t="s">
        <v>257</v>
      </c>
      <c r="BG12" s="24">
        <v>90.23</v>
      </c>
      <c r="BH12" s="16" t="s">
        <v>263</v>
      </c>
      <c r="BI12" s="18" t="s">
        <v>264</v>
      </c>
      <c r="BJ12" s="24">
        <v>340.49</v>
      </c>
      <c r="BK12" s="16" t="s">
        <v>284</v>
      </c>
      <c r="BL12" s="23" t="s">
        <v>285</v>
      </c>
      <c r="BM12" s="23">
        <v>8000</v>
      </c>
      <c r="BN12" s="16" t="s">
        <v>267</v>
      </c>
      <c r="BO12" s="18" t="s">
        <v>287</v>
      </c>
      <c r="BP12" s="24">
        <v>677.52</v>
      </c>
      <c r="BS12" s="18" t="s">
        <v>301</v>
      </c>
      <c r="BT12" s="18" t="s">
        <v>300</v>
      </c>
      <c r="BU12" s="23">
        <v>91.52</v>
      </c>
      <c r="BV12" s="18" t="s">
        <v>313</v>
      </c>
      <c r="BW12" s="18" t="s">
        <v>314</v>
      </c>
      <c r="BX12" s="23">
        <v>347.17</v>
      </c>
      <c r="BY12" s="16" t="s">
        <v>326</v>
      </c>
      <c r="BZ12" s="18" t="s">
        <v>327</v>
      </c>
      <c r="CA12" s="23">
        <v>254.88</v>
      </c>
      <c r="CB12" s="18" t="s">
        <v>244</v>
      </c>
      <c r="CC12" s="18"/>
      <c r="CD12" s="18">
        <v>97.95</v>
      </c>
      <c r="CE12" s="18" t="s">
        <v>244</v>
      </c>
      <c r="CF12" s="18"/>
      <c r="CG12" s="18">
        <v>97.95</v>
      </c>
      <c r="CH12" s="18" t="s">
        <v>244</v>
      </c>
      <c r="CI12" s="18"/>
      <c r="CJ12" s="18">
        <v>97.95</v>
      </c>
      <c r="CK12" s="18" t="s">
        <v>244</v>
      </c>
      <c r="CL12" s="18"/>
      <c r="CM12" s="18">
        <v>97.95</v>
      </c>
      <c r="CN12" s="18" t="s">
        <v>244</v>
      </c>
      <c r="CO12" s="18"/>
      <c r="CP12" s="18">
        <v>97.95</v>
      </c>
      <c r="CQ12" s="18" t="s">
        <v>244</v>
      </c>
      <c r="CR12" s="18"/>
      <c r="CS12" s="18">
        <v>97.95</v>
      </c>
      <c r="CT12" s="18" t="s">
        <v>244</v>
      </c>
      <c r="CU12" s="18"/>
      <c r="CV12" s="18">
        <v>97.95</v>
      </c>
      <c r="CW12" s="18" t="s">
        <v>244</v>
      </c>
      <c r="CX12" s="18"/>
      <c r="CY12" s="18">
        <v>97.95</v>
      </c>
      <c r="CZ12" s="18" t="s">
        <v>244</v>
      </c>
      <c r="DA12" s="18"/>
      <c r="DB12" s="18">
        <v>97.95</v>
      </c>
      <c r="DE12" s="16" t="s">
        <v>378</v>
      </c>
      <c r="DF12" s="23" t="s">
        <v>399</v>
      </c>
      <c r="DG12" s="68">
        <v>75.41</v>
      </c>
      <c r="DH12" s="16" t="s">
        <v>403</v>
      </c>
      <c r="DI12" s="23" t="s">
        <v>404</v>
      </c>
      <c r="DJ12" s="68">
        <v>4129.56</v>
      </c>
      <c r="DK12" s="18" t="s">
        <v>417</v>
      </c>
      <c r="DL12" s="23" t="s">
        <v>418</v>
      </c>
      <c r="DM12" s="74">
        <v>2388.8</v>
      </c>
      <c r="DN12" s="18" t="s">
        <v>424</v>
      </c>
      <c r="DO12" s="23" t="s">
        <v>423</v>
      </c>
      <c r="DP12" s="74">
        <v>12328.62</v>
      </c>
      <c r="DQ12" s="16" t="s">
        <v>378</v>
      </c>
      <c r="DR12" s="23" t="s">
        <v>431</v>
      </c>
      <c r="DS12" s="68">
        <v>75.41</v>
      </c>
      <c r="DT12" s="16"/>
      <c r="DU12" s="23"/>
      <c r="DV12" s="23"/>
      <c r="DW12" s="16"/>
      <c r="DX12" s="23"/>
      <c r="DY12" s="23"/>
      <c r="DZ12" s="16" t="s">
        <v>443</v>
      </c>
      <c r="EA12" s="23" t="s">
        <v>444</v>
      </c>
      <c r="EB12" s="107">
        <v>128.1</v>
      </c>
      <c r="EC12" s="16" t="s">
        <v>450</v>
      </c>
      <c r="ED12" s="23" t="s">
        <v>451</v>
      </c>
      <c r="EE12" s="68">
        <v>5749.25</v>
      </c>
      <c r="EF12" s="16" t="s">
        <v>454</v>
      </c>
      <c r="EG12" s="23" t="s">
        <v>456</v>
      </c>
      <c r="EH12" s="68">
        <v>75.41</v>
      </c>
      <c r="EI12" s="16" t="s">
        <v>464</v>
      </c>
      <c r="EJ12" s="23" t="s">
        <v>463</v>
      </c>
      <c r="EK12" s="68">
        <v>1055.73</v>
      </c>
      <c r="EL12" s="16" t="s">
        <v>471</v>
      </c>
      <c r="EM12" s="23" t="s">
        <v>472</v>
      </c>
      <c r="EN12" s="107">
        <v>3071</v>
      </c>
      <c r="EO12" s="23"/>
      <c r="EP12" s="23"/>
      <c r="EQ12" s="81" t="s">
        <v>505</v>
      </c>
      <c r="ER12" s="23"/>
      <c r="ES12" s="83">
        <v>112.17</v>
      </c>
      <c r="ET12" s="81" t="s">
        <v>505</v>
      </c>
      <c r="EU12" s="23"/>
      <c r="EV12" s="83">
        <v>112.17</v>
      </c>
      <c r="EW12" s="81" t="s">
        <v>505</v>
      </c>
      <c r="EX12" s="23"/>
      <c r="EY12" s="83">
        <v>112.17</v>
      </c>
      <c r="EZ12" s="81" t="s">
        <v>505</v>
      </c>
      <c r="FA12" s="23"/>
      <c r="FB12" s="83">
        <v>112.17</v>
      </c>
      <c r="FC12" s="81" t="s">
        <v>505</v>
      </c>
      <c r="FD12" s="23"/>
      <c r="FE12" s="83">
        <v>112.17</v>
      </c>
      <c r="FF12" s="81" t="s">
        <v>505</v>
      </c>
      <c r="FG12" s="23"/>
      <c r="FH12" s="83">
        <v>112.17</v>
      </c>
      <c r="FI12" s="81" t="s">
        <v>505</v>
      </c>
      <c r="FJ12" s="23"/>
      <c r="FK12" s="83">
        <v>112.17</v>
      </c>
      <c r="FL12" s="81" t="s">
        <v>505</v>
      </c>
      <c r="FM12" s="23"/>
      <c r="FN12" s="83">
        <v>112.17</v>
      </c>
      <c r="FO12" s="81" t="s">
        <v>505</v>
      </c>
      <c r="FP12" s="23"/>
      <c r="FQ12" s="83">
        <v>112.17</v>
      </c>
    </row>
    <row r="13" spans="1:173" ht="23.25" customHeight="1">
      <c r="A13" s="16"/>
      <c r="B13" s="16" t="s">
        <v>18</v>
      </c>
      <c r="C13" s="27">
        <v>32.62</v>
      </c>
      <c r="D13" s="16" t="s">
        <v>18</v>
      </c>
      <c r="E13" s="27">
        <v>32.62</v>
      </c>
      <c r="F13" s="16" t="s">
        <v>18</v>
      </c>
      <c r="G13" s="27">
        <v>32.62</v>
      </c>
      <c r="H13" s="16" t="s">
        <v>18</v>
      </c>
      <c r="I13" s="27">
        <v>32.62</v>
      </c>
      <c r="J13" s="16" t="s">
        <v>18</v>
      </c>
      <c r="K13" s="27">
        <v>32.62</v>
      </c>
      <c r="L13" s="16" t="s">
        <v>18</v>
      </c>
      <c r="M13" s="27">
        <v>32.62</v>
      </c>
      <c r="N13" s="16" t="s">
        <v>18</v>
      </c>
      <c r="O13" s="27">
        <v>32.62</v>
      </c>
      <c r="P13" s="16" t="s">
        <v>18</v>
      </c>
      <c r="Q13" s="27">
        <v>32.62</v>
      </c>
      <c r="R13" s="16" t="s">
        <v>18</v>
      </c>
      <c r="S13" s="17">
        <f t="shared" si="0"/>
        <v>260.96</v>
      </c>
      <c r="T13" s="16" t="s">
        <v>6</v>
      </c>
      <c r="U13" s="23"/>
      <c r="V13" s="25">
        <v>619.76</v>
      </c>
      <c r="W13" s="70" t="s">
        <v>75</v>
      </c>
      <c r="X13" s="68" t="s">
        <v>76</v>
      </c>
      <c r="Y13" s="69">
        <v>721.03</v>
      </c>
      <c r="Z13" s="70" t="s">
        <v>98</v>
      </c>
      <c r="AA13" s="68" t="s">
        <v>99</v>
      </c>
      <c r="AB13" s="69">
        <v>3087.82</v>
      </c>
      <c r="AC13" s="70" t="s">
        <v>105</v>
      </c>
      <c r="AD13" s="70" t="s">
        <v>106</v>
      </c>
      <c r="AE13" s="70">
        <v>776.16</v>
      </c>
      <c r="AF13" s="16"/>
      <c r="AG13" s="77" t="s">
        <v>490</v>
      </c>
      <c r="AH13" s="78" t="s">
        <v>491</v>
      </c>
      <c r="AI13" s="71">
        <v>181.88</v>
      </c>
      <c r="AJ13" s="70" t="s">
        <v>4</v>
      </c>
      <c r="AK13" s="68"/>
      <c r="AL13" s="72">
        <v>73.88</v>
      </c>
      <c r="AM13" s="16" t="s">
        <v>164</v>
      </c>
      <c r="AN13" s="23" t="s">
        <v>165</v>
      </c>
      <c r="AO13" s="71">
        <v>1444.8</v>
      </c>
      <c r="AP13" s="16" t="s">
        <v>3</v>
      </c>
      <c r="AQ13" s="23"/>
      <c r="AR13" s="28">
        <v>5251.66</v>
      </c>
      <c r="AS13" s="70" t="s">
        <v>184</v>
      </c>
      <c r="AT13" s="68" t="s">
        <v>185</v>
      </c>
      <c r="AU13" s="72">
        <v>412.39</v>
      </c>
      <c r="AV13" s="70" t="s">
        <v>216</v>
      </c>
      <c r="AW13" s="68" t="s">
        <v>217</v>
      </c>
      <c r="AX13" s="68">
        <v>211.95</v>
      </c>
      <c r="AY13" s="29" t="s">
        <v>237</v>
      </c>
      <c r="AZ13" s="18" t="s">
        <v>236</v>
      </c>
      <c r="BA13" s="23">
        <v>1371.95</v>
      </c>
      <c r="BB13" s="18"/>
      <c r="BC13" s="21"/>
      <c r="BD13" s="23"/>
      <c r="BE13" s="18" t="s">
        <v>258</v>
      </c>
      <c r="BF13" s="21" t="s">
        <v>259</v>
      </c>
      <c r="BG13" s="23">
        <v>160.02</v>
      </c>
      <c r="BH13" s="18" t="s">
        <v>265</v>
      </c>
      <c r="BI13" s="21" t="s">
        <v>266</v>
      </c>
      <c r="BJ13" s="23">
        <v>56.97</v>
      </c>
      <c r="BK13" s="18"/>
      <c r="BL13" s="21"/>
      <c r="BM13" s="23"/>
      <c r="BN13" s="18" t="s">
        <v>288</v>
      </c>
      <c r="BO13" s="21" t="s">
        <v>287</v>
      </c>
      <c r="BP13" s="23">
        <v>306.6</v>
      </c>
      <c r="BS13" s="12" t="s">
        <v>299</v>
      </c>
      <c r="BT13" s="23" t="s">
        <v>300</v>
      </c>
      <c r="BU13" s="24">
        <v>73.88</v>
      </c>
      <c r="BV13" s="18" t="s">
        <v>315</v>
      </c>
      <c r="BW13" s="23" t="s">
        <v>314</v>
      </c>
      <c r="BX13" s="24">
        <v>2258.76</v>
      </c>
      <c r="BY13" s="18" t="s">
        <v>328</v>
      </c>
      <c r="BZ13" s="23" t="s">
        <v>329</v>
      </c>
      <c r="CA13" s="24">
        <v>16003.15</v>
      </c>
      <c r="CB13" s="16" t="s">
        <v>337</v>
      </c>
      <c r="CC13" s="23" t="s">
        <v>338</v>
      </c>
      <c r="CD13" s="24">
        <v>96.97</v>
      </c>
      <c r="CE13" s="16" t="s">
        <v>272</v>
      </c>
      <c r="CF13" s="23" t="s">
        <v>342</v>
      </c>
      <c r="CG13" s="24">
        <v>532.33</v>
      </c>
      <c r="CH13" s="18" t="s">
        <v>333</v>
      </c>
      <c r="CI13" s="23" t="s">
        <v>349</v>
      </c>
      <c r="CJ13" s="24">
        <v>44.35</v>
      </c>
      <c r="CK13" s="18" t="s">
        <v>359</v>
      </c>
      <c r="CL13" s="23" t="s">
        <v>358</v>
      </c>
      <c r="CM13" s="24">
        <v>620.14</v>
      </c>
      <c r="CN13" s="18" t="s">
        <v>267</v>
      </c>
      <c r="CO13" s="23" t="s">
        <v>366</v>
      </c>
      <c r="CP13" s="24">
        <v>338.76</v>
      </c>
      <c r="CQ13" s="18"/>
      <c r="CR13" s="23"/>
      <c r="CS13" s="24"/>
      <c r="CT13" s="16" t="s">
        <v>371</v>
      </c>
      <c r="CU13" s="23" t="s">
        <v>370</v>
      </c>
      <c r="CV13" s="23">
        <v>625.1</v>
      </c>
      <c r="CW13" s="18" t="s">
        <v>378</v>
      </c>
      <c r="CX13" s="23" t="s">
        <v>377</v>
      </c>
      <c r="CY13" s="24">
        <v>44.35</v>
      </c>
      <c r="CZ13" s="18" t="s">
        <v>389</v>
      </c>
      <c r="DA13" s="23" t="s">
        <v>390</v>
      </c>
      <c r="DB13" s="24">
        <v>922.94</v>
      </c>
      <c r="DE13" s="16" t="s">
        <v>378</v>
      </c>
      <c r="DF13" s="23" t="s">
        <v>400</v>
      </c>
      <c r="DG13" s="68">
        <v>75.41</v>
      </c>
      <c r="DH13" s="16" t="s">
        <v>405</v>
      </c>
      <c r="DI13" s="23" t="s">
        <v>404</v>
      </c>
      <c r="DJ13" s="68">
        <v>4595.85</v>
      </c>
      <c r="DK13" s="16" t="s">
        <v>299</v>
      </c>
      <c r="DL13" s="23"/>
      <c r="DM13" s="68">
        <v>97.95</v>
      </c>
      <c r="DN13" s="16" t="s">
        <v>299</v>
      </c>
      <c r="DO13" s="23"/>
      <c r="DP13" s="68">
        <v>97.95</v>
      </c>
      <c r="DQ13" s="16" t="s">
        <v>299</v>
      </c>
      <c r="DR13" s="23"/>
      <c r="DS13" s="68">
        <v>97.95</v>
      </c>
      <c r="DT13" s="16" t="s">
        <v>299</v>
      </c>
      <c r="DU13" s="23"/>
      <c r="DV13" s="68">
        <v>97.95</v>
      </c>
      <c r="DW13" s="16" t="s">
        <v>299</v>
      </c>
      <c r="DX13" s="23"/>
      <c r="DY13" s="68">
        <v>97.95</v>
      </c>
      <c r="DZ13" s="16"/>
      <c r="EA13" s="23"/>
      <c r="EB13" s="23"/>
      <c r="EC13" s="16"/>
      <c r="ED13" s="23"/>
      <c r="EE13" s="23"/>
      <c r="EF13" s="16"/>
      <c r="EG13" s="23"/>
      <c r="EH13" s="23"/>
      <c r="EI13" s="16"/>
      <c r="EJ13" s="23"/>
      <c r="EK13" s="23"/>
      <c r="EL13" s="16"/>
      <c r="EM13" s="23"/>
      <c r="EN13" s="23"/>
      <c r="EO13" s="23"/>
      <c r="EP13" s="23"/>
      <c r="EQ13" s="81" t="s">
        <v>506</v>
      </c>
      <c r="ER13" s="23"/>
      <c r="ES13" s="83">
        <v>112.17</v>
      </c>
      <c r="ET13" s="81" t="s">
        <v>506</v>
      </c>
      <c r="EU13" s="23"/>
      <c r="EV13" s="83">
        <v>112.17</v>
      </c>
      <c r="EW13" s="81" t="s">
        <v>506</v>
      </c>
      <c r="EX13" s="23"/>
      <c r="EY13" s="83">
        <v>112.17</v>
      </c>
      <c r="EZ13" s="81" t="s">
        <v>506</v>
      </c>
      <c r="FA13" s="23"/>
      <c r="FB13" s="83">
        <v>112.17</v>
      </c>
      <c r="FC13" s="81" t="s">
        <v>506</v>
      </c>
      <c r="FD13" s="23"/>
      <c r="FE13" s="83">
        <v>112.17</v>
      </c>
      <c r="FF13" s="81" t="s">
        <v>506</v>
      </c>
      <c r="FG13" s="23"/>
      <c r="FH13" s="83">
        <v>112.17</v>
      </c>
      <c r="FI13" s="81" t="s">
        <v>506</v>
      </c>
      <c r="FJ13" s="23"/>
      <c r="FK13" s="83">
        <v>112.17</v>
      </c>
      <c r="FL13" s="81" t="s">
        <v>506</v>
      </c>
      <c r="FM13" s="23"/>
      <c r="FN13" s="83">
        <v>112.17</v>
      </c>
      <c r="FO13" s="81" t="s">
        <v>506</v>
      </c>
      <c r="FP13" s="23"/>
      <c r="FQ13" s="83">
        <v>112.17</v>
      </c>
    </row>
    <row r="14" spans="1:173" ht="37.5" customHeight="1">
      <c r="A14" s="16"/>
      <c r="B14" s="16" t="s">
        <v>18</v>
      </c>
      <c r="C14" s="27">
        <v>97.86</v>
      </c>
      <c r="D14" s="16" t="s">
        <v>18</v>
      </c>
      <c r="E14" s="27">
        <v>97.86</v>
      </c>
      <c r="F14" s="16" t="s">
        <v>18</v>
      </c>
      <c r="G14" s="27">
        <v>97.86</v>
      </c>
      <c r="H14" s="16" t="s">
        <v>18</v>
      </c>
      <c r="I14" s="27">
        <v>97.86</v>
      </c>
      <c r="J14" s="16" t="s">
        <v>18</v>
      </c>
      <c r="K14" s="27">
        <v>97.86</v>
      </c>
      <c r="L14" s="16" t="s">
        <v>18</v>
      </c>
      <c r="M14" s="27">
        <v>97.86</v>
      </c>
      <c r="N14" s="16" t="s">
        <v>18</v>
      </c>
      <c r="O14" s="27">
        <v>97.86</v>
      </c>
      <c r="P14" s="16" t="s">
        <v>18</v>
      </c>
      <c r="Q14" s="27">
        <v>97.86</v>
      </c>
      <c r="R14" s="16" t="s">
        <v>18</v>
      </c>
      <c r="S14" s="17">
        <f t="shared" si="0"/>
        <v>782.88</v>
      </c>
      <c r="T14" s="16" t="s">
        <v>38</v>
      </c>
      <c r="U14" s="23"/>
      <c r="V14" s="28"/>
      <c r="W14" s="70" t="s">
        <v>78</v>
      </c>
      <c r="X14" s="68" t="s">
        <v>79</v>
      </c>
      <c r="Y14" s="72">
        <v>341.66</v>
      </c>
      <c r="Z14" s="18" t="s">
        <v>4</v>
      </c>
      <c r="AA14" s="21" t="s">
        <v>136</v>
      </c>
      <c r="AB14" s="20">
        <v>73.88</v>
      </c>
      <c r="AC14" s="73" t="s">
        <v>95</v>
      </c>
      <c r="AD14" s="73" t="s">
        <v>107</v>
      </c>
      <c r="AE14" s="74">
        <f>5897.26/7</f>
        <v>842.4657142857143</v>
      </c>
      <c r="AF14" s="24"/>
      <c r="AG14" s="70" t="s">
        <v>119</v>
      </c>
      <c r="AH14" s="68" t="s">
        <v>120</v>
      </c>
      <c r="AI14" s="79">
        <v>2789.54</v>
      </c>
      <c r="AJ14" s="70" t="s">
        <v>132</v>
      </c>
      <c r="AK14" s="68"/>
      <c r="AL14" s="72">
        <v>91.52</v>
      </c>
      <c r="AM14" s="70" t="s">
        <v>166</v>
      </c>
      <c r="AN14" s="68" t="s">
        <v>167</v>
      </c>
      <c r="AO14" s="79">
        <v>412.39</v>
      </c>
      <c r="AP14" s="18" t="s">
        <v>194</v>
      </c>
      <c r="AQ14" s="23" t="s">
        <v>203</v>
      </c>
      <c r="AR14" s="27">
        <v>73.88</v>
      </c>
      <c r="AS14" s="70" t="s">
        <v>186</v>
      </c>
      <c r="AT14" s="68" t="s">
        <v>187</v>
      </c>
      <c r="AU14" s="68">
        <v>2862.72</v>
      </c>
      <c r="AV14" s="70" t="s">
        <v>218</v>
      </c>
      <c r="AW14" s="68" t="s">
        <v>219</v>
      </c>
      <c r="AX14" s="68">
        <v>2656.89</v>
      </c>
      <c r="AY14" s="16" t="s">
        <v>238</v>
      </c>
      <c r="AZ14" s="18" t="s">
        <v>239</v>
      </c>
      <c r="BA14" s="23">
        <v>372.72</v>
      </c>
      <c r="BB14" s="18" t="s">
        <v>194</v>
      </c>
      <c r="BC14" s="23" t="s">
        <v>242</v>
      </c>
      <c r="BD14" s="23">
        <v>73.88</v>
      </c>
      <c r="BE14" s="18" t="s">
        <v>194</v>
      </c>
      <c r="BF14" s="18" t="s">
        <v>254</v>
      </c>
      <c r="BG14" s="23">
        <v>73.88</v>
      </c>
      <c r="BH14" s="18" t="s">
        <v>194</v>
      </c>
      <c r="BI14" s="23"/>
      <c r="BJ14" s="23">
        <v>73.88</v>
      </c>
      <c r="BK14" s="18" t="s">
        <v>194</v>
      </c>
      <c r="BL14" s="23"/>
      <c r="BM14" s="23">
        <v>73.88</v>
      </c>
      <c r="BN14" s="18" t="s">
        <v>194</v>
      </c>
      <c r="BO14" s="23"/>
      <c r="BP14" s="23">
        <v>73.88</v>
      </c>
      <c r="BS14" s="16" t="s">
        <v>297</v>
      </c>
      <c r="BT14" s="23" t="s">
        <v>298</v>
      </c>
      <c r="BU14" s="23">
        <v>605.68</v>
      </c>
      <c r="BV14" s="16" t="s">
        <v>162</v>
      </c>
      <c r="BW14" s="23" t="s">
        <v>314</v>
      </c>
      <c r="BX14" s="23">
        <v>180.46</v>
      </c>
      <c r="BY14" s="16" t="s">
        <v>330</v>
      </c>
      <c r="BZ14" s="23" t="s">
        <v>331</v>
      </c>
      <c r="CA14" s="23">
        <v>305.87</v>
      </c>
      <c r="CB14" s="16" t="s">
        <v>339</v>
      </c>
      <c r="CC14" s="23" t="s">
        <v>338</v>
      </c>
      <c r="CD14" s="23">
        <v>96.97</v>
      </c>
      <c r="CE14" s="18" t="s">
        <v>344</v>
      </c>
      <c r="CF14" s="23" t="s">
        <v>345</v>
      </c>
      <c r="CG14" s="24">
        <v>199.49</v>
      </c>
      <c r="CH14" s="18" t="s">
        <v>350</v>
      </c>
      <c r="CI14" s="23" t="s">
        <v>351</v>
      </c>
      <c r="CJ14" s="24">
        <v>164.65</v>
      </c>
      <c r="CK14" s="18" t="s">
        <v>360</v>
      </c>
      <c r="CL14" s="23" t="s">
        <v>361</v>
      </c>
      <c r="CM14" s="24">
        <v>603.26</v>
      </c>
      <c r="CN14" s="16"/>
      <c r="CO14" s="23"/>
      <c r="CP14" s="23"/>
      <c r="CQ14" s="16"/>
      <c r="CR14" s="23"/>
      <c r="CS14" s="23"/>
      <c r="CT14" s="18" t="s">
        <v>275</v>
      </c>
      <c r="CU14" s="23" t="s">
        <v>370</v>
      </c>
      <c r="CV14" s="24">
        <v>1081.67</v>
      </c>
      <c r="CW14" s="18" t="s">
        <v>379</v>
      </c>
      <c r="CX14" s="23" t="s">
        <v>380</v>
      </c>
      <c r="CY14" s="24">
        <v>24751.3</v>
      </c>
      <c r="CZ14" s="18" t="s">
        <v>275</v>
      </c>
      <c r="DA14" s="23" t="s">
        <v>390</v>
      </c>
      <c r="DB14" s="24">
        <v>1081.67</v>
      </c>
      <c r="DE14" s="16" t="s">
        <v>299</v>
      </c>
      <c r="DF14" s="23"/>
      <c r="DG14" s="68">
        <v>97.95</v>
      </c>
      <c r="DH14" s="18" t="s">
        <v>406</v>
      </c>
      <c r="DI14" s="23" t="s">
        <v>404</v>
      </c>
      <c r="DJ14" s="74">
        <v>917.68</v>
      </c>
      <c r="DK14" s="18" t="s">
        <v>301</v>
      </c>
      <c r="DL14" s="18"/>
      <c r="DM14" s="68">
        <v>65.3</v>
      </c>
      <c r="DN14" s="18" t="s">
        <v>301</v>
      </c>
      <c r="DO14" s="18"/>
      <c r="DP14" s="68">
        <v>65.3</v>
      </c>
      <c r="DQ14" s="18" t="s">
        <v>301</v>
      </c>
      <c r="DR14" s="18"/>
      <c r="DS14" s="68">
        <v>65.3</v>
      </c>
      <c r="DT14" s="18" t="s">
        <v>301</v>
      </c>
      <c r="DU14" s="18"/>
      <c r="DV14" s="68">
        <v>65.3</v>
      </c>
      <c r="DW14" s="18" t="s">
        <v>301</v>
      </c>
      <c r="DX14" s="18"/>
      <c r="DY14" s="68">
        <v>65.3</v>
      </c>
      <c r="DZ14" s="18" t="s">
        <v>445</v>
      </c>
      <c r="EA14" s="18" t="s">
        <v>444</v>
      </c>
      <c r="EB14" s="107">
        <v>132.92</v>
      </c>
      <c r="EC14" s="18" t="s">
        <v>452</v>
      </c>
      <c r="ED14" s="18" t="s">
        <v>453</v>
      </c>
      <c r="EE14" s="107">
        <v>619.52</v>
      </c>
      <c r="EF14" s="18" t="s">
        <v>457</v>
      </c>
      <c r="EG14" s="18" t="s">
        <v>458</v>
      </c>
      <c r="EH14" s="107">
        <v>576</v>
      </c>
      <c r="EI14" s="18" t="s">
        <v>466</v>
      </c>
      <c r="EJ14" s="18" t="s">
        <v>465</v>
      </c>
      <c r="EK14" s="107">
        <v>54.73</v>
      </c>
      <c r="EL14" s="18" t="s">
        <v>471</v>
      </c>
      <c r="EM14" s="18" t="s">
        <v>473</v>
      </c>
      <c r="EN14" s="107">
        <v>2992.21</v>
      </c>
      <c r="EO14" s="23"/>
      <c r="EP14" s="23"/>
      <c r="EQ14" s="81" t="s">
        <v>507</v>
      </c>
      <c r="ER14" s="18"/>
      <c r="ES14" s="83">
        <v>708.33</v>
      </c>
      <c r="ET14" s="81" t="s">
        <v>507</v>
      </c>
      <c r="EU14" s="18"/>
      <c r="EV14" s="83">
        <v>708.33</v>
      </c>
      <c r="EW14" s="81" t="s">
        <v>507</v>
      </c>
      <c r="EX14" s="18"/>
      <c r="EY14" s="83">
        <v>708.33</v>
      </c>
      <c r="EZ14" s="81" t="s">
        <v>507</v>
      </c>
      <c r="FA14" s="18"/>
      <c r="FB14" s="83">
        <v>708.33</v>
      </c>
      <c r="FC14" s="81" t="s">
        <v>507</v>
      </c>
      <c r="FD14" s="18"/>
      <c r="FE14" s="83">
        <v>708.33</v>
      </c>
      <c r="FF14" s="81" t="s">
        <v>507</v>
      </c>
      <c r="FG14" s="18"/>
      <c r="FH14" s="83">
        <v>708.33</v>
      </c>
      <c r="FI14" s="81" t="s">
        <v>507</v>
      </c>
      <c r="FJ14" s="18"/>
      <c r="FK14" s="83">
        <v>708.33</v>
      </c>
      <c r="FL14" s="81" t="s">
        <v>507</v>
      </c>
      <c r="FM14" s="18"/>
      <c r="FN14" s="83">
        <v>708.33</v>
      </c>
      <c r="FO14" s="81" t="s">
        <v>507</v>
      </c>
      <c r="FP14" s="18"/>
      <c r="FQ14" s="83">
        <v>708.33</v>
      </c>
    </row>
    <row r="15" spans="1:173" ht="35.25" customHeight="1">
      <c r="A15" s="16"/>
      <c r="B15" s="16" t="s">
        <v>18</v>
      </c>
      <c r="C15" s="23">
        <v>32.62</v>
      </c>
      <c r="D15" s="16" t="s">
        <v>18</v>
      </c>
      <c r="E15" s="23">
        <v>32.62</v>
      </c>
      <c r="F15" s="16" t="s">
        <v>18</v>
      </c>
      <c r="G15" s="23">
        <v>32.62</v>
      </c>
      <c r="H15" s="16" t="s">
        <v>18</v>
      </c>
      <c r="I15" s="23">
        <v>32.62</v>
      </c>
      <c r="J15" s="16" t="s">
        <v>18</v>
      </c>
      <c r="K15" s="23">
        <v>32.62</v>
      </c>
      <c r="L15" s="16" t="s">
        <v>18</v>
      </c>
      <c r="M15" s="23">
        <v>32.62</v>
      </c>
      <c r="N15" s="16" t="s">
        <v>18</v>
      </c>
      <c r="O15" s="23">
        <v>32.62</v>
      </c>
      <c r="P15" s="16" t="s">
        <v>18</v>
      </c>
      <c r="Q15" s="23">
        <v>32.62</v>
      </c>
      <c r="R15" s="16" t="s">
        <v>18</v>
      </c>
      <c r="S15" s="17">
        <f t="shared" si="0"/>
        <v>260.96</v>
      </c>
      <c r="T15" s="16" t="s">
        <v>15</v>
      </c>
      <c r="U15" s="23"/>
      <c r="V15" s="25">
        <v>32.62</v>
      </c>
      <c r="W15" s="70" t="s">
        <v>80</v>
      </c>
      <c r="X15" s="68" t="s">
        <v>81</v>
      </c>
      <c r="Y15" s="69">
        <v>560.8</v>
      </c>
      <c r="Z15" s="16" t="s">
        <v>3</v>
      </c>
      <c r="AA15" s="23"/>
      <c r="AB15" s="28">
        <v>5186.42</v>
      </c>
      <c r="AC15" s="70" t="s">
        <v>108</v>
      </c>
      <c r="AD15" s="68" t="s">
        <v>109</v>
      </c>
      <c r="AE15" s="68">
        <f>6377.17/10</f>
        <v>637.717</v>
      </c>
      <c r="AF15" s="23"/>
      <c r="AG15" s="70" t="s">
        <v>121</v>
      </c>
      <c r="AH15" s="68" t="s">
        <v>122</v>
      </c>
      <c r="AI15" s="79">
        <f>3156.9/12</f>
        <v>263.075</v>
      </c>
      <c r="AJ15" s="16" t="s">
        <v>3</v>
      </c>
      <c r="AK15" s="23"/>
      <c r="AL15" s="28">
        <v>5251.66</v>
      </c>
      <c r="AM15" s="70" t="s">
        <v>168</v>
      </c>
      <c r="AN15" s="68" t="s">
        <v>169</v>
      </c>
      <c r="AO15" s="68">
        <v>329.92</v>
      </c>
      <c r="AP15" s="16" t="s">
        <v>196</v>
      </c>
      <c r="AQ15" s="23" t="s">
        <v>203</v>
      </c>
      <c r="AR15" s="23">
        <v>91.52</v>
      </c>
      <c r="AS15" s="70" t="s">
        <v>188</v>
      </c>
      <c r="AT15" s="68" t="s">
        <v>189</v>
      </c>
      <c r="AU15" s="68">
        <v>197.31</v>
      </c>
      <c r="AV15" s="70" t="s">
        <v>210</v>
      </c>
      <c r="AW15" s="68" t="s">
        <v>220</v>
      </c>
      <c r="AX15" s="68">
        <v>290.91</v>
      </c>
      <c r="AY15" s="16" t="s">
        <v>240</v>
      </c>
      <c r="AZ15" s="23" t="s">
        <v>241</v>
      </c>
      <c r="BA15" s="23">
        <v>180.46</v>
      </c>
      <c r="BB15" s="16" t="s">
        <v>197</v>
      </c>
      <c r="BC15" s="23" t="s">
        <v>243</v>
      </c>
      <c r="BD15" s="23">
        <v>859.66</v>
      </c>
      <c r="BE15" s="16" t="s">
        <v>197</v>
      </c>
      <c r="BF15" s="23" t="s">
        <v>255</v>
      </c>
      <c r="BG15" s="23">
        <v>859.66</v>
      </c>
      <c r="BH15" s="16" t="s">
        <v>197</v>
      </c>
      <c r="BI15" s="23"/>
      <c r="BJ15" s="23">
        <v>859.66</v>
      </c>
      <c r="BK15" s="16" t="s">
        <v>197</v>
      </c>
      <c r="BL15" s="23"/>
      <c r="BM15" s="23">
        <v>859.66</v>
      </c>
      <c r="BN15" s="16" t="s">
        <v>197</v>
      </c>
      <c r="BO15" s="23"/>
      <c r="BP15" s="23">
        <v>859.66</v>
      </c>
      <c r="BS15" s="16" t="s">
        <v>308</v>
      </c>
      <c r="BT15" s="23"/>
      <c r="BU15" s="23">
        <v>268.11</v>
      </c>
      <c r="BV15" s="16" t="s">
        <v>308</v>
      </c>
      <c r="BW15" s="23"/>
      <c r="BX15" s="23">
        <v>268.11</v>
      </c>
      <c r="BY15" s="16" t="s">
        <v>308</v>
      </c>
      <c r="BZ15" s="23"/>
      <c r="CA15" s="23">
        <v>268.11</v>
      </c>
      <c r="CB15" s="16" t="s">
        <v>308</v>
      </c>
      <c r="CC15" s="23"/>
      <c r="CD15" s="23">
        <v>268.11</v>
      </c>
      <c r="CE15" s="16" t="s">
        <v>308</v>
      </c>
      <c r="CF15" s="23"/>
      <c r="CG15" s="23">
        <v>268.11</v>
      </c>
      <c r="CH15" s="16" t="s">
        <v>308</v>
      </c>
      <c r="CI15" s="23"/>
      <c r="CJ15" s="23">
        <v>268.11</v>
      </c>
      <c r="CK15" s="16" t="s">
        <v>308</v>
      </c>
      <c r="CL15" s="23"/>
      <c r="CM15" s="23">
        <v>268.11</v>
      </c>
      <c r="CN15" s="16" t="s">
        <v>308</v>
      </c>
      <c r="CO15" s="23"/>
      <c r="CP15" s="23">
        <v>268.11</v>
      </c>
      <c r="CQ15" s="16" t="s">
        <v>308</v>
      </c>
      <c r="CR15" s="23"/>
      <c r="CS15" s="23">
        <v>268.11</v>
      </c>
      <c r="CT15" s="16" t="s">
        <v>308</v>
      </c>
      <c r="CU15" s="23"/>
      <c r="CV15" s="23">
        <v>268.11</v>
      </c>
      <c r="CW15" s="16" t="s">
        <v>308</v>
      </c>
      <c r="CX15" s="23"/>
      <c r="CY15" s="23">
        <v>268.11</v>
      </c>
      <c r="CZ15" s="16" t="s">
        <v>308</v>
      </c>
      <c r="DA15" s="23"/>
      <c r="DB15" s="23">
        <v>268.11</v>
      </c>
      <c r="DE15" s="18" t="s">
        <v>301</v>
      </c>
      <c r="DF15" s="18"/>
      <c r="DG15" s="68">
        <v>65.3</v>
      </c>
      <c r="DH15" s="16" t="s">
        <v>407</v>
      </c>
      <c r="DI15" s="23" t="s">
        <v>404</v>
      </c>
      <c r="DJ15" s="68">
        <v>1969.65</v>
      </c>
      <c r="DK15" s="16" t="s">
        <v>419</v>
      </c>
      <c r="DL15" s="23"/>
      <c r="DM15" s="68">
        <v>384.87</v>
      </c>
      <c r="DN15" s="16" t="s">
        <v>419</v>
      </c>
      <c r="DO15" s="23"/>
      <c r="DP15" s="68">
        <v>384.87</v>
      </c>
      <c r="DQ15" s="16" t="s">
        <v>419</v>
      </c>
      <c r="DR15" s="23"/>
      <c r="DS15" s="68">
        <v>384.87</v>
      </c>
      <c r="DT15" s="16" t="s">
        <v>419</v>
      </c>
      <c r="DU15" s="23"/>
      <c r="DV15" s="68">
        <v>384.87</v>
      </c>
      <c r="DW15" s="16" t="s">
        <v>419</v>
      </c>
      <c r="DX15" s="23"/>
      <c r="DY15" s="68">
        <v>384.87</v>
      </c>
      <c r="DZ15" s="16" t="s">
        <v>419</v>
      </c>
      <c r="EA15" s="23"/>
      <c r="EB15" s="68">
        <v>384.87</v>
      </c>
      <c r="EC15" s="16" t="s">
        <v>419</v>
      </c>
      <c r="ED15" s="23"/>
      <c r="EE15" s="68">
        <v>384.87</v>
      </c>
      <c r="EF15" s="16" t="s">
        <v>419</v>
      </c>
      <c r="EG15" s="23"/>
      <c r="EH15" s="68">
        <v>384.87</v>
      </c>
      <c r="EI15" s="16" t="s">
        <v>419</v>
      </c>
      <c r="EJ15" s="23"/>
      <c r="EK15" s="68">
        <v>384.87</v>
      </c>
      <c r="EL15" s="16" t="s">
        <v>419</v>
      </c>
      <c r="EM15" s="23"/>
      <c r="EN15" s="68">
        <v>384.87</v>
      </c>
      <c r="EO15" s="23"/>
      <c r="EP15" s="23"/>
      <c r="EQ15" s="81" t="s">
        <v>17</v>
      </c>
      <c r="ER15" s="23"/>
      <c r="ES15" s="83">
        <v>2840.55</v>
      </c>
      <c r="ET15" s="81" t="s">
        <v>17</v>
      </c>
      <c r="EU15" s="23"/>
      <c r="EV15" s="83">
        <v>2840.55</v>
      </c>
      <c r="EW15" s="81" t="s">
        <v>17</v>
      </c>
      <c r="EX15" s="23"/>
      <c r="EY15" s="83">
        <v>2840.55</v>
      </c>
      <c r="EZ15" s="81" t="s">
        <v>17</v>
      </c>
      <c r="FA15" s="23"/>
      <c r="FB15" s="83">
        <v>2840.55</v>
      </c>
      <c r="FC15" s="81" t="s">
        <v>17</v>
      </c>
      <c r="FD15" s="23"/>
      <c r="FE15" s="83">
        <v>2840.55</v>
      </c>
      <c r="FF15" s="81" t="s">
        <v>17</v>
      </c>
      <c r="FG15" s="23"/>
      <c r="FH15" s="83">
        <v>2840.55</v>
      </c>
      <c r="FI15" s="81" t="s">
        <v>17</v>
      </c>
      <c r="FJ15" s="23"/>
      <c r="FK15" s="83">
        <v>2840.55</v>
      </c>
      <c r="FL15" s="81" t="s">
        <v>17</v>
      </c>
      <c r="FM15" s="23"/>
      <c r="FN15" s="83">
        <v>2840.55</v>
      </c>
      <c r="FO15" s="81" t="s">
        <v>17</v>
      </c>
      <c r="FP15" s="23"/>
      <c r="FQ15" s="83">
        <v>2840.55</v>
      </c>
    </row>
    <row r="16" spans="1:173" s="1" customFormat="1" ht="36" customHeight="1">
      <c r="A16" s="12"/>
      <c r="B16" s="16" t="s">
        <v>18</v>
      </c>
      <c r="C16" s="23">
        <f>SUM(C17:C27)</f>
        <v>3066.2</v>
      </c>
      <c r="D16" s="16" t="s">
        <v>18</v>
      </c>
      <c r="E16" s="23">
        <f>SUM(E17:E27)</f>
        <v>3066.2</v>
      </c>
      <c r="F16" s="16" t="s">
        <v>18</v>
      </c>
      <c r="G16" s="23">
        <f>SUM(G17:G27)</f>
        <v>3066.2</v>
      </c>
      <c r="H16" s="16" t="s">
        <v>18</v>
      </c>
      <c r="I16" s="23">
        <f>SUM(I17:I27)</f>
        <v>3066.2</v>
      </c>
      <c r="J16" s="16" t="s">
        <v>18</v>
      </c>
      <c r="K16" s="23">
        <f>SUM(K17:K27)</f>
        <v>3066.2</v>
      </c>
      <c r="L16" s="16" t="s">
        <v>18</v>
      </c>
      <c r="M16" s="23">
        <f>SUM(M17:M27)</f>
        <v>3066.2</v>
      </c>
      <c r="N16" s="16" t="s">
        <v>18</v>
      </c>
      <c r="O16" s="23">
        <f>SUM(O17:O27)</f>
        <v>3066.2</v>
      </c>
      <c r="P16" s="16" t="s">
        <v>18</v>
      </c>
      <c r="Q16" s="23">
        <f>SUM(Q17:Q27)</f>
        <v>3066.2</v>
      </c>
      <c r="R16" s="16" t="s">
        <v>18</v>
      </c>
      <c r="S16" s="17">
        <f t="shared" si="0"/>
        <v>24529.600000000002</v>
      </c>
      <c r="T16" s="16" t="s">
        <v>16</v>
      </c>
      <c r="U16" s="23"/>
      <c r="V16" s="25">
        <v>97.86</v>
      </c>
      <c r="W16" s="67" t="s">
        <v>82</v>
      </c>
      <c r="X16" s="68" t="s">
        <v>83</v>
      </c>
      <c r="Y16" s="69">
        <v>670.1</v>
      </c>
      <c r="Z16" s="16" t="s">
        <v>143</v>
      </c>
      <c r="AA16" s="23"/>
      <c r="AB16" s="25">
        <v>859.66</v>
      </c>
      <c r="AC16" s="70" t="s">
        <v>110</v>
      </c>
      <c r="AD16" s="70" t="s">
        <v>111</v>
      </c>
      <c r="AE16" s="70">
        <v>676.62</v>
      </c>
      <c r="AF16" s="16"/>
      <c r="AG16" s="70" t="s">
        <v>123</v>
      </c>
      <c r="AH16" s="68" t="s">
        <v>124</v>
      </c>
      <c r="AI16" s="68">
        <f>1636.94/10</f>
        <v>163.69400000000002</v>
      </c>
      <c r="AJ16" s="16" t="s">
        <v>143</v>
      </c>
      <c r="AK16" s="23"/>
      <c r="AL16" s="25">
        <v>859.66</v>
      </c>
      <c r="AM16" s="16" t="s">
        <v>194</v>
      </c>
      <c r="AN16" s="23" t="s">
        <v>195</v>
      </c>
      <c r="AO16" s="23">
        <v>73.88</v>
      </c>
      <c r="AP16" s="16" t="s">
        <v>197</v>
      </c>
      <c r="AQ16" s="23" t="s">
        <v>204</v>
      </c>
      <c r="AR16" s="23">
        <v>859.66</v>
      </c>
      <c r="AS16" s="70" t="s">
        <v>190</v>
      </c>
      <c r="AT16" s="68" t="s">
        <v>191</v>
      </c>
      <c r="AU16" s="68">
        <v>9348.02</v>
      </c>
      <c r="AV16" s="70" t="s">
        <v>221</v>
      </c>
      <c r="AW16" s="68" t="s">
        <v>222</v>
      </c>
      <c r="AX16" s="68">
        <v>872.73</v>
      </c>
      <c r="AY16" s="16" t="s">
        <v>197</v>
      </c>
      <c r="AZ16" s="23" t="s">
        <v>246</v>
      </c>
      <c r="BA16" s="23">
        <v>859.66</v>
      </c>
      <c r="BB16" s="12" t="s">
        <v>3</v>
      </c>
      <c r="BC16" s="23"/>
      <c r="BD16" s="28">
        <v>5251.66</v>
      </c>
      <c r="BE16" s="12" t="s">
        <v>3</v>
      </c>
      <c r="BF16" s="23"/>
      <c r="BG16" s="28">
        <v>5251.66</v>
      </c>
      <c r="BH16" s="12" t="s">
        <v>3</v>
      </c>
      <c r="BI16" s="23"/>
      <c r="BJ16" s="28">
        <v>5251.66</v>
      </c>
      <c r="BK16" s="12" t="s">
        <v>3</v>
      </c>
      <c r="BL16" s="23"/>
      <c r="BM16" s="28">
        <v>5251.66</v>
      </c>
      <c r="BN16" s="12" t="s">
        <v>3</v>
      </c>
      <c r="BO16" s="23"/>
      <c r="BP16" s="28">
        <v>5251.66</v>
      </c>
      <c r="BQ16" s="10"/>
      <c r="BR16" s="10"/>
      <c r="BS16" s="16" t="s">
        <v>309</v>
      </c>
      <c r="BT16" s="23"/>
      <c r="BU16" s="23">
        <v>241.82</v>
      </c>
      <c r="BV16" s="16" t="s">
        <v>306</v>
      </c>
      <c r="BW16" s="23"/>
      <c r="BX16" s="23">
        <v>670.29</v>
      </c>
      <c r="BY16" s="18" t="s">
        <v>244</v>
      </c>
      <c r="BZ16" s="18"/>
      <c r="CA16" s="18">
        <v>97.95</v>
      </c>
      <c r="CB16" s="16" t="s">
        <v>333</v>
      </c>
      <c r="CC16" s="23" t="s">
        <v>343</v>
      </c>
      <c r="CD16" s="23">
        <v>44.35</v>
      </c>
      <c r="CE16" s="16" t="s">
        <v>240</v>
      </c>
      <c r="CF16" s="23" t="s">
        <v>346</v>
      </c>
      <c r="CG16" s="24">
        <v>180.46</v>
      </c>
      <c r="CH16" s="18" t="s">
        <v>333</v>
      </c>
      <c r="CI16" s="18" t="s">
        <v>351</v>
      </c>
      <c r="CJ16" s="23">
        <v>44.35</v>
      </c>
      <c r="CK16" s="18" t="s">
        <v>362</v>
      </c>
      <c r="CL16" s="18" t="s">
        <v>361</v>
      </c>
      <c r="CM16" s="23">
        <v>3217.44</v>
      </c>
      <c r="CN16" s="16"/>
      <c r="CO16" s="23"/>
      <c r="CP16" s="23"/>
      <c r="CQ16" s="16"/>
      <c r="CR16" s="23"/>
      <c r="CS16" s="23"/>
      <c r="CT16" s="16" t="s">
        <v>309</v>
      </c>
      <c r="CU16" s="23"/>
      <c r="CV16" s="23">
        <v>241.82</v>
      </c>
      <c r="CW16" s="16"/>
      <c r="CX16" s="23"/>
      <c r="CY16" s="23"/>
      <c r="CZ16" s="16"/>
      <c r="DA16" s="23"/>
      <c r="DB16" s="23"/>
      <c r="DC16" s="10"/>
      <c r="DD16" s="10"/>
      <c r="DE16" s="16" t="s">
        <v>419</v>
      </c>
      <c r="DF16" s="23"/>
      <c r="DG16" s="68">
        <v>384.87</v>
      </c>
      <c r="DH16" s="16" t="s">
        <v>408</v>
      </c>
      <c r="DI16" s="23" t="s">
        <v>404</v>
      </c>
      <c r="DJ16" s="68">
        <v>458.84</v>
      </c>
      <c r="DK16" s="16"/>
      <c r="DL16" s="23"/>
      <c r="DM16" s="23"/>
      <c r="DN16" s="16" t="s">
        <v>425</v>
      </c>
      <c r="DO16" s="23" t="s">
        <v>426</v>
      </c>
      <c r="DP16" s="107">
        <v>241.6</v>
      </c>
      <c r="DQ16" s="18" t="s">
        <v>378</v>
      </c>
      <c r="DR16" s="23" t="s">
        <v>432</v>
      </c>
      <c r="DS16" s="68">
        <v>75.41</v>
      </c>
      <c r="DT16" s="18"/>
      <c r="DU16" s="23"/>
      <c r="DV16" s="23"/>
      <c r="DW16" s="18"/>
      <c r="DX16" s="23"/>
      <c r="DY16" s="23"/>
      <c r="DZ16" s="16" t="s">
        <v>299</v>
      </c>
      <c r="EA16" s="23"/>
      <c r="EB16" s="68">
        <v>97.95</v>
      </c>
      <c r="EC16" s="16" t="s">
        <v>299</v>
      </c>
      <c r="ED16" s="23"/>
      <c r="EE16" s="68">
        <v>97.95</v>
      </c>
      <c r="EF16" s="18" t="s">
        <v>460</v>
      </c>
      <c r="EG16" s="23" t="s">
        <v>461</v>
      </c>
      <c r="EH16" s="68">
        <v>1298.54</v>
      </c>
      <c r="EI16" s="18" t="s">
        <v>467</v>
      </c>
      <c r="EJ16" s="23" t="s">
        <v>468</v>
      </c>
      <c r="EK16" s="68">
        <v>75.41</v>
      </c>
      <c r="EL16" s="18" t="s">
        <v>467</v>
      </c>
      <c r="EM16" s="23" t="s">
        <v>474</v>
      </c>
      <c r="EN16" s="68">
        <v>75.41</v>
      </c>
      <c r="EO16" s="23"/>
      <c r="EP16" s="23"/>
      <c r="EQ16" s="81" t="s">
        <v>4</v>
      </c>
      <c r="ER16" s="23"/>
      <c r="ES16" s="83">
        <v>73.88</v>
      </c>
      <c r="ET16" s="81" t="s">
        <v>4</v>
      </c>
      <c r="EU16" s="23"/>
      <c r="EV16" s="83">
        <v>73.88</v>
      </c>
      <c r="EW16" s="81" t="s">
        <v>4</v>
      </c>
      <c r="EX16" s="23"/>
      <c r="EY16" s="83">
        <v>73.88</v>
      </c>
      <c r="EZ16" s="81" t="s">
        <v>4</v>
      </c>
      <c r="FA16" s="23"/>
      <c r="FB16" s="83">
        <v>73.88</v>
      </c>
      <c r="FC16" s="81" t="s">
        <v>4</v>
      </c>
      <c r="FD16" s="23"/>
      <c r="FE16" s="83">
        <v>73.88</v>
      </c>
      <c r="FF16" s="81" t="s">
        <v>4</v>
      </c>
      <c r="FG16" s="23"/>
      <c r="FH16" s="83">
        <v>73.88</v>
      </c>
      <c r="FI16" s="81" t="s">
        <v>4</v>
      </c>
      <c r="FJ16" s="23"/>
      <c r="FK16" s="83">
        <v>73.88</v>
      </c>
      <c r="FL16" s="81" t="s">
        <v>4</v>
      </c>
      <c r="FM16" s="23"/>
      <c r="FN16" s="83">
        <v>73.88</v>
      </c>
      <c r="FO16" s="81" t="s">
        <v>4</v>
      </c>
      <c r="FP16" s="23"/>
      <c r="FQ16" s="83">
        <v>73.88</v>
      </c>
    </row>
    <row r="17" spans="1:173" ht="30" customHeight="1">
      <c r="A17" s="16"/>
      <c r="B17" s="16" t="s">
        <v>18</v>
      </c>
      <c r="C17" s="23">
        <v>521.9</v>
      </c>
      <c r="D17" s="16" t="s">
        <v>18</v>
      </c>
      <c r="E17" s="23">
        <v>521.9</v>
      </c>
      <c r="F17" s="16" t="s">
        <v>18</v>
      </c>
      <c r="G17" s="23">
        <v>521.9</v>
      </c>
      <c r="H17" s="16" t="s">
        <v>18</v>
      </c>
      <c r="I17" s="23">
        <v>521.9</v>
      </c>
      <c r="J17" s="16" t="s">
        <v>18</v>
      </c>
      <c r="K17" s="23">
        <v>521.9</v>
      </c>
      <c r="L17" s="16" t="s">
        <v>18</v>
      </c>
      <c r="M17" s="23">
        <v>521.9</v>
      </c>
      <c r="N17" s="16" t="s">
        <v>18</v>
      </c>
      <c r="O17" s="23">
        <v>521.9</v>
      </c>
      <c r="P17" s="16" t="s">
        <v>18</v>
      </c>
      <c r="Q17" s="23">
        <v>521.9</v>
      </c>
      <c r="R17" s="16" t="s">
        <v>18</v>
      </c>
      <c r="S17" s="17">
        <f t="shared" si="0"/>
        <v>4175.2</v>
      </c>
      <c r="T17" s="16" t="s">
        <v>9</v>
      </c>
      <c r="U17" s="23"/>
      <c r="V17" s="25">
        <v>32.62</v>
      </c>
      <c r="W17" s="70" t="s">
        <v>85</v>
      </c>
      <c r="X17" s="68" t="s">
        <v>84</v>
      </c>
      <c r="Y17" s="69">
        <v>348.27</v>
      </c>
      <c r="Z17" s="16" t="s">
        <v>5</v>
      </c>
      <c r="AA17" s="23"/>
      <c r="AB17" s="25">
        <v>2185.47</v>
      </c>
      <c r="AC17" s="16" t="s">
        <v>129</v>
      </c>
      <c r="AD17" s="23" t="s">
        <v>130</v>
      </c>
      <c r="AE17" s="27">
        <v>73.88</v>
      </c>
      <c r="AF17" s="27"/>
      <c r="AG17" s="70" t="s">
        <v>125</v>
      </c>
      <c r="AH17" s="68" t="s">
        <v>126</v>
      </c>
      <c r="AI17" s="68">
        <v>394.62</v>
      </c>
      <c r="AJ17" s="16" t="s">
        <v>144</v>
      </c>
      <c r="AK17" s="23"/>
      <c r="AL17" s="23">
        <v>5577.85</v>
      </c>
      <c r="AM17" s="16" t="s">
        <v>196</v>
      </c>
      <c r="AN17" s="23" t="s">
        <v>195</v>
      </c>
      <c r="AO17" s="23">
        <v>91.52</v>
      </c>
      <c r="AP17" s="16" t="s">
        <v>144</v>
      </c>
      <c r="AQ17" s="23"/>
      <c r="AR17" s="23">
        <v>5577.85</v>
      </c>
      <c r="AS17" s="70" t="s">
        <v>192</v>
      </c>
      <c r="AT17" s="68" t="s">
        <v>193</v>
      </c>
      <c r="AU17" s="68">
        <v>2006.22</v>
      </c>
      <c r="AV17" s="16" t="s">
        <v>197</v>
      </c>
      <c r="AW17" s="23" t="s">
        <v>208</v>
      </c>
      <c r="AX17" s="23">
        <v>859.66</v>
      </c>
      <c r="AY17" s="18" t="s">
        <v>194</v>
      </c>
      <c r="AZ17" s="18" t="s">
        <v>245</v>
      </c>
      <c r="BA17" s="18">
        <v>73.88</v>
      </c>
      <c r="BB17" s="16" t="s">
        <v>144</v>
      </c>
      <c r="BC17" s="23"/>
      <c r="BD17" s="23">
        <v>5577.85</v>
      </c>
      <c r="BE17" s="16" t="s">
        <v>144</v>
      </c>
      <c r="BF17" s="23"/>
      <c r="BG17" s="23">
        <v>5577.85</v>
      </c>
      <c r="BH17" s="16" t="s">
        <v>144</v>
      </c>
      <c r="BI17" s="23"/>
      <c r="BJ17" s="23">
        <v>5577.85</v>
      </c>
      <c r="BK17" s="16" t="s">
        <v>144</v>
      </c>
      <c r="BL17" s="23"/>
      <c r="BM17" s="23">
        <v>5577.85</v>
      </c>
      <c r="BN17" s="16" t="s">
        <v>144</v>
      </c>
      <c r="BO17" s="23"/>
      <c r="BP17" s="23">
        <v>5577.85</v>
      </c>
      <c r="BS17" s="18" t="s">
        <v>197</v>
      </c>
      <c r="BT17" s="21"/>
      <c r="BU17" s="20">
        <v>932.67</v>
      </c>
      <c r="BV17" s="18" t="s">
        <v>197</v>
      </c>
      <c r="BW17" s="21"/>
      <c r="BX17" s="20">
        <v>932.67</v>
      </c>
      <c r="BY17" s="18" t="s">
        <v>197</v>
      </c>
      <c r="BZ17" s="21"/>
      <c r="CA17" s="20">
        <v>932.67</v>
      </c>
      <c r="CB17" s="18" t="s">
        <v>197</v>
      </c>
      <c r="CC17" s="21"/>
      <c r="CD17" s="20">
        <v>932.67</v>
      </c>
      <c r="CE17" s="18" t="s">
        <v>197</v>
      </c>
      <c r="CF17" s="21"/>
      <c r="CG17" s="20">
        <v>932.67</v>
      </c>
      <c r="CH17" s="18" t="s">
        <v>197</v>
      </c>
      <c r="CI17" s="21"/>
      <c r="CJ17" s="20">
        <v>932.67</v>
      </c>
      <c r="CK17" s="18" t="s">
        <v>197</v>
      </c>
      <c r="CL17" s="21"/>
      <c r="CM17" s="20">
        <v>932.67</v>
      </c>
      <c r="CN17" s="18" t="s">
        <v>197</v>
      </c>
      <c r="CO17" s="21"/>
      <c r="CP17" s="20">
        <v>932.67</v>
      </c>
      <c r="CQ17" s="18" t="s">
        <v>197</v>
      </c>
      <c r="CR17" s="21"/>
      <c r="CS17" s="20">
        <v>932.67</v>
      </c>
      <c r="CT17" s="18" t="s">
        <v>197</v>
      </c>
      <c r="CU17" s="21"/>
      <c r="CV17" s="20">
        <v>932.67</v>
      </c>
      <c r="CW17" s="18" t="s">
        <v>197</v>
      </c>
      <c r="CX17" s="21"/>
      <c r="CY17" s="20">
        <v>932.67</v>
      </c>
      <c r="CZ17" s="18" t="s">
        <v>197</v>
      </c>
      <c r="DA17" s="21"/>
      <c r="DB17" s="20">
        <v>932.67</v>
      </c>
      <c r="DE17" s="18"/>
      <c r="DF17" s="21"/>
      <c r="DG17" s="20"/>
      <c r="DH17" s="18" t="s">
        <v>409</v>
      </c>
      <c r="DI17" s="21" t="s">
        <v>404</v>
      </c>
      <c r="DJ17" s="80">
        <v>656.55</v>
      </c>
      <c r="DK17" s="18"/>
      <c r="DL17" s="21"/>
      <c r="DM17" s="20"/>
      <c r="DN17" s="18"/>
      <c r="DO17" s="23"/>
      <c r="DP17" s="23"/>
      <c r="DQ17" s="18" t="s">
        <v>427</v>
      </c>
      <c r="DR17" s="23" t="s">
        <v>433</v>
      </c>
      <c r="DS17" s="68">
        <v>241.6</v>
      </c>
      <c r="DT17" s="18"/>
      <c r="DU17" s="23"/>
      <c r="DV17" s="23"/>
      <c r="DW17" s="18"/>
      <c r="DX17" s="23"/>
      <c r="DY17" s="23"/>
      <c r="DZ17" s="18" t="s">
        <v>301</v>
      </c>
      <c r="EA17" s="18"/>
      <c r="EB17" s="68">
        <v>65.3</v>
      </c>
      <c r="EC17" s="18" t="s">
        <v>301</v>
      </c>
      <c r="ED17" s="18"/>
      <c r="EE17" s="68">
        <v>65.3</v>
      </c>
      <c r="EF17" s="18" t="s">
        <v>482</v>
      </c>
      <c r="EG17" s="23" t="s">
        <v>483</v>
      </c>
      <c r="EH17" s="68">
        <v>649.27</v>
      </c>
      <c r="EI17" s="16" t="s">
        <v>299</v>
      </c>
      <c r="EJ17" s="23"/>
      <c r="EK17" s="68">
        <v>97.95</v>
      </c>
      <c r="EL17" s="18" t="s">
        <v>475</v>
      </c>
      <c r="EM17" s="23" t="s">
        <v>474</v>
      </c>
      <c r="EN17" s="107">
        <v>110143.36</v>
      </c>
      <c r="EO17" s="23"/>
      <c r="EP17" s="23"/>
      <c r="EQ17" s="81" t="s">
        <v>132</v>
      </c>
      <c r="ER17" s="23"/>
      <c r="ES17" s="83">
        <v>97.72</v>
      </c>
      <c r="ET17" s="81" t="s">
        <v>132</v>
      </c>
      <c r="EU17" s="23"/>
      <c r="EV17" s="83">
        <v>97.72</v>
      </c>
      <c r="EW17" s="81" t="s">
        <v>132</v>
      </c>
      <c r="EX17" s="23"/>
      <c r="EY17" s="83">
        <v>97.72</v>
      </c>
      <c r="EZ17" s="81" t="s">
        <v>132</v>
      </c>
      <c r="FA17" s="23"/>
      <c r="FB17" s="83">
        <v>97.72</v>
      </c>
      <c r="FC17" s="81" t="s">
        <v>132</v>
      </c>
      <c r="FD17" s="23"/>
      <c r="FE17" s="83">
        <v>97.72</v>
      </c>
      <c r="FF17" s="81" t="s">
        <v>132</v>
      </c>
      <c r="FG17" s="23"/>
      <c r="FH17" s="83">
        <v>97.72</v>
      </c>
      <c r="FI17" s="81" t="s">
        <v>132</v>
      </c>
      <c r="FJ17" s="23"/>
      <c r="FK17" s="83">
        <v>97.72</v>
      </c>
      <c r="FL17" s="81" t="s">
        <v>132</v>
      </c>
      <c r="FM17" s="23"/>
      <c r="FN17" s="83">
        <v>97.72</v>
      </c>
      <c r="FO17" s="81" t="s">
        <v>132</v>
      </c>
      <c r="FP17" s="23"/>
      <c r="FQ17" s="83">
        <v>97.72</v>
      </c>
    </row>
    <row r="18" spans="1:173" ht="36" customHeight="1">
      <c r="A18" s="16"/>
      <c r="B18" s="16" t="s">
        <v>18</v>
      </c>
      <c r="C18" s="23">
        <v>32.62</v>
      </c>
      <c r="D18" s="16" t="s">
        <v>18</v>
      </c>
      <c r="E18" s="23">
        <v>32.62</v>
      </c>
      <c r="F18" s="16" t="s">
        <v>18</v>
      </c>
      <c r="G18" s="23">
        <v>32.62</v>
      </c>
      <c r="H18" s="16" t="s">
        <v>18</v>
      </c>
      <c r="I18" s="23">
        <v>32.62</v>
      </c>
      <c r="J18" s="16" t="s">
        <v>18</v>
      </c>
      <c r="K18" s="23">
        <v>32.62</v>
      </c>
      <c r="L18" s="16" t="s">
        <v>18</v>
      </c>
      <c r="M18" s="23">
        <v>32.62</v>
      </c>
      <c r="N18" s="16" t="s">
        <v>18</v>
      </c>
      <c r="O18" s="23">
        <v>32.62</v>
      </c>
      <c r="P18" s="16" t="s">
        <v>18</v>
      </c>
      <c r="Q18" s="23">
        <v>32.62</v>
      </c>
      <c r="R18" s="16" t="s">
        <v>18</v>
      </c>
      <c r="S18" s="17">
        <f t="shared" si="0"/>
        <v>260.96</v>
      </c>
      <c r="T18" s="16" t="s">
        <v>39</v>
      </c>
      <c r="U18" s="23"/>
      <c r="V18" s="25">
        <v>521.9</v>
      </c>
      <c r="W18" s="70" t="s">
        <v>87</v>
      </c>
      <c r="X18" s="68" t="s">
        <v>88</v>
      </c>
      <c r="Y18" s="69">
        <v>335.05</v>
      </c>
      <c r="Z18" s="16"/>
      <c r="AA18" s="23"/>
      <c r="AB18" s="25"/>
      <c r="AC18" s="16" t="s">
        <v>3</v>
      </c>
      <c r="AD18" s="23"/>
      <c r="AE18" s="28">
        <v>5186.42</v>
      </c>
      <c r="AF18" s="28"/>
      <c r="AG18" s="70" t="s">
        <v>127</v>
      </c>
      <c r="AH18" s="68" t="s">
        <v>128</v>
      </c>
      <c r="AI18" s="79">
        <f>3156.9/16</f>
        <v>197.30625</v>
      </c>
      <c r="AJ18" s="16" t="s">
        <v>206</v>
      </c>
      <c r="AK18" s="23"/>
      <c r="AL18" s="23">
        <v>4934.98</v>
      </c>
      <c r="AM18" s="16" t="s">
        <v>197</v>
      </c>
      <c r="AN18" s="23" t="s">
        <v>198</v>
      </c>
      <c r="AO18" s="23">
        <v>859.66</v>
      </c>
      <c r="AP18" s="16" t="s">
        <v>305</v>
      </c>
      <c r="AQ18" s="23"/>
      <c r="AR18" s="28">
        <v>32.65</v>
      </c>
      <c r="AS18" s="70" t="s">
        <v>200</v>
      </c>
      <c r="AT18" s="68" t="s">
        <v>199</v>
      </c>
      <c r="AU18" s="68">
        <v>52224.5</v>
      </c>
      <c r="AV18" s="18" t="s">
        <v>194</v>
      </c>
      <c r="AW18" s="18" t="s">
        <v>209</v>
      </c>
      <c r="AX18" s="18">
        <v>73.88</v>
      </c>
      <c r="AY18" s="12" t="s">
        <v>3</v>
      </c>
      <c r="AZ18" s="23"/>
      <c r="BA18" s="28">
        <v>5251.66</v>
      </c>
      <c r="BB18" s="16" t="s">
        <v>305</v>
      </c>
      <c r="BC18" s="23"/>
      <c r="BD18" s="28">
        <v>32.65</v>
      </c>
      <c r="BE18" s="16" t="s">
        <v>267</v>
      </c>
      <c r="BF18" s="23" t="s">
        <v>268</v>
      </c>
      <c r="BG18" s="23">
        <v>785.24</v>
      </c>
      <c r="BH18" s="16" t="s">
        <v>267</v>
      </c>
      <c r="BI18" s="23" t="s">
        <v>271</v>
      </c>
      <c r="BJ18" s="23">
        <v>338.76</v>
      </c>
      <c r="BK18" s="16" t="s">
        <v>294</v>
      </c>
      <c r="BL18" s="23"/>
      <c r="BM18" s="23">
        <v>172.88</v>
      </c>
      <c r="BN18" s="16" t="s">
        <v>289</v>
      </c>
      <c r="BO18" s="23" t="s">
        <v>287</v>
      </c>
      <c r="BP18" s="23">
        <v>408.15</v>
      </c>
      <c r="BS18" s="16" t="s">
        <v>355</v>
      </c>
      <c r="BT18" s="23"/>
      <c r="BU18" s="23">
        <v>5256.65</v>
      </c>
      <c r="BV18" s="16" t="s">
        <v>316</v>
      </c>
      <c r="BW18" s="23" t="s">
        <v>317</v>
      </c>
      <c r="BX18" s="23">
        <v>3859.44</v>
      </c>
      <c r="BY18" s="16" t="s">
        <v>335</v>
      </c>
      <c r="BZ18" s="23" t="s">
        <v>336</v>
      </c>
      <c r="CA18" s="23">
        <v>8594.52</v>
      </c>
      <c r="CB18" s="16" t="s">
        <v>306</v>
      </c>
      <c r="CC18" s="23"/>
      <c r="CD18" s="23">
        <v>670.29</v>
      </c>
      <c r="CE18" s="16"/>
      <c r="CF18" s="23"/>
      <c r="CG18" s="23"/>
      <c r="CH18" s="16" t="s">
        <v>352</v>
      </c>
      <c r="CI18" s="23" t="s">
        <v>353</v>
      </c>
      <c r="CJ18" s="23">
        <v>268.11</v>
      </c>
      <c r="CK18" s="16" t="s">
        <v>363</v>
      </c>
      <c r="CL18" s="23" t="s">
        <v>361</v>
      </c>
      <c r="CM18" s="23">
        <v>938.4</v>
      </c>
      <c r="CN18" s="16" t="s">
        <v>306</v>
      </c>
      <c r="CO18" s="23"/>
      <c r="CP18" s="23">
        <v>670.29</v>
      </c>
      <c r="CQ18" s="16" t="s">
        <v>306</v>
      </c>
      <c r="CR18" s="23"/>
      <c r="CS18" s="23">
        <v>670.29</v>
      </c>
      <c r="CT18" s="16" t="s">
        <v>306</v>
      </c>
      <c r="CU18" s="23"/>
      <c r="CV18" s="23">
        <v>670.29</v>
      </c>
      <c r="CW18" s="16" t="s">
        <v>306</v>
      </c>
      <c r="CX18" s="23"/>
      <c r="CY18" s="23">
        <v>670.29</v>
      </c>
      <c r="CZ18" s="16" t="s">
        <v>306</v>
      </c>
      <c r="DA18" s="23"/>
      <c r="DB18" s="23">
        <v>670.29</v>
      </c>
      <c r="DE18" s="16"/>
      <c r="DF18" s="23"/>
      <c r="DG18" s="23"/>
      <c r="DH18" s="16" t="s">
        <v>410</v>
      </c>
      <c r="DI18" s="23" t="s">
        <v>404</v>
      </c>
      <c r="DJ18" s="68">
        <v>1298.54</v>
      </c>
      <c r="DK18" s="16"/>
      <c r="DL18" s="23"/>
      <c r="DM18" s="23"/>
      <c r="DN18" s="16"/>
      <c r="DO18" s="23"/>
      <c r="DP18" s="23"/>
      <c r="DQ18" s="16" t="s">
        <v>378</v>
      </c>
      <c r="DR18" s="23" t="s">
        <v>434</v>
      </c>
      <c r="DS18" s="68">
        <v>75.41</v>
      </c>
      <c r="DT18" s="16"/>
      <c r="DU18" s="23"/>
      <c r="DV18" s="23"/>
      <c r="DW18" s="16"/>
      <c r="DX18" s="23"/>
      <c r="DY18" s="23"/>
      <c r="DZ18" s="16"/>
      <c r="EA18" s="23"/>
      <c r="EB18" s="23"/>
      <c r="EC18" s="16"/>
      <c r="ED18" s="23"/>
      <c r="EE18" s="23"/>
      <c r="EF18" s="16" t="s">
        <v>482</v>
      </c>
      <c r="EG18" s="23" t="s">
        <v>484</v>
      </c>
      <c r="EH18" s="68">
        <v>649.27</v>
      </c>
      <c r="EI18" s="18" t="s">
        <v>301</v>
      </c>
      <c r="EJ18" s="18"/>
      <c r="EK18" s="68">
        <v>65.3</v>
      </c>
      <c r="EL18" s="16" t="s">
        <v>478</v>
      </c>
      <c r="EM18" s="23" t="s">
        <v>479</v>
      </c>
      <c r="EN18" s="68">
        <v>241.6</v>
      </c>
      <c r="EO18" s="23"/>
      <c r="EP18" s="23"/>
      <c r="EQ18" s="81" t="s">
        <v>508</v>
      </c>
      <c r="ER18" s="23"/>
      <c r="ES18" s="83">
        <v>457.1</v>
      </c>
      <c r="ET18" s="81" t="s">
        <v>508</v>
      </c>
      <c r="EU18" s="23"/>
      <c r="EV18" s="83">
        <v>457.1</v>
      </c>
      <c r="EW18" s="81" t="s">
        <v>508</v>
      </c>
      <c r="EX18" s="23"/>
      <c r="EY18" s="83">
        <v>457.1</v>
      </c>
      <c r="EZ18" s="81" t="s">
        <v>508</v>
      </c>
      <c r="FA18" s="23"/>
      <c r="FB18" s="83">
        <v>457.1</v>
      </c>
      <c r="FC18" s="81" t="s">
        <v>508</v>
      </c>
      <c r="FD18" s="23"/>
      <c r="FE18" s="83">
        <v>457.1</v>
      </c>
      <c r="FF18" s="81" t="s">
        <v>508</v>
      </c>
      <c r="FG18" s="23"/>
      <c r="FH18" s="83">
        <v>457.1</v>
      </c>
      <c r="FI18" s="81" t="s">
        <v>508</v>
      </c>
      <c r="FJ18" s="23"/>
      <c r="FK18" s="83">
        <v>457.1</v>
      </c>
      <c r="FL18" s="81" t="s">
        <v>508</v>
      </c>
      <c r="FM18" s="23"/>
      <c r="FN18" s="83">
        <v>457.1</v>
      </c>
      <c r="FO18" s="81" t="s">
        <v>508</v>
      </c>
      <c r="FP18" s="23"/>
      <c r="FQ18" s="83">
        <v>457.1</v>
      </c>
    </row>
    <row r="19" spans="1:173" ht="38.25" customHeight="1">
      <c r="A19" s="16"/>
      <c r="B19" s="16" t="s">
        <v>18</v>
      </c>
      <c r="C19" s="23">
        <v>130.48</v>
      </c>
      <c r="D19" s="16" t="s">
        <v>18</v>
      </c>
      <c r="E19" s="23">
        <v>130.48</v>
      </c>
      <c r="F19" s="16" t="s">
        <v>18</v>
      </c>
      <c r="G19" s="23">
        <v>130.48</v>
      </c>
      <c r="H19" s="16" t="s">
        <v>18</v>
      </c>
      <c r="I19" s="23">
        <v>130.48</v>
      </c>
      <c r="J19" s="16" t="s">
        <v>18</v>
      </c>
      <c r="K19" s="23">
        <v>130.48</v>
      </c>
      <c r="L19" s="16" t="s">
        <v>18</v>
      </c>
      <c r="M19" s="23">
        <v>130.48</v>
      </c>
      <c r="N19" s="16" t="s">
        <v>18</v>
      </c>
      <c r="O19" s="23">
        <v>130.48</v>
      </c>
      <c r="P19" s="16" t="s">
        <v>18</v>
      </c>
      <c r="Q19" s="23">
        <v>130.48</v>
      </c>
      <c r="R19" s="16" t="s">
        <v>18</v>
      </c>
      <c r="S19" s="17">
        <f t="shared" si="0"/>
        <v>1043.84</v>
      </c>
      <c r="T19" s="16" t="s">
        <v>40</v>
      </c>
      <c r="U19" s="23"/>
      <c r="V19" s="25">
        <v>32.62</v>
      </c>
      <c r="W19" s="70" t="s">
        <v>89</v>
      </c>
      <c r="X19" s="68" t="s">
        <v>90</v>
      </c>
      <c r="Y19" s="69">
        <v>11013.27</v>
      </c>
      <c r="Z19" s="16"/>
      <c r="AA19" s="23"/>
      <c r="AB19" s="25"/>
      <c r="AC19" s="16" t="s">
        <v>143</v>
      </c>
      <c r="AD19" s="23"/>
      <c r="AE19" s="25">
        <v>859.66</v>
      </c>
      <c r="AF19" s="25"/>
      <c r="AG19" s="16" t="s">
        <v>4</v>
      </c>
      <c r="AH19" s="23" t="s">
        <v>131</v>
      </c>
      <c r="AI19" s="28">
        <v>73.88</v>
      </c>
      <c r="AJ19" s="70" t="s">
        <v>145</v>
      </c>
      <c r="AK19" s="68" t="s">
        <v>146</v>
      </c>
      <c r="AL19" s="68">
        <v>298.25</v>
      </c>
      <c r="AM19" s="16" t="s">
        <v>3</v>
      </c>
      <c r="AN19" s="23"/>
      <c r="AO19" s="28">
        <v>5251.66</v>
      </c>
      <c r="AP19" s="16" t="s">
        <v>306</v>
      </c>
      <c r="AQ19" s="23"/>
      <c r="AR19" s="23">
        <v>32.65</v>
      </c>
      <c r="AS19" s="16" t="s">
        <v>197</v>
      </c>
      <c r="AT19" s="23" t="s">
        <v>201</v>
      </c>
      <c r="AU19" s="23">
        <v>859.66</v>
      </c>
      <c r="AV19" s="18" t="s">
        <v>196</v>
      </c>
      <c r="AW19" s="18" t="s">
        <v>209</v>
      </c>
      <c r="AX19" s="24">
        <v>91.52</v>
      </c>
      <c r="AY19" s="16" t="s">
        <v>144</v>
      </c>
      <c r="AZ19" s="23"/>
      <c r="BA19" s="23">
        <v>5577.85</v>
      </c>
      <c r="BB19" s="16" t="s">
        <v>306</v>
      </c>
      <c r="BC19" s="23"/>
      <c r="BD19" s="23">
        <v>32.65</v>
      </c>
      <c r="BE19" s="16" t="s">
        <v>269</v>
      </c>
      <c r="BF19" s="23" t="s">
        <v>268</v>
      </c>
      <c r="BG19" s="23">
        <v>334.77</v>
      </c>
      <c r="BH19" s="16" t="s">
        <v>272</v>
      </c>
      <c r="BI19" s="23" t="s">
        <v>271</v>
      </c>
      <c r="BJ19" s="23">
        <v>1064.66</v>
      </c>
      <c r="BK19" s="16" t="s">
        <v>305</v>
      </c>
      <c r="BL19" s="23"/>
      <c r="BM19" s="28">
        <v>32.65</v>
      </c>
      <c r="BN19" s="16" t="s">
        <v>290</v>
      </c>
      <c r="BO19" s="23" t="s">
        <v>291</v>
      </c>
      <c r="BP19" s="23">
        <v>1108.24</v>
      </c>
      <c r="BS19" s="16" t="s">
        <v>356</v>
      </c>
      <c r="BT19" s="23"/>
      <c r="BU19" s="23">
        <v>1632.5</v>
      </c>
      <c r="BV19" s="16" t="s">
        <v>318</v>
      </c>
      <c r="BW19" s="23" t="s">
        <v>317</v>
      </c>
      <c r="BX19" s="23">
        <v>1154.24</v>
      </c>
      <c r="BY19" s="16" t="s">
        <v>306</v>
      </c>
      <c r="BZ19" s="23"/>
      <c r="CA19" s="23">
        <v>670.29</v>
      </c>
      <c r="CB19" s="16" t="s">
        <v>309</v>
      </c>
      <c r="CC19" s="23"/>
      <c r="CD19" s="23">
        <v>241.82</v>
      </c>
      <c r="CE19" s="16" t="s">
        <v>306</v>
      </c>
      <c r="CF19" s="23"/>
      <c r="CG19" s="23">
        <v>670.29</v>
      </c>
      <c r="CH19" s="16" t="s">
        <v>240</v>
      </c>
      <c r="CI19" s="23" t="s">
        <v>354</v>
      </c>
      <c r="CJ19" s="23">
        <v>180.46</v>
      </c>
      <c r="CK19" s="16" t="s">
        <v>364</v>
      </c>
      <c r="CL19" s="23" t="s">
        <v>361</v>
      </c>
      <c r="CM19" s="23">
        <v>705.72</v>
      </c>
      <c r="CN19" s="16"/>
      <c r="CO19" s="23"/>
      <c r="CP19" s="23"/>
      <c r="CQ19" s="16"/>
      <c r="CR19" s="23"/>
      <c r="CS19" s="23"/>
      <c r="CT19" s="18" t="s">
        <v>372</v>
      </c>
      <c r="CU19" s="18" t="s">
        <v>373</v>
      </c>
      <c r="CV19" s="23">
        <v>779.64</v>
      </c>
      <c r="CW19" s="16" t="s">
        <v>381</v>
      </c>
      <c r="CX19" s="23" t="s">
        <v>382</v>
      </c>
      <c r="CY19" s="23">
        <v>1116.24</v>
      </c>
      <c r="CZ19" s="16"/>
      <c r="DA19" s="23"/>
      <c r="DB19" s="23"/>
      <c r="DE19" s="16"/>
      <c r="DF19" s="23"/>
      <c r="DG19" s="23"/>
      <c r="DH19" s="16" t="s">
        <v>411</v>
      </c>
      <c r="DI19" s="23" t="s">
        <v>404</v>
      </c>
      <c r="DJ19" s="68">
        <v>649.26</v>
      </c>
      <c r="DK19" s="16"/>
      <c r="DL19" s="23"/>
      <c r="DM19" s="23"/>
      <c r="DN19" s="16"/>
      <c r="DO19" s="23"/>
      <c r="DP19" s="23"/>
      <c r="DQ19" s="16" t="s">
        <v>569</v>
      </c>
      <c r="DR19" s="23"/>
      <c r="DS19" s="68">
        <v>4250.06</v>
      </c>
      <c r="DT19" s="16"/>
      <c r="DU19" s="23"/>
      <c r="DV19" s="23"/>
      <c r="DW19" s="16"/>
      <c r="DX19" s="23"/>
      <c r="DY19" s="23"/>
      <c r="DZ19" s="16"/>
      <c r="EA19" s="23"/>
      <c r="EB19" s="23"/>
      <c r="EC19" s="16"/>
      <c r="ED19" s="23"/>
      <c r="EE19" s="23"/>
      <c r="EF19" s="16" t="s">
        <v>299</v>
      </c>
      <c r="EG19" s="23"/>
      <c r="EH19" s="68">
        <v>97.95</v>
      </c>
      <c r="EI19" s="16"/>
      <c r="EJ19" s="23"/>
      <c r="EK19" s="23"/>
      <c r="EL19" s="16" t="s">
        <v>480</v>
      </c>
      <c r="EM19" s="23" t="s">
        <v>481</v>
      </c>
      <c r="EN19" s="107">
        <v>15972</v>
      </c>
      <c r="EO19" s="23"/>
      <c r="EP19" s="23"/>
      <c r="EQ19" s="81" t="s">
        <v>509</v>
      </c>
      <c r="ER19" s="23"/>
      <c r="ES19" s="83">
        <v>411.81</v>
      </c>
      <c r="ET19" s="81" t="s">
        <v>509</v>
      </c>
      <c r="EU19" s="23"/>
      <c r="EV19" s="83">
        <v>411.81</v>
      </c>
      <c r="EW19" s="81" t="s">
        <v>509</v>
      </c>
      <c r="EX19" s="23"/>
      <c r="EY19" s="83">
        <v>411.81</v>
      </c>
      <c r="EZ19" s="81" t="s">
        <v>509</v>
      </c>
      <c r="FA19" s="23"/>
      <c r="FB19" s="83">
        <v>411.81</v>
      </c>
      <c r="FC19" s="81" t="s">
        <v>509</v>
      </c>
      <c r="FD19" s="23"/>
      <c r="FE19" s="83">
        <v>411.81</v>
      </c>
      <c r="FF19" s="81" t="s">
        <v>509</v>
      </c>
      <c r="FG19" s="23"/>
      <c r="FH19" s="83">
        <v>411.81</v>
      </c>
      <c r="FI19" s="81" t="s">
        <v>509</v>
      </c>
      <c r="FJ19" s="23"/>
      <c r="FK19" s="83">
        <v>411.81</v>
      </c>
      <c r="FL19" s="81" t="s">
        <v>509</v>
      </c>
      <c r="FM19" s="23"/>
      <c r="FN19" s="83">
        <v>411.81</v>
      </c>
      <c r="FO19" s="81" t="s">
        <v>509</v>
      </c>
      <c r="FP19" s="23"/>
      <c r="FQ19" s="83">
        <v>411.81</v>
      </c>
    </row>
    <row r="20" spans="1:173" ht="45">
      <c r="A20" s="16"/>
      <c r="B20" s="16" t="s">
        <v>18</v>
      </c>
      <c r="C20" s="23">
        <v>424.05</v>
      </c>
      <c r="D20" s="16" t="s">
        <v>18</v>
      </c>
      <c r="E20" s="23">
        <v>424.05</v>
      </c>
      <c r="F20" s="16" t="s">
        <v>18</v>
      </c>
      <c r="G20" s="23">
        <v>424.05</v>
      </c>
      <c r="H20" s="16" t="s">
        <v>18</v>
      </c>
      <c r="I20" s="23">
        <v>424.05</v>
      </c>
      <c r="J20" s="16" t="s">
        <v>18</v>
      </c>
      <c r="K20" s="23">
        <v>424.05</v>
      </c>
      <c r="L20" s="16" t="s">
        <v>18</v>
      </c>
      <c r="M20" s="23">
        <v>424.05</v>
      </c>
      <c r="N20" s="16" t="s">
        <v>18</v>
      </c>
      <c r="O20" s="23">
        <v>424.05</v>
      </c>
      <c r="P20" s="16" t="s">
        <v>18</v>
      </c>
      <c r="Q20" s="23">
        <v>424.05</v>
      </c>
      <c r="R20" s="16" t="s">
        <v>18</v>
      </c>
      <c r="S20" s="17">
        <f t="shared" si="0"/>
        <v>3392.4000000000005</v>
      </c>
      <c r="T20" s="16" t="s">
        <v>41</v>
      </c>
      <c r="U20" s="23"/>
      <c r="V20" s="25">
        <v>130.48</v>
      </c>
      <c r="W20" s="18" t="s">
        <v>4</v>
      </c>
      <c r="X20" s="21" t="s">
        <v>136</v>
      </c>
      <c r="Y20" s="20">
        <v>73.88</v>
      </c>
      <c r="Z20" s="16"/>
      <c r="AA20" s="23"/>
      <c r="AB20" s="25"/>
      <c r="AC20" s="16" t="s">
        <v>5</v>
      </c>
      <c r="AD20" s="23"/>
      <c r="AE20" s="25">
        <v>2185.47</v>
      </c>
      <c r="AF20" s="25"/>
      <c r="AG20" s="16" t="s">
        <v>132</v>
      </c>
      <c r="AH20" s="23" t="s">
        <v>131</v>
      </c>
      <c r="AI20" s="28">
        <v>91.52</v>
      </c>
      <c r="AJ20" s="70" t="s">
        <v>147</v>
      </c>
      <c r="AK20" s="68" t="s">
        <v>148</v>
      </c>
      <c r="AL20" s="68">
        <v>807.96</v>
      </c>
      <c r="AM20" s="16" t="s">
        <v>144</v>
      </c>
      <c r="AN20" s="23"/>
      <c r="AO20" s="23">
        <v>5577.85</v>
      </c>
      <c r="AP20" s="16" t="s">
        <v>244</v>
      </c>
      <c r="AQ20" s="23"/>
      <c r="AR20" s="23">
        <v>97.95</v>
      </c>
      <c r="AS20" s="18" t="s">
        <v>194</v>
      </c>
      <c r="AT20" s="18" t="s">
        <v>202</v>
      </c>
      <c r="AU20" s="18">
        <v>73.88</v>
      </c>
      <c r="AV20" s="12" t="s">
        <v>3</v>
      </c>
      <c r="AW20" s="23"/>
      <c r="AX20" s="28">
        <v>5251.66</v>
      </c>
      <c r="AY20" s="16" t="s">
        <v>305</v>
      </c>
      <c r="AZ20" s="23"/>
      <c r="BA20" s="28">
        <v>32.65</v>
      </c>
      <c r="BB20" s="16" t="s">
        <v>244</v>
      </c>
      <c r="BC20" s="23"/>
      <c r="BD20" s="23">
        <v>97.95</v>
      </c>
      <c r="BE20" s="16" t="s">
        <v>267</v>
      </c>
      <c r="BF20" s="23" t="s">
        <v>270</v>
      </c>
      <c r="BG20" s="23">
        <v>338.76</v>
      </c>
      <c r="BH20" s="16" t="s">
        <v>273</v>
      </c>
      <c r="BI20" s="23" t="s">
        <v>274</v>
      </c>
      <c r="BJ20" s="25">
        <v>1707.1</v>
      </c>
      <c r="BK20" s="16" t="s">
        <v>306</v>
      </c>
      <c r="BL20" s="23"/>
      <c r="BM20" s="23">
        <v>32.65</v>
      </c>
      <c r="BN20" s="16" t="s">
        <v>281</v>
      </c>
      <c r="BO20" s="23" t="s">
        <v>291</v>
      </c>
      <c r="BP20" s="23">
        <v>1240.28</v>
      </c>
      <c r="BS20" s="16" t="s">
        <v>306</v>
      </c>
      <c r="BT20" s="23"/>
      <c r="BU20" s="23">
        <v>670.29</v>
      </c>
      <c r="BV20" s="16" t="s">
        <v>319</v>
      </c>
      <c r="BW20" s="23" t="s">
        <v>317</v>
      </c>
      <c r="BX20" s="23">
        <v>302.84</v>
      </c>
      <c r="BY20" s="16"/>
      <c r="BZ20" s="23"/>
      <c r="CA20" s="23"/>
      <c r="CB20" s="16"/>
      <c r="CC20" s="23"/>
      <c r="CD20" s="23"/>
      <c r="CE20" s="16"/>
      <c r="CF20" s="23"/>
      <c r="CG20" s="23"/>
      <c r="CH20" s="16" t="s">
        <v>306</v>
      </c>
      <c r="CI20" s="23"/>
      <c r="CJ20" s="23">
        <v>670.29</v>
      </c>
      <c r="CK20" s="16" t="s">
        <v>306</v>
      </c>
      <c r="CL20" s="23"/>
      <c r="CM20" s="23">
        <v>670.29</v>
      </c>
      <c r="CN20" s="16"/>
      <c r="CO20" s="23"/>
      <c r="CP20" s="23"/>
      <c r="CQ20" s="16"/>
      <c r="CR20" s="23"/>
      <c r="CS20" s="23"/>
      <c r="CT20" s="16" t="s">
        <v>238</v>
      </c>
      <c r="CU20" s="23" t="s">
        <v>374</v>
      </c>
      <c r="CV20" s="23">
        <v>405.04</v>
      </c>
      <c r="CW20" s="16" t="s">
        <v>383</v>
      </c>
      <c r="CX20" s="23" t="s">
        <v>382</v>
      </c>
      <c r="CY20" s="23">
        <v>4457.88</v>
      </c>
      <c r="CZ20" s="16"/>
      <c r="DA20" s="23"/>
      <c r="DB20" s="23"/>
      <c r="DE20" s="16"/>
      <c r="DF20" s="23"/>
      <c r="DG20" s="23"/>
      <c r="DH20" s="16" t="s">
        <v>316</v>
      </c>
      <c r="DI20" s="23" t="s">
        <v>412</v>
      </c>
      <c r="DJ20" s="68">
        <v>4341.94</v>
      </c>
      <c r="DK20" s="16"/>
      <c r="DL20" s="23"/>
      <c r="DM20" s="23"/>
      <c r="DN20" s="16"/>
      <c r="DO20" s="23"/>
      <c r="DP20" s="23"/>
      <c r="DQ20" s="16"/>
      <c r="DR20" s="23"/>
      <c r="DS20" s="23"/>
      <c r="DT20" s="16"/>
      <c r="DU20" s="23"/>
      <c r="DV20" s="23"/>
      <c r="DW20" s="16"/>
      <c r="DX20" s="23"/>
      <c r="DY20" s="23"/>
      <c r="DZ20" s="16"/>
      <c r="EA20" s="23"/>
      <c r="EB20" s="23"/>
      <c r="EC20" s="16"/>
      <c r="ED20" s="23"/>
      <c r="EE20" s="23"/>
      <c r="EF20" s="18" t="s">
        <v>301</v>
      </c>
      <c r="EG20" s="18"/>
      <c r="EH20" s="68">
        <v>65.3</v>
      </c>
      <c r="EI20" s="16"/>
      <c r="EJ20" s="23"/>
      <c r="EK20" s="23"/>
      <c r="EL20" s="16" t="s">
        <v>299</v>
      </c>
      <c r="EM20" s="23"/>
      <c r="EN20" s="68">
        <v>97.95</v>
      </c>
      <c r="EO20" s="23"/>
      <c r="EP20" s="23"/>
      <c r="EQ20" s="16" t="s">
        <v>510</v>
      </c>
      <c r="ER20" s="23" t="s">
        <v>511</v>
      </c>
      <c r="ES20" s="23">
        <v>2294.28</v>
      </c>
      <c r="ET20" s="16"/>
      <c r="EU20" s="23"/>
      <c r="EV20" s="23"/>
      <c r="EW20" s="16" t="s">
        <v>512</v>
      </c>
      <c r="EX20" s="23" t="s">
        <v>513</v>
      </c>
      <c r="EY20" s="23">
        <v>242.7</v>
      </c>
      <c r="EZ20" s="16" t="s">
        <v>514</v>
      </c>
      <c r="FA20" s="23" t="s">
        <v>515</v>
      </c>
      <c r="FB20" s="23">
        <v>221.76</v>
      </c>
      <c r="FC20" s="16" t="s">
        <v>516</v>
      </c>
      <c r="FD20" s="23" t="s">
        <v>517</v>
      </c>
      <c r="FE20" s="23">
        <v>364.52</v>
      </c>
      <c r="FF20" s="16" t="s">
        <v>518</v>
      </c>
      <c r="FG20" s="23" t="s">
        <v>519</v>
      </c>
      <c r="FH20" s="23">
        <v>59116.88</v>
      </c>
      <c r="FI20" s="16" t="s">
        <v>520</v>
      </c>
      <c r="FJ20" s="23" t="s">
        <v>521</v>
      </c>
      <c r="FK20" s="23">
        <v>997.73</v>
      </c>
      <c r="FL20" s="16"/>
      <c r="FM20" s="23"/>
      <c r="FN20" s="23"/>
      <c r="FO20" s="16" t="s">
        <v>522</v>
      </c>
      <c r="FP20" s="23" t="s">
        <v>523</v>
      </c>
      <c r="FQ20" s="23">
        <v>80.69</v>
      </c>
    </row>
    <row r="21" spans="1:173" ht="33.75">
      <c r="A21" s="16"/>
      <c r="B21" s="16" t="s">
        <v>18</v>
      </c>
      <c r="C21" s="23">
        <v>32.62</v>
      </c>
      <c r="D21" s="16" t="s">
        <v>18</v>
      </c>
      <c r="E21" s="23">
        <v>32.62</v>
      </c>
      <c r="F21" s="16" t="s">
        <v>18</v>
      </c>
      <c r="G21" s="23">
        <v>32.62</v>
      </c>
      <c r="H21" s="16" t="s">
        <v>18</v>
      </c>
      <c r="I21" s="23">
        <v>32.62</v>
      </c>
      <c r="J21" s="16" t="s">
        <v>18</v>
      </c>
      <c r="K21" s="23">
        <v>32.62</v>
      </c>
      <c r="L21" s="16" t="s">
        <v>18</v>
      </c>
      <c r="M21" s="23">
        <v>32.62</v>
      </c>
      <c r="N21" s="16" t="s">
        <v>18</v>
      </c>
      <c r="O21" s="23">
        <v>32.62</v>
      </c>
      <c r="P21" s="16" t="s">
        <v>18</v>
      </c>
      <c r="Q21" s="23">
        <v>32.62</v>
      </c>
      <c r="R21" s="16" t="s">
        <v>18</v>
      </c>
      <c r="S21" s="17">
        <f t="shared" si="0"/>
        <v>260.96</v>
      </c>
      <c r="T21" s="16" t="s">
        <v>42</v>
      </c>
      <c r="U21" s="23"/>
      <c r="V21" s="25">
        <v>424.05</v>
      </c>
      <c r="W21" s="16" t="s">
        <v>3</v>
      </c>
      <c r="X21" s="23"/>
      <c r="Y21" s="28">
        <v>5186.42</v>
      </c>
      <c r="Z21" s="16"/>
      <c r="AA21" s="23"/>
      <c r="AB21" s="25"/>
      <c r="AC21" s="16" t="s">
        <v>143</v>
      </c>
      <c r="AD21" s="23" t="s">
        <v>159</v>
      </c>
      <c r="AE21" s="27">
        <v>859.66</v>
      </c>
      <c r="AF21" s="27"/>
      <c r="AG21" s="16" t="s">
        <v>3</v>
      </c>
      <c r="AH21" s="23"/>
      <c r="AI21" s="28">
        <v>5251.66</v>
      </c>
      <c r="AJ21" s="70" t="s">
        <v>149</v>
      </c>
      <c r="AK21" s="68" t="s">
        <v>150</v>
      </c>
      <c r="AL21" s="68">
        <v>324.68</v>
      </c>
      <c r="AM21" s="16" t="s">
        <v>305</v>
      </c>
      <c r="AN21" s="23"/>
      <c r="AO21" s="28">
        <v>32.65</v>
      </c>
      <c r="AP21" s="77" t="s">
        <v>494</v>
      </c>
      <c r="AQ21" s="78" t="s">
        <v>495</v>
      </c>
      <c r="AR21" s="71">
        <v>1000</v>
      </c>
      <c r="AS21" s="18" t="s">
        <v>196</v>
      </c>
      <c r="AT21" s="18" t="s">
        <v>202</v>
      </c>
      <c r="AU21" s="24">
        <v>91.52</v>
      </c>
      <c r="AV21" s="16" t="s">
        <v>144</v>
      </c>
      <c r="AW21" s="23"/>
      <c r="AX21" s="23">
        <v>5577.85</v>
      </c>
      <c r="AY21" s="16" t="s">
        <v>306</v>
      </c>
      <c r="AZ21" s="23"/>
      <c r="BA21" s="23">
        <v>32.65</v>
      </c>
      <c r="BB21" s="16"/>
      <c r="BC21" s="23"/>
      <c r="BD21" s="28"/>
      <c r="BE21" s="16" t="s">
        <v>305</v>
      </c>
      <c r="BF21" s="23"/>
      <c r="BG21" s="28">
        <v>32.65</v>
      </c>
      <c r="BH21" s="16" t="s">
        <v>275</v>
      </c>
      <c r="BI21" s="23" t="s">
        <v>276</v>
      </c>
      <c r="BJ21" s="28">
        <v>1081.67</v>
      </c>
      <c r="BK21" s="16" t="s">
        <v>244</v>
      </c>
      <c r="BL21" s="23"/>
      <c r="BM21" s="23">
        <v>97.95</v>
      </c>
      <c r="BN21" s="16" t="s">
        <v>305</v>
      </c>
      <c r="BO21" s="23"/>
      <c r="BP21" s="28">
        <v>32.65</v>
      </c>
      <c r="BS21" s="16"/>
      <c r="BT21" s="23"/>
      <c r="BU21" s="28"/>
      <c r="BV21" s="16" t="s">
        <v>320</v>
      </c>
      <c r="BW21" s="23" t="s">
        <v>317</v>
      </c>
      <c r="BX21" s="28">
        <v>153.93</v>
      </c>
      <c r="BY21" s="16"/>
      <c r="BZ21" s="23"/>
      <c r="CA21" s="28"/>
      <c r="CB21" s="16"/>
      <c r="CC21" s="23"/>
      <c r="CD21" s="28"/>
      <c r="CE21" s="16"/>
      <c r="CF21" s="23"/>
      <c r="CG21" s="28"/>
      <c r="CH21" s="16"/>
      <c r="CI21" s="23"/>
      <c r="CJ21" s="28"/>
      <c r="CK21" s="16" t="s">
        <v>309</v>
      </c>
      <c r="CL21" s="23"/>
      <c r="CM21" s="23">
        <v>241.82</v>
      </c>
      <c r="CN21" s="16"/>
      <c r="CO21" s="23"/>
      <c r="CP21" s="28"/>
      <c r="CQ21" s="16"/>
      <c r="CR21" s="23"/>
      <c r="CS21" s="28"/>
      <c r="CT21" s="18" t="s">
        <v>333</v>
      </c>
      <c r="CU21" s="23" t="s">
        <v>375</v>
      </c>
      <c r="CV21" s="24">
        <v>44.35</v>
      </c>
      <c r="CW21" s="18" t="s">
        <v>384</v>
      </c>
      <c r="CX21" s="23" t="s">
        <v>385</v>
      </c>
      <c r="CY21" s="24">
        <v>2632.92</v>
      </c>
      <c r="CZ21" s="18"/>
      <c r="DA21" s="23"/>
      <c r="DB21" s="24"/>
      <c r="DE21" s="18"/>
      <c r="DF21" s="23"/>
      <c r="DG21" s="24"/>
      <c r="DH21" s="18" t="s">
        <v>319</v>
      </c>
      <c r="DI21" s="23" t="s">
        <v>412</v>
      </c>
      <c r="DJ21" s="74">
        <v>681.4</v>
      </c>
      <c r="DK21" s="18"/>
      <c r="DL21" s="23"/>
      <c r="DM21" s="24"/>
      <c r="DN21" s="18"/>
      <c r="DO21" s="23"/>
      <c r="DP21" s="24"/>
      <c r="DQ21" s="18"/>
      <c r="DR21" s="23"/>
      <c r="DS21" s="24"/>
      <c r="DT21" s="18"/>
      <c r="DU21" s="23"/>
      <c r="DV21" s="24"/>
      <c r="DW21" s="18"/>
      <c r="DX21" s="23"/>
      <c r="DY21" s="24"/>
      <c r="DZ21" s="18"/>
      <c r="EA21" s="23"/>
      <c r="EB21" s="24"/>
      <c r="EC21" s="18"/>
      <c r="ED21" s="23"/>
      <c r="EE21" s="24"/>
      <c r="EF21" s="18" t="s">
        <v>570</v>
      </c>
      <c r="EG21" s="23"/>
      <c r="EH21" s="74">
        <v>973.89</v>
      </c>
      <c r="EI21" s="18"/>
      <c r="EJ21" s="23"/>
      <c r="EK21" s="24"/>
      <c r="EL21" s="18" t="s">
        <v>301</v>
      </c>
      <c r="EM21" s="18"/>
      <c r="EN21" s="68">
        <v>65.3</v>
      </c>
      <c r="EO21" s="24"/>
      <c r="EP21" s="24"/>
      <c r="EQ21" s="16" t="s">
        <v>516</v>
      </c>
      <c r="ER21" s="23" t="s">
        <v>524</v>
      </c>
      <c r="ES21" s="23">
        <v>364.55</v>
      </c>
      <c r="ET21" s="16"/>
      <c r="EU21" s="23"/>
      <c r="EV21" s="23"/>
      <c r="EW21" s="16" t="s">
        <v>525</v>
      </c>
      <c r="EX21" s="23" t="s">
        <v>513</v>
      </c>
      <c r="EY21" s="23">
        <v>5341.44</v>
      </c>
      <c r="EZ21" s="16" t="s">
        <v>526</v>
      </c>
      <c r="FA21" s="23" t="s">
        <v>527</v>
      </c>
      <c r="FB21" s="23">
        <v>20771.83</v>
      </c>
      <c r="FC21" s="16" t="s">
        <v>528</v>
      </c>
      <c r="FD21" s="23" t="s">
        <v>529</v>
      </c>
      <c r="FE21" s="23">
        <v>258.51</v>
      </c>
      <c r="FF21" s="16"/>
      <c r="FG21" s="23"/>
      <c r="FH21" s="23"/>
      <c r="FI21" s="16" t="s">
        <v>530</v>
      </c>
      <c r="FJ21" s="23" t="s">
        <v>531</v>
      </c>
      <c r="FK21" s="23">
        <v>696.62</v>
      </c>
      <c r="FL21" s="16"/>
      <c r="FM21" s="23"/>
      <c r="FN21" s="23"/>
      <c r="FO21" s="16"/>
      <c r="FP21" s="23"/>
      <c r="FQ21" s="23"/>
    </row>
    <row r="22" spans="1:173" ht="24" customHeight="1">
      <c r="A22" s="16"/>
      <c r="B22" s="16" t="s">
        <v>18</v>
      </c>
      <c r="C22" s="23">
        <v>456.67</v>
      </c>
      <c r="D22" s="16" t="s">
        <v>18</v>
      </c>
      <c r="E22" s="23">
        <v>456.67</v>
      </c>
      <c r="F22" s="16" t="s">
        <v>18</v>
      </c>
      <c r="G22" s="23">
        <v>456.67</v>
      </c>
      <c r="H22" s="16" t="s">
        <v>18</v>
      </c>
      <c r="I22" s="23">
        <v>456.67</v>
      </c>
      <c r="J22" s="16" t="s">
        <v>18</v>
      </c>
      <c r="K22" s="23">
        <v>456.67</v>
      </c>
      <c r="L22" s="16" t="s">
        <v>18</v>
      </c>
      <c r="M22" s="23">
        <v>456.67</v>
      </c>
      <c r="N22" s="16" t="s">
        <v>18</v>
      </c>
      <c r="O22" s="23">
        <v>456.67</v>
      </c>
      <c r="P22" s="16" t="s">
        <v>18</v>
      </c>
      <c r="Q22" s="23">
        <v>456.67</v>
      </c>
      <c r="R22" s="16" t="s">
        <v>18</v>
      </c>
      <c r="S22" s="17">
        <f t="shared" si="0"/>
        <v>3653.36</v>
      </c>
      <c r="T22" s="16" t="s">
        <v>43</v>
      </c>
      <c r="U22" s="23"/>
      <c r="V22" s="25">
        <v>32.62</v>
      </c>
      <c r="W22" s="16" t="s">
        <v>143</v>
      </c>
      <c r="X22" s="23"/>
      <c r="Y22" s="25">
        <v>859.66</v>
      </c>
      <c r="Z22" s="16"/>
      <c r="AA22" s="23"/>
      <c r="AB22" s="25"/>
      <c r="AC22" s="16"/>
      <c r="AD22" s="16"/>
      <c r="AE22" s="16"/>
      <c r="AF22" s="16"/>
      <c r="AG22" s="16" t="s">
        <v>143</v>
      </c>
      <c r="AH22" s="23"/>
      <c r="AI22" s="25">
        <v>859.66</v>
      </c>
      <c r="AJ22" s="70" t="s">
        <v>151</v>
      </c>
      <c r="AK22" s="68" t="s">
        <v>152</v>
      </c>
      <c r="AL22" s="68">
        <v>172.13</v>
      </c>
      <c r="AM22" s="16" t="s">
        <v>306</v>
      </c>
      <c r="AN22" s="23"/>
      <c r="AO22" s="23">
        <v>32.65</v>
      </c>
      <c r="AP22" s="16"/>
      <c r="AQ22" s="23"/>
      <c r="AR22" s="23"/>
      <c r="AS22" s="16" t="s">
        <v>3</v>
      </c>
      <c r="AT22" s="23"/>
      <c r="AU22" s="28">
        <v>5251.66</v>
      </c>
      <c r="AV22" s="16" t="s">
        <v>206</v>
      </c>
      <c r="AW22" s="23"/>
      <c r="AX22" s="23">
        <v>1270.15</v>
      </c>
      <c r="AY22" s="16" t="s">
        <v>244</v>
      </c>
      <c r="AZ22" s="23"/>
      <c r="BA22" s="23">
        <v>97.95</v>
      </c>
      <c r="BB22" s="16"/>
      <c r="BC22" s="23"/>
      <c r="BD22" s="23"/>
      <c r="BE22" s="16" t="s">
        <v>306</v>
      </c>
      <c r="BF22" s="23"/>
      <c r="BG22" s="23">
        <v>32.65</v>
      </c>
      <c r="BH22" s="16" t="s">
        <v>277</v>
      </c>
      <c r="BI22" s="23" t="s">
        <v>278</v>
      </c>
      <c r="BJ22" s="23">
        <v>56.97</v>
      </c>
      <c r="BK22" s="16"/>
      <c r="BL22" s="23"/>
      <c r="BM22" s="23"/>
      <c r="BN22" s="16" t="s">
        <v>306</v>
      </c>
      <c r="BO22" s="23"/>
      <c r="BP22" s="23">
        <v>32.65</v>
      </c>
      <c r="BS22" s="16"/>
      <c r="BT22" s="23"/>
      <c r="BU22" s="23"/>
      <c r="BV22" s="16" t="s">
        <v>292</v>
      </c>
      <c r="BW22" s="23" t="s">
        <v>321</v>
      </c>
      <c r="BX22" s="23">
        <v>4897.8</v>
      </c>
      <c r="BY22" s="16"/>
      <c r="BZ22" s="23"/>
      <c r="CA22" s="23"/>
      <c r="CB22" s="16"/>
      <c r="CC22" s="23"/>
      <c r="CD22" s="23"/>
      <c r="CE22" s="16"/>
      <c r="CF22" s="23"/>
      <c r="CG22" s="23"/>
      <c r="CH22" s="16"/>
      <c r="CI22" s="23"/>
      <c r="CJ22" s="23"/>
      <c r="CK22" s="16"/>
      <c r="CL22" s="23"/>
      <c r="CM22" s="23"/>
      <c r="CN22" s="16"/>
      <c r="CO22" s="23"/>
      <c r="CP22" s="23"/>
      <c r="CQ22" s="16"/>
      <c r="CR22" s="23"/>
      <c r="CS22" s="23"/>
      <c r="CT22" s="16"/>
      <c r="CU22" s="23"/>
      <c r="CV22" s="23"/>
      <c r="CW22" s="16"/>
      <c r="CX22" s="23"/>
      <c r="CY22" s="23"/>
      <c r="CZ22" s="16"/>
      <c r="DA22" s="23"/>
      <c r="DB22" s="23"/>
      <c r="DE22" s="16"/>
      <c r="DF22" s="23"/>
      <c r="DG22" s="23"/>
      <c r="DH22" s="16" t="s">
        <v>320</v>
      </c>
      <c r="DI22" s="23" t="s">
        <v>412</v>
      </c>
      <c r="DJ22" s="68">
        <v>2572.64</v>
      </c>
      <c r="DK22" s="16"/>
      <c r="DL22" s="23"/>
      <c r="DM22" s="23"/>
      <c r="DN22" s="16"/>
      <c r="DO22" s="23"/>
      <c r="DP22" s="23"/>
      <c r="DQ22" s="16"/>
      <c r="DR22" s="23"/>
      <c r="DS22" s="23"/>
      <c r="DT22" s="16"/>
      <c r="DU22" s="23"/>
      <c r="DV22" s="23"/>
      <c r="DW22" s="16"/>
      <c r="DX22" s="23"/>
      <c r="DY22" s="23"/>
      <c r="DZ22" s="16"/>
      <c r="EA22" s="23"/>
      <c r="EB22" s="23"/>
      <c r="EC22" s="16"/>
      <c r="ED22" s="23"/>
      <c r="EE22" s="23"/>
      <c r="EF22" s="16"/>
      <c r="EG22" s="23"/>
      <c r="EH22" s="23"/>
      <c r="EI22" s="16"/>
      <c r="EJ22" s="23"/>
      <c r="EK22" s="23"/>
      <c r="EL22" s="16"/>
      <c r="EM22" s="23"/>
      <c r="EN22" s="23"/>
      <c r="EO22" s="23"/>
      <c r="EP22" s="23"/>
      <c r="EQ22" s="18" t="s">
        <v>467</v>
      </c>
      <c r="ER22" s="23" t="s">
        <v>532</v>
      </c>
      <c r="ES22" s="24">
        <v>80.69</v>
      </c>
      <c r="ET22" s="18"/>
      <c r="EU22" s="23"/>
      <c r="EV22" s="24"/>
      <c r="EW22" s="18" t="s">
        <v>533</v>
      </c>
      <c r="EX22" s="23" t="s">
        <v>513</v>
      </c>
      <c r="EY22" s="24">
        <v>988.32</v>
      </c>
      <c r="EZ22" s="18" t="s">
        <v>534</v>
      </c>
      <c r="FA22" s="23" t="s">
        <v>535</v>
      </c>
      <c r="FB22" s="24">
        <v>121.35</v>
      </c>
      <c r="FC22" s="18" t="s">
        <v>514</v>
      </c>
      <c r="FD22" s="23" t="s">
        <v>536</v>
      </c>
      <c r="FE22" s="24">
        <v>221.76</v>
      </c>
      <c r="FF22" s="18"/>
      <c r="FG22" s="23"/>
      <c r="FH22" s="24"/>
      <c r="FI22" s="18" t="s">
        <v>537</v>
      </c>
      <c r="FJ22" s="23" t="s">
        <v>538</v>
      </c>
      <c r="FK22" s="24">
        <v>1139.14</v>
      </c>
      <c r="FL22" s="18"/>
      <c r="FM22" s="23"/>
      <c r="FN22" s="24"/>
      <c r="FO22" s="18"/>
      <c r="FP22" s="23"/>
      <c r="FQ22" s="24"/>
    </row>
    <row r="23" spans="1:173" ht="22.5">
      <c r="A23" s="16"/>
      <c r="B23" s="16" t="s">
        <v>18</v>
      </c>
      <c r="C23" s="23">
        <v>32.62</v>
      </c>
      <c r="D23" s="16" t="s">
        <v>18</v>
      </c>
      <c r="E23" s="23">
        <v>32.62</v>
      </c>
      <c r="F23" s="16" t="s">
        <v>18</v>
      </c>
      <c r="G23" s="23">
        <v>32.62</v>
      </c>
      <c r="H23" s="16" t="s">
        <v>18</v>
      </c>
      <c r="I23" s="23">
        <v>32.62</v>
      </c>
      <c r="J23" s="16" t="s">
        <v>18</v>
      </c>
      <c r="K23" s="23">
        <v>32.62</v>
      </c>
      <c r="L23" s="16" t="s">
        <v>18</v>
      </c>
      <c r="M23" s="23">
        <v>32.62</v>
      </c>
      <c r="N23" s="16" t="s">
        <v>18</v>
      </c>
      <c r="O23" s="23">
        <v>32.62</v>
      </c>
      <c r="P23" s="16" t="s">
        <v>18</v>
      </c>
      <c r="Q23" s="23">
        <v>32.62</v>
      </c>
      <c r="R23" s="16" t="s">
        <v>18</v>
      </c>
      <c r="S23" s="17">
        <f t="shared" si="0"/>
        <v>260.96</v>
      </c>
      <c r="T23" s="16" t="s">
        <v>44</v>
      </c>
      <c r="U23" s="23"/>
      <c r="V23" s="25">
        <v>456.67</v>
      </c>
      <c r="W23" s="16" t="s">
        <v>5</v>
      </c>
      <c r="X23" s="23"/>
      <c r="Y23" s="25">
        <v>2185.47</v>
      </c>
      <c r="Z23" s="16"/>
      <c r="AA23" s="23"/>
      <c r="AB23" s="25"/>
      <c r="AC23" s="16"/>
      <c r="AD23" s="16"/>
      <c r="AE23" s="16"/>
      <c r="AF23" s="16"/>
      <c r="AG23" s="16" t="s">
        <v>144</v>
      </c>
      <c r="AH23" s="23"/>
      <c r="AI23" s="23">
        <v>5577.85</v>
      </c>
      <c r="AJ23" s="70" t="s">
        <v>153</v>
      </c>
      <c r="AK23" s="68" t="s">
        <v>154</v>
      </c>
      <c r="AL23" s="68">
        <v>378.12</v>
      </c>
      <c r="AM23" s="16" t="s">
        <v>307</v>
      </c>
      <c r="AN23" s="23"/>
      <c r="AO23" s="23">
        <v>555.05</v>
      </c>
      <c r="AP23" s="16"/>
      <c r="AQ23" s="23"/>
      <c r="AR23" s="23"/>
      <c r="AS23" s="16" t="s">
        <v>144</v>
      </c>
      <c r="AT23" s="23"/>
      <c r="AU23" s="23">
        <v>5577.85</v>
      </c>
      <c r="AV23" s="16" t="s">
        <v>305</v>
      </c>
      <c r="AW23" s="23"/>
      <c r="AX23" s="28">
        <v>32.65</v>
      </c>
      <c r="AY23" s="16"/>
      <c r="AZ23" s="23"/>
      <c r="BA23" s="23"/>
      <c r="BB23" s="16"/>
      <c r="BC23" s="23"/>
      <c r="BD23" s="23"/>
      <c r="BE23" s="16" t="s">
        <v>307</v>
      </c>
      <c r="BF23" s="23"/>
      <c r="BG23" s="23">
        <v>555.05</v>
      </c>
      <c r="BH23" s="16" t="s">
        <v>272</v>
      </c>
      <c r="BI23" s="23" t="s">
        <v>279</v>
      </c>
      <c r="BJ23" s="23">
        <v>1596.99</v>
      </c>
      <c r="BK23" s="16"/>
      <c r="BL23" s="23"/>
      <c r="BM23" s="23"/>
      <c r="BN23" s="16" t="s">
        <v>307</v>
      </c>
      <c r="BO23" s="23"/>
      <c r="BP23" s="23">
        <v>555.05</v>
      </c>
      <c r="BS23" s="16"/>
      <c r="BT23" s="23"/>
      <c r="BU23" s="23"/>
      <c r="BV23" s="16" t="s">
        <v>322</v>
      </c>
      <c r="BW23" s="23" t="s">
        <v>321</v>
      </c>
      <c r="BX23" s="23">
        <v>5252.13</v>
      </c>
      <c r="BY23" s="16"/>
      <c r="BZ23" s="23"/>
      <c r="CA23" s="23"/>
      <c r="CB23" s="16"/>
      <c r="CC23" s="23"/>
      <c r="CD23" s="23"/>
      <c r="CE23" s="16"/>
      <c r="CF23" s="23"/>
      <c r="CG23" s="23"/>
      <c r="CH23" s="16"/>
      <c r="CI23" s="23"/>
      <c r="CJ23" s="23"/>
      <c r="CK23" s="16"/>
      <c r="CL23" s="23"/>
      <c r="CM23" s="23"/>
      <c r="CN23" s="16"/>
      <c r="CO23" s="23"/>
      <c r="CP23" s="23"/>
      <c r="CQ23" s="16"/>
      <c r="CR23" s="23"/>
      <c r="CS23" s="23"/>
      <c r="CT23" s="16"/>
      <c r="CU23" s="23"/>
      <c r="CV23" s="23"/>
      <c r="CW23" s="16"/>
      <c r="CX23" s="23"/>
      <c r="CY23" s="23"/>
      <c r="CZ23" s="16"/>
      <c r="DA23" s="23"/>
      <c r="DB23" s="23"/>
      <c r="DE23" s="16" t="s">
        <v>197</v>
      </c>
      <c r="DF23" s="23"/>
      <c r="DG23" s="68">
        <v>1044.8</v>
      </c>
      <c r="DH23" s="16" t="s">
        <v>413</v>
      </c>
      <c r="DI23" s="23" t="s">
        <v>414</v>
      </c>
      <c r="DJ23" s="107">
        <v>3667.41</v>
      </c>
      <c r="DK23" s="16"/>
      <c r="DL23" s="23"/>
      <c r="DM23" s="23"/>
      <c r="DN23" s="16"/>
      <c r="DO23" s="23"/>
      <c r="DP23" s="23"/>
      <c r="DQ23" s="16"/>
      <c r="DR23" s="23"/>
      <c r="DS23" s="23"/>
      <c r="DT23" s="16"/>
      <c r="DU23" s="23"/>
      <c r="DV23" s="23"/>
      <c r="DW23" s="16"/>
      <c r="DX23" s="23"/>
      <c r="DY23" s="23"/>
      <c r="DZ23" s="16"/>
      <c r="EA23" s="23"/>
      <c r="EB23" s="23"/>
      <c r="EC23" s="16"/>
      <c r="ED23" s="23"/>
      <c r="EE23" s="23"/>
      <c r="EF23" s="16"/>
      <c r="EG23" s="23"/>
      <c r="EH23" s="23"/>
      <c r="EI23" s="16"/>
      <c r="EJ23" s="23"/>
      <c r="EK23" s="23"/>
      <c r="EL23" s="16"/>
      <c r="EM23" s="23"/>
      <c r="EN23" s="23"/>
      <c r="EO23" s="23"/>
      <c r="EP23" s="23"/>
      <c r="EQ23" s="16" t="s">
        <v>514</v>
      </c>
      <c r="ER23" s="23" t="s">
        <v>532</v>
      </c>
      <c r="ES23" s="23">
        <v>221.76</v>
      </c>
      <c r="ET23" s="16"/>
      <c r="EU23" s="23"/>
      <c r="EV23" s="23"/>
      <c r="EW23" s="16" t="s">
        <v>539</v>
      </c>
      <c r="EX23" s="23" t="s">
        <v>513</v>
      </c>
      <c r="EY23" s="23">
        <v>1335.36</v>
      </c>
      <c r="EZ23" s="16" t="s">
        <v>540</v>
      </c>
      <c r="FA23" s="23" t="s">
        <v>535</v>
      </c>
      <c r="FB23" s="23">
        <v>13703.73</v>
      </c>
      <c r="FC23" s="16" t="s">
        <v>467</v>
      </c>
      <c r="FD23" s="23" t="s">
        <v>541</v>
      </c>
      <c r="FE23" s="23">
        <v>80.69</v>
      </c>
      <c r="FF23" s="16"/>
      <c r="FG23" s="23"/>
      <c r="FH23" s="23"/>
      <c r="FI23" s="16"/>
      <c r="FJ23" s="23"/>
      <c r="FK23" s="23"/>
      <c r="FL23" s="16"/>
      <c r="FM23" s="23"/>
      <c r="FN23" s="23"/>
      <c r="FO23" s="16"/>
      <c r="FP23" s="23"/>
      <c r="FQ23" s="23"/>
    </row>
    <row r="24" spans="1:173" ht="21" customHeight="1">
      <c r="A24" s="16"/>
      <c r="B24" s="16" t="s">
        <v>18</v>
      </c>
      <c r="C24" s="23">
        <v>32.62</v>
      </c>
      <c r="D24" s="16" t="s">
        <v>18</v>
      </c>
      <c r="E24" s="23">
        <v>32.62</v>
      </c>
      <c r="F24" s="16" t="s">
        <v>18</v>
      </c>
      <c r="G24" s="23">
        <v>32.62</v>
      </c>
      <c r="H24" s="16" t="s">
        <v>18</v>
      </c>
      <c r="I24" s="23">
        <v>32.62</v>
      </c>
      <c r="J24" s="16" t="s">
        <v>18</v>
      </c>
      <c r="K24" s="23">
        <v>32.62</v>
      </c>
      <c r="L24" s="16" t="s">
        <v>18</v>
      </c>
      <c r="M24" s="23">
        <v>32.62</v>
      </c>
      <c r="N24" s="16" t="s">
        <v>18</v>
      </c>
      <c r="O24" s="23">
        <v>32.62</v>
      </c>
      <c r="P24" s="16" t="s">
        <v>18</v>
      </c>
      <c r="Q24" s="23">
        <v>32.62</v>
      </c>
      <c r="R24" s="16" t="s">
        <v>18</v>
      </c>
      <c r="S24" s="17">
        <f t="shared" si="0"/>
        <v>260.96</v>
      </c>
      <c r="T24" s="16" t="s">
        <v>45</v>
      </c>
      <c r="U24" s="23"/>
      <c r="V24" s="25">
        <v>32.62</v>
      </c>
      <c r="W24" s="16"/>
      <c r="X24" s="23"/>
      <c r="Y24" s="25"/>
      <c r="Z24" s="16"/>
      <c r="AA24" s="23"/>
      <c r="AB24" s="25"/>
      <c r="AC24" s="16"/>
      <c r="AD24" s="16"/>
      <c r="AE24" s="16"/>
      <c r="AF24" s="16"/>
      <c r="AG24" s="16" t="s">
        <v>305</v>
      </c>
      <c r="AH24" s="23"/>
      <c r="AI24" s="28">
        <v>32.65</v>
      </c>
      <c r="AJ24" s="70" t="s">
        <v>155</v>
      </c>
      <c r="AK24" s="68" t="s">
        <v>156</v>
      </c>
      <c r="AL24" s="68">
        <v>894.72</v>
      </c>
      <c r="AM24" s="16" t="s">
        <v>244</v>
      </c>
      <c r="AN24" s="23"/>
      <c r="AO24" s="23">
        <v>97.95</v>
      </c>
      <c r="AP24" s="16"/>
      <c r="AQ24" s="23"/>
      <c r="AR24" s="23"/>
      <c r="AS24" s="16" t="s">
        <v>206</v>
      </c>
      <c r="AT24" s="23"/>
      <c r="AU24" s="23">
        <v>1270.15</v>
      </c>
      <c r="AV24" s="16" t="s">
        <v>306</v>
      </c>
      <c r="AW24" s="23"/>
      <c r="AX24" s="23">
        <v>32.65</v>
      </c>
      <c r="AY24" s="16"/>
      <c r="AZ24" s="23"/>
      <c r="BA24" s="23"/>
      <c r="BB24" s="16"/>
      <c r="BC24" s="23"/>
      <c r="BD24" s="23"/>
      <c r="BE24" s="16" t="s">
        <v>244</v>
      </c>
      <c r="BF24" s="23"/>
      <c r="BG24" s="23">
        <v>97.95</v>
      </c>
      <c r="BH24" s="16" t="s">
        <v>305</v>
      </c>
      <c r="BI24" s="23"/>
      <c r="BJ24" s="28">
        <v>32.65</v>
      </c>
      <c r="BK24" s="16"/>
      <c r="BL24" s="23"/>
      <c r="BM24" s="23"/>
      <c r="BN24" s="16" t="s">
        <v>244</v>
      </c>
      <c r="BO24" s="23"/>
      <c r="BP24" s="23">
        <v>97.95</v>
      </c>
      <c r="BS24" s="16"/>
      <c r="BT24" s="23"/>
      <c r="BU24" s="23"/>
      <c r="BV24" s="16" t="s">
        <v>318</v>
      </c>
      <c r="BW24" s="23" t="s">
        <v>321</v>
      </c>
      <c r="BX24" s="23">
        <v>1154.24</v>
      </c>
      <c r="BY24" s="16"/>
      <c r="BZ24" s="23"/>
      <c r="CA24" s="23"/>
      <c r="CB24" s="16"/>
      <c r="CC24" s="23"/>
      <c r="CD24" s="23"/>
      <c r="CE24" s="16"/>
      <c r="CF24" s="23"/>
      <c r="CG24" s="23"/>
      <c r="CH24" s="16"/>
      <c r="CI24" s="23"/>
      <c r="CJ24" s="23"/>
      <c r="CK24" s="16"/>
      <c r="CL24" s="23"/>
      <c r="CM24" s="23"/>
      <c r="CN24" s="16"/>
      <c r="CO24" s="23"/>
      <c r="CP24" s="23"/>
      <c r="CQ24" s="16"/>
      <c r="CR24" s="23"/>
      <c r="CS24" s="23"/>
      <c r="CT24" s="16"/>
      <c r="CU24" s="23"/>
      <c r="CV24" s="23"/>
      <c r="CW24" s="16"/>
      <c r="CX24" s="23"/>
      <c r="CY24" s="23"/>
      <c r="CZ24" s="16"/>
      <c r="DA24" s="23"/>
      <c r="DB24" s="23"/>
      <c r="DE24" s="16" t="s">
        <v>355</v>
      </c>
      <c r="DF24" s="23"/>
      <c r="DG24" s="68">
        <v>5909.65</v>
      </c>
      <c r="DH24" s="16" t="s">
        <v>355</v>
      </c>
      <c r="DI24" s="23"/>
      <c r="DJ24" s="68">
        <v>5909.65</v>
      </c>
      <c r="DK24" s="16" t="s">
        <v>355</v>
      </c>
      <c r="DL24" s="23"/>
      <c r="DM24" s="68">
        <v>5909.65</v>
      </c>
      <c r="DN24" s="16" t="s">
        <v>355</v>
      </c>
      <c r="DO24" s="23"/>
      <c r="DP24" s="68">
        <v>5909.65</v>
      </c>
      <c r="DQ24" s="16" t="s">
        <v>355</v>
      </c>
      <c r="DR24" s="23"/>
      <c r="DS24" s="68">
        <v>5909.65</v>
      </c>
      <c r="DT24" s="16" t="s">
        <v>355</v>
      </c>
      <c r="DU24" s="23"/>
      <c r="DV24" s="68">
        <v>5909.65</v>
      </c>
      <c r="DW24" s="16" t="s">
        <v>355</v>
      </c>
      <c r="DX24" s="23"/>
      <c r="DY24" s="68">
        <v>5909.65</v>
      </c>
      <c r="DZ24" s="16" t="s">
        <v>355</v>
      </c>
      <c r="EA24" s="23"/>
      <c r="EB24" s="68">
        <v>5909.65</v>
      </c>
      <c r="EC24" s="16" t="s">
        <v>355</v>
      </c>
      <c r="ED24" s="23"/>
      <c r="EE24" s="68">
        <v>5909.65</v>
      </c>
      <c r="EF24" s="16" t="s">
        <v>355</v>
      </c>
      <c r="EG24" s="23"/>
      <c r="EH24" s="68">
        <v>5909.65</v>
      </c>
      <c r="EI24" s="16" t="s">
        <v>355</v>
      </c>
      <c r="EJ24" s="23"/>
      <c r="EK24" s="68">
        <v>5909.65</v>
      </c>
      <c r="EL24" s="16" t="s">
        <v>355</v>
      </c>
      <c r="EM24" s="23"/>
      <c r="EN24" s="68">
        <v>5909.65</v>
      </c>
      <c r="EO24" s="23"/>
      <c r="EP24" s="23"/>
      <c r="EQ24" s="16"/>
      <c r="ER24" s="23"/>
      <c r="ES24" s="23"/>
      <c r="ET24" s="16"/>
      <c r="EU24" s="23"/>
      <c r="EV24" s="23"/>
      <c r="EW24" s="16" t="s">
        <v>542</v>
      </c>
      <c r="EX24" s="23" t="s">
        <v>513</v>
      </c>
      <c r="EY24" s="23">
        <v>667.68</v>
      </c>
      <c r="EZ24" s="16" t="s">
        <v>467</v>
      </c>
      <c r="FA24" s="23" t="s">
        <v>543</v>
      </c>
      <c r="FB24" s="23">
        <v>80.69</v>
      </c>
      <c r="FC24" s="16" t="s">
        <v>544</v>
      </c>
      <c r="FD24" s="23" t="s">
        <v>545</v>
      </c>
      <c r="FE24" s="23">
        <v>435.54</v>
      </c>
      <c r="FF24" s="16"/>
      <c r="FG24" s="23"/>
      <c r="FH24" s="23"/>
      <c r="FI24" s="16"/>
      <c r="FJ24" s="23"/>
      <c r="FK24" s="23"/>
      <c r="FL24" s="16"/>
      <c r="FM24" s="23"/>
      <c r="FN24" s="23"/>
      <c r="FO24" s="16"/>
      <c r="FP24" s="23"/>
      <c r="FQ24" s="23"/>
    </row>
    <row r="25" spans="1:173" ht="33.75">
      <c r="A25" s="16"/>
      <c r="B25" s="16" t="s">
        <v>18</v>
      </c>
      <c r="C25" s="23">
        <v>326.19</v>
      </c>
      <c r="D25" s="16" t="s">
        <v>18</v>
      </c>
      <c r="E25" s="23">
        <v>326.19</v>
      </c>
      <c r="F25" s="16" t="s">
        <v>18</v>
      </c>
      <c r="G25" s="23">
        <v>326.19</v>
      </c>
      <c r="H25" s="16" t="s">
        <v>18</v>
      </c>
      <c r="I25" s="23">
        <v>326.19</v>
      </c>
      <c r="J25" s="16" t="s">
        <v>18</v>
      </c>
      <c r="K25" s="23">
        <v>326.19</v>
      </c>
      <c r="L25" s="16" t="s">
        <v>18</v>
      </c>
      <c r="M25" s="23">
        <v>326.19</v>
      </c>
      <c r="N25" s="16" t="s">
        <v>18</v>
      </c>
      <c r="O25" s="23">
        <v>326.19</v>
      </c>
      <c r="P25" s="16" t="s">
        <v>18</v>
      </c>
      <c r="Q25" s="23">
        <v>326.19</v>
      </c>
      <c r="R25" s="16" t="s">
        <v>18</v>
      </c>
      <c r="S25" s="17">
        <f t="shared" si="0"/>
        <v>2609.52</v>
      </c>
      <c r="T25" s="16" t="s">
        <v>46</v>
      </c>
      <c r="U25" s="23"/>
      <c r="V25" s="25">
        <v>32.62</v>
      </c>
      <c r="W25" s="16"/>
      <c r="X25" s="23"/>
      <c r="Y25" s="25"/>
      <c r="Z25" s="16"/>
      <c r="AA25" s="23"/>
      <c r="AB25" s="25"/>
      <c r="AC25" s="16"/>
      <c r="AD25" s="16"/>
      <c r="AE25" s="16"/>
      <c r="AF25" s="16"/>
      <c r="AG25" s="16" t="s">
        <v>306</v>
      </c>
      <c r="AH25" s="23"/>
      <c r="AI25" s="23">
        <v>32.65</v>
      </c>
      <c r="AJ25" s="70" t="s">
        <v>157</v>
      </c>
      <c r="AK25" s="68" t="s">
        <v>158</v>
      </c>
      <c r="AL25" s="68">
        <v>27302.78</v>
      </c>
      <c r="AM25" s="16"/>
      <c r="AN25" s="23"/>
      <c r="AO25" s="23"/>
      <c r="AP25" s="16"/>
      <c r="AQ25" s="23"/>
      <c r="AR25" s="23"/>
      <c r="AS25" s="16" t="s">
        <v>305</v>
      </c>
      <c r="AT25" s="23"/>
      <c r="AU25" s="28">
        <v>32.65</v>
      </c>
      <c r="AV25" s="16" t="s">
        <v>307</v>
      </c>
      <c r="AW25" s="23"/>
      <c r="AX25" s="23">
        <v>555.05</v>
      </c>
      <c r="AY25" s="16"/>
      <c r="AZ25" s="23"/>
      <c r="BA25" s="23"/>
      <c r="BB25" s="16"/>
      <c r="BC25" s="23"/>
      <c r="BD25" s="23"/>
      <c r="BE25" s="16"/>
      <c r="BF25" s="23"/>
      <c r="BG25" s="23"/>
      <c r="BH25" s="16" t="s">
        <v>306</v>
      </c>
      <c r="BI25" s="23"/>
      <c r="BJ25" s="23">
        <v>32.65</v>
      </c>
      <c r="BK25" s="16"/>
      <c r="BL25" s="23"/>
      <c r="BM25" s="23"/>
      <c r="BN25" s="16"/>
      <c r="BO25" s="23"/>
      <c r="BP25" s="23"/>
      <c r="BS25" s="16"/>
      <c r="BT25" s="23"/>
      <c r="BU25" s="23"/>
      <c r="BV25" s="18" t="s">
        <v>301</v>
      </c>
      <c r="BW25" s="18"/>
      <c r="BX25" s="23">
        <v>91.52</v>
      </c>
      <c r="BY25" s="18" t="s">
        <v>301</v>
      </c>
      <c r="BZ25" s="18"/>
      <c r="CA25" s="23">
        <v>91.52</v>
      </c>
      <c r="CB25" s="18" t="s">
        <v>301</v>
      </c>
      <c r="CC25" s="18"/>
      <c r="CD25" s="23">
        <v>91.52</v>
      </c>
      <c r="CE25" s="18" t="s">
        <v>301</v>
      </c>
      <c r="CF25" s="18"/>
      <c r="CG25" s="23">
        <v>91.52</v>
      </c>
      <c r="CH25" s="18" t="s">
        <v>301</v>
      </c>
      <c r="CI25" s="18"/>
      <c r="CJ25" s="23">
        <v>91.52</v>
      </c>
      <c r="CK25" s="18"/>
      <c r="CL25" s="18"/>
      <c r="CM25" s="23"/>
      <c r="CN25" s="18"/>
      <c r="CO25" s="18"/>
      <c r="CP25" s="23"/>
      <c r="CQ25" s="18"/>
      <c r="CR25" s="18"/>
      <c r="CS25" s="23"/>
      <c r="CT25" s="18"/>
      <c r="CU25" s="18"/>
      <c r="CV25" s="23"/>
      <c r="CW25" s="18"/>
      <c r="CX25" s="18"/>
      <c r="CY25" s="23"/>
      <c r="CZ25" s="18"/>
      <c r="DA25" s="18"/>
      <c r="DB25" s="23"/>
      <c r="DE25" s="16" t="s">
        <v>356</v>
      </c>
      <c r="DF25" s="18"/>
      <c r="DG25" s="68">
        <v>1828.4</v>
      </c>
      <c r="DH25" s="16" t="s">
        <v>356</v>
      </c>
      <c r="DI25" s="18"/>
      <c r="DJ25" s="68">
        <v>1828.4</v>
      </c>
      <c r="DK25" s="16" t="s">
        <v>356</v>
      </c>
      <c r="DL25" s="18"/>
      <c r="DM25" s="68">
        <v>1828.4</v>
      </c>
      <c r="DN25" s="16" t="s">
        <v>356</v>
      </c>
      <c r="DO25" s="18"/>
      <c r="DP25" s="68">
        <v>1828.4</v>
      </c>
      <c r="DQ25" s="16" t="s">
        <v>356</v>
      </c>
      <c r="DR25" s="18"/>
      <c r="DS25" s="68">
        <v>1828.4</v>
      </c>
      <c r="DT25" s="16" t="s">
        <v>356</v>
      </c>
      <c r="DU25" s="18"/>
      <c r="DV25" s="68">
        <v>1828.4</v>
      </c>
      <c r="DW25" s="16" t="s">
        <v>356</v>
      </c>
      <c r="DX25" s="18"/>
      <c r="DY25" s="68">
        <v>1828.4</v>
      </c>
      <c r="DZ25" s="16" t="s">
        <v>356</v>
      </c>
      <c r="EA25" s="18"/>
      <c r="EB25" s="68">
        <v>1828.4</v>
      </c>
      <c r="EC25" s="16" t="s">
        <v>356</v>
      </c>
      <c r="ED25" s="18"/>
      <c r="EE25" s="68">
        <v>1828.4</v>
      </c>
      <c r="EF25" s="16" t="s">
        <v>356</v>
      </c>
      <c r="EG25" s="18"/>
      <c r="EH25" s="68">
        <v>1828.4</v>
      </c>
      <c r="EI25" s="16" t="s">
        <v>356</v>
      </c>
      <c r="EJ25" s="18"/>
      <c r="EK25" s="68">
        <v>1828.4</v>
      </c>
      <c r="EL25" s="16" t="s">
        <v>356</v>
      </c>
      <c r="EM25" s="18"/>
      <c r="EN25" s="68">
        <v>1828.4</v>
      </c>
      <c r="EO25" s="23"/>
      <c r="EP25" s="23"/>
      <c r="EQ25" s="16"/>
      <c r="ER25" s="23"/>
      <c r="ES25" s="23"/>
      <c r="ET25" s="16"/>
      <c r="EU25" s="23"/>
      <c r="EV25" s="23"/>
      <c r="EW25" s="16" t="s">
        <v>546</v>
      </c>
      <c r="EX25" s="23" t="s">
        <v>513</v>
      </c>
      <c r="EY25" s="23">
        <v>1389.44</v>
      </c>
      <c r="EZ25" s="16" t="s">
        <v>547</v>
      </c>
      <c r="FA25" s="23" t="s">
        <v>548</v>
      </c>
      <c r="FB25" s="23">
        <v>1500</v>
      </c>
      <c r="FC25" s="16" t="s">
        <v>549</v>
      </c>
      <c r="FD25" s="23" t="s">
        <v>545</v>
      </c>
      <c r="FE25" s="23">
        <v>9522.22</v>
      </c>
      <c r="FF25" s="16"/>
      <c r="FG25" s="23"/>
      <c r="FH25" s="23"/>
      <c r="FI25" s="16"/>
      <c r="FJ25" s="23"/>
      <c r="FK25" s="23"/>
      <c r="FL25" s="16"/>
      <c r="FM25" s="23"/>
      <c r="FN25" s="23"/>
      <c r="FO25" s="16"/>
      <c r="FP25" s="23"/>
      <c r="FQ25" s="23"/>
    </row>
    <row r="26" spans="1:173" ht="45">
      <c r="A26" s="16"/>
      <c r="B26" s="16" t="s">
        <v>18</v>
      </c>
      <c r="C26" s="23">
        <v>913.33</v>
      </c>
      <c r="D26" s="16" t="s">
        <v>18</v>
      </c>
      <c r="E26" s="23">
        <v>913.33</v>
      </c>
      <c r="F26" s="16" t="s">
        <v>18</v>
      </c>
      <c r="G26" s="23">
        <v>913.33</v>
      </c>
      <c r="H26" s="16" t="s">
        <v>18</v>
      </c>
      <c r="I26" s="23">
        <v>913.33</v>
      </c>
      <c r="J26" s="16" t="s">
        <v>18</v>
      </c>
      <c r="K26" s="23">
        <v>913.33</v>
      </c>
      <c r="L26" s="16" t="s">
        <v>18</v>
      </c>
      <c r="M26" s="23">
        <v>913.33</v>
      </c>
      <c r="N26" s="16" t="s">
        <v>18</v>
      </c>
      <c r="O26" s="23">
        <v>913.33</v>
      </c>
      <c r="P26" s="16" t="s">
        <v>18</v>
      </c>
      <c r="Q26" s="23">
        <v>913.33</v>
      </c>
      <c r="R26" s="16" t="s">
        <v>18</v>
      </c>
      <c r="S26" s="17">
        <f t="shared" si="0"/>
        <v>7306.64</v>
      </c>
      <c r="T26" s="16" t="s">
        <v>49</v>
      </c>
      <c r="U26" s="23"/>
      <c r="V26" s="25">
        <v>326.19</v>
      </c>
      <c r="W26" s="16"/>
      <c r="X26" s="23"/>
      <c r="Y26" s="25"/>
      <c r="Z26" s="16"/>
      <c r="AA26" s="23"/>
      <c r="AB26" s="25"/>
      <c r="AC26" s="16"/>
      <c r="AD26" s="16"/>
      <c r="AE26" s="16"/>
      <c r="AF26" s="16"/>
      <c r="AG26" s="16" t="s">
        <v>244</v>
      </c>
      <c r="AH26" s="23"/>
      <c r="AI26" s="23">
        <v>97.95</v>
      </c>
      <c r="AJ26" s="16" t="s">
        <v>305</v>
      </c>
      <c r="AK26" s="23"/>
      <c r="AL26" s="28">
        <v>32.65</v>
      </c>
      <c r="AM26" s="16"/>
      <c r="AN26" s="23"/>
      <c r="AO26" s="23"/>
      <c r="AP26" s="16"/>
      <c r="AQ26" s="23"/>
      <c r="AR26" s="23"/>
      <c r="AS26" s="16" t="s">
        <v>306</v>
      </c>
      <c r="AT26" s="23"/>
      <c r="AU26" s="23">
        <v>32.65</v>
      </c>
      <c r="AV26" s="16" t="s">
        <v>244</v>
      </c>
      <c r="AW26" s="23"/>
      <c r="AX26" s="23">
        <v>97.95</v>
      </c>
      <c r="AY26" s="16"/>
      <c r="AZ26" s="23"/>
      <c r="BA26" s="23"/>
      <c r="BB26" s="16"/>
      <c r="BC26" s="23"/>
      <c r="BD26" s="23"/>
      <c r="BE26" s="16"/>
      <c r="BF26" s="23"/>
      <c r="BG26" s="23"/>
      <c r="BH26" s="16" t="s">
        <v>244</v>
      </c>
      <c r="BI26" s="23"/>
      <c r="BJ26" s="23">
        <v>97.95</v>
      </c>
      <c r="BK26" s="16"/>
      <c r="BL26" s="23"/>
      <c r="BM26" s="23"/>
      <c r="BN26" s="16"/>
      <c r="BO26" s="23"/>
      <c r="BP26" s="23"/>
      <c r="BS26" s="16"/>
      <c r="BT26" s="23"/>
      <c r="BU26" s="23"/>
      <c r="BV26" s="12" t="s">
        <v>299</v>
      </c>
      <c r="BW26" s="23"/>
      <c r="BX26" s="24">
        <v>73.88</v>
      </c>
      <c r="BY26" s="12" t="s">
        <v>299</v>
      </c>
      <c r="BZ26" s="23"/>
      <c r="CA26" s="24">
        <v>73.88</v>
      </c>
      <c r="CB26" s="12" t="s">
        <v>299</v>
      </c>
      <c r="CC26" s="23"/>
      <c r="CD26" s="24">
        <v>73.88</v>
      </c>
      <c r="CE26" s="12" t="s">
        <v>299</v>
      </c>
      <c r="CF26" s="23"/>
      <c r="CG26" s="24">
        <v>73.88</v>
      </c>
      <c r="CH26" s="12" t="s">
        <v>299</v>
      </c>
      <c r="CI26" s="23"/>
      <c r="CJ26" s="24">
        <v>73.88</v>
      </c>
      <c r="CK26" s="12" t="s">
        <v>299</v>
      </c>
      <c r="CL26" s="23"/>
      <c r="CM26" s="24">
        <v>73.88</v>
      </c>
      <c r="CN26" s="12" t="s">
        <v>299</v>
      </c>
      <c r="CO26" s="23"/>
      <c r="CP26" s="24">
        <v>73.88</v>
      </c>
      <c r="CQ26" s="12" t="s">
        <v>299</v>
      </c>
      <c r="CR26" s="23"/>
      <c r="CS26" s="24">
        <v>73.88</v>
      </c>
      <c r="CT26" s="12" t="s">
        <v>299</v>
      </c>
      <c r="CU26" s="23"/>
      <c r="CV26" s="24">
        <v>73.88</v>
      </c>
      <c r="CW26" s="12" t="s">
        <v>299</v>
      </c>
      <c r="CX26" s="23"/>
      <c r="CY26" s="24">
        <v>73.88</v>
      </c>
      <c r="CZ26" s="12" t="s">
        <v>299</v>
      </c>
      <c r="DA26" s="23"/>
      <c r="DB26" s="24">
        <v>73.88</v>
      </c>
      <c r="DE26" s="16" t="s">
        <v>47</v>
      </c>
      <c r="DF26" s="23"/>
      <c r="DG26" s="68">
        <v>97.95</v>
      </c>
      <c r="DH26" s="16" t="s">
        <v>197</v>
      </c>
      <c r="DI26" s="23"/>
      <c r="DJ26" s="68">
        <v>1044.8</v>
      </c>
      <c r="DK26" s="16" t="s">
        <v>197</v>
      </c>
      <c r="DL26" s="23"/>
      <c r="DM26" s="68">
        <v>1044.8</v>
      </c>
      <c r="DN26" s="16" t="s">
        <v>197</v>
      </c>
      <c r="DO26" s="23"/>
      <c r="DP26" s="68">
        <v>1044.8</v>
      </c>
      <c r="DQ26" s="16" t="s">
        <v>197</v>
      </c>
      <c r="DR26" s="23"/>
      <c r="DS26" s="68">
        <v>1044.8</v>
      </c>
      <c r="DT26" s="16" t="s">
        <v>197</v>
      </c>
      <c r="DU26" s="23"/>
      <c r="DV26" s="68">
        <v>1044.8</v>
      </c>
      <c r="DW26" s="16" t="s">
        <v>197</v>
      </c>
      <c r="DX26" s="23"/>
      <c r="DY26" s="68">
        <v>1044.8</v>
      </c>
      <c r="DZ26" s="16" t="s">
        <v>197</v>
      </c>
      <c r="EA26" s="23"/>
      <c r="EB26" s="68">
        <v>1044.8</v>
      </c>
      <c r="EC26" s="16" t="s">
        <v>197</v>
      </c>
      <c r="ED26" s="23"/>
      <c r="EE26" s="68">
        <v>1044.8</v>
      </c>
      <c r="EF26" s="16" t="s">
        <v>197</v>
      </c>
      <c r="EG26" s="23"/>
      <c r="EH26" s="68">
        <v>1044.8</v>
      </c>
      <c r="EI26" s="16" t="s">
        <v>197</v>
      </c>
      <c r="EJ26" s="23"/>
      <c r="EK26" s="68">
        <v>1044.8</v>
      </c>
      <c r="EL26" s="16" t="s">
        <v>197</v>
      </c>
      <c r="EM26" s="23"/>
      <c r="EN26" s="68">
        <v>1044.8</v>
      </c>
      <c r="EO26" s="23"/>
      <c r="EP26" s="23"/>
      <c r="EQ26" s="16"/>
      <c r="ER26" s="18"/>
      <c r="ES26" s="23"/>
      <c r="ET26" s="16"/>
      <c r="EU26" s="18"/>
      <c r="EV26" s="23"/>
      <c r="EW26" s="16" t="s">
        <v>550</v>
      </c>
      <c r="EX26" s="18" t="s">
        <v>513</v>
      </c>
      <c r="EY26" s="23">
        <v>694.7</v>
      </c>
      <c r="EZ26" s="16"/>
      <c r="FA26" s="18"/>
      <c r="FB26" s="23"/>
      <c r="FC26" s="16" t="s">
        <v>551</v>
      </c>
      <c r="FD26" s="18" t="s">
        <v>545</v>
      </c>
      <c r="FE26" s="23">
        <v>49491.36</v>
      </c>
      <c r="FF26" s="16"/>
      <c r="FG26" s="18"/>
      <c r="FH26" s="23"/>
      <c r="FI26" s="16"/>
      <c r="FJ26" s="18"/>
      <c r="FK26" s="23"/>
      <c r="FL26" s="16"/>
      <c r="FM26" s="18"/>
      <c r="FN26" s="23"/>
      <c r="FO26" s="16"/>
      <c r="FP26" s="18"/>
      <c r="FQ26" s="23"/>
    </row>
    <row r="27" spans="1:173" ht="45">
      <c r="A27" s="16"/>
      <c r="B27" s="16" t="s">
        <v>18</v>
      </c>
      <c r="C27" s="23">
        <v>163.1</v>
      </c>
      <c r="D27" s="16" t="s">
        <v>18</v>
      </c>
      <c r="E27" s="23">
        <v>163.1</v>
      </c>
      <c r="F27" s="16" t="s">
        <v>18</v>
      </c>
      <c r="G27" s="23">
        <v>163.1</v>
      </c>
      <c r="H27" s="16" t="s">
        <v>18</v>
      </c>
      <c r="I27" s="23">
        <v>163.1</v>
      </c>
      <c r="J27" s="16" t="s">
        <v>18</v>
      </c>
      <c r="K27" s="23">
        <v>163.1</v>
      </c>
      <c r="L27" s="16" t="s">
        <v>18</v>
      </c>
      <c r="M27" s="23">
        <v>163.1</v>
      </c>
      <c r="N27" s="16" t="s">
        <v>18</v>
      </c>
      <c r="O27" s="23">
        <v>163.1</v>
      </c>
      <c r="P27" s="16" t="s">
        <v>18</v>
      </c>
      <c r="Q27" s="23">
        <v>163.1</v>
      </c>
      <c r="R27" s="16" t="s">
        <v>18</v>
      </c>
      <c r="S27" s="17">
        <f t="shared" si="0"/>
        <v>1304.8</v>
      </c>
      <c r="T27" s="16" t="s">
        <v>48</v>
      </c>
      <c r="U27" s="23"/>
      <c r="V27" s="25">
        <v>913.33</v>
      </c>
      <c r="W27" s="16"/>
      <c r="X27" s="23"/>
      <c r="Y27" s="25"/>
      <c r="Z27" s="16"/>
      <c r="AA27" s="23"/>
      <c r="AB27" s="25"/>
      <c r="AC27" s="16"/>
      <c r="AD27" s="16"/>
      <c r="AE27" s="16"/>
      <c r="AF27" s="16"/>
      <c r="AG27" s="16"/>
      <c r="AH27" s="23"/>
      <c r="AI27" s="23"/>
      <c r="AJ27" s="16" t="s">
        <v>306</v>
      </c>
      <c r="AK27" s="23"/>
      <c r="AL27" s="23">
        <v>32.65</v>
      </c>
      <c r="AM27" s="16"/>
      <c r="AN27" s="23"/>
      <c r="AO27" s="23"/>
      <c r="AP27" s="16"/>
      <c r="AQ27" s="23"/>
      <c r="AR27" s="23"/>
      <c r="AS27" s="16" t="s">
        <v>244</v>
      </c>
      <c r="AT27" s="23"/>
      <c r="AU27" s="23">
        <v>97.95</v>
      </c>
      <c r="AV27" s="16"/>
      <c r="AW27" s="23"/>
      <c r="AX27" s="23"/>
      <c r="AY27" s="16"/>
      <c r="AZ27" s="23"/>
      <c r="BA27" s="23"/>
      <c r="BB27" s="16"/>
      <c r="BC27" s="23"/>
      <c r="BD27" s="23"/>
      <c r="BE27" s="16"/>
      <c r="BF27" s="23"/>
      <c r="BG27" s="23"/>
      <c r="BH27" s="16"/>
      <c r="BI27" s="23"/>
      <c r="BJ27" s="23"/>
      <c r="BK27" s="16"/>
      <c r="BL27" s="23"/>
      <c r="BM27" s="23"/>
      <c r="BN27" s="16"/>
      <c r="BO27" s="23"/>
      <c r="BP27" s="23"/>
      <c r="BS27" s="16"/>
      <c r="BT27" s="23"/>
      <c r="BU27" s="23"/>
      <c r="BV27" s="18" t="s">
        <v>244</v>
      </c>
      <c r="BW27" s="18"/>
      <c r="BX27" s="18">
        <v>97.95</v>
      </c>
      <c r="BY27" s="16"/>
      <c r="BZ27" s="23"/>
      <c r="CA27" s="23"/>
      <c r="CB27" s="16"/>
      <c r="CC27" s="23"/>
      <c r="CD27" s="23"/>
      <c r="CE27" s="16"/>
      <c r="CF27" s="23"/>
      <c r="CG27" s="23"/>
      <c r="CH27" s="16"/>
      <c r="CI27" s="23"/>
      <c r="CJ27" s="23"/>
      <c r="CK27" s="16"/>
      <c r="CL27" s="23"/>
      <c r="CM27" s="23"/>
      <c r="CN27" s="16"/>
      <c r="CO27" s="23"/>
      <c r="CP27" s="23"/>
      <c r="CQ27" s="16"/>
      <c r="CR27" s="23"/>
      <c r="CS27" s="23"/>
      <c r="CT27" s="16"/>
      <c r="CU27" s="23"/>
      <c r="CV27" s="23"/>
      <c r="CW27" s="16"/>
      <c r="CX27" s="23"/>
      <c r="CY27" s="23"/>
      <c r="CZ27" s="16"/>
      <c r="DA27" s="23"/>
      <c r="DB27" s="23"/>
      <c r="DE27" s="16" t="s">
        <v>508</v>
      </c>
      <c r="DF27" s="23"/>
      <c r="DG27" s="68">
        <v>424.45</v>
      </c>
      <c r="DH27" s="16" t="s">
        <v>299</v>
      </c>
      <c r="DI27" s="23"/>
      <c r="DJ27" s="68">
        <v>97.95</v>
      </c>
      <c r="DK27" s="16" t="s">
        <v>47</v>
      </c>
      <c r="DL27" s="23"/>
      <c r="DM27" s="68">
        <v>97.95</v>
      </c>
      <c r="DN27" s="16" t="s">
        <v>47</v>
      </c>
      <c r="DO27" s="23"/>
      <c r="DP27" s="68">
        <v>97.95</v>
      </c>
      <c r="DQ27" s="16" t="s">
        <v>47</v>
      </c>
      <c r="DR27" s="23"/>
      <c r="DS27" s="68">
        <v>97.95</v>
      </c>
      <c r="DT27" s="16" t="s">
        <v>47</v>
      </c>
      <c r="DU27" s="23"/>
      <c r="DV27" s="68">
        <v>97.95</v>
      </c>
      <c r="DW27" s="16" t="s">
        <v>47</v>
      </c>
      <c r="DX27" s="23"/>
      <c r="DY27" s="68">
        <v>97.95</v>
      </c>
      <c r="DZ27" s="16" t="s">
        <v>47</v>
      </c>
      <c r="EA27" s="23"/>
      <c r="EB27" s="68">
        <v>97.95</v>
      </c>
      <c r="EC27" s="16" t="s">
        <v>47</v>
      </c>
      <c r="ED27" s="23"/>
      <c r="EE27" s="68">
        <v>97.95</v>
      </c>
      <c r="EF27" s="16" t="s">
        <v>47</v>
      </c>
      <c r="EG27" s="23"/>
      <c r="EH27" s="68">
        <v>97.95</v>
      </c>
      <c r="EI27" s="16" t="s">
        <v>47</v>
      </c>
      <c r="EJ27" s="23"/>
      <c r="EK27" s="68">
        <v>97.95</v>
      </c>
      <c r="EL27" s="16" t="s">
        <v>47</v>
      </c>
      <c r="EM27" s="23"/>
      <c r="EN27" s="68">
        <v>97.95</v>
      </c>
      <c r="EO27" s="23"/>
      <c r="EP27" s="23"/>
      <c r="EQ27" s="16"/>
      <c r="ER27" s="23"/>
      <c r="ES27" s="23"/>
      <c r="ET27" s="16"/>
      <c r="EU27" s="23"/>
      <c r="EV27" s="23"/>
      <c r="EW27" s="16" t="s">
        <v>552</v>
      </c>
      <c r="EX27" s="23" t="s">
        <v>513</v>
      </c>
      <c r="EY27" s="23">
        <v>4645.88</v>
      </c>
      <c r="EZ27" s="16"/>
      <c r="FA27" s="23"/>
      <c r="FB27" s="23"/>
      <c r="FC27" s="16" t="s">
        <v>467</v>
      </c>
      <c r="FD27" s="23" t="s">
        <v>553</v>
      </c>
      <c r="FE27" s="23">
        <v>80.69</v>
      </c>
      <c r="FF27" s="16"/>
      <c r="FG27" s="23"/>
      <c r="FH27" s="23"/>
      <c r="FI27" s="16"/>
      <c r="FJ27" s="23"/>
      <c r="FK27" s="23"/>
      <c r="FL27" s="16"/>
      <c r="FM27" s="23"/>
      <c r="FN27" s="23"/>
      <c r="FO27" s="16"/>
      <c r="FP27" s="23"/>
      <c r="FQ27" s="23"/>
    </row>
    <row r="28" spans="1:173" s="1" customFormat="1" ht="45">
      <c r="A28" s="12"/>
      <c r="B28" s="16" t="s">
        <v>18</v>
      </c>
      <c r="C28" s="23">
        <v>5186.42</v>
      </c>
      <c r="D28" s="16" t="s">
        <v>18</v>
      </c>
      <c r="E28" s="23">
        <v>5186.42</v>
      </c>
      <c r="F28" s="16" t="s">
        <v>18</v>
      </c>
      <c r="G28" s="23">
        <v>5186.42</v>
      </c>
      <c r="H28" s="16" t="s">
        <v>18</v>
      </c>
      <c r="I28" s="23">
        <v>5186.42</v>
      </c>
      <c r="J28" s="16" t="s">
        <v>18</v>
      </c>
      <c r="K28" s="23">
        <v>5186.42</v>
      </c>
      <c r="L28" s="16" t="s">
        <v>18</v>
      </c>
      <c r="M28" s="23">
        <v>5186.42</v>
      </c>
      <c r="N28" s="16" t="s">
        <v>18</v>
      </c>
      <c r="O28" s="23">
        <v>5186.42</v>
      </c>
      <c r="P28" s="16" t="s">
        <v>18</v>
      </c>
      <c r="Q28" s="23">
        <v>5186.42</v>
      </c>
      <c r="R28" s="16" t="s">
        <v>18</v>
      </c>
      <c r="S28" s="17">
        <f t="shared" si="0"/>
        <v>41491.35999999999</v>
      </c>
      <c r="T28" s="16" t="s">
        <v>47</v>
      </c>
      <c r="U28" s="23"/>
      <c r="V28" s="25">
        <v>163.1</v>
      </c>
      <c r="W28" s="30"/>
      <c r="X28" s="23"/>
      <c r="Y28" s="25"/>
      <c r="Z28" s="30"/>
      <c r="AA28" s="23"/>
      <c r="AB28" s="25"/>
      <c r="AC28" s="16"/>
      <c r="AD28" s="16"/>
      <c r="AE28" s="16"/>
      <c r="AF28" s="16"/>
      <c r="AG28" s="30"/>
      <c r="AH28" s="23"/>
      <c r="AI28" s="23"/>
      <c r="AJ28" s="16" t="s">
        <v>244</v>
      </c>
      <c r="AK28" s="23"/>
      <c r="AL28" s="23">
        <v>97.95</v>
      </c>
      <c r="AM28" s="30"/>
      <c r="AN28" s="23"/>
      <c r="AO28" s="23"/>
      <c r="AP28" s="30"/>
      <c r="AQ28" s="23"/>
      <c r="AR28" s="23"/>
      <c r="AS28" s="30"/>
      <c r="AT28" s="23"/>
      <c r="AU28" s="23"/>
      <c r="AV28" s="30"/>
      <c r="AW28" s="23"/>
      <c r="AX28" s="23"/>
      <c r="AY28" s="30"/>
      <c r="AZ28" s="23"/>
      <c r="BA28" s="23"/>
      <c r="BB28" s="30"/>
      <c r="BC28" s="23"/>
      <c r="BD28" s="23"/>
      <c r="BE28" s="30"/>
      <c r="BF28" s="23"/>
      <c r="BG28" s="23"/>
      <c r="BH28" s="30"/>
      <c r="BI28" s="23"/>
      <c r="BJ28" s="23"/>
      <c r="BK28" s="30"/>
      <c r="BL28" s="23"/>
      <c r="BM28" s="23"/>
      <c r="BN28" s="30"/>
      <c r="BO28" s="23"/>
      <c r="BP28" s="23"/>
      <c r="BQ28" s="10"/>
      <c r="BR28" s="10"/>
      <c r="BS28" s="30"/>
      <c r="BT28" s="23"/>
      <c r="BU28" s="23"/>
      <c r="BV28" s="16" t="s">
        <v>355</v>
      </c>
      <c r="BW28" s="23"/>
      <c r="BX28" s="23">
        <v>5256.65</v>
      </c>
      <c r="BY28" s="16" t="s">
        <v>355</v>
      </c>
      <c r="BZ28" s="23"/>
      <c r="CA28" s="23">
        <v>5256.65</v>
      </c>
      <c r="CB28" s="16" t="s">
        <v>355</v>
      </c>
      <c r="CC28" s="23"/>
      <c r="CD28" s="23">
        <v>5256.65</v>
      </c>
      <c r="CE28" s="16" t="s">
        <v>355</v>
      </c>
      <c r="CF28" s="23"/>
      <c r="CG28" s="23">
        <v>5256.65</v>
      </c>
      <c r="CH28" s="16" t="s">
        <v>355</v>
      </c>
      <c r="CI28" s="23"/>
      <c r="CJ28" s="23">
        <v>5256.65</v>
      </c>
      <c r="CK28" s="16" t="s">
        <v>355</v>
      </c>
      <c r="CL28" s="23"/>
      <c r="CM28" s="23">
        <v>5256.65</v>
      </c>
      <c r="CN28" s="16" t="s">
        <v>355</v>
      </c>
      <c r="CO28" s="23"/>
      <c r="CP28" s="23">
        <v>5256.65</v>
      </c>
      <c r="CQ28" s="16" t="s">
        <v>355</v>
      </c>
      <c r="CR28" s="23"/>
      <c r="CS28" s="23">
        <v>5256.65</v>
      </c>
      <c r="CT28" s="16" t="s">
        <v>355</v>
      </c>
      <c r="CU28" s="23"/>
      <c r="CV28" s="23">
        <v>5256.65</v>
      </c>
      <c r="CW28" s="16" t="s">
        <v>355</v>
      </c>
      <c r="CX28" s="23"/>
      <c r="CY28" s="23">
        <v>5256.65</v>
      </c>
      <c r="CZ28" s="16" t="s">
        <v>355</v>
      </c>
      <c r="DA28" s="23"/>
      <c r="DB28" s="23">
        <v>5256.65</v>
      </c>
      <c r="DC28" s="10"/>
      <c r="DD28" s="10"/>
      <c r="DH28" s="18" t="s">
        <v>301</v>
      </c>
      <c r="DI28" s="18"/>
      <c r="DJ28" s="68">
        <v>65.3</v>
      </c>
      <c r="DK28" s="16" t="s">
        <v>508</v>
      </c>
      <c r="DL28" s="23"/>
      <c r="DM28" s="68">
        <v>424.45</v>
      </c>
      <c r="DN28" s="16" t="s">
        <v>508</v>
      </c>
      <c r="DO28" s="23"/>
      <c r="DP28" s="68">
        <v>424.45</v>
      </c>
      <c r="DQ28" s="16" t="s">
        <v>508</v>
      </c>
      <c r="DR28" s="23"/>
      <c r="DS28" s="68">
        <v>424.45</v>
      </c>
      <c r="DT28" s="16" t="s">
        <v>508</v>
      </c>
      <c r="DU28" s="23"/>
      <c r="DV28" s="68">
        <v>424.45</v>
      </c>
      <c r="DW28" s="16" t="s">
        <v>508</v>
      </c>
      <c r="DX28" s="23"/>
      <c r="DY28" s="68">
        <v>424.45</v>
      </c>
      <c r="DZ28" s="16" t="s">
        <v>508</v>
      </c>
      <c r="EA28" s="23"/>
      <c r="EB28" s="68">
        <v>424.45</v>
      </c>
      <c r="EC28" s="16" t="s">
        <v>508</v>
      </c>
      <c r="ED28" s="23"/>
      <c r="EE28" s="68">
        <v>424.45</v>
      </c>
      <c r="EF28" s="16" t="s">
        <v>508</v>
      </c>
      <c r="EG28" s="23"/>
      <c r="EH28" s="68">
        <v>424.45</v>
      </c>
      <c r="EI28" s="16" t="s">
        <v>508</v>
      </c>
      <c r="EJ28" s="23"/>
      <c r="EK28" s="68">
        <v>424.45</v>
      </c>
      <c r="EL28" s="16" t="s">
        <v>508</v>
      </c>
      <c r="EM28" s="23"/>
      <c r="EN28" s="68">
        <v>424.45</v>
      </c>
      <c r="EO28" s="23"/>
      <c r="EP28" s="23"/>
      <c r="EQ28" s="16"/>
      <c r="ER28" s="23"/>
      <c r="ES28" s="23"/>
      <c r="ET28" s="16"/>
      <c r="EU28" s="23"/>
      <c r="EV28" s="23"/>
      <c r="EW28" s="16" t="s">
        <v>554</v>
      </c>
      <c r="EX28" s="23" t="s">
        <v>513</v>
      </c>
      <c r="EY28" s="23">
        <v>729.1</v>
      </c>
      <c r="EZ28" s="16"/>
      <c r="FA28" s="23"/>
      <c r="FB28" s="23"/>
      <c r="FC28" s="16" t="s">
        <v>555</v>
      </c>
      <c r="FD28" s="23" t="s">
        <v>556</v>
      </c>
      <c r="FE28" s="23">
        <v>68.6</v>
      </c>
      <c r="FF28" s="16"/>
      <c r="FG28" s="23"/>
      <c r="FH28" s="23"/>
      <c r="FI28" s="16"/>
      <c r="FJ28" s="23"/>
      <c r="FK28" s="23"/>
      <c r="FL28" s="16"/>
      <c r="FM28" s="23"/>
      <c r="FN28" s="23"/>
      <c r="FO28" s="16"/>
      <c r="FP28" s="23"/>
      <c r="FQ28" s="23"/>
    </row>
    <row r="29" spans="1:173" s="1" customFormat="1" ht="33.75">
      <c r="A29" s="12"/>
      <c r="B29" s="16" t="s">
        <v>18</v>
      </c>
      <c r="C29" s="23">
        <v>97.86</v>
      </c>
      <c r="D29" s="16" t="s">
        <v>18</v>
      </c>
      <c r="E29" s="23">
        <v>97.86</v>
      </c>
      <c r="F29" s="16" t="s">
        <v>18</v>
      </c>
      <c r="G29" s="23">
        <v>97.86</v>
      </c>
      <c r="H29" s="16" t="s">
        <v>18</v>
      </c>
      <c r="I29" s="23">
        <v>97.86</v>
      </c>
      <c r="J29" s="16" t="s">
        <v>18</v>
      </c>
      <c r="K29" s="23">
        <v>97.86</v>
      </c>
      <c r="L29" s="16" t="s">
        <v>18</v>
      </c>
      <c r="M29" s="23">
        <v>97.86</v>
      </c>
      <c r="N29" s="16" t="s">
        <v>18</v>
      </c>
      <c r="O29" s="23">
        <v>97.86</v>
      </c>
      <c r="P29" s="16" t="s">
        <v>18</v>
      </c>
      <c r="Q29" s="23">
        <v>97.86</v>
      </c>
      <c r="R29" s="16" t="s">
        <v>18</v>
      </c>
      <c r="S29" s="17">
        <f t="shared" si="0"/>
        <v>782.88</v>
      </c>
      <c r="T29" s="16" t="s">
        <v>5</v>
      </c>
      <c r="U29" s="23"/>
      <c r="V29" s="25">
        <v>2185.47</v>
      </c>
      <c r="W29" s="16"/>
      <c r="X29" s="23"/>
      <c r="Y29" s="25"/>
      <c r="Z29" s="16"/>
      <c r="AA29" s="23"/>
      <c r="AB29" s="25"/>
      <c r="AC29" s="16"/>
      <c r="AD29" s="16"/>
      <c r="AE29" s="16"/>
      <c r="AF29" s="16"/>
      <c r="AG29" s="16"/>
      <c r="AH29" s="23"/>
      <c r="AI29" s="23"/>
      <c r="AJ29" s="16"/>
      <c r="AK29" s="23"/>
      <c r="AL29" s="23"/>
      <c r="AM29" s="16"/>
      <c r="AN29" s="23"/>
      <c r="AO29" s="23"/>
      <c r="AP29" s="16"/>
      <c r="AQ29" s="23"/>
      <c r="AR29" s="23"/>
      <c r="AS29" s="16"/>
      <c r="AT29" s="23"/>
      <c r="AU29" s="23"/>
      <c r="AV29" s="16"/>
      <c r="AW29" s="23"/>
      <c r="AX29" s="23"/>
      <c r="AY29" s="16"/>
      <c r="AZ29" s="23"/>
      <c r="BA29" s="23"/>
      <c r="BB29" s="16"/>
      <c r="BC29" s="23"/>
      <c r="BD29" s="23"/>
      <c r="BE29" s="16"/>
      <c r="BF29" s="23"/>
      <c r="BG29" s="23"/>
      <c r="BH29" s="16"/>
      <c r="BI29" s="23"/>
      <c r="BJ29" s="23"/>
      <c r="BK29" s="16"/>
      <c r="BL29" s="23"/>
      <c r="BM29" s="23"/>
      <c r="BN29" s="16"/>
      <c r="BO29" s="23"/>
      <c r="BP29" s="23"/>
      <c r="BQ29" s="10"/>
      <c r="BR29" s="10"/>
      <c r="BS29" s="16"/>
      <c r="BT29" s="23"/>
      <c r="BU29" s="23"/>
      <c r="BV29" s="16" t="s">
        <v>356</v>
      </c>
      <c r="BW29" s="23"/>
      <c r="BX29" s="23">
        <v>1632.5</v>
      </c>
      <c r="BY29" s="16" t="s">
        <v>356</v>
      </c>
      <c r="BZ29" s="23"/>
      <c r="CA29" s="23">
        <v>1632.5</v>
      </c>
      <c r="CB29" s="16" t="s">
        <v>356</v>
      </c>
      <c r="CC29" s="23"/>
      <c r="CD29" s="23">
        <v>1632.5</v>
      </c>
      <c r="CE29" s="16" t="s">
        <v>356</v>
      </c>
      <c r="CF29" s="23"/>
      <c r="CG29" s="23">
        <v>1632.5</v>
      </c>
      <c r="CH29" s="16" t="s">
        <v>356</v>
      </c>
      <c r="CI29" s="23"/>
      <c r="CJ29" s="23">
        <v>1632.5</v>
      </c>
      <c r="CK29" s="16" t="s">
        <v>356</v>
      </c>
      <c r="CL29" s="23"/>
      <c r="CM29" s="23">
        <v>1632.5</v>
      </c>
      <c r="CN29" s="16" t="s">
        <v>356</v>
      </c>
      <c r="CO29" s="23"/>
      <c r="CP29" s="23">
        <v>1632.5</v>
      </c>
      <c r="CQ29" s="16" t="s">
        <v>356</v>
      </c>
      <c r="CR29" s="23"/>
      <c r="CS29" s="23">
        <v>1632.5</v>
      </c>
      <c r="CT29" s="16" t="s">
        <v>356</v>
      </c>
      <c r="CU29" s="23"/>
      <c r="CV29" s="23">
        <v>1632.5</v>
      </c>
      <c r="CW29" s="16" t="s">
        <v>356</v>
      </c>
      <c r="CX29" s="23"/>
      <c r="CY29" s="23">
        <v>1632.5</v>
      </c>
      <c r="CZ29" s="16" t="s">
        <v>356</v>
      </c>
      <c r="DA29" s="23"/>
      <c r="DB29" s="23">
        <v>1632.5</v>
      </c>
      <c r="DC29" s="10"/>
      <c r="DD29" s="10"/>
      <c r="DE29" s="16"/>
      <c r="DF29" s="23"/>
      <c r="DG29" s="23"/>
      <c r="DH29" s="16" t="s">
        <v>419</v>
      </c>
      <c r="DI29" s="23"/>
      <c r="DJ29" s="68">
        <v>384.87</v>
      </c>
      <c r="EO29" s="23"/>
      <c r="EP29" s="23"/>
      <c r="EQ29" s="16"/>
      <c r="ER29" s="23"/>
      <c r="ES29" s="23"/>
      <c r="ET29" s="16"/>
      <c r="EU29" s="23"/>
      <c r="EV29" s="23"/>
      <c r="EW29" s="16" t="s">
        <v>557</v>
      </c>
      <c r="EX29" s="23" t="s">
        <v>513</v>
      </c>
      <c r="EY29" s="23">
        <v>2752.7</v>
      </c>
      <c r="EZ29" s="16"/>
      <c r="FA29" s="23"/>
      <c r="FB29" s="23"/>
      <c r="FC29" s="16" t="s">
        <v>467</v>
      </c>
      <c r="FD29" s="23" t="s">
        <v>558</v>
      </c>
      <c r="FE29" s="23">
        <v>80.69</v>
      </c>
      <c r="FF29" s="16"/>
      <c r="FG29" s="23"/>
      <c r="FH29" s="23"/>
      <c r="FI29" s="16"/>
      <c r="FJ29" s="23"/>
      <c r="FK29" s="23"/>
      <c r="FL29" s="16"/>
      <c r="FM29" s="23"/>
      <c r="FN29" s="23"/>
      <c r="FO29" s="16"/>
      <c r="FP29" s="23"/>
      <c r="FQ29" s="23"/>
    </row>
    <row r="30" spans="1:173" s="1" customFormat="1" ht="22.5" customHeight="1">
      <c r="A30" s="12"/>
      <c r="B30" s="16" t="s">
        <v>18</v>
      </c>
      <c r="C30" s="23">
        <v>65.24</v>
      </c>
      <c r="D30" s="16" t="s">
        <v>18</v>
      </c>
      <c r="E30" s="23">
        <v>65.24</v>
      </c>
      <c r="F30" s="16" t="s">
        <v>18</v>
      </c>
      <c r="G30" s="23">
        <v>65.24</v>
      </c>
      <c r="H30" s="16" t="s">
        <v>18</v>
      </c>
      <c r="I30" s="23">
        <v>65.24</v>
      </c>
      <c r="J30" s="16" t="s">
        <v>18</v>
      </c>
      <c r="K30" s="23">
        <v>65.24</v>
      </c>
      <c r="L30" s="16" t="s">
        <v>18</v>
      </c>
      <c r="M30" s="23">
        <v>65.24</v>
      </c>
      <c r="N30" s="16" t="s">
        <v>18</v>
      </c>
      <c r="O30" s="23">
        <v>65.24</v>
      </c>
      <c r="P30" s="16" t="s">
        <v>18</v>
      </c>
      <c r="Q30" s="23">
        <v>65.24</v>
      </c>
      <c r="R30" s="16" t="s">
        <v>18</v>
      </c>
      <c r="S30" s="17">
        <f t="shared" si="0"/>
        <v>521.92</v>
      </c>
      <c r="T30" s="16"/>
      <c r="U30" s="23"/>
      <c r="V30" s="25"/>
      <c r="W30" s="16"/>
      <c r="X30" s="23"/>
      <c r="Y30" s="25"/>
      <c r="Z30" s="16"/>
      <c r="AA30" s="23"/>
      <c r="AB30" s="25"/>
      <c r="AC30" s="16"/>
      <c r="AD30" s="16"/>
      <c r="AE30" s="16"/>
      <c r="AF30" s="16"/>
      <c r="AG30" s="16"/>
      <c r="AH30" s="23"/>
      <c r="AI30" s="23"/>
      <c r="AJ30" s="16"/>
      <c r="AK30" s="23"/>
      <c r="AL30" s="23"/>
      <c r="AM30" s="16"/>
      <c r="AN30" s="23"/>
      <c r="AO30" s="23"/>
      <c r="AP30" s="16"/>
      <c r="AQ30" s="23"/>
      <c r="AR30" s="23"/>
      <c r="AS30" s="16"/>
      <c r="AT30" s="23"/>
      <c r="AU30" s="23"/>
      <c r="AV30" s="16"/>
      <c r="AW30" s="23"/>
      <c r="AX30" s="23"/>
      <c r="AY30" s="16"/>
      <c r="AZ30" s="23"/>
      <c r="BA30" s="23"/>
      <c r="BB30" s="16"/>
      <c r="BC30" s="23"/>
      <c r="BD30" s="23"/>
      <c r="BE30" s="16"/>
      <c r="BF30" s="23"/>
      <c r="BG30" s="23"/>
      <c r="BH30" s="16"/>
      <c r="BI30" s="23"/>
      <c r="BJ30" s="23"/>
      <c r="BK30" s="16"/>
      <c r="BL30" s="23"/>
      <c r="BM30" s="23"/>
      <c r="BN30" s="16"/>
      <c r="BO30" s="23"/>
      <c r="BP30" s="23"/>
      <c r="BQ30" s="10"/>
      <c r="BR30" s="10"/>
      <c r="BS30" s="16"/>
      <c r="BT30" s="23"/>
      <c r="BU30" s="23"/>
      <c r="BV30" s="16"/>
      <c r="BW30" s="23"/>
      <c r="BX30" s="23"/>
      <c r="BY30" s="16"/>
      <c r="BZ30" s="23"/>
      <c r="CA30" s="23"/>
      <c r="CB30" s="16"/>
      <c r="CC30" s="23"/>
      <c r="CD30" s="23"/>
      <c r="CE30" s="16"/>
      <c r="CF30" s="23"/>
      <c r="CG30" s="23"/>
      <c r="CH30" s="16"/>
      <c r="CI30" s="23"/>
      <c r="CJ30" s="23"/>
      <c r="CK30" s="16"/>
      <c r="CL30" s="23"/>
      <c r="CM30" s="23"/>
      <c r="CN30" s="16"/>
      <c r="CO30" s="23"/>
      <c r="CP30" s="23"/>
      <c r="CQ30" s="16"/>
      <c r="CR30" s="23"/>
      <c r="CS30" s="23"/>
      <c r="CT30" s="16"/>
      <c r="CU30" s="23"/>
      <c r="CV30" s="23"/>
      <c r="CW30" s="16"/>
      <c r="CX30" s="23"/>
      <c r="CY30" s="23"/>
      <c r="CZ30" s="16"/>
      <c r="DA30" s="23"/>
      <c r="DB30" s="23"/>
      <c r="DC30" s="10"/>
      <c r="DD30" s="10"/>
      <c r="DE30" s="16"/>
      <c r="DF30" s="23"/>
      <c r="DG30" s="23"/>
      <c r="DH30" s="16" t="s">
        <v>420</v>
      </c>
      <c r="DI30" s="23"/>
      <c r="DJ30" s="68">
        <v>1362.77</v>
      </c>
      <c r="DK30" s="16"/>
      <c r="DL30" s="23"/>
      <c r="DM30" s="23"/>
      <c r="DN30" s="16"/>
      <c r="DO30" s="23"/>
      <c r="DP30" s="23"/>
      <c r="DQ30" s="16"/>
      <c r="DR30" s="23"/>
      <c r="DS30" s="23"/>
      <c r="DT30" s="16"/>
      <c r="DU30" s="23"/>
      <c r="DV30" s="23"/>
      <c r="DW30" s="16"/>
      <c r="DX30" s="23"/>
      <c r="DY30" s="23"/>
      <c r="DZ30" s="16"/>
      <c r="EA30" s="23"/>
      <c r="EB30" s="23"/>
      <c r="EC30" s="16"/>
      <c r="ED30" s="23"/>
      <c r="EE30" s="23"/>
      <c r="EF30" s="16"/>
      <c r="EG30" s="23"/>
      <c r="EH30" s="23"/>
      <c r="EI30" s="16"/>
      <c r="EJ30" s="23"/>
      <c r="EK30" s="23"/>
      <c r="EL30" s="16"/>
      <c r="EM30" s="23"/>
      <c r="EN30" s="23"/>
      <c r="EO30" s="23"/>
      <c r="EP30" s="23"/>
      <c r="EQ30" s="16"/>
      <c r="ER30" s="23"/>
      <c r="ES30" s="23"/>
      <c r="ET30" s="16"/>
      <c r="EU30" s="23"/>
      <c r="EV30" s="23"/>
      <c r="EW30" s="16" t="s">
        <v>467</v>
      </c>
      <c r="EX30" s="23" t="s">
        <v>559</v>
      </c>
      <c r="EY30" s="23">
        <v>80.69</v>
      </c>
      <c r="EZ30" s="16"/>
      <c r="FA30" s="23"/>
      <c r="FB30" s="23"/>
      <c r="FC30" s="16" t="s">
        <v>560</v>
      </c>
      <c r="FD30" s="23" t="s">
        <v>561</v>
      </c>
      <c r="FE30" s="23">
        <v>970.9</v>
      </c>
      <c r="FF30" s="16"/>
      <c r="FG30" s="23"/>
      <c r="FH30" s="23"/>
      <c r="FI30" s="16"/>
      <c r="FJ30" s="23"/>
      <c r="FK30" s="23"/>
      <c r="FL30" s="16"/>
      <c r="FM30" s="23"/>
      <c r="FN30" s="23"/>
      <c r="FO30" s="16"/>
      <c r="FP30" s="23"/>
      <c r="FQ30" s="23"/>
    </row>
    <row r="31" spans="1:173" s="1" customFormat="1" ht="45">
      <c r="A31" s="12"/>
      <c r="B31" s="16" t="s">
        <v>18</v>
      </c>
      <c r="C31" s="23">
        <v>2185.47</v>
      </c>
      <c r="D31" s="16" t="s">
        <v>18</v>
      </c>
      <c r="E31" s="23">
        <v>2185.47</v>
      </c>
      <c r="F31" s="16" t="s">
        <v>18</v>
      </c>
      <c r="G31" s="23">
        <v>2185.47</v>
      </c>
      <c r="H31" s="16" t="s">
        <v>18</v>
      </c>
      <c r="I31" s="23">
        <v>2185.47</v>
      </c>
      <c r="J31" s="16" t="s">
        <v>18</v>
      </c>
      <c r="K31" s="23">
        <v>2185.47</v>
      </c>
      <c r="L31" s="16" t="s">
        <v>18</v>
      </c>
      <c r="M31" s="23">
        <v>2185.47</v>
      </c>
      <c r="N31" s="16" t="s">
        <v>18</v>
      </c>
      <c r="O31" s="23">
        <v>2185.47</v>
      </c>
      <c r="P31" s="16" t="s">
        <v>18</v>
      </c>
      <c r="Q31" s="23">
        <v>2185.47</v>
      </c>
      <c r="R31" s="16" t="s">
        <v>18</v>
      </c>
      <c r="S31" s="17">
        <f t="shared" si="0"/>
        <v>17483.76</v>
      </c>
      <c r="T31" s="30"/>
      <c r="U31" s="23"/>
      <c r="V31" s="25"/>
      <c r="W31" s="30"/>
      <c r="X31" s="23"/>
      <c r="Y31" s="25"/>
      <c r="Z31" s="30"/>
      <c r="AA31" s="23"/>
      <c r="AB31" s="25"/>
      <c r="AC31" s="16"/>
      <c r="AD31" s="16"/>
      <c r="AE31" s="16"/>
      <c r="AF31" s="16"/>
      <c r="AG31" s="30"/>
      <c r="AH31" s="23"/>
      <c r="AI31" s="23"/>
      <c r="AJ31" s="30"/>
      <c r="AK31" s="23"/>
      <c r="AL31" s="23"/>
      <c r="AM31" s="30"/>
      <c r="AN31" s="23"/>
      <c r="AO31" s="23"/>
      <c r="AP31" s="30"/>
      <c r="AQ31" s="23"/>
      <c r="AR31" s="23"/>
      <c r="AS31" s="30"/>
      <c r="AT31" s="23"/>
      <c r="AU31" s="23"/>
      <c r="AV31" s="30"/>
      <c r="AW31" s="23"/>
      <c r="AX31" s="23"/>
      <c r="AY31" s="30"/>
      <c r="AZ31" s="23"/>
      <c r="BA31" s="23"/>
      <c r="BB31" s="30"/>
      <c r="BC31" s="23"/>
      <c r="BD31" s="23"/>
      <c r="BE31" s="30"/>
      <c r="BF31" s="23"/>
      <c r="BG31" s="23"/>
      <c r="BH31" s="30"/>
      <c r="BI31" s="23"/>
      <c r="BJ31" s="23"/>
      <c r="BK31" s="30"/>
      <c r="BL31" s="23"/>
      <c r="BM31" s="23"/>
      <c r="BN31" s="30"/>
      <c r="BO31" s="23"/>
      <c r="BP31" s="23"/>
      <c r="BQ31" s="10"/>
      <c r="BR31" s="10"/>
      <c r="BS31" s="30"/>
      <c r="BT31" s="23"/>
      <c r="BU31" s="23"/>
      <c r="BV31" s="30"/>
      <c r="BW31" s="23"/>
      <c r="BX31" s="23"/>
      <c r="BY31" s="30"/>
      <c r="BZ31" s="23"/>
      <c r="CA31" s="23"/>
      <c r="CB31" s="30"/>
      <c r="CC31" s="23"/>
      <c r="CD31" s="23"/>
      <c r="CE31" s="30"/>
      <c r="CF31" s="23"/>
      <c r="CG31" s="23"/>
      <c r="CH31" s="30"/>
      <c r="CI31" s="23"/>
      <c r="CJ31" s="23"/>
      <c r="CK31" s="30"/>
      <c r="CL31" s="23"/>
      <c r="CM31" s="23"/>
      <c r="CN31" s="30"/>
      <c r="CO31" s="23"/>
      <c r="CP31" s="23"/>
      <c r="CQ31" s="30"/>
      <c r="CR31" s="23"/>
      <c r="CS31" s="23"/>
      <c r="CT31" s="30"/>
      <c r="CU31" s="23"/>
      <c r="CV31" s="23"/>
      <c r="CW31" s="30"/>
      <c r="CX31" s="23"/>
      <c r="CY31" s="23"/>
      <c r="CZ31" s="30"/>
      <c r="DA31" s="23"/>
      <c r="DB31" s="23"/>
      <c r="DC31" s="10"/>
      <c r="DD31" s="10"/>
      <c r="DE31" s="30"/>
      <c r="DF31" s="23"/>
      <c r="DG31" s="23"/>
      <c r="DH31" s="16" t="s">
        <v>47</v>
      </c>
      <c r="DI31" s="23"/>
      <c r="DJ31" s="68">
        <v>97.95</v>
      </c>
      <c r="DK31" s="30"/>
      <c r="DL31" s="23"/>
      <c r="DM31" s="23"/>
      <c r="DN31" s="30"/>
      <c r="DO31" s="23"/>
      <c r="DP31" s="23"/>
      <c r="DQ31" s="30"/>
      <c r="DR31" s="23"/>
      <c r="DS31" s="23"/>
      <c r="DT31" s="30"/>
      <c r="DU31" s="23"/>
      <c r="DV31" s="23"/>
      <c r="DW31" s="30"/>
      <c r="DX31" s="23"/>
      <c r="DY31" s="23"/>
      <c r="DZ31" s="30"/>
      <c r="EA31" s="23"/>
      <c r="EB31" s="23"/>
      <c r="EC31" s="30"/>
      <c r="ED31" s="23"/>
      <c r="EE31" s="23"/>
      <c r="EF31" s="30"/>
      <c r="EG31" s="23"/>
      <c r="EH31" s="23"/>
      <c r="EI31" s="30"/>
      <c r="EJ31" s="23"/>
      <c r="EK31" s="23"/>
      <c r="EL31" s="30"/>
      <c r="EM31" s="23"/>
      <c r="EN31" s="23"/>
      <c r="EO31" s="23"/>
      <c r="EP31" s="23"/>
      <c r="EQ31" s="16"/>
      <c r="ER31" s="23"/>
      <c r="ES31" s="23"/>
      <c r="ET31" s="16"/>
      <c r="EU31" s="23"/>
      <c r="EV31" s="23"/>
      <c r="EW31" s="16" t="s">
        <v>562</v>
      </c>
      <c r="EX31" s="23" t="s">
        <v>513</v>
      </c>
      <c r="EY31" s="23">
        <v>9179.06</v>
      </c>
      <c r="EZ31" s="16"/>
      <c r="FA31" s="23"/>
      <c r="FB31" s="23"/>
      <c r="FC31" s="16"/>
      <c r="FD31" s="23"/>
      <c r="FE31" s="23"/>
      <c r="FF31" s="16"/>
      <c r="FG31" s="23"/>
      <c r="FH31" s="23"/>
      <c r="FI31" s="16"/>
      <c r="FJ31" s="23"/>
      <c r="FK31" s="23"/>
      <c r="FL31" s="16"/>
      <c r="FM31" s="23"/>
      <c r="FN31" s="23"/>
      <c r="FO31" s="16"/>
      <c r="FP31" s="23"/>
      <c r="FQ31" s="23"/>
    </row>
    <row r="32" spans="1:173" s="1" customFormat="1" ht="22.5">
      <c r="A32" s="12"/>
      <c r="B32" s="16" t="s">
        <v>26</v>
      </c>
      <c r="C32" s="23">
        <v>2938.62</v>
      </c>
      <c r="D32" s="16" t="s">
        <v>27</v>
      </c>
      <c r="E32" s="23">
        <v>2915.84</v>
      </c>
      <c r="F32" s="16" t="s">
        <v>28</v>
      </c>
      <c r="G32" s="23">
        <v>3098.08</v>
      </c>
      <c r="H32" s="16" t="s">
        <v>28</v>
      </c>
      <c r="I32" s="23">
        <v>3098.08</v>
      </c>
      <c r="J32" s="16" t="s">
        <v>28</v>
      </c>
      <c r="K32" s="23">
        <v>3098.08</v>
      </c>
      <c r="L32" s="16" t="s">
        <v>31</v>
      </c>
      <c r="M32" s="23">
        <v>2984.18</v>
      </c>
      <c r="N32" s="16" t="s">
        <v>26</v>
      </c>
      <c r="O32" s="23">
        <v>2938.62</v>
      </c>
      <c r="P32" s="23" t="s">
        <v>37</v>
      </c>
      <c r="Q32" s="23">
        <v>2893.06</v>
      </c>
      <c r="R32" s="16" t="s">
        <v>31</v>
      </c>
      <c r="S32" s="17">
        <f t="shared" si="0"/>
        <v>23964.56</v>
      </c>
      <c r="T32" s="23"/>
      <c r="U32" s="23"/>
      <c r="V32" s="25"/>
      <c r="W32" s="23"/>
      <c r="X32" s="23"/>
      <c r="Y32" s="25"/>
      <c r="Z32" s="23"/>
      <c r="AA32" s="23"/>
      <c r="AB32" s="25"/>
      <c r="AC32" s="16"/>
      <c r="AD32" s="16"/>
      <c r="AE32" s="16"/>
      <c r="AF32" s="16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10"/>
      <c r="BR32" s="10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3"/>
      <c r="CZ32" s="23"/>
      <c r="DA32" s="23"/>
      <c r="DB32" s="23"/>
      <c r="DC32" s="10"/>
      <c r="DD32" s="10"/>
      <c r="DE32" s="23"/>
      <c r="DF32" s="23"/>
      <c r="DG32" s="23"/>
      <c r="DH32" s="16" t="s">
        <v>508</v>
      </c>
      <c r="DI32" s="23"/>
      <c r="DJ32" s="68">
        <v>424.45</v>
      </c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3"/>
      <c r="DY32" s="23"/>
      <c r="DZ32" s="23"/>
      <c r="EA32" s="23"/>
      <c r="EB32" s="23"/>
      <c r="EC32" s="23"/>
      <c r="ED32" s="23"/>
      <c r="EE32" s="23"/>
      <c r="EF32" s="23"/>
      <c r="EG32" s="23"/>
      <c r="EH32" s="23"/>
      <c r="EI32" s="23"/>
      <c r="EJ32" s="23"/>
      <c r="EK32" s="23"/>
      <c r="EL32" s="23"/>
      <c r="EM32" s="23"/>
      <c r="EN32" s="23"/>
      <c r="EO32" s="23"/>
      <c r="EP32" s="23"/>
      <c r="EQ32" s="30"/>
      <c r="ER32" s="23"/>
      <c r="ES32" s="23"/>
      <c r="ET32" s="30"/>
      <c r="EU32" s="23"/>
      <c r="EV32" s="23"/>
      <c r="EW32" s="30" t="s">
        <v>562</v>
      </c>
      <c r="EX32" s="23" t="s">
        <v>513</v>
      </c>
      <c r="EY32" s="23">
        <v>3738.17</v>
      </c>
      <c r="EZ32" s="30"/>
      <c r="FA32" s="23"/>
      <c r="FB32" s="23"/>
      <c r="FC32" s="30"/>
      <c r="FD32" s="23"/>
      <c r="FE32" s="23"/>
      <c r="FF32" s="30"/>
      <c r="FG32" s="23"/>
      <c r="FH32" s="23"/>
      <c r="FI32" s="30"/>
      <c r="FJ32" s="23"/>
      <c r="FK32" s="23"/>
      <c r="FL32" s="30"/>
      <c r="FM32" s="23"/>
      <c r="FN32" s="23"/>
      <c r="FO32" s="30"/>
      <c r="FP32" s="23"/>
      <c r="FQ32" s="23"/>
    </row>
    <row r="33" spans="1:173" s="1" customFormat="1" ht="33" customHeight="1">
      <c r="A33" s="12"/>
      <c r="B33" s="16" t="s">
        <v>26</v>
      </c>
      <c r="C33" s="23">
        <v>2058.84</v>
      </c>
      <c r="D33" s="16" t="s">
        <v>27</v>
      </c>
      <c r="E33" s="23">
        <v>2042.88</v>
      </c>
      <c r="F33" s="16" t="s">
        <v>28</v>
      </c>
      <c r="G33" s="23">
        <v>2170.56</v>
      </c>
      <c r="H33" s="16" t="s">
        <v>28</v>
      </c>
      <c r="I33" s="23">
        <v>2170.56</v>
      </c>
      <c r="J33" s="16" t="s">
        <v>28</v>
      </c>
      <c r="K33" s="23">
        <v>2170.56</v>
      </c>
      <c r="L33" s="16" t="s">
        <v>31</v>
      </c>
      <c r="M33" s="23">
        <v>2090.76</v>
      </c>
      <c r="N33" s="16" t="s">
        <v>26</v>
      </c>
      <c r="O33" s="23">
        <v>2058.84</v>
      </c>
      <c r="P33" s="23" t="s">
        <v>37</v>
      </c>
      <c r="Q33" s="23">
        <v>2026.92</v>
      </c>
      <c r="R33" s="16" t="s">
        <v>31</v>
      </c>
      <c r="S33" s="17">
        <f t="shared" si="0"/>
        <v>16789.92</v>
      </c>
      <c r="T33" s="23"/>
      <c r="U33" s="23"/>
      <c r="V33" s="25"/>
      <c r="W33" s="23"/>
      <c r="X33" s="23"/>
      <c r="Y33" s="25"/>
      <c r="Z33" s="23"/>
      <c r="AA33" s="23"/>
      <c r="AB33" s="25"/>
      <c r="AC33" s="16"/>
      <c r="AD33" s="16"/>
      <c r="AE33" s="16"/>
      <c r="AF33" s="16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10"/>
      <c r="BR33" s="10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10"/>
      <c r="DD33" s="10"/>
      <c r="DE33" s="23"/>
      <c r="DF33" s="23"/>
      <c r="DG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 t="s">
        <v>467</v>
      </c>
      <c r="EX33" s="23" t="s">
        <v>563</v>
      </c>
      <c r="EY33" s="23">
        <v>80.69</v>
      </c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</row>
    <row r="34" spans="1:173" s="1" customFormat="1" ht="22.5">
      <c r="A34" s="12"/>
      <c r="B34" s="16" t="s">
        <v>26</v>
      </c>
      <c r="C34" s="23">
        <v>8454.66</v>
      </c>
      <c r="D34" s="16" t="s">
        <v>27</v>
      </c>
      <c r="E34" s="23">
        <v>8389.12</v>
      </c>
      <c r="F34" s="16" t="s">
        <v>28</v>
      </c>
      <c r="G34" s="23">
        <v>8913.44</v>
      </c>
      <c r="H34" s="16" t="s">
        <v>28</v>
      </c>
      <c r="I34" s="23">
        <v>8913.44</v>
      </c>
      <c r="J34" s="16" t="s">
        <v>28</v>
      </c>
      <c r="K34" s="23">
        <v>8913.44</v>
      </c>
      <c r="L34" s="16" t="s">
        <v>31</v>
      </c>
      <c r="M34" s="23">
        <v>8585.74</v>
      </c>
      <c r="N34" s="16" t="s">
        <v>26</v>
      </c>
      <c r="O34" s="23">
        <v>8454.66</v>
      </c>
      <c r="P34" s="23" t="s">
        <v>37</v>
      </c>
      <c r="Q34" s="23">
        <v>8323.58</v>
      </c>
      <c r="R34" s="16" t="s">
        <v>31</v>
      </c>
      <c r="S34" s="17">
        <f t="shared" si="0"/>
        <v>68948.08</v>
      </c>
      <c r="T34" s="23"/>
      <c r="U34" s="23"/>
      <c r="V34" s="25"/>
      <c r="W34" s="23"/>
      <c r="X34" s="23"/>
      <c r="Y34" s="25"/>
      <c r="Z34" s="23"/>
      <c r="AA34" s="23"/>
      <c r="AB34" s="25"/>
      <c r="AC34" s="16"/>
      <c r="AD34" s="16"/>
      <c r="AE34" s="16"/>
      <c r="AF34" s="16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10"/>
      <c r="BR34" s="10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10"/>
      <c r="DD34" s="10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 t="s">
        <v>564</v>
      </c>
      <c r="EX34" s="23" t="s">
        <v>565</v>
      </c>
      <c r="EY34" s="23">
        <v>196.23</v>
      </c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</row>
    <row r="35" spans="1:173" ht="18" customHeight="1">
      <c r="A35" s="14"/>
      <c r="B35" s="122" t="s">
        <v>7</v>
      </c>
      <c r="C35" s="122"/>
      <c r="D35" s="122" t="s">
        <v>7</v>
      </c>
      <c r="E35" s="122"/>
      <c r="F35" s="122" t="s">
        <v>7</v>
      </c>
      <c r="G35" s="122"/>
      <c r="H35" s="122" t="s">
        <v>7</v>
      </c>
      <c r="I35" s="122"/>
      <c r="J35" s="122" t="s">
        <v>7</v>
      </c>
      <c r="K35" s="122"/>
      <c r="L35" s="122" t="s">
        <v>7</v>
      </c>
      <c r="M35" s="122"/>
      <c r="N35" s="122" t="s">
        <v>7</v>
      </c>
      <c r="O35" s="122"/>
      <c r="P35" s="122" t="s">
        <v>7</v>
      </c>
      <c r="Q35" s="122"/>
      <c r="R35" s="122" t="s">
        <v>7</v>
      </c>
      <c r="S35" s="122"/>
      <c r="T35" s="122"/>
      <c r="U35" s="122"/>
      <c r="V35" s="8"/>
      <c r="W35" s="122"/>
      <c r="X35" s="122"/>
      <c r="Y35" s="8"/>
      <c r="Z35" s="122"/>
      <c r="AA35" s="122"/>
      <c r="AB35" s="8"/>
      <c r="AC35" s="16"/>
      <c r="AD35" s="16"/>
      <c r="AE35" s="16"/>
      <c r="AF35" s="16"/>
      <c r="AG35" s="122"/>
      <c r="AH35" s="122"/>
      <c r="AI35" s="8"/>
      <c r="AJ35" s="122"/>
      <c r="AK35" s="122"/>
      <c r="AL35" s="8"/>
      <c r="AM35" s="122"/>
      <c r="AN35" s="122"/>
      <c r="AO35" s="8"/>
      <c r="AP35" s="122"/>
      <c r="AQ35" s="122"/>
      <c r="AR35" s="8"/>
      <c r="AS35" s="122"/>
      <c r="AT35" s="122"/>
      <c r="AU35" s="8"/>
      <c r="AV35" s="122"/>
      <c r="AW35" s="122"/>
      <c r="AX35" s="8"/>
      <c r="AY35" s="122"/>
      <c r="AZ35" s="122"/>
      <c r="BA35" s="8"/>
      <c r="BB35" s="122"/>
      <c r="BC35" s="122"/>
      <c r="BD35" s="8"/>
      <c r="BE35" s="122"/>
      <c r="BF35" s="122"/>
      <c r="BG35" s="8"/>
      <c r="BH35" s="122"/>
      <c r="BI35" s="122"/>
      <c r="BJ35" s="8"/>
      <c r="BK35" s="122"/>
      <c r="BL35" s="122"/>
      <c r="BM35" s="8"/>
      <c r="BN35" s="122"/>
      <c r="BO35" s="122"/>
      <c r="BP35" s="8"/>
      <c r="BS35" s="122"/>
      <c r="BT35" s="122"/>
      <c r="BU35" s="8"/>
      <c r="BV35" s="122"/>
      <c r="BW35" s="122"/>
      <c r="BX35" s="8"/>
      <c r="BY35" s="122"/>
      <c r="BZ35" s="122"/>
      <c r="CA35" s="8"/>
      <c r="CB35" s="122"/>
      <c r="CC35" s="122"/>
      <c r="CD35" s="8"/>
      <c r="CE35" s="122"/>
      <c r="CF35" s="122"/>
      <c r="CG35" s="8"/>
      <c r="CH35" s="122"/>
      <c r="CI35" s="122"/>
      <c r="CJ35" s="8"/>
      <c r="CK35" s="122"/>
      <c r="CL35" s="122"/>
      <c r="CM35" s="8"/>
      <c r="CN35" s="122"/>
      <c r="CO35" s="122"/>
      <c r="CP35" s="8"/>
      <c r="CQ35" s="122"/>
      <c r="CR35" s="122"/>
      <c r="CS35" s="8"/>
      <c r="CT35" s="122"/>
      <c r="CU35" s="122"/>
      <c r="CV35" s="8"/>
      <c r="CW35" s="122"/>
      <c r="CX35" s="122"/>
      <c r="CY35" s="8"/>
      <c r="CZ35" s="122"/>
      <c r="DA35" s="122"/>
      <c r="DB35" s="8"/>
      <c r="DE35" s="122"/>
      <c r="DF35" s="122"/>
      <c r="DG35" s="8"/>
      <c r="DH35" s="122"/>
      <c r="DI35" s="122"/>
      <c r="DJ35" s="8"/>
      <c r="DK35" s="122"/>
      <c r="DL35" s="122"/>
      <c r="DM35" s="8"/>
      <c r="DN35" s="122"/>
      <c r="DO35" s="122"/>
      <c r="DP35" s="8"/>
      <c r="DQ35" s="122"/>
      <c r="DR35" s="122"/>
      <c r="DS35" s="8"/>
      <c r="DT35" s="122"/>
      <c r="DU35" s="122"/>
      <c r="DV35" s="8"/>
      <c r="DW35" s="122"/>
      <c r="DX35" s="122"/>
      <c r="DY35" s="8"/>
      <c r="DZ35" s="122"/>
      <c r="EA35" s="122"/>
      <c r="EB35" s="8"/>
      <c r="EC35" s="122"/>
      <c r="ED35" s="122"/>
      <c r="EE35" s="8"/>
      <c r="EF35" s="122"/>
      <c r="EG35" s="122"/>
      <c r="EH35" s="8"/>
      <c r="EI35" s="122"/>
      <c r="EJ35" s="122"/>
      <c r="EK35" s="8"/>
      <c r="EL35" s="122"/>
      <c r="EM35" s="122"/>
      <c r="EN35" s="8"/>
      <c r="EO35" s="8"/>
      <c r="EP35" s="8"/>
      <c r="EQ35" s="23"/>
      <c r="ER35" s="23"/>
      <c r="ES35" s="23"/>
      <c r="ET35" s="23"/>
      <c r="EU35" s="23"/>
      <c r="EV35" s="23"/>
      <c r="EW35" s="23" t="s">
        <v>566</v>
      </c>
      <c r="EX35" s="23" t="s">
        <v>567</v>
      </c>
      <c r="EY35" s="23">
        <v>320.86</v>
      </c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</row>
    <row r="36" spans="1:173" ht="27" customHeight="1">
      <c r="A36" s="16"/>
      <c r="B36" s="16"/>
      <c r="C36" s="23"/>
      <c r="D36" s="16" t="s">
        <v>19</v>
      </c>
      <c r="E36" s="16">
        <v>9801.04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2"/>
      <c r="S36" s="17">
        <f t="shared" si="0"/>
        <v>9801.04</v>
      </c>
      <c r="T36" s="31"/>
      <c r="U36" s="31"/>
      <c r="V36" s="32"/>
      <c r="W36" s="31"/>
      <c r="X36" s="31"/>
      <c r="Y36" s="32"/>
      <c r="Z36" s="31"/>
      <c r="AA36" s="31"/>
      <c r="AB36" s="32"/>
      <c r="AC36" s="16"/>
      <c r="AD36" s="16"/>
      <c r="AE36" s="16"/>
      <c r="AF36" s="16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122"/>
      <c r="ER36" s="122"/>
      <c r="ES36" s="8"/>
      <c r="ET36" s="122"/>
      <c r="EU36" s="122"/>
      <c r="EV36" s="8"/>
      <c r="EW36" s="122"/>
      <c r="EX36" s="122"/>
      <c r="EY36" s="8"/>
      <c r="EZ36" s="122"/>
      <c r="FA36" s="122"/>
      <c r="FB36" s="8"/>
      <c r="FC36" s="122"/>
      <c r="FD36" s="122"/>
      <c r="FE36" s="8"/>
      <c r="FF36" s="122"/>
      <c r="FG36" s="122"/>
      <c r="FH36" s="8"/>
      <c r="FI36" s="122"/>
      <c r="FJ36" s="122"/>
      <c r="FK36" s="8"/>
      <c r="FL36" s="122"/>
      <c r="FM36" s="122"/>
      <c r="FN36" s="8"/>
      <c r="FO36" s="122"/>
      <c r="FP36" s="122"/>
      <c r="FQ36" s="8"/>
    </row>
    <row r="37" spans="1:173" ht="16.5" customHeight="1">
      <c r="A37" s="20"/>
      <c r="B37" s="16"/>
      <c r="C37" s="23"/>
      <c r="D37" s="20" t="s">
        <v>20</v>
      </c>
      <c r="E37" s="26">
        <v>230.1</v>
      </c>
      <c r="F37" s="16"/>
      <c r="G37" s="16"/>
      <c r="H37" s="16"/>
      <c r="I37" s="16"/>
      <c r="J37" s="16"/>
      <c r="K37" s="16"/>
      <c r="L37" s="16"/>
      <c r="M37" s="16"/>
      <c r="N37" s="16" t="s">
        <v>33</v>
      </c>
      <c r="O37" s="23">
        <v>414.18</v>
      </c>
      <c r="P37" s="23" t="s">
        <v>35</v>
      </c>
      <c r="Q37" s="23">
        <v>23.01</v>
      </c>
      <c r="R37" s="12"/>
      <c r="S37" s="17">
        <f t="shared" si="0"/>
        <v>667.29</v>
      </c>
      <c r="T37" s="31"/>
      <c r="U37" s="31"/>
      <c r="V37" s="32"/>
      <c r="W37" s="31"/>
      <c r="X37" s="31"/>
      <c r="Y37" s="32"/>
      <c r="Z37" s="31"/>
      <c r="AA37" s="31"/>
      <c r="AB37" s="32"/>
      <c r="AC37" s="16"/>
      <c r="AD37" s="16"/>
      <c r="AE37" s="16"/>
      <c r="AF37" s="16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1"/>
      <c r="AS37" s="31"/>
      <c r="AT37" s="31"/>
      <c r="AU37" s="31"/>
      <c r="AV37" s="31"/>
      <c r="AW37" s="31"/>
      <c r="AX37" s="31"/>
      <c r="AY37" s="31"/>
      <c r="AZ37" s="31"/>
      <c r="BA37" s="31"/>
      <c r="BB37" s="31"/>
      <c r="BC37" s="31"/>
      <c r="BD37" s="31"/>
      <c r="BE37" s="31"/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  <c r="CI37" s="31"/>
      <c r="CJ37" s="31"/>
      <c r="CK37" s="31"/>
      <c r="CL37" s="31"/>
      <c r="CM37" s="31"/>
      <c r="CN37" s="31"/>
      <c r="CO37" s="31"/>
      <c r="CP37" s="31"/>
      <c r="CQ37" s="31"/>
      <c r="CR37" s="31"/>
      <c r="CS37" s="31"/>
      <c r="CT37" s="31"/>
      <c r="CU37" s="31"/>
      <c r="CV37" s="31"/>
      <c r="CW37" s="31"/>
      <c r="CX37" s="31"/>
      <c r="CY37" s="31"/>
      <c r="CZ37" s="31"/>
      <c r="DA37" s="31"/>
      <c r="DB37" s="31"/>
      <c r="DE37" s="31"/>
      <c r="DF37" s="31"/>
      <c r="DG37" s="31"/>
      <c r="DH37" s="31"/>
      <c r="DI37" s="31"/>
      <c r="DJ37" s="31"/>
      <c r="DK37" s="31"/>
      <c r="DL37" s="31"/>
      <c r="DM37" s="31"/>
      <c r="DN37" s="31"/>
      <c r="DO37" s="31"/>
      <c r="DP37" s="31"/>
      <c r="DQ37" s="31"/>
      <c r="DR37" s="31"/>
      <c r="DS37" s="31"/>
      <c r="DT37" s="31"/>
      <c r="DU37" s="31"/>
      <c r="DV37" s="31"/>
      <c r="DW37" s="31"/>
      <c r="DX37" s="31"/>
      <c r="DY37" s="31"/>
      <c r="DZ37" s="31"/>
      <c r="EA37" s="31"/>
      <c r="EB37" s="31"/>
      <c r="EC37" s="31"/>
      <c r="ED37" s="31"/>
      <c r="EE37" s="31"/>
      <c r="EF37" s="31"/>
      <c r="EG37" s="31"/>
      <c r="EH37" s="31"/>
      <c r="EI37" s="31"/>
      <c r="EJ37" s="31"/>
      <c r="EK37" s="31"/>
      <c r="EL37" s="31"/>
      <c r="EM37" s="31"/>
      <c r="EN37" s="31"/>
      <c r="EO37" s="31"/>
      <c r="EP37" s="31"/>
      <c r="EQ37" s="31"/>
      <c r="ER37" s="31"/>
      <c r="ES37" s="31"/>
      <c r="ET37" s="31"/>
      <c r="EU37" s="31"/>
      <c r="EV37" s="31"/>
      <c r="EW37" s="31"/>
      <c r="EX37" s="31"/>
      <c r="EY37" s="31"/>
      <c r="EZ37" s="31"/>
      <c r="FA37" s="31"/>
      <c r="FB37" s="31"/>
      <c r="FC37" s="31"/>
      <c r="FD37" s="31"/>
      <c r="FE37" s="31"/>
      <c r="FF37" s="31"/>
      <c r="FG37" s="31"/>
      <c r="FH37" s="31"/>
      <c r="FI37" s="31"/>
      <c r="FJ37" s="31"/>
      <c r="FK37" s="31"/>
      <c r="FL37" s="31"/>
      <c r="FM37" s="31"/>
      <c r="FN37" s="31"/>
      <c r="FO37" s="31"/>
      <c r="FP37" s="31"/>
      <c r="FQ37" s="31"/>
    </row>
    <row r="38" spans="1:173" ht="22.5">
      <c r="A38" s="20"/>
      <c r="B38" s="16"/>
      <c r="C38" s="23"/>
      <c r="D38" s="20"/>
      <c r="E38" s="26"/>
      <c r="F38" s="16" t="s">
        <v>21</v>
      </c>
      <c r="G38" s="16">
        <v>386.85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2"/>
      <c r="S38" s="17">
        <f t="shared" si="0"/>
        <v>386.85</v>
      </c>
      <c r="T38" s="31"/>
      <c r="U38" s="31"/>
      <c r="V38" s="32"/>
      <c r="W38" s="31"/>
      <c r="X38" s="31"/>
      <c r="Y38" s="32"/>
      <c r="Z38" s="31"/>
      <c r="AA38" s="31"/>
      <c r="AB38" s="32"/>
      <c r="AC38" s="16"/>
      <c r="AD38" s="16"/>
      <c r="AE38" s="16"/>
      <c r="AF38" s="16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E38" s="31"/>
      <c r="DF38" s="31"/>
      <c r="DG38" s="31"/>
      <c r="DH38" s="31"/>
      <c r="DI38" s="31"/>
      <c r="DJ38" s="31"/>
      <c r="DK38" s="31"/>
      <c r="DL38" s="31"/>
      <c r="DM38" s="31"/>
      <c r="DN38" s="31"/>
      <c r="DO38" s="31"/>
      <c r="DP38" s="31"/>
      <c r="DQ38" s="31"/>
      <c r="DR38" s="31"/>
      <c r="DS38" s="31"/>
      <c r="DT38" s="31"/>
      <c r="DU38" s="31"/>
      <c r="DV38" s="31"/>
      <c r="DW38" s="31"/>
      <c r="DX38" s="31"/>
      <c r="DY38" s="31"/>
      <c r="DZ38" s="31"/>
      <c r="EA38" s="31"/>
      <c r="EB38" s="31"/>
      <c r="EC38" s="31"/>
      <c r="ED38" s="31"/>
      <c r="EE38" s="31"/>
      <c r="EF38" s="31"/>
      <c r="EG38" s="31"/>
      <c r="EH38" s="31"/>
      <c r="EI38" s="31"/>
      <c r="EJ38" s="31"/>
      <c r="EK38" s="31"/>
      <c r="EL38" s="31"/>
      <c r="EM38" s="31"/>
      <c r="EN38" s="31"/>
      <c r="EO38" s="31"/>
      <c r="EP38" s="31"/>
      <c r="EQ38" s="31"/>
      <c r="ER38" s="31"/>
      <c r="ES38" s="31"/>
      <c r="ET38" s="31"/>
      <c r="EU38" s="31"/>
      <c r="EV38" s="31"/>
      <c r="EW38" s="31"/>
      <c r="EX38" s="31"/>
      <c r="EY38" s="31"/>
      <c r="EZ38" s="31"/>
      <c r="FA38" s="31"/>
      <c r="FB38" s="31"/>
      <c r="FC38" s="31"/>
      <c r="FD38" s="31"/>
      <c r="FE38" s="31"/>
      <c r="FF38" s="31"/>
      <c r="FG38" s="31"/>
      <c r="FH38" s="31"/>
      <c r="FI38" s="31"/>
      <c r="FJ38" s="31"/>
      <c r="FK38" s="31"/>
      <c r="FL38" s="31"/>
      <c r="FM38" s="31"/>
      <c r="FN38" s="31"/>
      <c r="FO38" s="31"/>
      <c r="FP38" s="31"/>
      <c r="FQ38" s="31"/>
    </row>
    <row r="39" spans="1:173" ht="22.5">
      <c r="A39" s="20"/>
      <c r="B39" s="16"/>
      <c r="C39" s="23"/>
      <c r="D39" s="20"/>
      <c r="E39" s="26"/>
      <c r="F39" s="16"/>
      <c r="G39" s="16"/>
      <c r="H39" s="16" t="s">
        <v>22</v>
      </c>
      <c r="I39" s="16">
        <v>7213.65</v>
      </c>
      <c r="J39" s="16"/>
      <c r="K39" s="16"/>
      <c r="L39" s="16"/>
      <c r="M39" s="16"/>
      <c r="N39" s="16"/>
      <c r="O39" s="16"/>
      <c r="P39" s="16"/>
      <c r="Q39" s="16"/>
      <c r="R39" s="12"/>
      <c r="S39" s="17">
        <f t="shared" si="0"/>
        <v>7213.65</v>
      </c>
      <c r="T39" s="31"/>
      <c r="U39" s="31"/>
      <c r="V39" s="32"/>
      <c r="W39" s="31"/>
      <c r="X39" s="31"/>
      <c r="Y39" s="32"/>
      <c r="Z39" s="31"/>
      <c r="AA39" s="31"/>
      <c r="AB39" s="32"/>
      <c r="AC39" s="16"/>
      <c r="AD39" s="16"/>
      <c r="AE39" s="16"/>
      <c r="AF39" s="16"/>
      <c r="AG39" s="31"/>
      <c r="AH39" s="31"/>
      <c r="AI39" s="31"/>
      <c r="AJ39" s="31"/>
      <c r="AK39" s="31"/>
      <c r="AL39" s="31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1"/>
      <c r="ER39" s="31"/>
      <c r="ES39" s="31"/>
      <c r="ET39" s="31"/>
      <c r="EU39" s="31"/>
      <c r="EV39" s="31"/>
      <c r="EW39" s="31"/>
      <c r="EX39" s="31"/>
      <c r="EY39" s="31"/>
      <c r="EZ39" s="31"/>
      <c r="FA39" s="31"/>
      <c r="FB39" s="31"/>
      <c r="FC39" s="31"/>
      <c r="FD39" s="31"/>
      <c r="FE39" s="31"/>
      <c r="FF39" s="31"/>
      <c r="FG39" s="31"/>
      <c r="FH39" s="31"/>
      <c r="FI39" s="31"/>
      <c r="FJ39" s="31"/>
      <c r="FK39" s="31"/>
      <c r="FL39" s="31"/>
      <c r="FM39" s="31"/>
      <c r="FN39" s="31"/>
      <c r="FO39" s="31"/>
      <c r="FP39" s="31"/>
      <c r="FQ39" s="31"/>
    </row>
    <row r="40" spans="1:173" ht="12" customHeight="1">
      <c r="A40" s="20"/>
      <c r="B40" s="16"/>
      <c r="C40" s="23"/>
      <c r="D40" s="20"/>
      <c r="E40" s="26"/>
      <c r="F40" s="16"/>
      <c r="G40" s="16"/>
      <c r="H40" s="16"/>
      <c r="I40" s="16"/>
      <c r="J40" s="16" t="s">
        <v>23</v>
      </c>
      <c r="K40" s="16">
        <v>228.18</v>
      </c>
      <c r="L40" s="16"/>
      <c r="M40" s="16"/>
      <c r="N40" s="16"/>
      <c r="O40" s="16"/>
      <c r="P40" s="16"/>
      <c r="Q40" s="16"/>
      <c r="R40" s="12"/>
      <c r="S40" s="17">
        <f t="shared" si="0"/>
        <v>228.18</v>
      </c>
      <c r="T40" s="31"/>
      <c r="U40" s="31"/>
      <c r="V40" s="32"/>
      <c r="W40" s="31"/>
      <c r="X40" s="31"/>
      <c r="Y40" s="32"/>
      <c r="Z40" s="31"/>
      <c r="AA40" s="31"/>
      <c r="AB40" s="32"/>
      <c r="AC40" s="16"/>
      <c r="AD40" s="16"/>
      <c r="AE40" s="16"/>
      <c r="AF40" s="16"/>
      <c r="AG40" s="31"/>
      <c r="AH40" s="31"/>
      <c r="AI40" s="31"/>
      <c r="AJ40" s="31"/>
      <c r="AK40" s="31"/>
      <c r="AL40" s="31"/>
      <c r="AM40" s="33"/>
      <c r="AN40" s="31"/>
      <c r="AO40" s="31"/>
      <c r="AP40" s="33"/>
      <c r="AQ40" s="31"/>
      <c r="AR40" s="31"/>
      <c r="AS40" s="33"/>
      <c r="AT40" s="31"/>
      <c r="AU40" s="31"/>
      <c r="AV40" s="33"/>
      <c r="AW40" s="31"/>
      <c r="AX40" s="31"/>
      <c r="AY40" s="33"/>
      <c r="AZ40" s="31"/>
      <c r="BA40" s="31"/>
      <c r="BB40" s="33"/>
      <c r="BC40" s="31"/>
      <c r="BD40" s="31"/>
      <c r="BE40" s="33"/>
      <c r="BF40" s="31"/>
      <c r="BG40" s="31"/>
      <c r="BH40" s="33"/>
      <c r="BI40" s="31"/>
      <c r="BJ40" s="31"/>
      <c r="BK40" s="33"/>
      <c r="BL40" s="31"/>
      <c r="BM40" s="31"/>
      <c r="BN40" s="33"/>
      <c r="BO40" s="31"/>
      <c r="BP40" s="31"/>
      <c r="BS40" s="33"/>
      <c r="BT40" s="31"/>
      <c r="BU40" s="31"/>
      <c r="BV40" s="33"/>
      <c r="BW40" s="31"/>
      <c r="BX40" s="31"/>
      <c r="BY40" s="33"/>
      <c r="BZ40" s="31"/>
      <c r="CA40" s="31"/>
      <c r="CB40" s="33"/>
      <c r="CC40" s="31"/>
      <c r="CD40" s="31"/>
      <c r="CE40" s="33"/>
      <c r="CF40" s="31"/>
      <c r="CG40" s="31"/>
      <c r="CH40" s="33"/>
      <c r="CI40" s="31"/>
      <c r="CJ40" s="31"/>
      <c r="CK40" s="33"/>
      <c r="CL40" s="31"/>
      <c r="CM40" s="31"/>
      <c r="CN40" s="33"/>
      <c r="CO40" s="31"/>
      <c r="CP40" s="31"/>
      <c r="CQ40" s="33"/>
      <c r="CR40" s="31"/>
      <c r="CS40" s="31"/>
      <c r="CT40" s="33"/>
      <c r="CU40" s="31"/>
      <c r="CV40" s="31"/>
      <c r="CW40" s="33"/>
      <c r="CX40" s="31"/>
      <c r="CY40" s="31"/>
      <c r="CZ40" s="33"/>
      <c r="DA40" s="31"/>
      <c r="DB40" s="31"/>
      <c r="DE40" s="33"/>
      <c r="DF40" s="31"/>
      <c r="DG40" s="31"/>
      <c r="DH40" s="33"/>
      <c r="DI40" s="31"/>
      <c r="DJ40" s="31"/>
      <c r="DK40" s="33"/>
      <c r="DL40" s="31"/>
      <c r="DM40" s="31"/>
      <c r="DN40" s="33"/>
      <c r="DO40" s="31"/>
      <c r="DP40" s="31"/>
      <c r="DQ40" s="33"/>
      <c r="DR40" s="31"/>
      <c r="DS40" s="31"/>
      <c r="DT40" s="33"/>
      <c r="DU40" s="31"/>
      <c r="DV40" s="31"/>
      <c r="DW40" s="33"/>
      <c r="DX40" s="31"/>
      <c r="DY40" s="31"/>
      <c r="DZ40" s="33"/>
      <c r="EA40" s="31"/>
      <c r="EB40" s="31"/>
      <c r="EC40" s="33"/>
      <c r="ED40" s="31"/>
      <c r="EE40" s="31"/>
      <c r="EF40" s="33"/>
      <c r="EG40" s="31"/>
      <c r="EH40" s="31"/>
      <c r="EI40" s="33"/>
      <c r="EJ40" s="31"/>
      <c r="EK40" s="31"/>
      <c r="EL40" s="33"/>
      <c r="EM40" s="31"/>
      <c r="EN40" s="31"/>
      <c r="EO40" s="31"/>
      <c r="EP40" s="31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  <c r="FJ40" s="33"/>
      <c r="FK40" s="33"/>
      <c r="FL40" s="33"/>
      <c r="FM40" s="33"/>
      <c r="FN40" s="33"/>
      <c r="FO40" s="33"/>
      <c r="FP40" s="33"/>
      <c r="FQ40" s="33"/>
    </row>
    <row r="41" spans="1:173" ht="16.5" customHeight="1">
      <c r="A41" s="20"/>
      <c r="B41" s="16"/>
      <c r="C41" s="23"/>
      <c r="D41" s="20"/>
      <c r="E41" s="20"/>
      <c r="F41" s="16"/>
      <c r="G41" s="16"/>
      <c r="H41" s="16"/>
      <c r="I41" s="16"/>
      <c r="J41" s="16" t="s">
        <v>24</v>
      </c>
      <c r="K41" s="16">
        <v>228.18</v>
      </c>
      <c r="L41" s="16"/>
      <c r="M41" s="16"/>
      <c r="N41" s="16"/>
      <c r="O41" s="16"/>
      <c r="P41" s="16"/>
      <c r="Q41" s="16"/>
      <c r="R41" s="12"/>
      <c r="S41" s="17">
        <f t="shared" si="0"/>
        <v>228.18</v>
      </c>
      <c r="T41" s="31"/>
      <c r="U41" s="31"/>
      <c r="V41" s="32"/>
      <c r="W41" s="31"/>
      <c r="X41" s="31"/>
      <c r="Y41" s="32"/>
      <c r="Z41" s="31"/>
      <c r="AA41" s="31"/>
      <c r="AB41" s="32"/>
      <c r="AC41" s="16"/>
      <c r="AD41" s="16"/>
      <c r="AE41" s="16"/>
      <c r="AF41" s="16"/>
      <c r="AG41" s="31"/>
      <c r="AH41" s="31"/>
      <c r="AI41" s="31"/>
      <c r="AJ41" s="31"/>
      <c r="AK41" s="31"/>
      <c r="AL41" s="31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1"/>
      <c r="ES41" s="31"/>
      <c r="ET41" s="33"/>
      <c r="EU41" s="31"/>
      <c r="EV41" s="31"/>
      <c r="EW41" s="33"/>
      <c r="EX41" s="31"/>
      <c r="EY41" s="31"/>
      <c r="EZ41" s="33"/>
      <c r="FA41" s="31"/>
      <c r="FB41" s="31"/>
      <c r="FC41" s="33"/>
      <c r="FD41" s="31"/>
      <c r="FE41" s="31"/>
      <c r="FF41" s="33"/>
      <c r="FG41" s="31"/>
      <c r="FH41" s="31"/>
      <c r="FI41" s="33"/>
      <c r="FJ41" s="31"/>
      <c r="FK41" s="31"/>
      <c r="FL41" s="33"/>
      <c r="FM41" s="31"/>
      <c r="FN41" s="31"/>
      <c r="FO41" s="33"/>
      <c r="FP41" s="31"/>
      <c r="FQ41" s="31"/>
    </row>
    <row r="42" spans="1:173" ht="13.5" customHeight="1">
      <c r="A42" s="20"/>
      <c r="B42" s="16"/>
      <c r="C42" s="23"/>
      <c r="D42" s="20"/>
      <c r="E42" s="20"/>
      <c r="F42" s="20"/>
      <c r="G42" s="26"/>
      <c r="H42" s="20"/>
      <c r="I42" s="26"/>
      <c r="J42" s="16" t="s">
        <v>25</v>
      </c>
      <c r="K42" s="16">
        <v>1630.28</v>
      </c>
      <c r="L42" s="16" t="s">
        <v>30</v>
      </c>
      <c r="M42" s="16">
        <v>847.78</v>
      </c>
      <c r="N42" s="16"/>
      <c r="O42" s="16"/>
      <c r="P42" s="16"/>
      <c r="Q42" s="16"/>
      <c r="R42" s="12"/>
      <c r="S42" s="17">
        <f t="shared" si="0"/>
        <v>2478.06</v>
      </c>
      <c r="T42" s="20"/>
      <c r="U42" s="26"/>
      <c r="V42" s="34"/>
      <c r="W42" s="20"/>
      <c r="X42" s="26"/>
      <c r="Y42" s="34"/>
      <c r="Z42" s="20"/>
      <c r="AA42" s="26"/>
      <c r="AB42" s="34"/>
      <c r="AC42" s="16"/>
      <c r="AD42" s="16"/>
      <c r="AE42" s="16"/>
      <c r="AF42" s="16"/>
      <c r="AG42" s="20"/>
      <c r="AH42" s="26"/>
      <c r="AI42" s="26"/>
      <c r="AJ42" s="20"/>
      <c r="AK42" s="26"/>
      <c r="AL42" s="26"/>
      <c r="AM42" s="20"/>
      <c r="AN42" s="26"/>
      <c r="AO42" s="26"/>
      <c r="AP42" s="20"/>
      <c r="AQ42" s="26"/>
      <c r="AR42" s="26"/>
      <c r="AS42" s="20"/>
      <c r="AT42" s="26"/>
      <c r="AU42" s="26"/>
      <c r="AV42" s="20"/>
      <c r="AW42" s="26"/>
      <c r="AX42" s="26"/>
      <c r="AY42" s="20"/>
      <c r="AZ42" s="26"/>
      <c r="BA42" s="26"/>
      <c r="BB42" s="20"/>
      <c r="BC42" s="26"/>
      <c r="BD42" s="26"/>
      <c r="BE42" s="20"/>
      <c r="BF42" s="26"/>
      <c r="BG42" s="26"/>
      <c r="BH42" s="20"/>
      <c r="BI42" s="26"/>
      <c r="BJ42" s="26"/>
      <c r="BK42" s="20"/>
      <c r="BL42" s="26"/>
      <c r="BM42" s="26"/>
      <c r="BN42" s="20"/>
      <c r="BO42" s="26"/>
      <c r="BP42" s="26"/>
      <c r="BS42" s="20"/>
      <c r="BT42" s="26"/>
      <c r="BU42" s="26"/>
      <c r="BV42" s="20"/>
      <c r="BW42" s="26"/>
      <c r="BX42" s="26"/>
      <c r="BY42" s="20"/>
      <c r="BZ42" s="26"/>
      <c r="CA42" s="26"/>
      <c r="CB42" s="20"/>
      <c r="CC42" s="26"/>
      <c r="CD42" s="26"/>
      <c r="CE42" s="20"/>
      <c r="CF42" s="26"/>
      <c r="CG42" s="26"/>
      <c r="CH42" s="20"/>
      <c r="CI42" s="26"/>
      <c r="CJ42" s="26"/>
      <c r="CK42" s="20"/>
      <c r="CL42" s="26"/>
      <c r="CM42" s="26"/>
      <c r="CN42" s="20"/>
      <c r="CO42" s="26"/>
      <c r="CP42" s="26"/>
      <c r="CQ42" s="20"/>
      <c r="CR42" s="26"/>
      <c r="CS42" s="26"/>
      <c r="CT42" s="20"/>
      <c r="CU42" s="26"/>
      <c r="CV42" s="26"/>
      <c r="CW42" s="20"/>
      <c r="CX42" s="26"/>
      <c r="CY42" s="26"/>
      <c r="CZ42" s="20"/>
      <c r="DA42" s="26"/>
      <c r="DB42" s="26"/>
      <c r="DE42" s="20"/>
      <c r="DF42" s="26"/>
      <c r="DG42" s="26"/>
      <c r="DH42" s="20"/>
      <c r="DI42" s="26"/>
      <c r="DJ42" s="26"/>
      <c r="DK42" s="20"/>
      <c r="DL42" s="26"/>
      <c r="DM42" s="26"/>
      <c r="DN42" s="20"/>
      <c r="DO42" s="26"/>
      <c r="DP42" s="26"/>
      <c r="DQ42" s="20"/>
      <c r="DR42" s="26"/>
      <c r="DS42" s="26"/>
      <c r="DT42" s="20"/>
      <c r="DU42" s="26"/>
      <c r="DV42" s="26"/>
      <c r="DW42" s="20"/>
      <c r="DX42" s="26"/>
      <c r="DY42" s="26"/>
      <c r="DZ42" s="20"/>
      <c r="EA42" s="26"/>
      <c r="EB42" s="26"/>
      <c r="EC42" s="20"/>
      <c r="ED42" s="26"/>
      <c r="EE42" s="26"/>
      <c r="EF42" s="20"/>
      <c r="EG42" s="26"/>
      <c r="EH42" s="26"/>
      <c r="EI42" s="20"/>
      <c r="EJ42" s="26"/>
      <c r="EK42" s="26"/>
      <c r="EL42" s="20"/>
      <c r="EM42" s="26"/>
      <c r="EN42" s="26"/>
      <c r="EO42" s="26"/>
      <c r="EP42" s="26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  <c r="FJ42" s="33"/>
      <c r="FK42" s="33"/>
      <c r="FL42" s="33"/>
      <c r="FM42" s="33"/>
      <c r="FN42" s="33"/>
      <c r="FO42" s="33"/>
      <c r="FP42" s="33"/>
      <c r="FQ42" s="33"/>
    </row>
    <row r="43" spans="1:173" ht="55.5" customHeight="1">
      <c r="A43" s="20"/>
      <c r="B43" s="16"/>
      <c r="C43" s="23"/>
      <c r="D43" s="20"/>
      <c r="E43" s="20"/>
      <c r="F43" s="20"/>
      <c r="G43" s="26"/>
      <c r="H43" s="20"/>
      <c r="I43" s="26"/>
      <c r="J43" s="16"/>
      <c r="K43" s="16"/>
      <c r="L43" s="16"/>
      <c r="M43" s="16"/>
      <c r="N43" s="16"/>
      <c r="O43" s="16"/>
      <c r="P43" s="16" t="s">
        <v>36</v>
      </c>
      <c r="Q43" s="16">
        <v>1678.55</v>
      </c>
      <c r="R43" s="12"/>
      <c r="S43" s="17">
        <f t="shared" si="0"/>
        <v>1678.55</v>
      </c>
      <c r="T43" s="26"/>
      <c r="U43" s="26"/>
      <c r="V43" s="34"/>
      <c r="W43" s="26"/>
      <c r="X43" s="26"/>
      <c r="Y43" s="34"/>
      <c r="Z43" s="26"/>
      <c r="AA43" s="26"/>
      <c r="AB43" s="34"/>
      <c r="AC43" s="16"/>
      <c r="AD43" s="16"/>
      <c r="AE43" s="16"/>
      <c r="AF43" s="35" t="s">
        <v>302</v>
      </c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36" t="s">
        <v>303</v>
      </c>
      <c r="BR43" s="36" t="s">
        <v>304</v>
      </c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36" t="s">
        <v>392</v>
      </c>
      <c r="DD43" s="36" t="s">
        <v>393</v>
      </c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0"/>
      <c r="ER43" s="26"/>
      <c r="ES43" s="26"/>
      <c r="ET43" s="20"/>
      <c r="EU43" s="26"/>
      <c r="EV43" s="26"/>
      <c r="EW43" s="20"/>
      <c r="EX43" s="26"/>
      <c r="EY43" s="26"/>
      <c r="EZ43" s="20"/>
      <c r="FA43" s="26"/>
      <c r="FB43" s="26"/>
      <c r="FC43" s="20"/>
      <c r="FD43" s="26"/>
      <c r="FE43" s="26"/>
      <c r="FF43" s="20"/>
      <c r="FG43" s="26"/>
      <c r="FH43" s="26"/>
      <c r="FI43" s="20"/>
      <c r="FJ43" s="26"/>
      <c r="FK43" s="26"/>
      <c r="FL43" s="20"/>
      <c r="FM43" s="26"/>
      <c r="FN43" s="26"/>
      <c r="FO43" s="20"/>
      <c r="FP43" s="26"/>
      <c r="FQ43" s="26"/>
    </row>
    <row r="44" spans="1:173" ht="12.75">
      <c r="A44" s="12" t="s">
        <v>8</v>
      </c>
      <c r="B44" s="12"/>
      <c r="C44" s="17">
        <f>SUM(C8:C10)+C16+SUM(C28:C34)+SUM(C36:C43)</f>
        <v>33186.630000000005</v>
      </c>
      <c r="D44" s="17"/>
      <c r="E44" s="17">
        <f>SUM(E8:E10)+E16+SUM(E28:E34)+SUM(E36:E43)</f>
        <v>43113.490000000005</v>
      </c>
      <c r="F44" s="37"/>
      <c r="G44" s="17">
        <f>SUM(G8:G10)+G16+SUM(G28:G34)+SUM(G36:G43)</f>
        <v>34303.439999999995</v>
      </c>
      <c r="H44" s="37"/>
      <c r="I44" s="17">
        <f>SUM(I8:I10)+I16+SUM(I28:I34)+SUM(I36:I43)</f>
        <v>41130.24</v>
      </c>
      <c r="J44" s="37"/>
      <c r="K44" s="17">
        <f>SUM(K8:K10)+K16+SUM(K28:K34)+SUM(K36:K43)</f>
        <v>36003.229999999996</v>
      </c>
      <c r="L44" s="17"/>
      <c r="M44" s="17">
        <f>SUM(M8:M10)+M16+SUM(M28:M34)+SUM(M36:M43)</f>
        <v>34242.97</v>
      </c>
      <c r="N44" s="17"/>
      <c r="O44" s="17">
        <f>SUM(O8:O10)+O16+SUM(O28:O34)+SUM(O36:O43)</f>
        <v>33600.810000000005</v>
      </c>
      <c r="P44" s="17"/>
      <c r="Q44" s="17">
        <f>SUM(Q8:Q10)+Q16+SUM(Q28:Q34)+SUM(Q36:Q43)</f>
        <v>34679.63</v>
      </c>
      <c r="R44" s="37"/>
      <c r="S44" s="17">
        <f t="shared" si="0"/>
        <v>290260.43999999994</v>
      </c>
      <c r="T44" s="26"/>
      <c r="U44" s="26"/>
      <c r="V44" s="34">
        <f>SUM(V8:V43)</f>
        <v>21145.289999999994</v>
      </c>
      <c r="W44" s="26"/>
      <c r="X44" s="26"/>
      <c r="Y44" s="34">
        <f>SUM(Y8:Y43)</f>
        <v>32387.430000000004</v>
      </c>
      <c r="Z44" s="26"/>
      <c r="AA44" s="26"/>
      <c r="AB44" s="34">
        <f>SUM(AB8:AB43)</f>
        <v>20923.079999999998</v>
      </c>
      <c r="AC44" s="16"/>
      <c r="AD44" s="16"/>
      <c r="AE44" s="34">
        <f>SUM(AE8:AE43)</f>
        <v>21859.372714285713</v>
      </c>
      <c r="AF44" s="26">
        <f>S44+V44+Y44+AB44+AE44</f>
        <v>386575.6127142857</v>
      </c>
      <c r="AG44" s="26"/>
      <c r="AH44" s="26"/>
      <c r="AI44" s="34">
        <f>SUM(AI8:AI43)</f>
        <v>26587.566568681326</v>
      </c>
      <c r="AJ44" s="26"/>
      <c r="AK44" s="26"/>
      <c r="AL44" s="34">
        <f>SUM(AL8:AL43)</f>
        <v>57984.869999999995</v>
      </c>
      <c r="AM44" s="26"/>
      <c r="AN44" s="26"/>
      <c r="AO44" s="26">
        <f>SUM(AO8:AO43)</f>
        <v>31509.97</v>
      </c>
      <c r="AP44" s="26">
        <f aca="true" t="shared" si="1" ref="AP44:AU44">SUM(AP8:AP43)</f>
        <v>0</v>
      </c>
      <c r="AQ44" s="26">
        <f t="shared" si="1"/>
        <v>0</v>
      </c>
      <c r="AR44" s="26">
        <f t="shared" si="1"/>
        <v>23067.190000000006</v>
      </c>
      <c r="AS44" s="26">
        <f t="shared" si="1"/>
        <v>0</v>
      </c>
      <c r="AT44" s="26">
        <f t="shared" si="1"/>
        <v>0</v>
      </c>
      <c r="AU44" s="26">
        <f t="shared" si="1"/>
        <v>90707.45999999999</v>
      </c>
      <c r="AV44" s="26"/>
      <c r="AW44" s="26"/>
      <c r="AX44" s="26">
        <f>SUM(AX8:AX43)</f>
        <v>26884.65</v>
      </c>
      <c r="AY44" s="26">
        <f aca="true" t="shared" si="2" ref="AY44:BD44">SUM(AY8:AY43)</f>
        <v>0</v>
      </c>
      <c r="AZ44" s="26">
        <f t="shared" si="2"/>
        <v>0</v>
      </c>
      <c r="BA44" s="26">
        <f t="shared" si="2"/>
        <v>28726.42000000001</v>
      </c>
      <c r="BB44" s="26">
        <f t="shared" si="2"/>
        <v>0</v>
      </c>
      <c r="BC44" s="26">
        <f t="shared" si="2"/>
        <v>0</v>
      </c>
      <c r="BD44" s="26">
        <f t="shared" si="2"/>
        <v>23039.420000000002</v>
      </c>
      <c r="BE44" s="26">
        <f aca="true" t="shared" si="3" ref="BE44:BM44">SUM(BE8:BE43)</f>
        <v>0</v>
      </c>
      <c r="BF44" s="26">
        <f t="shared" si="3"/>
        <v>0</v>
      </c>
      <c r="BG44" s="26">
        <f t="shared" si="3"/>
        <v>25293.49</v>
      </c>
      <c r="BH44" s="26">
        <f t="shared" si="3"/>
        <v>0</v>
      </c>
      <c r="BI44" s="26">
        <f t="shared" si="3"/>
        <v>0</v>
      </c>
      <c r="BJ44" s="26">
        <f t="shared" si="3"/>
        <v>28962.57</v>
      </c>
      <c r="BK44" s="26">
        <f t="shared" si="3"/>
        <v>0</v>
      </c>
      <c r="BL44" s="26">
        <f t="shared" si="3"/>
        <v>0</v>
      </c>
      <c r="BM44" s="26">
        <f t="shared" si="3"/>
        <v>29302.600000000006</v>
      </c>
      <c r="BN44" s="26">
        <f>SUM(BN8:BN43)</f>
        <v>0</v>
      </c>
      <c r="BO44" s="26">
        <f>SUM(BO8:BO43)</f>
        <v>0</v>
      </c>
      <c r="BP44" s="26">
        <f>SUM(BP8:BP43)</f>
        <v>25929.95</v>
      </c>
      <c r="BQ44" s="26">
        <f>BP44+BM44+BJ44+BG44+BD44+BA44+AX44+AU44+AR44+AO44+AL44+AI44</f>
        <v>417996.1565686813</v>
      </c>
      <c r="BR44" s="26">
        <f>BQ44+AF44</f>
        <v>804571.769282967</v>
      </c>
      <c r="BS44" s="26"/>
      <c r="BT44" s="26"/>
      <c r="BU44" s="26">
        <f>SUM(BU8:BU43)</f>
        <v>22008.670000000002</v>
      </c>
      <c r="BV44" s="26"/>
      <c r="BW44" s="26"/>
      <c r="BX44" s="26">
        <f>SUM(BX8:BX43)</f>
        <v>40902.63999999999</v>
      </c>
      <c r="BY44" s="26"/>
      <c r="BZ44" s="26"/>
      <c r="CA44" s="26">
        <f>SUM(CA8:CA43)</f>
        <v>58334.12999999999</v>
      </c>
      <c r="CB44" s="26"/>
      <c r="CC44" s="26"/>
      <c r="CD44" s="26">
        <f>SUM(CD8:CD43)</f>
        <v>21685.63</v>
      </c>
      <c r="CE44" s="26"/>
      <c r="CF44" s="26"/>
      <c r="CG44" s="26">
        <f>SUM(CG8:CG43)</f>
        <v>25229.33</v>
      </c>
      <c r="CH44" s="26"/>
      <c r="CI44" s="26"/>
      <c r="CJ44" s="26">
        <f>SUM(CJ8:CJ43)</f>
        <v>22944.760000000002</v>
      </c>
      <c r="CK44" s="26"/>
      <c r="CL44" s="26"/>
      <c r="CM44" s="26">
        <f>SUM(CM8:CM43)</f>
        <v>27787.200000000004</v>
      </c>
      <c r="CN44" s="26"/>
      <c r="CO44" s="26"/>
      <c r="CP44" s="26">
        <f>SUM(CP8:CP43)</f>
        <v>21991.98</v>
      </c>
      <c r="CQ44" s="26"/>
      <c r="CR44" s="26"/>
      <c r="CS44" s="26">
        <f>SUM(CS8:CS43)</f>
        <v>21114</v>
      </c>
      <c r="CT44" s="26"/>
      <c r="CU44" s="26"/>
      <c r="CV44" s="26">
        <f>SUM(CV8:CV43)</f>
        <v>24779.6</v>
      </c>
      <c r="CW44" s="26"/>
      <c r="CX44" s="26"/>
      <c r="CY44" s="26">
        <f>SUM(CY8:CY43)</f>
        <v>54252.799999999996</v>
      </c>
      <c r="CZ44" s="26"/>
      <c r="DA44" s="26"/>
      <c r="DB44" s="26">
        <f>SUM(DB8:DB43)</f>
        <v>23268.2</v>
      </c>
      <c r="DC44" s="10">
        <f>DB44+CY44+CV44+CS44+CP44+CM44+CJ44+CG44+CD44+CA44+BX44+BU44</f>
        <v>364298.94000000006</v>
      </c>
      <c r="DD44" s="38">
        <f>DC44+BR44</f>
        <v>1168870.709282967</v>
      </c>
      <c r="DE44" s="26"/>
      <c r="DF44" s="26"/>
      <c r="DG44" s="26">
        <f>SUM(DG8:DG43)</f>
        <v>23306.940000000002</v>
      </c>
      <c r="DH44" s="26"/>
      <c r="DI44" s="26"/>
      <c r="DJ44" s="26">
        <f>SUM(DJ8:DJ43)</f>
        <v>50322.84</v>
      </c>
      <c r="DK44" s="26"/>
      <c r="DL44" s="26"/>
      <c r="DM44" s="26">
        <f>SUM(DM8:DM43)</f>
        <v>25279.630000000005</v>
      </c>
      <c r="DN44" s="26"/>
      <c r="DO44" s="26"/>
      <c r="DP44" s="26">
        <f>SUM(DP8:DP43)</f>
        <v>36556.509999999995</v>
      </c>
      <c r="DQ44" s="26"/>
      <c r="DR44" s="26"/>
      <c r="DS44" s="26">
        <f>SUM(DS8:DS43)</f>
        <v>27874.010000000006</v>
      </c>
      <c r="DT44" s="26"/>
      <c r="DU44" s="26"/>
      <c r="DV44" s="26">
        <f>SUM(DV8:DV43)</f>
        <v>23420.590000000004</v>
      </c>
      <c r="DW44" s="26"/>
      <c r="DX44" s="26"/>
      <c r="DY44" s="26">
        <f>SUM(DY8:DY43)</f>
        <v>23020.750000000004</v>
      </c>
      <c r="DZ44" s="26"/>
      <c r="EA44" s="26"/>
      <c r="EB44" s="26">
        <f>SUM(EB8:EB43)</f>
        <v>23151.850000000002</v>
      </c>
      <c r="EC44" s="26"/>
      <c r="ED44" s="26"/>
      <c r="EE44" s="26">
        <f>SUM(EE8:EE43)</f>
        <v>29389.52</v>
      </c>
      <c r="EF44" s="26"/>
      <c r="EG44" s="26"/>
      <c r="EH44" s="26">
        <f>SUM(EH8:EH43)</f>
        <v>27113.210000000003</v>
      </c>
      <c r="EI44" s="26"/>
      <c r="EJ44" s="26"/>
      <c r="EK44" s="26">
        <f>SUM(EK8:EK43)</f>
        <v>25132.440000000002</v>
      </c>
      <c r="EL44" s="26"/>
      <c r="EM44" s="26"/>
      <c r="EN44" s="26">
        <f>SUM(EN8:EN43)</f>
        <v>157979.38</v>
      </c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</row>
    <row r="45" spans="1:173" s="2" customFormat="1" ht="51.75" customHeight="1">
      <c r="A45" s="39" t="s">
        <v>66</v>
      </c>
      <c r="B45" s="40" t="s">
        <v>51</v>
      </c>
      <c r="C45" s="41"/>
      <c r="D45" s="41"/>
      <c r="E45" s="41"/>
      <c r="F45" s="42"/>
      <c r="G45" s="41"/>
      <c r="H45" s="41"/>
      <c r="I45" s="41"/>
      <c r="J45" s="40"/>
      <c r="K45" s="41"/>
      <c r="L45" s="41"/>
      <c r="M45" s="41"/>
      <c r="N45" s="40"/>
      <c r="O45" s="41"/>
      <c r="P45" s="41"/>
      <c r="Q45" s="41"/>
      <c r="R45" s="40" t="s">
        <v>52</v>
      </c>
      <c r="S45" s="41"/>
      <c r="T45" s="26"/>
      <c r="U45" s="26"/>
      <c r="V45" s="34"/>
      <c r="W45" s="26"/>
      <c r="X45" s="26"/>
      <c r="Y45" s="34"/>
      <c r="Z45" s="26"/>
      <c r="AA45" s="26"/>
      <c r="AB45" s="34"/>
      <c r="AC45" s="40"/>
      <c r="AD45" s="40"/>
      <c r="AE45" s="40"/>
      <c r="AF45" s="26">
        <f aca="true" t="shared" si="4" ref="AF45:AF74">S45+V45+Y45+AB45+AE45</f>
        <v>0</v>
      </c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>
        <f aca="true" t="shared" si="5" ref="BQ45:BQ74">BP45+BM45+BJ45+BG45+BD45+BA45+AX45+AU45+AR45+AO45+AL45+AI45</f>
        <v>0</v>
      </c>
      <c r="BR45" s="26">
        <f aca="true" t="shared" si="6" ref="BR45:BR74">BQ45+AF45</f>
        <v>0</v>
      </c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10">
        <f aca="true" t="shared" si="7" ref="DC45:DC78">DB45+CY45+CV45+CS45+CP45+CM45+CJ45+CG45+CD45+CA45+BX45+BU45</f>
        <v>0</v>
      </c>
      <c r="DD45" s="38">
        <f aca="true" t="shared" si="8" ref="DD45:DD74">DC45+BR45</f>
        <v>0</v>
      </c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112" t="s">
        <v>476</v>
      </c>
      <c r="EP45" s="112" t="s">
        <v>477</v>
      </c>
      <c r="EQ45" s="26"/>
      <c r="ER45" s="26"/>
      <c r="ES45" s="26">
        <f>SUM(ES8:ES44)</f>
        <v>27691.509999999995</v>
      </c>
      <c r="ET45" s="26"/>
      <c r="EU45" s="26"/>
      <c r="EV45" s="26">
        <f>SUM(EV8:EV44)</f>
        <v>24730.23</v>
      </c>
      <c r="EW45" s="26"/>
      <c r="EX45" s="26"/>
      <c r="EY45" s="26">
        <f>SUM(EY8:EY44)</f>
        <v>57113.24999999999</v>
      </c>
      <c r="EZ45" s="26"/>
      <c r="FA45" s="26"/>
      <c r="FB45" s="26">
        <f>SUM(FB8:FB44)</f>
        <v>61129.59</v>
      </c>
      <c r="FC45" s="26"/>
      <c r="FD45" s="26"/>
      <c r="FE45" s="26">
        <f>SUM(FE8:FE44)</f>
        <v>86305.70999999999</v>
      </c>
      <c r="FF45" s="26"/>
      <c r="FG45" s="26"/>
      <c r="FH45" s="26">
        <f>SUM(FH8:FH44)</f>
        <v>83847.11</v>
      </c>
      <c r="FI45" s="26"/>
      <c r="FJ45" s="26"/>
      <c r="FK45" s="26">
        <f>SUM(FK8:FK44)</f>
        <v>27563.719999999998</v>
      </c>
      <c r="FL45" s="26"/>
      <c r="FM45" s="26"/>
      <c r="FN45" s="26">
        <f>SUM(FN8:FN44)</f>
        <v>24730.23</v>
      </c>
      <c r="FO45" s="26"/>
      <c r="FP45" s="26"/>
      <c r="FQ45" s="26">
        <f>SUM(FQ8:FQ44)</f>
        <v>24810.92</v>
      </c>
    </row>
    <row r="46" spans="1:173" s="3" customFormat="1" ht="21">
      <c r="A46" s="43" t="s">
        <v>53</v>
      </c>
      <c r="B46" s="12"/>
      <c r="C46" s="17">
        <f>C44-C32-C33-C34</f>
        <v>19734.510000000006</v>
      </c>
      <c r="D46" s="17"/>
      <c r="E46" s="17">
        <f aca="true" t="shared" si="9" ref="E46:Q46">E44-E32-E33-E34</f>
        <v>29765.65000000001</v>
      </c>
      <c r="F46" s="17"/>
      <c r="G46" s="17">
        <f t="shared" si="9"/>
        <v>20121.359999999993</v>
      </c>
      <c r="H46" s="17"/>
      <c r="I46" s="17">
        <f t="shared" si="9"/>
        <v>26948.159999999996</v>
      </c>
      <c r="J46" s="17"/>
      <c r="K46" s="17">
        <f t="shared" si="9"/>
        <v>21821.149999999994</v>
      </c>
      <c r="L46" s="17"/>
      <c r="M46" s="17">
        <f t="shared" si="9"/>
        <v>20582.29</v>
      </c>
      <c r="N46" s="17"/>
      <c r="O46" s="17">
        <f t="shared" si="9"/>
        <v>20148.690000000006</v>
      </c>
      <c r="P46" s="17"/>
      <c r="Q46" s="17">
        <f t="shared" si="9"/>
        <v>21436.069999999992</v>
      </c>
      <c r="R46" s="17"/>
      <c r="S46" s="17">
        <f>C46+E46+G46+I46+K46+M46+O46+Q46</f>
        <v>180557.88</v>
      </c>
      <c r="T46" s="26"/>
      <c r="U46" s="26"/>
      <c r="V46" s="34">
        <f>V44</f>
        <v>21145.289999999994</v>
      </c>
      <c r="W46" s="26"/>
      <c r="X46" s="26"/>
      <c r="Y46" s="34">
        <f>Y44</f>
        <v>32387.430000000004</v>
      </c>
      <c r="Z46" s="26"/>
      <c r="AA46" s="26"/>
      <c r="AB46" s="34">
        <f>AB44</f>
        <v>20923.079999999998</v>
      </c>
      <c r="AC46" s="16"/>
      <c r="AD46" s="16"/>
      <c r="AE46" s="34">
        <f>AE44</f>
        <v>21859.372714285713</v>
      </c>
      <c r="AF46" s="26">
        <f t="shared" si="4"/>
        <v>276873.0527142857</v>
      </c>
      <c r="AG46" s="26"/>
      <c r="AH46" s="26"/>
      <c r="AI46" s="34">
        <f>AI44</f>
        <v>26587.566568681326</v>
      </c>
      <c r="AJ46" s="26"/>
      <c r="AK46" s="26"/>
      <c r="AL46" s="34">
        <f>AL44</f>
        <v>57984.869999999995</v>
      </c>
      <c r="AM46" s="26"/>
      <c r="AN46" s="26"/>
      <c r="AO46" s="26">
        <f>AO44</f>
        <v>31509.97</v>
      </c>
      <c r="AP46" s="26">
        <f aca="true" t="shared" si="10" ref="AP46:AU46">AP44</f>
        <v>0</v>
      </c>
      <c r="AQ46" s="26">
        <f t="shared" si="10"/>
        <v>0</v>
      </c>
      <c r="AR46" s="26">
        <f t="shared" si="10"/>
        <v>23067.190000000006</v>
      </c>
      <c r="AS46" s="26">
        <f t="shared" si="10"/>
        <v>0</v>
      </c>
      <c r="AT46" s="26">
        <f t="shared" si="10"/>
        <v>0</v>
      </c>
      <c r="AU46" s="26">
        <f t="shared" si="10"/>
        <v>90707.45999999999</v>
      </c>
      <c r="AV46" s="26"/>
      <c r="AW46" s="26"/>
      <c r="AX46" s="26">
        <f>AX44</f>
        <v>26884.65</v>
      </c>
      <c r="AY46" s="26">
        <f aca="true" t="shared" si="11" ref="AY46:BD46">AY44</f>
        <v>0</v>
      </c>
      <c r="AZ46" s="26">
        <f t="shared" si="11"/>
        <v>0</v>
      </c>
      <c r="BA46" s="26">
        <f t="shared" si="11"/>
        <v>28726.42000000001</v>
      </c>
      <c r="BB46" s="26">
        <f t="shared" si="11"/>
        <v>0</v>
      </c>
      <c r="BC46" s="26">
        <f t="shared" si="11"/>
        <v>0</v>
      </c>
      <c r="BD46" s="26">
        <f t="shared" si="11"/>
        <v>23039.420000000002</v>
      </c>
      <c r="BE46" s="26">
        <f aca="true" t="shared" si="12" ref="BE46:BM46">BE44</f>
        <v>0</v>
      </c>
      <c r="BF46" s="26">
        <f t="shared" si="12"/>
        <v>0</v>
      </c>
      <c r="BG46" s="26">
        <f t="shared" si="12"/>
        <v>25293.49</v>
      </c>
      <c r="BH46" s="26">
        <f t="shared" si="12"/>
        <v>0</v>
      </c>
      <c r="BI46" s="26">
        <f t="shared" si="12"/>
        <v>0</v>
      </c>
      <c r="BJ46" s="26">
        <f t="shared" si="12"/>
        <v>28962.57</v>
      </c>
      <c r="BK46" s="26">
        <f t="shared" si="12"/>
        <v>0</v>
      </c>
      <c r="BL46" s="26">
        <f t="shared" si="12"/>
        <v>0</v>
      </c>
      <c r="BM46" s="26">
        <f t="shared" si="12"/>
        <v>29302.600000000006</v>
      </c>
      <c r="BN46" s="26">
        <f>BN44</f>
        <v>0</v>
      </c>
      <c r="BO46" s="26">
        <f>BO44</f>
        <v>0</v>
      </c>
      <c r="BP46" s="26">
        <f>BP44</f>
        <v>25929.95</v>
      </c>
      <c r="BQ46" s="26">
        <f t="shared" si="5"/>
        <v>417996.1565686813</v>
      </c>
      <c r="BR46" s="26">
        <f t="shared" si="6"/>
        <v>694869.209282967</v>
      </c>
      <c r="BS46" s="26"/>
      <c r="BT46" s="26"/>
      <c r="BU46" s="26">
        <f>BU44</f>
        <v>22008.670000000002</v>
      </c>
      <c r="BV46" s="26"/>
      <c r="BW46" s="26"/>
      <c r="BX46" s="26">
        <f>BX44</f>
        <v>40902.63999999999</v>
      </c>
      <c r="BY46" s="26"/>
      <c r="BZ46" s="26"/>
      <c r="CA46" s="26">
        <f>CA44</f>
        <v>58334.12999999999</v>
      </c>
      <c r="CB46" s="26"/>
      <c r="CC46" s="26"/>
      <c r="CD46" s="26">
        <f>CD44</f>
        <v>21685.63</v>
      </c>
      <c r="CE46" s="26"/>
      <c r="CF46" s="26"/>
      <c r="CG46" s="26">
        <f>CG44</f>
        <v>25229.33</v>
      </c>
      <c r="CH46" s="26"/>
      <c r="CI46" s="26"/>
      <c r="CJ46" s="26">
        <f>CJ44</f>
        <v>22944.760000000002</v>
      </c>
      <c r="CK46" s="26"/>
      <c r="CL46" s="26"/>
      <c r="CM46" s="26">
        <f>CM44</f>
        <v>27787.200000000004</v>
      </c>
      <c r="CN46" s="26"/>
      <c r="CO46" s="26"/>
      <c r="CP46" s="26">
        <f>CP44</f>
        <v>21991.98</v>
      </c>
      <c r="CQ46" s="26"/>
      <c r="CR46" s="26"/>
      <c r="CS46" s="26">
        <f>CS44</f>
        <v>21114</v>
      </c>
      <c r="CT46" s="26"/>
      <c r="CU46" s="26"/>
      <c r="CV46" s="26">
        <f>CV44</f>
        <v>24779.6</v>
      </c>
      <c r="CW46" s="26"/>
      <c r="CX46" s="26"/>
      <c r="CY46" s="26">
        <f>CY44</f>
        <v>54252.799999999996</v>
      </c>
      <c r="CZ46" s="26"/>
      <c r="DA46" s="26"/>
      <c r="DB46" s="26">
        <f>DB44</f>
        <v>23268.2</v>
      </c>
      <c r="DC46" s="10">
        <f t="shared" si="7"/>
        <v>364298.94000000006</v>
      </c>
      <c r="DD46" s="38">
        <f t="shared" si="8"/>
        <v>1059168.1492829672</v>
      </c>
      <c r="DE46" s="26"/>
      <c r="DF46" s="26"/>
      <c r="DG46" s="26">
        <f>DG44</f>
        <v>23306.940000000002</v>
      </c>
      <c r="DH46" s="26"/>
      <c r="DI46" s="26"/>
      <c r="DJ46" s="26">
        <f>DJ44</f>
        <v>50322.84</v>
      </c>
      <c r="DK46" s="26"/>
      <c r="DL46" s="26"/>
      <c r="DM46" s="26">
        <f>DM44</f>
        <v>25279.630000000005</v>
      </c>
      <c r="DN46" s="26"/>
      <c r="DO46" s="26"/>
      <c r="DP46" s="26">
        <f>DP44</f>
        <v>36556.509999999995</v>
      </c>
      <c r="DQ46" s="26"/>
      <c r="DR46" s="26"/>
      <c r="DS46" s="26">
        <f>DS44</f>
        <v>27874.010000000006</v>
      </c>
      <c r="DT46" s="26"/>
      <c r="DU46" s="26"/>
      <c r="DV46" s="26">
        <f>DV44</f>
        <v>23420.590000000004</v>
      </c>
      <c r="DW46" s="26"/>
      <c r="DX46" s="26"/>
      <c r="DY46" s="26">
        <f>DY44</f>
        <v>23020.750000000004</v>
      </c>
      <c r="DZ46" s="26"/>
      <c r="EA46" s="26"/>
      <c r="EB46" s="26">
        <f>EB44</f>
        <v>23151.850000000002</v>
      </c>
      <c r="EC46" s="26"/>
      <c r="ED46" s="26"/>
      <c r="EE46" s="26">
        <f>EE44</f>
        <v>29389.52</v>
      </c>
      <c r="EF46" s="26"/>
      <c r="EG46" s="26"/>
      <c r="EH46" s="26">
        <f>EH44</f>
        <v>27113.210000000003</v>
      </c>
      <c r="EI46" s="26"/>
      <c r="EJ46" s="26"/>
      <c r="EK46" s="26">
        <f>EK44</f>
        <v>25132.440000000002</v>
      </c>
      <c r="EL46" s="26"/>
      <c r="EM46" s="26"/>
      <c r="EN46" s="26">
        <f>EN44</f>
        <v>157979.38</v>
      </c>
      <c r="EO46" s="44">
        <f>SUM(DG46:EN46)</f>
        <v>472547.67000000004</v>
      </c>
      <c r="EP46" s="44">
        <f>EO46+DD46</f>
        <v>1531715.8192829671</v>
      </c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</row>
    <row r="47" spans="1:173" s="99" customFormat="1" ht="12.75">
      <c r="A47" s="91" t="s">
        <v>54</v>
      </c>
      <c r="B47" s="73"/>
      <c r="C47" s="92">
        <v>18534.78</v>
      </c>
      <c r="D47" s="92"/>
      <c r="E47" s="92">
        <v>19534.78</v>
      </c>
      <c r="F47" s="92"/>
      <c r="G47" s="92">
        <v>19469.4</v>
      </c>
      <c r="H47" s="92"/>
      <c r="I47" s="92">
        <v>19167.76</v>
      </c>
      <c r="J47" s="93"/>
      <c r="K47" s="92">
        <v>19167.76</v>
      </c>
      <c r="L47" s="92"/>
      <c r="M47" s="92">
        <v>19372.01</v>
      </c>
      <c r="N47" s="93"/>
      <c r="O47" s="92">
        <v>19318.41</v>
      </c>
      <c r="P47" s="92"/>
      <c r="Q47" s="92">
        <v>19361.18</v>
      </c>
      <c r="R47" s="93"/>
      <c r="S47" s="94">
        <f>C47+E47+G47+I47+K47+M47+O47+Q47</f>
        <v>153926.08</v>
      </c>
      <c r="T47" s="76"/>
      <c r="U47" s="76"/>
      <c r="V47" s="95">
        <v>21332.22</v>
      </c>
      <c r="W47" s="76"/>
      <c r="X47" s="76"/>
      <c r="Y47" s="95">
        <v>21332.22</v>
      </c>
      <c r="Z47" s="76"/>
      <c r="AA47" s="76"/>
      <c r="AB47" s="95">
        <v>21332.22</v>
      </c>
      <c r="AC47" s="73"/>
      <c r="AD47" s="73"/>
      <c r="AE47" s="73">
        <v>21332.22</v>
      </c>
      <c r="AF47" s="76">
        <f t="shared" si="4"/>
        <v>239254.96</v>
      </c>
      <c r="AG47" s="76"/>
      <c r="AH47" s="76"/>
      <c r="AI47" s="76">
        <v>25476.99</v>
      </c>
      <c r="AJ47" s="76"/>
      <c r="AK47" s="76"/>
      <c r="AL47" s="76">
        <v>25476.99</v>
      </c>
      <c r="AM47" s="76"/>
      <c r="AN47" s="76"/>
      <c r="AO47" s="76">
        <v>25476.99</v>
      </c>
      <c r="AP47" s="76"/>
      <c r="AQ47" s="76"/>
      <c r="AR47" s="76">
        <v>25476.99</v>
      </c>
      <c r="AS47" s="76"/>
      <c r="AT47" s="76"/>
      <c r="AU47" s="76">
        <v>25476.99</v>
      </c>
      <c r="AV47" s="76"/>
      <c r="AW47" s="76"/>
      <c r="AX47" s="76">
        <f>2285.16+23191.12</f>
        <v>25476.28</v>
      </c>
      <c r="AY47" s="76"/>
      <c r="AZ47" s="76"/>
      <c r="BA47" s="76">
        <v>25476.99</v>
      </c>
      <c r="BB47" s="76"/>
      <c r="BC47" s="76"/>
      <c r="BD47" s="76">
        <v>25476.99</v>
      </c>
      <c r="BE47" s="76"/>
      <c r="BF47" s="76"/>
      <c r="BG47" s="76">
        <v>25476.99</v>
      </c>
      <c r="BH47" s="76"/>
      <c r="BI47" s="76"/>
      <c r="BJ47" s="76">
        <v>25476.99</v>
      </c>
      <c r="BK47" s="76"/>
      <c r="BL47" s="76"/>
      <c r="BM47" s="76">
        <v>25476.99</v>
      </c>
      <c r="BN47" s="76"/>
      <c r="BO47" s="76"/>
      <c r="BP47" s="76">
        <v>25476.99</v>
      </c>
      <c r="BQ47" s="76">
        <f t="shared" si="5"/>
        <v>305723.17</v>
      </c>
      <c r="BR47" s="76">
        <f t="shared" si="6"/>
        <v>544978.13</v>
      </c>
      <c r="BS47" s="76"/>
      <c r="BT47" s="76"/>
      <c r="BU47" s="76">
        <v>29244.91</v>
      </c>
      <c r="BV47" s="76"/>
      <c r="BW47" s="76"/>
      <c r="BX47" s="76">
        <v>29244.91</v>
      </c>
      <c r="BY47" s="76"/>
      <c r="BZ47" s="76"/>
      <c r="CA47" s="76">
        <v>29244.91</v>
      </c>
      <c r="CB47" s="76"/>
      <c r="CC47" s="76"/>
      <c r="CD47" s="76">
        <v>29244.91</v>
      </c>
      <c r="CE47" s="76"/>
      <c r="CF47" s="76"/>
      <c r="CG47" s="76">
        <v>29244.91</v>
      </c>
      <c r="CH47" s="76"/>
      <c r="CI47" s="76"/>
      <c r="CJ47" s="76">
        <v>29244.91</v>
      </c>
      <c r="CK47" s="76"/>
      <c r="CL47" s="76"/>
      <c r="CM47" s="76">
        <v>29244.91</v>
      </c>
      <c r="CN47" s="76"/>
      <c r="CO47" s="76"/>
      <c r="CP47" s="76">
        <v>29244.91</v>
      </c>
      <c r="CQ47" s="76"/>
      <c r="CR47" s="76"/>
      <c r="CS47" s="76">
        <v>29244.91</v>
      </c>
      <c r="CT47" s="76"/>
      <c r="CU47" s="76"/>
      <c r="CV47" s="76">
        <v>29244.91</v>
      </c>
      <c r="CW47" s="76"/>
      <c r="CX47" s="76"/>
      <c r="CY47" s="76">
        <v>29244.91</v>
      </c>
      <c r="CZ47" s="76"/>
      <c r="DA47" s="76"/>
      <c r="DB47" s="76">
        <v>29244.91</v>
      </c>
      <c r="DC47" s="96">
        <f t="shared" si="7"/>
        <v>350938.9199999999</v>
      </c>
      <c r="DD47" s="97">
        <f t="shared" si="8"/>
        <v>895917.0499999999</v>
      </c>
      <c r="DE47" s="76"/>
      <c r="DF47" s="76"/>
      <c r="DG47" s="76">
        <v>39881.98</v>
      </c>
      <c r="DH47" s="76"/>
      <c r="DI47" s="76"/>
      <c r="DJ47" s="76">
        <v>39881.98</v>
      </c>
      <c r="DK47" s="76"/>
      <c r="DL47" s="76"/>
      <c r="DM47" s="76">
        <v>39881.98</v>
      </c>
      <c r="DN47" s="76"/>
      <c r="DO47" s="76"/>
      <c r="DP47" s="76">
        <v>39881.98</v>
      </c>
      <c r="DQ47" s="76"/>
      <c r="DR47" s="76"/>
      <c r="DS47" s="76">
        <v>39881.98</v>
      </c>
      <c r="DT47" s="76"/>
      <c r="DU47" s="76"/>
      <c r="DV47" s="76">
        <v>39881.98</v>
      </c>
      <c r="DW47" s="76"/>
      <c r="DX47" s="76"/>
      <c r="DY47" s="76">
        <v>39881.98</v>
      </c>
      <c r="DZ47" s="76"/>
      <c r="EA47" s="76"/>
      <c r="EB47" s="76">
        <v>39881.98</v>
      </c>
      <c r="EC47" s="76"/>
      <c r="ED47" s="76"/>
      <c r="EE47" s="76">
        <v>39881.98</v>
      </c>
      <c r="EF47" s="76"/>
      <c r="EG47" s="76"/>
      <c r="EH47" s="76">
        <v>39881.98</v>
      </c>
      <c r="EI47" s="76"/>
      <c r="EJ47" s="76"/>
      <c r="EK47" s="76">
        <v>39881.98</v>
      </c>
      <c r="EL47" s="76"/>
      <c r="EM47" s="76"/>
      <c r="EN47" s="76">
        <v>39881.98</v>
      </c>
      <c r="EO47" s="98">
        <f aca="true" t="shared" si="13" ref="EO47:EO74">SUM(DG47:EN47)</f>
        <v>478583.75999999995</v>
      </c>
      <c r="EP47" s="98">
        <f aca="true" t="shared" si="14" ref="EP47:EP74">EO47+DD47</f>
        <v>1374500.8099999998</v>
      </c>
      <c r="EQ47" s="76"/>
      <c r="ER47" s="76"/>
      <c r="ES47" s="76">
        <f>ES45</f>
        <v>27691.509999999995</v>
      </c>
      <c r="ET47" s="76"/>
      <c r="EU47" s="76"/>
      <c r="EV47" s="76">
        <f>EV45</f>
        <v>24730.23</v>
      </c>
      <c r="EW47" s="76"/>
      <c r="EX47" s="76"/>
      <c r="EY47" s="76">
        <f>EY45</f>
        <v>57113.24999999999</v>
      </c>
      <c r="EZ47" s="76"/>
      <c r="FA47" s="76"/>
      <c r="FB47" s="76">
        <f>FB45</f>
        <v>61129.59</v>
      </c>
      <c r="FC47" s="76"/>
      <c r="FD47" s="76"/>
      <c r="FE47" s="76">
        <f>FE45</f>
        <v>86305.70999999999</v>
      </c>
      <c r="FF47" s="76"/>
      <c r="FG47" s="76"/>
      <c r="FH47" s="76">
        <f>FH45</f>
        <v>83847.11</v>
      </c>
      <c r="FI47" s="76"/>
      <c r="FJ47" s="76"/>
      <c r="FK47" s="76">
        <f>FK45</f>
        <v>27563.719999999998</v>
      </c>
      <c r="FL47" s="76"/>
      <c r="FM47" s="76"/>
      <c r="FN47" s="76">
        <f>FN45</f>
        <v>24730.23</v>
      </c>
      <c r="FO47" s="76"/>
      <c r="FP47" s="76"/>
      <c r="FQ47" s="76">
        <f>FQ45</f>
        <v>24810.92</v>
      </c>
    </row>
    <row r="48" spans="1:173" s="99" customFormat="1" ht="12.75">
      <c r="A48" s="91" t="s">
        <v>55</v>
      </c>
      <c r="B48" s="73"/>
      <c r="C48" s="92">
        <v>19379.33</v>
      </c>
      <c r="D48" s="92"/>
      <c r="E48" s="92">
        <v>20258.62</v>
      </c>
      <c r="F48" s="92"/>
      <c r="G48" s="92">
        <v>19027.96</v>
      </c>
      <c r="H48" s="92"/>
      <c r="I48" s="92">
        <v>17646.37</v>
      </c>
      <c r="J48" s="93"/>
      <c r="K48" s="92">
        <v>18895.35</v>
      </c>
      <c r="L48" s="92"/>
      <c r="M48" s="92">
        <v>21950.3</v>
      </c>
      <c r="N48" s="93"/>
      <c r="O48" s="92">
        <v>16719.78</v>
      </c>
      <c r="P48" s="92"/>
      <c r="Q48" s="92">
        <v>26638.74</v>
      </c>
      <c r="R48" s="93"/>
      <c r="S48" s="94">
        <f>C48+E48+G48+I48+K48+M48+O48+Q48</f>
        <v>160516.45</v>
      </c>
      <c r="T48" s="76"/>
      <c r="U48" s="76"/>
      <c r="V48" s="95">
        <v>22240.36</v>
      </c>
      <c r="W48" s="76"/>
      <c r="X48" s="76"/>
      <c r="Y48" s="95">
        <v>11065.26</v>
      </c>
      <c r="Z48" s="76"/>
      <c r="AA48" s="76"/>
      <c r="AB48" s="95">
        <v>21119.36</v>
      </c>
      <c r="AC48" s="73"/>
      <c r="AD48" s="73"/>
      <c r="AE48" s="73">
        <v>22162.35</v>
      </c>
      <c r="AF48" s="76">
        <f t="shared" si="4"/>
        <v>237103.78</v>
      </c>
      <c r="AG48" s="76"/>
      <c r="AH48" s="76"/>
      <c r="AI48" s="76">
        <v>17535.21</v>
      </c>
      <c r="AJ48" s="76"/>
      <c r="AK48" s="76"/>
      <c r="AL48" s="76">
        <v>20871.93</v>
      </c>
      <c r="AM48" s="76"/>
      <c r="AN48" s="76"/>
      <c r="AO48" s="76">
        <f>2261.32+25125.56</f>
        <v>27386.88</v>
      </c>
      <c r="AP48" s="76"/>
      <c r="AQ48" s="76"/>
      <c r="AR48" s="76">
        <f>2285.61+23416.45</f>
        <v>25702.06</v>
      </c>
      <c r="AS48" s="76"/>
      <c r="AT48" s="76"/>
      <c r="AU48" s="76">
        <f>2285.61+23656.31</f>
        <v>25941.920000000002</v>
      </c>
      <c r="AV48" s="76"/>
      <c r="AW48" s="76"/>
      <c r="AX48" s="76">
        <v>23907.18</v>
      </c>
      <c r="AY48" s="76"/>
      <c r="AZ48" s="76"/>
      <c r="BA48" s="76">
        <f>2285.61+26349.11</f>
        <v>28634.72</v>
      </c>
      <c r="BB48" s="76"/>
      <c r="BC48" s="76"/>
      <c r="BD48" s="76">
        <v>20505.58</v>
      </c>
      <c r="BE48" s="76"/>
      <c r="BF48" s="76"/>
      <c r="BG48" s="76">
        <v>20637.52</v>
      </c>
      <c r="BH48" s="76"/>
      <c r="BI48" s="76"/>
      <c r="BJ48" s="76">
        <v>23969.09</v>
      </c>
      <c r="BK48" s="76"/>
      <c r="BL48" s="76"/>
      <c r="BM48" s="76">
        <v>29873.55</v>
      </c>
      <c r="BN48" s="76"/>
      <c r="BO48" s="76"/>
      <c r="BP48" s="76">
        <v>24484.16</v>
      </c>
      <c r="BQ48" s="76">
        <f t="shared" si="5"/>
        <v>289449.80000000005</v>
      </c>
      <c r="BR48" s="76">
        <f t="shared" si="6"/>
        <v>526553.5800000001</v>
      </c>
      <c r="BS48" s="76"/>
      <c r="BT48" s="76"/>
      <c r="BU48" s="76">
        <v>23214.77</v>
      </c>
      <c r="BV48" s="76"/>
      <c r="BW48" s="76"/>
      <c r="BX48" s="76">
        <v>30241.95</v>
      </c>
      <c r="BY48" s="76"/>
      <c r="BZ48" s="76"/>
      <c r="CA48" s="76">
        <v>29576.45</v>
      </c>
      <c r="CB48" s="76"/>
      <c r="CC48" s="76"/>
      <c r="CD48" s="76">
        <v>28098.77</v>
      </c>
      <c r="CE48" s="76"/>
      <c r="CF48" s="76"/>
      <c r="CG48" s="76">
        <v>30871.57</v>
      </c>
      <c r="CH48" s="76"/>
      <c r="CI48" s="76"/>
      <c r="CJ48" s="76">
        <v>25643.83</v>
      </c>
      <c r="CK48" s="76"/>
      <c r="CL48" s="76"/>
      <c r="CM48" s="76">
        <v>26969.73</v>
      </c>
      <c r="CN48" s="76"/>
      <c r="CO48" s="76"/>
      <c r="CP48" s="76">
        <v>34707.96</v>
      </c>
      <c r="CQ48" s="76"/>
      <c r="CR48" s="76"/>
      <c r="CS48" s="76">
        <v>30225.77</v>
      </c>
      <c r="CT48" s="76"/>
      <c r="CU48" s="76"/>
      <c r="CV48" s="76">
        <v>27606.2</v>
      </c>
      <c r="CW48" s="76"/>
      <c r="CX48" s="76"/>
      <c r="CY48" s="76">
        <v>28742.24</v>
      </c>
      <c r="CZ48" s="76"/>
      <c r="DA48" s="76"/>
      <c r="DB48" s="76">
        <v>29724.79</v>
      </c>
      <c r="DC48" s="96">
        <f t="shared" si="7"/>
        <v>345624.0300000001</v>
      </c>
      <c r="DD48" s="97">
        <f t="shared" si="8"/>
        <v>872177.6100000001</v>
      </c>
      <c r="DE48" s="76"/>
      <c r="DF48" s="76"/>
      <c r="DG48" s="76">
        <v>28146.65</v>
      </c>
      <c r="DH48" s="76"/>
      <c r="DI48" s="76"/>
      <c r="DJ48" s="76">
        <v>37325.12</v>
      </c>
      <c r="DK48" s="76"/>
      <c r="DL48" s="76"/>
      <c r="DM48" s="76">
        <v>40777.42</v>
      </c>
      <c r="DN48" s="76"/>
      <c r="DO48" s="76"/>
      <c r="DP48" s="76">
        <v>39362.81</v>
      </c>
      <c r="DQ48" s="76"/>
      <c r="DR48" s="76"/>
      <c r="DS48" s="76">
        <v>36916.01</v>
      </c>
      <c r="DT48" s="76"/>
      <c r="DU48" s="76"/>
      <c r="DV48" s="76">
        <v>41333.83</v>
      </c>
      <c r="DW48" s="76"/>
      <c r="DX48" s="76"/>
      <c r="DY48" s="76">
        <v>38811.79</v>
      </c>
      <c r="DZ48" s="76"/>
      <c r="EA48" s="76"/>
      <c r="EB48" s="76">
        <v>38081.33</v>
      </c>
      <c r="EC48" s="76"/>
      <c r="ED48" s="76"/>
      <c r="EE48" s="76">
        <v>41635.31</v>
      </c>
      <c r="EF48" s="76"/>
      <c r="EG48" s="76"/>
      <c r="EH48" s="76">
        <v>35606.94</v>
      </c>
      <c r="EI48" s="76"/>
      <c r="EJ48" s="76"/>
      <c r="EK48" s="76">
        <v>40994.37</v>
      </c>
      <c r="EL48" s="76"/>
      <c r="EM48" s="76"/>
      <c r="EN48" s="76">
        <v>35835.91</v>
      </c>
      <c r="EO48" s="98">
        <f t="shared" si="13"/>
        <v>454827.49</v>
      </c>
      <c r="EP48" s="98">
        <f t="shared" si="14"/>
        <v>1327005.1</v>
      </c>
      <c r="EQ48" s="76"/>
      <c r="ER48" s="76"/>
      <c r="ES48" s="76">
        <v>41882.01</v>
      </c>
      <c r="ET48" s="76"/>
      <c r="EU48" s="76"/>
      <c r="EV48" s="76">
        <v>41823.9</v>
      </c>
      <c r="EW48" s="76"/>
      <c r="EX48" s="76"/>
      <c r="EY48" s="76">
        <v>41852.9</v>
      </c>
      <c r="EZ48" s="76"/>
      <c r="FA48" s="76"/>
      <c r="FB48" s="76">
        <v>41852.9</v>
      </c>
      <c r="FC48" s="76"/>
      <c r="FD48" s="76"/>
      <c r="FE48" s="76">
        <v>41852.9</v>
      </c>
      <c r="FF48" s="76"/>
      <c r="FG48" s="76"/>
      <c r="FH48" s="100">
        <f>FH49+FH50</f>
        <v>59359.240000000005</v>
      </c>
      <c r="FI48" s="76"/>
      <c r="FJ48" s="76"/>
      <c r="FK48" s="100">
        <f>FK49+FK50</f>
        <v>59359.240000000005</v>
      </c>
      <c r="FL48" s="76"/>
      <c r="FM48" s="76"/>
      <c r="FN48" s="100">
        <f>FN49+FN50</f>
        <v>59359.240000000005</v>
      </c>
      <c r="FO48" s="76"/>
      <c r="FP48" s="76"/>
      <c r="FQ48" s="100">
        <f>FQ49+FQ50</f>
        <v>24346.56</v>
      </c>
    </row>
    <row r="49" spans="1:173" s="4" customFormat="1" ht="18" customHeight="1">
      <c r="A49" s="40" t="s">
        <v>56</v>
      </c>
      <c r="B49" s="18">
        <v>24995.17</v>
      </c>
      <c r="C49" s="45">
        <f>C47-C48</f>
        <v>-844.5500000000029</v>
      </c>
      <c r="D49" s="45"/>
      <c r="E49" s="45">
        <f aca="true" t="shared" si="15" ref="E49:Q49">E47-E48</f>
        <v>-723.8400000000001</v>
      </c>
      <c r="F49" s="45"/>
      <c r="G49" s="45">
        <f t="shared" si="15"/>
        <v>441.4400000000023</v>
      </c>
      <c r="H49" s="45"/>
      <c r="I49" s="45">
        <f t="shared" si="15"/>
        <v>1521.3899999999994</v>
      </c>
      <c r="J49" s="45"/>
      <c r="K49" s="45">
        <f t="shared" si="15"/>
        <v>272.40999999999985</v>
      </c>
      <c r="L49" s="45"/>
      <c r="M49" s="45">
        <f t="shared" si="15"/>
        <v>-2578.290000000001</v>
      </c>
      <c r="N49" s="45"/>
      <c r="O49" s="45">
        <f t="shared" si="15"/>
        <v>2598.630000000001</v>
      </c>
      <c r="P49" s="45"/>
      <c r="Q49" s="45">
        <f t="shared" si="15"/>
        <v>-7277.560000000001</v>
      </c>
      <c r="R49" s="45">
        <v>19404.8</v>
      </c>
      <c r="S49" s="17">
        <f>C49+E49+G49+I49+K49+M49+O49+Q49</f>
        <v>-6590.370000000003</v>
      </c>
      <c r="T49" s="17"/>
      <c r="U49" s="17"/>
      <c r="V49" s="47">
        <f>V47-V48</f>
        <v>-908.1399999999994</v>
      </c>
      <c r="W49" s="47">
        <f aca="true" t="shared" si="16" ref="W49:BP49">W47-W48</f>
        <v>0</v>
      </c>
      <c r="X49" s="47">
        <f t="shared" si="16"/>
        <v>0</v>
      </c>
      <c r="Y49" s="47">
        <f t="shared" si="16"/>
        <v>10266.960000000001</v>
      </c>
      <c r="Z49" s="47">
        <f t="shared" si="16"/>
        <v>0</v>
      </c>
      <c r="AA49" s="47">
        <f t="shared" si="16"/>
        <v>0</v>
      </c>
      <c r="AB49" s="47">
        <f t="shared" si="16"/>
        <v>212.86000000000058</v>
      </c>
      <c r="AC49" s="47">
        <f t="shared" si="16"/>
        <v>0</v>
      </c>
      <c r="AD49" s="47">
        <f t="shared" si="16"/>
        <v>0</v>
      </c>
      <c r="AE49" s="47">
        <f t="shared" si="16"/>
        <v>-830.1299999999974</v>
      </c>
      <c r="AF49" s="26">
        <f t="shared" si="4"/>
        <v>2151.180000000002</v>
      </c>
      <c r="AG49" s="47">
        <f t="shared" si="16"/>
        <v>0</v>
      </c>
      <c r="AH49" s="47">
        <f t="shared" si="16"/>
        <v>0</v>
      </c>
      <c r="AI49" s="47">
        <f t="shared" si="16"/>
        <v>7941.7800000000025</v>
      </c>
      <c r="AJ49" s="47">
        <f t="shared" si="16"/>
        <v>0</v>
      </c>
      <c r="AK49" s="47">
        <f t="shared" si="16"/>
        <v>0</v>
      </c>
      <c r="AL49" s="47">
        <f t="shared" si="16"/>
        <v>4605.060000000001</v>
      </c>
      <c r="AM49" s="47">
        <f t="shared" si="16"/>
        <v>0</v>
      </c>
      <c r="AN49" s="47">
        <f t="shared" si="16"/>
        <v>0</v>
      </c>
      <c r="AO49" s="47">
        <f t="shared" si="16"/>
        <v>-1909.8899999999994</v>
      </c>
      <c r="AP49" s="47">
        <f t="shared" si="16"/>
        <v>0</v>
      </c>
      <c r="AQ49" s="47">
        <f t="shared" si="16"/>
        <v>0</v>
      </c>
      <c r="AR49" s="47">
        <f t="shared" si="16"/>
        <v>-225.0699999999997</v>
      </c>
      <c r="AS49" s="47">
        <f t="shared" si="16"/>
        <v>0</v>
      </c>
      <c r="AT49" s="47">
        <f t="shared" si="16"/>
        <v>0</v>
      </c>
      <c r="AU49" s="47">
        <f t="shared" si="16"/>
        <v>-464.9300000000003</v>
      </c>
      <c r="AV49" s="47">
        <f t="shared" si="16"/>
        <v>0</v>
      </c>
      <c r="AW49" s="47">
        <f t="shared" si="16"/>
        <v>0</v>
      </c>
      <c r="AX49" s="47">
        <f t="shared" si="16"/>
        <v>1569.0999999999985</v>
      </c>
      <c r="AY49" s="47">
        <f t="shared" si="16"/>
        <v>0</v>
      </c>
      <c r="AZ49" s="47">
        <f t="shared" si="16"/>
        <v>0</v>
      </c>
      <c r="BA49" s="47">
        <f t="shared" si="16"/>
        <v>-3157.7299999999996</v>
      </c>
      <c r="BB49" s="47">
        <f t="shared" si="16"/>
        <v>0</v>
      </c>
      <c r="BC49" s="47">
        <f t="shared" si="16"/>
        <v>0</v>
      </c>
      <c r="BD49" s="47">
        <f t="shared" si="16"/>
        <v>4971.41</v>
      </c>
      <c r="BE49" s="47">
        <f t="shared" si="16"/>
        <v>0</v>
      </c>
      <c r="BF49" s="47">
        <f t="shared" si="16"/>
        <v>0</v>
      </c>
      <c r="BG49" s="47">
        <f t="shared" si="16"/>
        <v>4839.470000000001</v>
      </c>
      <c r="BH49" s="47">
        <f t="shared" si="16"/>
        <v>0</v>
      </c>
      <c r="BI49" s="47">
        <f t="shared" si="16"/>
        <v>0</v>
      </c>
      <c r="BJ49" s="47">
        <f t="shared" si="16"/>
        <v>1507.9000000000015</v>
      </c>
      <c r="BK49" s="47">
        <f t="shared" si="16"/>
        <v>0</v>
      </c>
      <c r="BL49" s="47">
        <f t="shared" si="16"/>
        <v>0</v>
      </c>
      <c r="BM49" s="47">
        <f t="shared" si="16"/>
        <v>-4396.559999999998</v>
      </c>
      <c r="BN49" s="47">
        <f t="shared" si="16"/>
        <v>0</v>
      </c>
      <c r="BO49" s="47">
        <f t="shared" si="16"/>
        <v>0</v>
      </c>
      <c r="BP49" s="47">
        <f t="shared" si="16"/>
        <v>992.8300000000017</v>
      </c>
      <c r="BQ49" s="26">
        <f t="shared" si="5"/>
        <v>16273.37000000001</v>
      </c>
      <c r="BR49" s="26">
        <f t="shared" si="6"/>
        <v>18424.55000000001</v>
      </c>
      <c r="BS49" s="47"/>
      <c r="BT49" s="47"/>
      <c r="BU49" s="47">
        <f>BU47-BU48</f>
        <v>6030.139999999999</v>
      </c>
      <c r="BV49" s="47"/>
      <c r="BW49" s="47"/>
      <c r="BX49" s="47">
        <f>BX47-BX48</f>
        <v>-997.0400000000009</v>
      </c>
      <c r="BY49" s="47"/>
      <c r="BZ49" s="47"/>
      <c r="CA49" s="47">
        <f>CA47-CA48</f>
        <v>-331.5400000000009</v>
      </c>
      <c r="CB49" s="47"/>
      <c r="CC49" s="47"/>
      <c r="CD49" s="47">
        <f>CD47-CD48</f>
        <v>1146.1399999999994</v>
      </c>
      <c r="CE49" s="47"/>
      <c r="CF49" s="47"/>
      <c r="CG49" s="26">
        <f>CG47-CG48</f>
        <v>-1626.6599999999999</v>
      </c>
      <c r="CH49" s="47"/>
      <c r="CI49" s="47"/>
      <c r="CJ49" s="26">
        <f>CJ47-CJ48</f>
        <v>3601.079999999998</v>
      </c>
      <c r="CK49" s="47"/>
      <c r="CL49" s="47"/>
      <c r="CM49" s="26">
        <f>CM47-CM48</f>
        <v>2275.1800000000003</v>
      </c>
      <c r="CN49" s="47"/>
      <c r="CO49" s="47"/>
      <c r="CP49" s="26">
        <f>CP47-CP48</f>
        <v>-5463.049999999999</v>
      </c>
      <c r="CQ49" s="47"/>
      <c r="CR49" s="47"/>
      <c r="CS49" s="26">
        <f>CS47-CS48</f>
        <v>-980.8600000000006</v>
      </c>
      <c r="CT49" s="47"/>
      <c r="CU49" s="47"/>
      <c r="CV49" s="26">
        <f>CV47-CV48</f>
        <v>1638.7099999999991</v>
      </c>
      <c r="CW49" s="47"/>
      <c r="CX49" s="47"/>
      <c r="CY49" s="26">
        <f>CY47-CY48</f>
        <v>502.66999999999825</v>
      </c>
      <c r="CZ49" s="47"/>
      <c r="DA49" s="47"/>
      <c r="DB49" s="26">
        <f>DB47-DB48</f>
        <v>-479.880000000001</v>
      </c>
      <c r="DC49" s="10">
        <f t="shared" si="7"/>
        <v>5314.889999999992</v>
      </c>
      <c r="DD49" s="38">
        <f t="shared" si="8"/>
        <v>23739.440000000002</v>
      </c>
      <c r="DE49" s="47"/>
      <c r="DF49" s="47"/>
      <c r="DG49" s="26">
        <f>DG47-DG48</f>
        <v>11735.330000000002</v>
      </c>
      <c r="DH49" s="47"/>
      <c r="DI49" s="47"/>
      <c r="DJ49" s="26">
        <f>DJ47-DJ48</f>
        <v>2556.8600000000006</v>
      </c>
      <c r="DK49" s="47"/>
      <c r="DL49" s="47"/>
      <c r="DM49" s="26">
        <f>DM47-DM48</f>
        <v>-895.439999999995</v>
      </c>
      <c r="DN49" s="47"/>
      <c r="DO49" s="47"/>
      <c r="DP49" s="26">
        <f>DP47-DP48</f>
        <v>519.1700000000055</v>
      </c>
      <c r="DQ49" s="47"/>
      <c r="DR49" s="47"/>
      <c r="DS49" s="26">
        <f>DS47-DS48</f>
        <v>2965.970000000001</v>
      </c>
      <c r="DT49" s="47"/>
      <c r="DU49" s="47"/>
      <c r="DV49" s="26">
        <f>DV47-DV48</f>
        <v>-1451.8499999999985</v>
      </c>
      <c r="DW49" s="47"/>
      <c r="DX49" s="47"/>
      <c r="DY49" s="26">
        <f>DY47-DY48</f>
        <v>1070.1900000000023</v>
      </c>
      <c r="DZ49" s="47"/>
      <c r="EA49" s="47"/>
      <c r="EB49" s="26">
        <f>EB47-EB48</f>
        <v>1800.6500000000015</v>
      </c>
      <c r="EC49" s="47"/>
      <c r="ED49" s="47"/>
      <c r="EE49" s="26">
        <f>EE47-EE48</f>
        <v>-1753.3299999999945</v>
      </c>
      <c r="EF49" s="47"/>
      <c r="EG49" s="47"/>
      <c r="EH49" s="26">
        <f>EH47-EH48</f>
        <v>4275.040000000001</v>
      </c>
      <c r="EI49" s="47"/>
      <c r="EJ49" s="47"/>
      <c r="EK49" s="26">
        <f>EK47-EK48</f>
        <v>-1112.3899999999994</v>
      </c>
      <c r="EL49" s="47"/>
      <c r="EM49" s="47"/>
      <c r="EN49" s="26">
        <f>EN47-EN48</f>
        <v>4046.0699999999997</v>
      </c>
      <c r="EO49" s="44">
        <f t="shared" si="13"/>
        <v>23756.270000000026</v>
      </c>
      <c r="EP49" s="44">
        <f t="shared" si="14"/>
        <v>47495.71000000003</v>
      </c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>
        <v>41852.9</v>
      </c>
      <c r="FI49" s="26"/>
      <c r="FJ49" s="26"/>
      <c r="FK49" s="26">
        <v>41852.9</v>
      </c>
      <c r="FL49" s="26"/>
      <c r="FM49" s="26"/>
      <c r="FN49" s="26">
        <v>41852.9</v>
      </c>
      <c r="FO49" s="26"/>
      <c r="FP49" s="26"/>
      <c r="FQ49" s="26">
        <v>41852.9</v>
      </c>
    </row>
    <row r="50" spans="1:173" s="4" customFormat="1" ht="22.5" hidden="1">
      <c r="A50" s="40" t="s">
        <v>57</v>
      </c>
      <c r="B50" s="18"/>
      <c r="C50" s="45"/>
      <c r="D50" s="45"/>
      <c r="E50" s="45"/>
      <c r="F50" s="45"/>
      <c r="G50" s="45"/>
      <c r="H50" s="45"/>
      <c r="I50" s="45"/>
      <c r="J50" s="46"/>
      <c r="K50" s="45"/>
      <c r="L50" s="45"/>
      <c r="M50" s="45"/>
      <c r="N50" s="46"/>
      <c r="O50" s="45"/>
      <c r="P50" s="45"/>
      <c r="Q50" s="45"/>
      <c r="R50" s="46"/>
      <c r="S50" s="45">
        <v>-6590.37</v>
      </c>
      <c r="T50" s="41"/>
      <c r="U50" s="41"/>
      <c r="V50" s="48"/>
      <c r="W50" s="41"/>
      <c r="X50" s="41"/>
      <c r="Y50" s="48"/>
      <c r="Z50" s="41"/>
      <c r="AA50" s="41"/>
      <c r="AB50" s="48"/>
      <c r="AC50" s="18"/>
      <c r="AD50" s="18"/>
      <c r="AE50" s="18"/>
      <c r="AF50" s="26">
        <f t="shared" si="4"/>
        <v>-6590.37</v>
      </c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26">
        <f t="shared" si="5"/>
        <v>0</v>
      </c>
      <c r="BR50" s="26">
        <f t="shared" si="6"/>
        <v>-6590.37</v>
      </c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26"/>
      <c r="CH50" s="41"/>
      <c r="CI50" s="41"/>
      <c r="CJ50" s="26"/>
      <c r="CK50" s="41"/>
      <c r="CL50" s="41"/>
      <c r="CM50" s="26"/>
      <c r="CN50" s="41"/>
      <c r="CO50" s="41"/>
      <c r="CP50" s="26"/>
      <c r="CQ50" s="41"/>
      <c r="CR50" s="41"/>
      <c r="CS50" s="26"/>
      <c r="CT50" s="41"/>
      <c r="CU50" s="41"/>
      <c r="CV50" s="26"/>
      <c r="CW50" s="41"/>
      <c r="CX50" s="41"/>
      <c r="CY50" s="26"/>
      <c r="CZ50" s="41"/>
      <c r="DA50" s="41"/>
      <c r="DB50" s="26"/>
      <c r="DC50" s="10">
        <f t="shared" si="7"/>
        <v>0</v>
      </c>
      <c r="DD50" s="38">
        <f t="shared" si="8"/>
        <v>-6590.37</v>
      </c>
      <c r="DE50" s="41"/>
      <c r="DF50" s="41"/>
      <c r="DG50" s="26"/>
      <c r="DH50" s="41"/>
      <c r="DI50" s="41"/>
      <c r="DJ50" s="26"/>
      <c r="DK50" s="41"/>
      <c r="DL50" s="41"/>
      <c r="DM50" s="26"/>
      <c r="DN50" s="41"/>
      <c r="DO50" s="41"/>
      <c r="DP50" s="26"/>
      <c r="DQ50" s="41"/>
      <c r="DR50" s="41"/>
      <c r="DS50" s="26"/>
      <c r="DT50" s="41"/>
      <c r="DU50" s="41"/>
      <c r="DV50" s="26"/>
      <c r="DW50" s="41"/>
      <c r="DX50" s="41"/>
      <c r="DY50" s="26"/>
      <c r="DZ50" s="41"/>
      <c r="EA50" s="41"/>
      <c r="EB50" s="26"/>
      <c r="EC50" s="41"/>
      <c r="ED50" s="41"/>
      <c r="EE50" s="26"/>
      <c r="EF50" s="41"/>
      <c r="EG50" s="41"/>
      <c r="EH50" s="26"/>
      <c r="EI50" s="41"/>
      <c r="EJ50" s="41"/>
      <c r="EK50" s="26"/>
      <c r="EL50" s="41"/>
      <c r="EM50" s="41"/>
      <c r="EN50" s="26"/>
      <c r="EO50" s="44">
        <f t="shared" si="13"/>
        <v>0</v>
      </c>
      <c r="EP50" s="44">
        <f t="shared" si="14"/>
        <v>-6590.37</v>
      </c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>
        <v>17506.34</v>
      </c>
      <c r="FI50" s="26"/>
      <c r="FJ50" s="26"/>
      <c r="FK50" s="26">
        <v>17506.34</v>
      </c>
      <c r="FL50" s="26"/>
      <c r="FM50" s="26"/>
      <c r="FN50" s="26">
        <v>17506.34</v>
      </c>
      <c r="FO50" s="26"/>
      <c r="FP50" s="26"/>
      <c r="FQ50" s="26">
        <v>-17506.34</v>
      </c>
    </row>
    <row r="51" spans="1:173" s="4" customFormat="1" ht="22.5">
      <c r="A51" s="40" t="s">
        <v>58</v>
      </c>
      <c r="B51" s="18"/>
      <c r="C51" s="45">
        <f>C48-C46</f>
        <v>-355.18000000000393</v>
      </c>
      <c r="D51" s="45"/>
      <c r="E51" s="45">
        <f aca="true" t="shared" si="17" ref="E51:Q51">E48-E46</f>
        <v>-9507.03000000001</v>
      </c>
      <c r="F51" s="45"/>
      <c r="G51" s="45">
        <f t="shared" si="17"/>
        <v>-1093.3999999999942</v>
      </c>
      <c r="H51" s="45"/>
      <c r="I51" s="45">
        <f t="shared" si="17"/>
        <v>-9301.789999999997</v>
      </c>
      <c r="J51" s="45"/>
      <c r="K51" s="45">
        <f t="shared" si="17"/>
        <v>-2925.7999999999956</v>
      </c>
      <c r="L51" s="45"/>
      <c r="M51" s="45">
        <f t="shared" si="17"/>
        <v>1368.0099999999984</v>
      </c>
      <c r="N51" s="45"/>
      <c r="O51" s="45">
        <f t="shared" si="17"/>
        <v>-3428.910000000007</v>
      </c>
      <c r="P51" s="45"/>
      <c r="Q51" s="45">
        <f t="shared" si="17"/>
        <v>5202.670000000009</v>
      </c>
      <c r="R51" s="45"/>
      <c r="S51" s="17">
        <f>C51+E51+G51+I51+K51+M51+O51+Q51</f>
        <v>-20041.43</v>
      </c>
      <c r="T51" s="17"/>
      <c r="U51" s="17"/>
      <c r="V51" s="47">
        <f>V48-V46</f>
        <v>1095.070000000007</v>
      </c>
      <c r="W51" s="47">
        <f aca="true" t="shared" si="18" ref="W51:AL51">W48-W46</f>
        <v>0</v>
      </c>
      <c r="X51" s="47">
        <f t="shared" si="18"/>
        <v>0</v>
      </c>
      <c r="Y51" s="47">
        <f t="shared" si="18"/>
        <v>-21322.170000000006</v>
      </c>
      <c r="Z51" s="47">
        <f t="shared" si="18"/>
        <v>0</v>
      </c>
      <c r="AA51" s="47">
        <f t="shared" si="18"/>
        <v>0</v>
      </c>
      <c r="AB51" s="47">
        <f t="shared" si="18"/>
        <v>196.28000000000247</v>
      </c>
      <c r="AC51" s="47">
        <f t="shared" si="18"/>
        <v>0</v>
      </c>
      <c r="AD51" s="47">
        <f t="shared" si="18"/>
        <v>0</v>
      </c>
      <c r="AE51" s="47">
        <f t="shared" si="18"/>
        <v>302.97728571428524</v>
      </c>
      <c r="AF51" s="26">
        <f t="shared" si="4"/>
        <v>-39769.27271428572</v>
      </c>
      <c r="AG51" s="47">
        <f t="shared" si="18"/>
        <v>0</v>
      </c>
      <c r="AH51" s="47">
        <f t="shared" si="18"/>
        <v>0</v>
      </c>
      <c r="AI51" s="47">
        <f t="shared" si="18"/>
        <v>-9052.356568681327</v>
      </c>
      <c r="AJ51" s="47">
        <f t="shared" si="18"/>
        <v>0</v>
      </c>
      <c r="AK51" s="47">
        <f t="shared" si="18"/>
        <v>0</v>
      </c>
      <c r="AL51" s="47">
        <f t="shared" si="18"/>
        <v>-37112.939999999995</v>
      </c>
      <c r="AM51" s="17"/>
      <c r="AN51" s="17"/>
      <c r="AO51" s="17">
        <f>AO48-AO46</f>
        <v>-4123.09</v>
      </c>
      <c r="AP51" s="17">
        <f aca="true" t="shared" si="19" ref="AP51:AU51">AP48-AP46</f>
        <v>0</v>
      </c>
      <c r="AQ51" s="17">
        <f t="shared" si="19"/>
        <v>0</v>
      </c>
      <c r="AR51" s="17">
        <f t="shared" si="19"/>
        <v>2634.8699999999953</v>
      </c>
      <c r="AS51" s="17">
        <f t="shared" si="19"/>
        <v>0</v>
      </c>
      <c r="AT51" s="17">
        <f t="shared" si="19"/>
        <v>0</v>
      </c>
      <c r="AU51" s="17">
        <f t="shared" si="19"/>
        <v>-64765.53999999999</v>
      </c>
      <c r="AV51" s="17"/>
      <c r="AW51" s="17"/>
      <c r="AX51" s="17">
        <f>AX48-AX46</f>
        <v>-2977.470000000001</v>
      </c>
      <c r="AY51" s="17">
        <f aca="true" t="shared" si="20" ref="AY51:BD51">AY48-AY46</f>
        <v>0</v>
      </c>
      <c r="AZ51" s="17">
        <f t="shared" si="20"/>
        <v>0</v>
      </c>
      <c r="BA51" s="17">
        <f t="shared" si="20"/>
        <v>-91.700000000008</v>
      </c>
      <c r="BB51" s="17">
        <f t="shared" si="20"/>
        <v>0</v>
      </c>
      <c r="BC51" s="17">
        <f t="shared" si="20"/>
        <v>0</v>
      </c>
      <c r="BD51" s="17">
        <f t="shared" si="20"/>
        <v>-2533.84</v>
      </c>
      <c r="BE51" s="17">
        <f aca="true" t="shared" si="21" ref="BE51:BM51">BE48-BE46</f>
        <v>0</v>
      </c>
      <c r="BF51" s="17">
        <f t="shared" si="21"/>
        <v>0</v>
      </c>
      <c r="BG51" s="17">
        <f t="shared" si="21"/>
        <v>-4655.970000000001</v>
      </c>
      <c r="BH51" s="17">
        <f t="shared" si="21"/>
        <v>0</v>
      </c>
      <c r="BI51" s="17">
        <f t="shared" si="21"/>
        <v>0</v>
      </c>
      <c r="BJ51" s="17">
        <f t="shared" si="21"/>
        <v>-4993.48</v>
      </c>
      <c r="BK51" s="17">
        <f t="shared" si="21"/>
        <v>0</v>
      </c>
      <c r="BL51" s="17">
        <f t="shared" si="21"/>
        <v>0</v>
      </c>
      <c r="BM51" s="17">
        <f t="shared" si="21"/>
        <v>570.9499999999935</v>
      </c>
      <c r="BN51" s="17">
        <f>BN48-BN46</f>
        <v>0</v>
      </c>
      <c r="BO51" s="17">
        <f>BO48-BO46</f>
        <v>0</v>
      </c>
      <c r="BP51" s="17">
        <f>BP48-BP46</f>
        <v>-1445.7900000000009</v>
      </c>
      <c r="BQ51" s="26">
        <f t="shared" si="5"/>
        <v>-128546.35656868132</v>
      </c>
      <c r="BR51" s="26">
        <f t="shared" si="6"/>
        <v>-168315.62928296704</v>
      </c>
      <c r="BS51" s="17"/>
      <c r="BT51" s="17"/>
      <c r="BU51" s="17">
        <f>BU48-BU46</f>
        <v>1206.0999999999985</v>
      </c>
      <c r="BV51" s="17"/>
      <c r="BW51" s="17"/>
      <c r="BX51" s="17">
        <f>BX48-BX46</f>
        <v>-10660.689999999991</v>
      </c>
      <c r="BY51" s="17"/>
      <c r="BZ51" s="17"/>
      <c r="CA51" s="17">
        <f>CA48-CA46</f>
        <v>-28757.67999999999</v>
      </c>
      <c r="CB51" s="17"/>
      <c r="CC51" s="17"/>
      <c r="CD51" s="17">
        <f>CD48-CD46</f>
        <v>6413.139999999999</v>
      </c>
      <c r="CE51" s="17"/>
      <c r="CF51" s="17"/>
      <c r="CG51" s="26">
        <f>CG48-CG46</f>
        <v>5642.239999999998</v>
      </c>
      <c r="CH51" s="17"/>
      <c r="CI51" s="17"/>
      <c r="CJ51" s="26">
        <f>CJ48-CJ46</f>
        <v>2699.0699999999997</v>
      </c>
      <c r="CK51" s="17"/>
      <c r="CL51" s="17"/>
      <c r="CM51" s="26">
        <f>CM48-CM46</f>
        <v>-817.4700000000048</v>
      </c>
      <c r="CN51" s="17"/>
      <c r="CO51" s="17"/>
      <c r="CP51" s="26">
        <f>CP48-CP46</f>
        <v>12715.98</v>
      </c>
      <c r="CQ51" s="17"/>
      <c r="CR51" s="17"/>
      <c r="CS51" s="26">
        <f>CS48-CS46</f>
        <v>9111.77</v>
      </c>
      <c r="CT51" s="17"/>
      <c r="CU51" s="17"/>
      <c r="CV51" s="26">
        <f>CV48-CV46</f>
        <v>2826.600000000002</v>
      </c>
      <c r="CW51" s="17"/>
      <c r="CX51" s="17"/>
      <c r="CY51" s="26">
        <f>CY48-CY46</f>
        <v>-25510.559999999994</v>
      </c>
      <c r="CZ51" s="17"/>
      <c r="DA51" s="17"/>
      <c r="DB51" s="26">
        <f>DB48-DB46</f>
        <v>6456.59</v>
      </c>
      <c r="DC51" s="10">
        <f t="shared" si="7"/>
        <v>-18674.90999999998</v>
      </c>
      <c r="DD51" s="38">
        <f t="shared" si="8"/>
        <v>-186990.53928296702</v>
      </c>
      <c r="DE51" s="17"/>
      <c r="DF51" s="17"/>
      <c r="DG51" s="26">
        <f>DG48-DG46</f>
        <v>4839.709999999999</v>
      </c>
      <c r="DH51" s="17"/>
      <c r="DI51" s="17"/>
      <c r="DJ51" s="26">
        <f>DJ48-DJ46</f>
        <v>-12997.719999999994</v>
      </c>
      <c r="DK51" s="17"/>
      <c r="DL51" s="17"/>
      <c r="DM51" s="26">
        <f>DM48-DM46</f>
        <v>15497.789999999994</v>
      </c>
      <c r="DN51" s="17"/>
      <c r="DO51" s="17"/>
      <c r="DP51" s="26">
        <f>DP48-DP46</f>
        <v>2806.300000000003</v>
      </c>
      <c r="DQ51" s="17"/>
      <c r="DR51" s="17"/>
      <c r="DS51" s="26">
        <f>DS48-DS46</f>
        <v>9041.999999999996</v>
      </c>
      <c r="DT51" s="17"/>
      <c r="DU51" s="17"/>
      <c r="DV51" s="26">
        <f>DV48-DV46</f>
        <v>17913.239999999998</v>
      </c>
      <c r="DW51" s="17"/>
      <c r="DX51" s="17"/>
      <c r="DY51" s="26">
        <f>DY48-DY46</f>
        <v>15791.039999999997</v>
      </c>
      <c r="DZ51" s="17"/>
      <c r="EA51" s="17"/>
      <c r="EB51" s="26">
        <f>EB48-EB46</f>
        <v>14929.48</v>
      </c>
      <c r="EC51" s="17"/>
      <c r="ED51" s="17"/>
      <c r="EE51" s="26">
        <f>EE48-EE46</f>
        <v>12245.789999999997</v>
      </c>
      <c r="EF51" s="17"/>
      <c r="EG51" s="17"/>
      <c r="EH51" s="26">
        <f>EH48-EH46</f>
        <v>8493.73</v>
      </c>
      <c r="EI51" s="17"/>
      <c r="EJ51" s="17"/>
      <c r="EK51" s="26">
        <f>EK48-EK46</f>
        <v>15861.93</v>
      </c>
      <c r="EL51" s="17"/>
      <c r="EM51" s="17"/>
      <c r="EN51" s="26">
        <f>EN48-EN46</f>
        <v>-122143.47</v>
      </c>
      <c r="EO51" s="44">
        <f t="shared" si="13"/>
        <v>-17720.180000000022</v>
      </c>
      <c r="EP51" s="44">
        <f t="shared" si="14"/>
        <v>-204710.71928296704</v>
      </c>
      <c r="EQ51" s="26"/>
      <c r="ER51" s="26"/>
      <c r="ES51" s="26">
        <v>37175.17</v>
      </c>
      <c r="ET51" s="26"/>
      <c r="EU51" s="26"/>
      <c r="EV51" s="26">
        <v>40896.6</v>
      </c>
      <c r="EW51" s="26"/>
      <c r="EX51" s="26"/>
      <c r="EY51" s="26">
        <v>37309.91</v>
      </c>
      <c r="EZ51" s="26"/>
      <c r="FA51" s="26"/>
      <c r="FB51" s="26">
        <v>49318.34</v>
      </c>
      <c r="FC51" s="26"/>
      <c r="FD51" s="26"/>
      <c r="FE51" s="26">
        <v>45864.87</v>
      </c>
      <c r="FF51" s="26"/>
      <c r="FG51" s="26"/>
      <c r="FH51" s="84">
        <f>FH52+FH53</f>
        <v>63861.13</v>
      </c>
      <c r="FI51" s="26"/>
      <c r="FJ51" s="26"/>
      <c r="FK51" s="84">
        <f>FK52+FK53</f>
        <v>55503.92</v>
      </c>
      <c r="FL51" s="26"/>
      <c r="FM51" s="26"/>
      <c r="FN51" s="84">
        <f>FN52+FN53</f>
        <v>56075.32</v>
      </c>
      <c r="FO51" s="26"/>
      <c r="FP51" s="26"/>
      <c r="FQ51" s="84">
        <f>FQ52+FQ53</f>
        <v>50414.700000000004</v>
      </c>
    </row>
    <row r="52" spans="1:173" s="4" customFormat="1" ht="10.5" customHeight="1">
      <c r="A52" s="40"/>
      <c r="B52" s="18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17"/>
      <c r="T52" s="45"/>
      <c r="U52" s="45"/>
      <c r="V52" s="49"/>
      <c r="W52" s="45"/>
      <c r="X52" s="45"/>
      <c r="Y52" s="49"/>
      <c r="Z52" s="45"/>
      <c r="AA52" s="45"/>
      <c r="AB52" s="49"/>
      <c r="AC52" s="18"/>
      <c r="AD52" s="18"/>
      <c r="AE52" s="18"/>
      <c r="AF52" s="26">
        <f t="shared" si="4"/>
        <v>0</v>
      </c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26">
        <f t="shared" si="5"/>
        <v>0</v>
      </c>
      <c r="BR52" s="26">
        <f t="shared" si="6"/>
        <v>0</v>
      </c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26"/>
      <c r="CH52" s="45"/>
      <c r="CI52" s="45"/>
      <c r="CJ52" s="26"/>
      <c r="CK52" s="45"/>
      <c r="CL52" s="45"/>
      <c r="CM52" s="26"/>
      <c r="CN52" s="45"/>
      <c r="CO52" s="45"/>
      <c r="CP52" s="26"/>
      <c r="CQ52" s="45"/>
      <c r="CR52" s="45"/>
      <c r="CS52" s="26"/>
      <c r="CT52" s="45"/>
      <c r="CU52" s="45"/>
      <c r="CV52" s="26"/>
      <c r="CW52" s="45"/>
      <c r="CX52" s="45"/>
      <c r="CY52" s="26"/>
      <c r="CZ52" s="45"/>
      <c r="DA52" s="45"/>
      <c r="DB52" s="26"/>
      <c r="DC52" s="10">
        <f t="shared" si="7"/>
        <v>0</v>
      </c>
      <c r="DD52" s="38">
        <f t="shared" si="8"/>
        <v>0</v>
      </c>
      <c r="DE52" s="45"/>
      <c r="DF52" s="45"/>
      <c r="DG52" s="26"/>
      <c r="DH52" s="45"/>
      <c r="DI52" s="45"/>
      <c r="DJ52" s="26"/>
      <c r="DK52" s="45"/>
      <c r="DL52" s="45"/>
      <c r="DM52" s="26"/>
      <c r="DN52" s="45"/>
      <c r="DO52" s="45"/>
      <c r="DP52" s="26"/>
      <c r="DQ52" s="45"/>
      <c r="DR52" s="45"/>
      <c r="DS52" s="26"/>
      <c r="DT52" s="45"/>
      <c r="DU52" s="45"/>
      <c r="DV52" s="26"/>
      <c r="DW52" s="45"/>
      <c r="DX52" s="45"/>
      <c r="DY52" s="26"/>
      <c r="DZ52" s="45"/>
      <c r="EA52" s="45"/>
      <c r="EB52" s="26"/>
      <c r="EC52" s="45"/>
      <c r="ED52" s="45"/>
      <c r="EE52" s="26"/>
      <c r="EF52" s="45"/>
      <c r="EG52" s="45"/>
      <c r="EH52" s="26"/>
      <c r="EI52" s="45"/>
      <c r="EJ52" s="45"/>
      <c r="EK52" s="26"/>
      <c r="EL52" s="45"/>
      <c r="EM52" s="45"/>
      <c r="EN52" s="26"/>
      <c r="EO52" s="44"/>
      <c r="EP52" s="44"/>
      <c r="EQ52" s="34"/>
      <c r="ER52" s="34"/>
      <c r="ES52" s="26"/>
      <c r="ET52" s="34"/>
      <c r="EU52" s="34"/>
      <c r="EV52" s="26"/>
      <c r="EW52" s="34"/>
      <c r="EX52" s="34"/>
      <c r="EY52" s="26"/>
      <c r="EZ52" s="34"/>
      <c r="FA52" s="34"/>
      <c r="FB52" s="26"/>
      <c r="FC52" s="34"/>
      <c r="FD52" s="34"/>
      <c r="FE52" s="26"/>
      <c r="FF52" s="34"/>
      <c r="FG52" s="34"/>
      <c r="FH52" s="26">
        <v>47262.53</v>
      </c>
      <c r="FI52" s="34"/>
      <c r="FJ52" s="34"/>
      <c r="FK52" s="26">
        <v>39682.22</v>
      </c>
      <c r="FL52" s="34"/>
      <c r="FM52" s="34"/>
      <c r="FN52" s="26">
        <v>39949.01</v>
      </c>
      <c r="FO52" s="34"/>
      <c r="FP52" s="34"/>
      <c r="FQ52" s="26">
        <v>47708.62</v>
      </c>
    </row>
    <row r="53" spans="1:173" s="3" customFormat="1" ht="12.75">
      <c r="A53" s="43" t="s">
        <v>64</v>
      </c>
      <c r="B53" s="16"/>
      <c r="C53" s="23">
        <v>2938.62</v>
      </c>
      <c r="D53" s="16"/>
      <c r="E53" s="23">
        <v>2915.84</v>
      </c>
      <c r="F53" s="16"/>
      <c r="G53" s="23">
        <v>3098.08</v>
      </c>
      <c r="H53" s="16"/>
      <c r="I53" s="23">
        <v>3098.08</v>
      </c>
      <c r="J53" s="16"/>
      <c r="K53" s="23">
        <v>3098.08</v>
      </c>
      <c r="L53" s="16"/>
      <c r="M53" s="23">
        <v>2984.18</v>
      </c>
      <c r="N53" s="16"/>
      <c r="O53" s="23">
        <v>2938.62</v>
      </c>
      <c r="P53" s="23"/>
      <c r="Q53" s="23">
        <v>2893.06</v>
      </c>
      <c r="R53" s="16"/>
      <c r="S53" s="17">
        <f>C53+E53+G53+I53+K53+M53+O53+Q53</f>
        <v>23964.56</v>
      </c>
      <c r="T53" s="45"/>
      <c r="U53" s="45"/>
      <c r="V53" s="49">
        <v>2870.28</v>
      </c>
      <c r="W53" s="45"/>
      <c r="X53" s="45"/>
      <c r="Y53" s="49">
        <v>2870.28</v>
      </c>
      <c r="Z53" s="45"/>
      <c r="AA53" s="45"/>
      <c r="AB53" s="49">
        <v>2870.28</v>
      </c>
      <c r="AC53" s="16"/>
      <c r="AD53" s="16"/>
      <c r="AE53" s="16">
        <v>2870.28</v>
      </c>
      <c r="AF53" s="26">
        <f t="shared" si="4"/>
        <v>35445.68</v>
      </c>
      <c r="AG53" s="45"/>
      <c r="AH53" s="45"/>
      <c r="AI53" s="45">
        <v>3062.95</v>
      </c>
      <c r="AJ53" s="45"/>
      <c r="AK53" s="45"/>
      <c r="AL53" s="45">
        <v>3165.46</v>
      </c>
      <c r="AM53" s="45"/>
      <c r="AN53" s="45"/>
      <c r="AO53" s="45">
        <v>3188.24</v>
      </c>
      <c r="AP53" s="45"/>
      <c r="AQ53" s="45"/>
      <c r="AR53" s="45">
        <v>3188.24</v>
      </c>
      <c r="AS53" s="45"/>
      <c r="AT53" s="45"/>
      <c r="AU53" s="45">
        <v>3188.24</v>
      </c>
      <c r="AV53" s="45"/>
      <c r="AW53" s="45"/>
      <c r="AX53" s="45">
        <v>3188.24</v>
      </c>
      <c r="AY53" s="45"/>
      <c r="AZ53" s="45"/>
      <c r="BA53" s="45">
        <v>3006</v>
      </c>
      <c r="BB53" s="45"/>
      <c r="BC53" s="45"/>
      <c r="BD53" s="45">
        <v>3188.24</v>
      </c>
      <c r="BE53" s="45"/>
      <c r="BF53" s="45"/>
      <c r="BG53" s="45">
        <v>3188.24</v>
      </c>
      <c r="BH53" s="45"/>
      <c r="BI53" s="45"/>
      <c r="BJ53" s="45">
        <v>3188.24</v>
      </c>
      <c r="BK53" s="45"/>
      <c r="BL53" s="45"/>
      <c r="BM53" s="45">
        <v>3188.24</v>
      </c>
      <c r="BN53" s="45"/>
      <c r="BO53" s="45"/>
      <c r="BP53" s="45">
        <v>3188.24</v>
      </c>
      <c r="BQ53" s="26">
        <f t="shared" si="5"/>
        <v>37928.569999999985</v>
      </c>
      <c r="BR53" s="26">
        <f t="shared" si="6"/>
        <v>73374.24999999999</v>
      </c>
      <c r="BS53" s="45"/>
      <c r="BT53" s="45"/>
      <c r="BU53" s="45">
        <v>2376.69</v>
      </c>
      <c r="BV53" s="45"/>
      <c r="BW53" s="45"/>
      <c r="BX53" s="45">
        <v>2376.69</v>
      </c>
      <c r="BY53" s="45"/>
      <c r="BZ53" s="45"/>
      <c r="CA53" s="45">
        <v>2376.69</v>
      </c>
      <c r="CB53" s="45"/>
      <c r="CC53" s="45"/>
      <c r="CD53" s="45">
        <v>2376.69</v>
      </c>
      <c r="CE53" s="45"/>
      <c r="CF53" s="45"/>
      <c r="CG53" s="26">
        <v>2376.69</v>
      </c>
      <c r="CH53" s="45"/>
      <c r="CI53" s="45"/>
      <c r="CJ53" s="26">
        <v>2376.69</v>
      </c>
      <c r="CK53" s="45"/>
      <c r="CL53" s="45"/>
      <c r="CM53" s="26">
        <v>2376.69</v>
      </c>
      <c r="CN53" s="45"/>
      <c r="CO53" s="45"/>
      <c r="CP53" s="26">
        <v>2376.69</v>
      </c>
      <c r="CQ53" s="45"/>
      <c r="CR53" s="45"/>
      <c r="CS53" s="26">
        <v>2376.69</v>
      </c>
      <c r="CT53" s="45"/>
      <c r="CU53" s="45"/>
      <c r="CV53" s="26">
        <v>2376.69</v>
      </c>
      <c r="CW53" s="45"/>
      <c r="CX53" s="45"/>
      <c r="CY53" s="26">
        <v>2376.69</v>
      </c>
      <c r="CZ53" s="45"/>
      <c r="DA53" s="45"/>
      <c r="DB53" s="26">
        <v>2376.69</v>
      </c>
      <c r="DC53" s="10">
        <f t="shared" si="7"/>
        <v>28520.279999999995</v>
      </c>
      <c r="DD53" s="38">
        <f t="shared" si="8"/>
        <v>101894.52999999998</v>
      </c>
      <c r="DE53" s="45"/>
      <c r="DF53" s="45"/>
      <c r="DG53" s="26">
        <v>2724.5</v>
      </c>
      <c r="DH53" s="45"/>
      <c r="DI53" s="45"/>
      <c r="DJ53" s="26">
        <v>2724.5</v>
      </c>
      <c r="DK53" s="45"/>
      <c r="DL53" s="45"/>
      <c r="DM53" s="26">
        <v>2724.5</v>
      </c>
      <c r="DN53" s="45"/>
      <c r="DO53" s="45"/>
      <c r="DP53" s="26">
        <v>1494.09</v>
      </c>
      <c r="DQ53" s="45"/>
      <c r="DR53" s="45"/>
      <c r="DS53" s="26">
        <v>2724.5</v>
      </c>
      <c r="DT53" s="45"/>
      <c r="DU53" s="45"/>
      <c r="DV53" s="26">
        <v>2724.5</v>
      </c>
      <c r="DW53" s="45"/>
      <c r="DX53" s="45"/>
      <c r="DY53" s="26">
        <v>2724.5</v>
      </c>
      <c r="DZ53" s="45"/>
      <c r="EA53" s="45"/>
      <c r="EB53" s="26">
        <v>2724.5</v>
      </c>
      <c r="EC53" s="45"/>
      <c r="ED53" s="45"/>
      <c r="EE53" s="26">
        <v>2724.5</v>
      </c>
      <c r="EF53" s="45"/>
      <c r="EG53" s="45"/>
      <c r="EH53" s="26">
        <v>2724.5</v>
      </c>
      <c r="EI53" s="45"/>
      <c r="EJ53" s="45"/>
      <c r="EK53" s="26">
        <v>2724.5</v>
      </c>
      <c r="EL53" s="45"/>
      <c r="EM53" s="45"/>
      <c r="EN53" s="26">
        <v>2724.5</v>
      </c>
      <c r="EO53" s="44">
        <f t="shared" si="13"/>
        <v>31463.59</v>
      </c>
      <c r="EP53" s="44">
        <f t="shared" si="14"/>
        <v>133358.12</v>
      </c>
      <c r="EQ53" s="34"/>
      <c r="ER53" s="34"/>
      <c r="ES53" s="26"/>
      <c r="ET53" s="34"/>
      <c r="EU53" s="34"/>
      <c r="EV53" s="26"/>
      <c r="EW53" s="34"/>
      <c r="EX53" s="34"/>
      <c r="EY53" s="26"/>
      <c r="EZ53" s="34"/>
      <c r="FA53" s="34"/>
      <c r="FB53" s="26"/>
      <c r="FC53" s="34"/>
      <c r="FD53" s="34"/>
      <c r="FE53" s="26"/>
      <c r="FF53" s="34"/>
      <c r="FG53" s="34"/>
      <c r="FH53" s="26">
        <v>16598.6</v>
      </c>
      <c r="FI53" s="34"/>
      <c r="FJ53" s="34"/>
      <c r="FK53" s="26">
        <v>15821.7</v>
      </c>
      <c r="FL53" s="34"/>
      <c r="FM53" s="34"/>
      <c r="FN53" s="26">
        <v>16126.31</v>
      </c>
      <c r="FO53" s="34"/>
      <c r="FP53" s="34"/>
      <c r="FQ53" s="26">
        <v>2706.08</v>
      </c>
    </row>
    <row r="54" spans="1:173" s="99" customFormat="1" ht="12.75">
      <c r="A54" s="91" t="s">
        <v>54</v>
      </c>
      <c r="B54" s="73"/>
      <c r="C54" s="92">
        <v>2668.2</v>
      </c>
      <c r="D54" s="92"/>
      <c r="E54" s="92">
        <v>2646.15</v>
      </c>
      <c r="F54" s="92"/>
      <c r="G54" s="92">
        <v>507.2</v>
      </c>
      <c r="H54" s="92"/>
      <c r="I54" s="92">
        <v>2241.07</v>
      </c>
      <c r="J54" s="93"/>
      <c r="K54" s="92">
        <v>2697.46</v>
      </c>
      <c r="L54" s="92"/>
      <c r="M54" s="92">
        <v>2494.81</v>
      </c>
      <c r="N54" s="93"/>
      <c r="O54" s="92">
        <v>2651.54</v>
      </c>
      <c r="P54" s="92"/>
      <c r="Q54" s="92">
        <v>1938.29</v>
      </c>
      <c r="R54" s="93"/>
      <c r="S54" s="94">
        <f>C54+E54+G54+I54+K54+M54+O54+Q54</f>
        <v>17844.72</v>
      </c>
      <c r="T54" s="92"/>
      <c r="U54" s="92"/>
      <c r="V54" s="101">
        <v>2948.17</v>
      </c>
      <c r="W54" s="92"/>
      <c r="X54" s="92"/>
      <c r="Y54" s="101">
        <v>2880.64</v>
      </c>
      <c r="Z54" s="92"/>
      <c r="AA54" s="92"/>
      <c r="AB54" s="101">
        <v>2869.54</v>
      </c>
      <c r="AC54" s="73"/>
      <c r="AD54" s="73"/>
      <c r="AE54" s="73">
        <v>2961.4</v>
      </c>
      <c r="AF54" s="76">
        <f t="shared" si="4"/>
        <v>29504.47</v>
      </c>
      <c r="AG54" s="92"/>
      <c r="AH54" s="92"/>
      <c r="AI54" s="92">
        <v>3062.95</v>
      </c>
      <c r="AJ54" s="92"/>
      <c r="AK54" s="92"/>
      <c r="AL54" s="92">
        <v>3165.46</v>
      </c>
      <c r="AM54" s="92"/>
      <c r="AN54" s="92"/>
      <c r="AO54" s="92">
        <v>3188.24</v>
      </c>
      <c r="AP54" s="92"/>
      <c r="AQ54" s="92"/>
      <c r="AR54" s="92">
        <v>3188.24</v>
      </c>
      <c r="AS54" s="92"/>
      <c r="AT54" s="92"/>
      <c r="AU54" s="92">
        <v>3188.24</v>
      </c>
      <c r="AV54" s="92"/>
      <c r="AW54" s="92"/>
      <c r="AX54" s="92">
        <v>3188.24</v>
      </c>
      <c r="AY54" s="92"/>
      <c r="AZ54" s="92"/>
      <c r="BA54" s="92">
        <v>3006</v>
      </c>
      <c r="BB54" s="92"/>
      <c r="BC54" s="92"/>
      <c r="BD54" s="92">
        <v>3188.24</v>
      </c>
      <c r="BE54" s="92"/>
      <c r="BF54" s="92"/>
      <c r="BG54" s="92">
        <v>3188.24</v>
      </c>
      <c r="BH54" s="92"/>
      <c r="BI54" s="92"/>
      <c r="BJ54" s="92">
        <v>3188.24</v>
      </c>
      <c r="BK54" s="92"/>
      <c r="BL54" s="92"/>
      <c r="BM54" s="92">
        <v>3188.24</v>
      </c>
      <c r="BN54" s="92"/>
      <c r="BO54" s="92"/>
      <c r="BP54" s="92">
        <v>3188.24</v>
      </c>
      <c r="BQ54" s="76">
        <f t="shared" si="5"/>
        <v>37928.569999999985</v>
      </c>
      <c r="BR54" s="76">
        <f t="shared" si="6"/>
        <v>67433.03999999998</v>
      </c>
      <c r="BS54" s="92"/>
      <c r="BT54" s="92"/>
      <c r="BU54" s="92">
        <v>2376.69</v>
      </c>
      <c r="BV54" s="92"/>
      <c r="BW54" s="92"/>
      <c r="BX54" s="92">
        <v>2376.69</v>
      </c>
      <c r="BY54" s="92"/>
      <c r="BZ54" s="92"/>
      <c r="CA54" s="92">
        <v>2376.69</v>
      </c>
      <c r="CB54" s="92"/>
      <c r="CC54" s="92"/>
      <c r="CD54" s="92">
        <v>2376.69</v>
      </c>
      <c r="CE54" s="92"/>
      <c r="CF54" s="92"/>
      <c r="CG54" s="76">
        <v>2376.69</v>
      </c>
      <c r="CH54" s="92"/>
      <c r="CI54" s="92"/>
      <c r="CJ54" s="76">
        <v>2376.69</v>
      </c>
      <c r="CK54" s="92"/>
      <c r="CL54" s="92"/>
      <c r="CM54" s="76">
        <v>2376.69</v>
      </c>
      <c r="CN54" s="92"/>
      <c r="CO54" s="92"/>
      <c r="CP54" s="76">
        <v>2376.69</v>
      </c>
      <c r="CQ54" s="92"/>
      <c r="CR54" s="92"/>
      <c r="CS54" s="76">
        <v>2376.69</v>
      </c>
      <c r="CT54" s="92"/>
      <c r="CU54" s="92"/>
      <c r="CV54" s="76">
        <v>2376.69</v>
      </c>
      <c r="CW54" s="92"/>
      <c r="CX54" s="92"/>
      <c r="CY54" s="76">
        <v>2376.69</v>
      </c>
      <c r="CZ54" s="92"/>
      <c r="DA54" s="92"/>
      <c r="DB54" s="76">
        <v>2376.69</v>
      </c>
      <c r="DC54" s="96">
        <f t="shared" si="7"/>
        <v>28520.279999999995</v>
      </c>
      <c r="DD54" s="97">
        <f t="shared" si="8"/>
        <v>95953.31999999998</v>
      </c>
      <c r="DE54" s="92"/>
      <c r="DF54" s="92"/>
      <c r="DG54" s="76">
        <v>2724.5</v>
      </c>
      <c r="DH54" s="92"/>
      <c r="DI54" s="92"/>
      <c r="DJ54" s="76">
        <v>2724.5</v>
      </c>
      <c r="DK54" s="92"/>
      <c r="DL54" s="92"/>
      <c r="DM54" s="76">
        <v>2724.5</v>
      </c>
      <c r="DN54" s="92"/>
      <c r="DO54" s="92"/>
      <c r="DP54" s="76">
        <v>1494.09</v>
      </c>
      <c r="DQ54" s="92"/>
      <c r="DR54" s="92"/>
      <c r="DS54" s="76">
        <v>2724.5</v>
      </c>
      <c r="DT54" s="92"/>
      <c r="DU54" s="92"/>
      <c r="DV54" s="76">
        <v>2724.5</v>
      </c>
      <c r="DW54" s="92"/>
      <c r="DX54" s="92"/>
      <c r="DY54" s="76">
        <v>2724.5</v>
      </c>
      <c r="DZ54" s="92"/>
      <c r="EA54" s="92"/>
      <c r="EB54" s="76">
        <v>2724.5</v>
      </c>
      <c r="EC54" s="92"/>
      <c r="ED54" s="92"/>
      <c r="EE54" s="76">
        <v>2724.5</v>
      </c>
      <c r="EF54" s="92"/>
      <c r="EG54" s="92"/>
      <c r="EH54" s="76">
        <v>2724.5</v>
      </c>
      <c r="EI54" s="92"/>
      <c r="EJ54" s="92"/>
      <c r="EK54" s="76">
        <v>2724.5</v>
      </c>
      <c r="EL54" s="92"/>
      <c r="EM54" s="92"/>
      <c r="EN54" s="76">
        <v>2724.5</v>
      </c>
      <c r="EO54" s="98">
        <f t="shared" si="13"/>
        <v>31463.59</v>
      </c>
      <c r="EP54" s="98">
        <f t="shared" si="14"/>
        <v>127416.90999999997</v>
      </c>
      <c r="EQ54" s="102"/>
      <c r="ER54" s="102"/>
      <c r="ES54" s="76">
        <f>ES48-ES51</f>
        <v>4706.840000000004</v>
      </c>
      <c r="ET54" s="102"/>
      <c r="EU54" s="102"/>
      <c r="EV54" s="76">
        <f>EV48-EV51</f>
        <v>927.3000000000029</v>
      </c>
      <c r="EW54" s="102"/>
      <c r="EX54" s="102"/>
      <c r="EY54" s="76">
        <f>EY48-EY51</f>
        <v>4542.989999999998</v>
      </c>
      <c r="EZ54" s="102"/>
      <c r="FA54" s="102"/>
      <c r="FB54" s="76">
        <f>FB48-FB51</f>
        <v>-7465.439999999995</v>
      </c>
      <c r="FC54" s="102"/>
      <c r="FD54" s="102"/>
      <c r="FE54" s="76">
        <f>FE48-FE51</f>
        <v>-4011.970000000001</v>
      </c>
      <c r="FF54" s="102"/>
      <c r="FG54" s="102"/>
      <c r="FH54" s="76">
        <f>FH48-FH51</f>
        <v>-4501.889999999992</v>
      </c>
      <c r="FI54" s="102"/>
      <c r="FJ54" s="102"/>
      <c r="FK54" s="76">
        <f>FK48-FK51</f>
        <v>3855.320000000007</v>
      </c>
      <c r="FL54" s="102"/>
      <c r="FM54" s="102"/>
      <c r="FN54" s="76">
        <f>FN48-FN51</f>
        <v>3283.9200000000055</v>
      </c>
      <c r="FO54" s="102"/>
      <c r="FP54" s="102"/>
      <c r="FQ54" s="76">
        <f>FQ48-FQ51</f>
        <v>-26068.140000000003</v>
      </c>
    </row>
    <row r="55" spans="1:173" s="99" customFormat="1" ht="12.75">
      <c r="A55" s="91" t="s">
        <v>55</v>
      </c>
      <c r="B55" s="73"/>
      <c r="C55" s="92">
        <v>1838.96</v>
      </c>
      <c r="D55" s="92"/>
      <c r="E55" s="92">
        <v>2487.17</v>
      </c>
      <c r="F55" s="92"/>
      <c r="G55" s="92">
        <v>2326.55</v>
      </c>
      <c r="H55" s="92"/>
      <c r="I55" s="92">
        <v>784.08</v>
      </c>
      <c r="J55" s="93"/>
      <c r="K55" s="92">
        <v>1980.29</v>
      </c>
      <c r="L55" s="92"/>
      <c r="M55" s="92">
        <v>2723.74</v>
      </c>
      <c r="N55" s="93"/>
      <c r="O55" s="92">
        <v>2292.69</v>
      </c>
      <c r="P55" s="92"/>
      <c r="Q55" s="92">
        <v>2598.43</v>
      </c>
      <c r="R55" s="93"/>
      <c r="S55" s="94">
        <f>C55+E55+G55+I55+K55+M55+O55+Q55</f>
        <v>17031.91</v>
      </c>
      <c r="T55" s="92"/>
      <c r="U55" s="92"/>
      <c r="V55" s="101">
        <v>3199.05</v>
      </c>
      <c r="W55" s="92"/>
      <c r="X55" s="92"/>
      <c r="Y55" s="101">
        <v>1491.34</v>
      </c>
      <c r="Z55" s="92"/>
      <c r="AA55" s="92"/>
      <c r="AB55" s="101">
        <v>2819.41</v>
      </c>
      <c r="AC55" s="73"/>
      <c r="AD55" s="73"/>
      <c r="AE55" s="73">
        <v>3337.45</v>
      </c>
      <c r="AF55" s="76">
        <f t="shared" si="4"/>
        <v>27879.16</v>
      </c>
      <c r="AG55" s="92"/>
      <c r="AH55" s="92"/>
      <c r="AI55" s="92">
        <v>2037.17</v>
      </c>
      <c r="AJ55" s="92"/>
      <c r="AK55" s="92"/>
      <c r="AL55" s="92">
        <v>2702.24</v>
      </c>
      <c r="AM55" s="92"/>
      <c r="AN55" s="92"/>
      <c r="AO55" s="92">
        <f>282.99+3189.53</f>
        <v>3472.5200000000004</v>
      </c>
      <c r="AP55" s="92"/>
      <c r="AQ55" s="92"/>
      <c r="AR55" s="92">
        <f>286.03+2944.18</f>
        <v>3230.21</v>
      </c>
      <c r="AS55" s="92"/>
      <c r="AT55" s="92"/>
      <c r="AU55" s="92">
        <f>286.03+2964.58</f>
        <v>3250.6099999999997</v>
      </c>
      <c r="AV55" s="92"/>
      <c r="AW55" s="92"/>
      <c r="AX55" s="92">
        <f>286.03+2991.74</f>
        <v>3277.7699999999995</v>
      </c>
      <c r="AY55" s="92"/>
      <c r="AZ55" s="92"/>
      <c r="BA55" s="92">
        <f>286.03+3115.2</f>
        <v>3401.2299999999996</v>
      </c>
      <c r="BB55" s="92"/>
      <c r="BC55" s="92"/>
      <c r="BD55" s="92">
        <v>2566.09</v>
      </c>
      <c r="BE55" s="92"/>
      <c r="BF55" s="92"/>
      <c r="BG55" s="92">
        <v>2582.65</v>
      </c>
      <c r="BH55" s="92"/>
      <c r="BI55" s="92"/>
      <c r="BJ55" s="92">
        <v>2999.54</v>
      </c>
      <c r="BK55" s="92"/>
      <c r="BL55" s="92"/>
      <c r="BM55" s="92">
        <v>3738.43</v>
      </c>
      <c r="BN55" s="92"/>
      <c r="BO55" s="92"/>
      <c r="BP55" s="92">
        <v>3063.99</v>
      </c>
      <c r="BQ55" s="76">
        <f t="shared" si="5"/>
        <v>36322.45</v>
      </c>
      <c r="BR55" s="76">
        <f t="shared" si="6"/>
        <v>64201.61</v>
      </c>
      <c r="BS55" s="92"/>
      <c r="BT55" s="92"/>
      <c r="BU55" s="92">
        <v>2905.15</v>
      </c>
      <c r="BV55" s="92"/>
      <c r="BW55" s="92"/>
      <c r="BX55" s="92">
        <v>2609.7</v>
      </c>
      <c r="BY55" s="92"/>
      <c r="BZ55" s="92"/>
      <c r="CA55" s="92">
        <v>2459.63</v>
      </c>
      <c r="CB55" s="92"/>
      <c r="CC55" s="92"/>
      <c r="CD55" s="92">
        <v>2323.98</v>
      </c>
      <c r="CE55" s="92"/>
      <c r="CF55" s="92"/>
      <c r="CG55" s="76">
        <v>2533.14</v>
      </c>
      <c r="CH55" s="92"/>
      <c r="CI55" s="92"/>
      <c r="CJ55" s="76">
        <v>2093.18</v>
      </c>
      <c r="CK55" s="92"/>
      <c r="CL55" s="92"/>
      <c r="CM55" s="76">
        <v>2191.79</v>
      </c>
      <c r="CN55" s="92"/>
      <c r="CO55" s="92"/>
      <c r="CP55" s="76">
        <v>2821.6</v>
      </c>
      <c r="CQ55" s="92"/>
      <c r="CR55" s="92"/>
      <c r="CS55" s="76">
        <v>2460.06</v>
      </c>
      <c r="CT55" s="92"/>
      <c r="CU55" s="92"/>
      <c r="CV55" s="76">
        <v>2246.74</v>
      </c>
      <c r="CW55" s="92"/>
      <c r="CX55" s="92"/>
      <c r="CY55" s="76">
        <v>2337.82</v>
      </c>
      <c r="CZ55" s="92"/>
      <c r="DA55" s="92"/>
      <c r="DB55" s="76">
        <v>2415.7</v>
      </c>
      <c r="DC55" s="96">
        <f t="shared" si="7"/>
        <v>29398.49</v>
      </c>
      <c r="DD55" s="97">
        <f t="shared" si="8"/>
        <v>93600.1</v>
      </c>
      <c r="DE55" s="92"/>
      <c r="DF55" s="92"/>
      <c r="DG55" s="76">
        <v>2287.46</v>
      </c>
      <c r="DH55" s="92"/>
      <c r="DI55" s="92"/>
      <c r="DJ55" s="76">
        <v>2581.04</v>
      </c>
      <c r="DK55" s="92"/>
      <c r="DL55" s="92"/>
      <c r="DM55" s="76">
        <v>2828.43</v>
      </c>
      <c r="DN55" s="92"/>
      <c r="DO55" s="92"/>
      <c r="DP55" s="76">
        <v>2693.11</v>
      </c>
      <c r="DQ55" s="92"/>
      <c r="DR55" s="92"/>
      <c r="DS55" s="76">
        <v>1461.91</v>
      </c>
      <c r="DT55" s="92"/>
      <c r="DU55" s="92"/>
      <c r="DV55" s="76">
        <v>2739.51</v>
      </c>
      <c r="DW55" s="92"/>
      <c r="DX55" s="92"/>
      <c r="DY55" s="76">
        <v>2630.34</v>
      </c>
      <c r="DZ55" s="92"/>
      <c r="EA55" s="92"/>
      <c r="EB55" s="76">
        <v>2595.1</v>
      </c>
      <c r="EC55" s="92"/>
      <c r="ED55" s="92"/>
      <c r="EE55" s="76">
        <v>2831.89</v>
      </c>
      <c r="EF55" s="92"/>
      <c r="EG55" s="92"/>
      <c r="EH55" s="76">
        <v>2430.75</v>
      </c>
      <c r="EI55" s="92"/>
      <c r="EJ55" s="92"/>
      <c r="EK55" s="76">
        <v>2792.38</v>
      </c>
      <c r="EL55" s="92"/>
      <c r="EM55" s="92"/>
      <c r="EN55" s="76">
        <v>2447.68</v>
      </c>
      <c r="EO55" s="98">
        <f t="shared" si="13"/>
        <v>30319.600000000002</v>
      </c>
      <c r="EP55" s="98">
        <f t="shared" si="14"/>
        <v>123919.70000000001</v>
      </c>
      <c r="EQ55" s="103"/>
      <c r="ER55" s="103"/>
      <c r="ES55" s="76"/>
      <c r="ET55" s="103"/>
      <c r="EU55" s="103"/>
      <c r="EV55" s="76"/>
      <c r="EW55" s="103"/>
      <c r="EX55" s="103"/>
      <c r="EY55" s="76"/>
      <c r="EZ55" s="103"/>
      <c r="FA55" s="103"/>
      <c r="FB55" s="76"/>
      <c r="FC55" s="103"/>
      <c r="FD55" s="103"/>
      <c r="FE55" s="76"/>
      <c r="FF55" s="103"/>
      <c r="FG55" s="103"/>
      <c r="FH55" s="76"/>
      <c r="FI55" s="103"/>
      <c r="FJ55" s="103"/>
      <c r="FK55" s="76"/>
      <c r="FL55" s="103"/>
      <c r="FM55" s="103"/>
      <c r="FN55" s="76"/>
      <c r="FO55" s="103"/>
      <c r="FP55" s="103"/>
      <c r="FQ55" s="76"/>
    </row>
    <row r="56" spans="1:173" s="4" customFormat="1" ht="18" customHeight="1">
      <c r="A56" s="40" t="s">
        <v>56</v>
      </c>
      <c r="B56" s="18">
        <v>2123.6</v>
      </c>
      <c r="C56" s="45">
        <f>C54-C55</f>
        <v>829.2399999999998</v>
      </c>
      <c r="D56" s="45"/>
      <c r="E56" s="45">
        <f>E54-E55</f>
        <v>158.98000000000002</v>
      </c>
      <c r="F56" s="45"/>
      <c r="G56" s="45">
        <f>G54-G55</f>
        <v>-1819.3500000000001</v>
      </c>
      <c r="H56" s="45"/>
      <c r="I56" s="45">
        <f>I54-I55</f>
        <v>1456.9900000000002</v>
      </c>
      <c r="J56" s="45"/>
      <c r="K56" s="45">
        <f>K54-K55</f>
        <v>717.1700000000001</v>
      </c>
      <c r="L56" s="45"/>
      <c r="M56" s="45">
        <f>M54-M55</f>
        <v>-228.92999999999984</v>
      </c>
      <c r="N56" s="45"/>
      <c r="O56" s="45">
        <f>O54-O55</f>
        <v>358.8499999999999</v>
      </c>
      <c r="P56" s="45"/>
      <c r="Q56" s="45">
        <f>Q54-Q55</f>
        <v>-660.1399999999999</v>
      </c>
      <c r="R56" s="45">
        <v>2936.41</v>
      </c>
      <c r="S56" s="17">
        <f>C56+E56+G56+I56+K56+M56+O56+Q56</f>
        <v>812.8100000000002</v>
      </c>
      <c r="T56" s="45"/>
      <c r="U56" s="45"/>
      <c r="V56" s="49">
        <f aca="true" t="shared" si="22" ref="V56:AE56">V54-V55</f>
        <v>-250.8800000000001</v>
      </c>
      <c r="W56" s="49">
        <f t="shared" si="22"/>
        <v>0</v>
      </c>
      <c r="X56" s="49">
        <f t="shared" si="22"/>
        <v>0</v>
      </c>
      <c r="Y56" s="49">
        <f t="shared" si="22"/>
        <v>1389.3</v>
      </c>
      <c r="Z56" s="49">
        <f t="shared" si="22"/>
        <v>0</v>
      </c>
      <c r="AA56" s="49">
        <f t="shared" si="22"/>
        <v>0</v>
      </c>
      <c r="AB56" s="49">
        <f t="shared" si="22"/>
        <v>50.13000000000011</v>
      </c>
      <c r="AC56" s="49">
        <f t="shared" si="22"/>
        <v>0</v>
      </c>
      <c r="AD56" s="49">
        <f t="shared" si="22"/>
        <v>0</v>
      </c>
      <c r="AE56" s="49">
        <f t="shared" si="22"/>
        <v>-376.0499999999997</v>
      </c>
      <c r="AF56" s="26">
        <f t="shared" si="4"/>
        <v>1625.3100000000004</v>
      </c>
      <c r="AG56" s="49">
        <f aca="true" t="shared" si="23" ref="AG56:BP56">AG54-AG55</f>
        <v>0</v>
      </c>
      <c r="AH56" s="49">
        <f t="shared" si="23"/>
        <v>0</v>
      </c>
      <c r="AI56" s="49">
        <f t="shared" si="23"/>
        <v>1025.7799999999997</v>
      </c>
      <c r="AJ56" s="49">
        <f t="shared" si="23"/>
        <v>0</v>
      </c>
      <c r="AK56" s="49">
        <f t="shared" si="23"/>
        <v>0</v>
      </c>
      <c r="AL56" s="49">
        <f t="shared" si="23"/>
        <v>463.22000000000025</v>
      </c>
      <c r="AM56" s="49">
        <f t="shared" si="23"/>
        <v>0</v>
      </c>
      <c r="AN56" s="49">
        <f t="shared" si="23"/>
        <v>0</v>
      </c>
      <c r="AO56" s="49">
        <f t="shared" si="23"/>
        <v>-284.28000000000065</v>
      </c>
      <c r="AP56" s="49">
        <f t="shared" si="23"/>
        <v>0</v>
      </c>
      <c r="AQ56" s="49">
        <f t="shared" si="23"/>
        <v>0</v>
      </c>
      <c r="AR56" s="49">
        <f t="shared" si="23"/>
        <v>-41.970000000000255</v>
      </c>
      <c r="AS56" s="49">
        <f t="shared" si="23"/>
        <v>0</v>
      </c>
      <c r="AT56" s="49">
        <f t="shared" si="23"/>
        <v>0</v>
      </c>
      <c r="AU56" s="49">
        <f t="shared" si="23"/>
        <v>-62.36999999999989</v>
      </c>
      <c r="AV56" s="49">
        <f t="shared" si="23"/>
        <v>0</v>
      </c>
      <c r="AW56" s="49">
        <f t="shared" si="23"/>
        <v>0</v>
      </c>
      <c r="AX56" s="49">
        <f t="shared" si="23"/>
        <v>-89.52999999999975</v>
      </c>
      <c r="AY56" s="49">
        <f t="shared" si="23"/>
        <v>0</v>
      </c>
      <c r="AZ56" s="49">
        <f t="shared" si="23"/>
        <v>0</v>
      </c>
      <c r="BA56" s="49">
        <f t="shared" si="23"/>
        <v>-395.22999999999956</v>
      </c>
      <c r="BB56" s="49">
        <f t="shared" si="23"/>
        <v>0</v>
      </c>
      <c r="BC56" s="49">
        <f t="shared" si="23"/>
        <v>0</v>
      </c>
      <c r="BD56" s="49">
        <f t="shared" si="23"/>
        <v>622.1499999999996</v>
      </c>
      <c r="BE56" s="49">
        <f t="shared" si="23"/>
        <v>0</v>
      </c>
      <c r="BF56" s="49">
        <f t="shared" si="23"/>
        <v>0</v>
      </c>
      <c r="BG56" s="49">
        <f t="shared" si="23"/>
        <v>605.5899999999997</v>
      </c>
      <c r="BH56" s="49">
        <f t="shared" si="23"/>
        <v>0</v>
      </c>
      <c r="BI56" s="49">
        <f t="shared" si="23"/>
        <v>0</v>
      </c>
      <c r="BJ56" s="49">
        <f t="shared" si="23"/>
        <v>188.69999999999982</v>
      </c>
      <c r="BK56" s="49">
        <f t="shared" si="23"/>
        <v>0</v>
      </c>
      <c r="BL56" s="49">
        <f t="shared" si="23"/>
        <v>0</v>
      </c>
      <c r="BM56" s="49">
        <f t="shared" si="23"/>
        <v>-550.19</v>
      </c>
      <c r="BN56" s="49">
        <f t="shared" si="23"/>
        <v>0</v>
      </c>
      <c r="BO56" s="49">
        <f t="shared" si="23"/>
        <v>0</v>
      </c>
      <c r="BP56" s="49">
        <f t="shared" si="23"/>
        <v>124.25</v>
      </c>
      <c r="BQ56" s="26">
        <f t="shared" si="5"/>
        <v>1606.119999999999</v>
      </c>
      <c r="BR56" s="26">
        <f t="shared" si="6"/>
        <v>3231.4299999999994</v>
      </c>
      <c r="BS56" s="49"/>
      <c r="BT56" s="49"/>
      <c r="BU56" s="49">
        <f>BU54-BU55</f>
        <v>-528.46</v>
      </c>
      <c r="BV56" s="49"/>
      <c r="BW56" s="49"/>
      <c r="BX56" s="49">
        <f>BX54-BX55</f>
        <v>-233.00999999999976</v>
      </c>
      <c r="BY56" s="49"/>
      <c r="BZ56" s="49"/>
      <c r="CA56" s="49">
        <f>CA54-CA55</f>
        <v>-82.94000000000005</v>
      </c>
      <c r="CB56" s="49"/>
      <c r="CC56" s="49"/>
      <c r="CD56" s="49">
        <f>CD54-CD55</f>
        <v>52.710000000000036</v>
      </c>
      <c r="CE56" s="49"/>
      <c r="CF56" s="49"/>
      <c r="CG56" s="26">
        <f>CG54-CG55</f>
        <v>-156.44999999999982</v>
      </c>
      <c r="CH56" s="49"/>
      <c r="CI56" s="49"/>
      <c r="CJ56" s="26">
        <f>CJ54-CJ55</f>
        <v>283.5100000000002</v>
      </c>
      <c r="CK56" s="49"/>
      <c r="CL56" s="49"/>
      <c r="CM56" s="26">
        <f>CM54-CM55</f>
        <v>184.9000000000001</v>
      </c>
      <c r="CN56" s="49"/>
      <c r="CO56" s="49"/>
      <c r="CP56" s="26">
        <f>CP54-CP55</f>
        <v>-444.90999999999985</v>
      </c>
      <c r="CQ56" s="49"/>
      <c r="CR56" s="49"/>
      <c r="CS56" s="26">
        <f>CS54-CS55</f>
        <v>-83.36999999999989</v>
      </c>
      <c r="CT56" s="49"/>
      <c r="CU56" s="49"/>
      <c r="CV56" s="26">
        <f>CV54-CV55</f>
        <v>129.95000000000027</v>
      </c>
      <c r="CW56" s="49"/>
      <c r="CX56" s="49"/>
      <c r="CY56" s="26">
        <f>CY54-CY55</f>
        <v>38.86999999999989</v>
      </c>
      <c r="CZ56" s="49"/>
      <c r="DA56" s="49"/>
      <c r="DB56" s="26">
        <f>DB54-DB55</f>
        <v>-39.00999999999976</v>
      </c>
      <c r="DC56" s="10">
        <f t="shared" si="7"/>
        <v>-878.2099999999987</v>
      </c>
      <c r="DD56" s="38">
        <f t="shared" si="8"/>
        <v>2353.2200000000007</v>
      </c>
      <c r="DE56" s="49"/>
      <c r="DF56" s="49"/>
      <c r="DG56" s="26">
        <f>DG54-DG55</f>
        <v>437.03999999999996</v>
      </c>
      <c r="DH56" s="49"/>
      <c r="DI56" s="49"/>
      <c r="DJ56" s="26">
        <f>DJ54-DJ55</f>
        <v>143.46000000000004</v>
      </c>
      <c r="DK56" s="49"/>
      <c r="DL56" s="49"/>
      <c r="DM56" s="26">
        <f>DM54-DM55</f>
        <v>-103.92999999999984</v>
      </c>
      <c r="DN56" s="49"/>
      <c r="DO56" s="49"/>
      <c r="DP56" s="26">
        <f>DP54-DP55</f>
        <v>-1199.0200000000002</v>
      </c>
      <c r="DQ56" s="49"/>
      <c r="DR56" s="49"/>
      <c r="DS56" s="26">
        <f>DS54-DS55</f>
        <v>1262.59</v>
      </c>
      <c r="DT56" s="49"/>
      <c r="DU56" s="49"/>
      <c r="DV56" s="26">
        <f>DV54-DV55</f>
        <v>-15.010000000000218</v>
      </c>
      <c r="DW56" s="49"/>
      <c r="DX56" s="49"/>
      <c r="DY56" s="26">
        <f>DY54-DY55</f>
        <v>94.15999999999985</v>
      </c>
      <c r="DZ56" s="49"/>
      <c r="EA56" s="49"/>
      <c r="EB56" s="26">
        <f>EB54-EB55</f>
        <v>129.4000000000001</v>
      </c>
      <c r="EC56" s="49"/>
      <c r="ED56" s="49"/>
      <c r="EE56" s="26">
        <f>EE54-EE55</f>
        <v>-107.38999999999987</v>
      </c>
      <c r="EF56" s="49"/>
      <c r="EG56" s="49"/>
      <c r="EH56" s="26">
        <f>EH54-EH55</f>
        <v>293.75</v>
      </c>
      <c r="EI56" s="49"/>
      <c r="EJ56" s="49"/>
      <c r="EK56" s="26">
        <f>EK54-EK55</f>
        <v>-67.88000000000011</v>
      </c>
      <c r="EL56" s="49"/>
      <c r="EM56" s="49"/>
      <c r="EN56" s="26">
        <f>EN54-EN55</f>
        <v>276.82000000000016</v>
      </c>
      <c r="EO56" s="44">
        <f t="shared" si="13"/>
        <v>1143.9899999999998</v>
      </c>
      <c r="EP56" s="44">
        <f t="shared" si="14"/>
        <v>3497.2100000000005</v>
      </c>
      <c r="EQ56" s="17"/>
      <c r="ER56" s="17"/>
      <c r="ES56" s="26">
        <f>ES51-ES47</f>
        <v>9483.660000000003</v>
      </c>
      <c r="ET56" s="17"/>
      <c r="EU56" s="17"/>
      <c r="EV56" s="26">
        <f>EV51-EV47</f>
        <v>16166.369999999999</v>
      </c>
      <c r="EW56" s="17"/>
      <c r="EX56" s="17"/>
      <c r="EY56" s="26">
        <f>EY51-EY47</f>
        <v>-19803.33999999999</v>
      </c>
      <c r="EZ56" s="17"/>
      <c r="FA56" s="17"/>
      <c r="FB56" s="26">
        <f>FB51-FB47</f>
        <v>-11811.25</v>
      </c>
      <c r="FC56" s="17"/>
      <c r="FD56" s="17"/>
      <c r="FE56" s="26">
        <f>FE51-FE47</f>
        <v>-40440.83999999999</v>
      </c>
      <c r="FF56" s="17"/>
      <c r="FG56" s="17"/>
      <c r="FH56" s="26">
        <f>FH51-FH47</f>
        <v>-19985.980000000003</v>
      </c>
      <c r="FI56" s="17"/>
      <c r="FJ56" s="17"/>
      <c r="FK56" s="26">
        <f>FK51-FK47</f>
        <v>27940.2</v>
      </c>
      <c r="FL56" s="17"/>
      <c r="FM56" s="17"/>
      <c r="FN56" s="26">
        <f>FN51-FN47</f>
        <v>31345.09</v>
      </c>
      <c r="FO56" s="17"/>
      <c r="FP56" s="17"/>
      <c r="FQ56" s="26">
        <f>FQ51-FQ47</f>
        <v>25603.780000000006</v>
      </c>
    </row>
    <row r="57" spans="1:173" s="4" customFormat="1" ht="22.5" hidden="1">
      <c r="A57" s="40" t="s">
        <v>57</v>
      </c>
      <c r="B57" s="18"/>
      <c r="C57" s="45"/>
      <c r="D57" s="45"/>
      <c r="E57" s="45"/>
      <c r="F57" s="45"/>
      <c r="G57" s="45"/>
      <c r="H57" s="45"/>
      <c r="I57" s="45"/>
      <c r="J57" s="46"/>
      <c r="K57" s="45"/>
      <c r="L57" s="45"/>
      <c r="M57" s="45"/>
      <c r="N57" s="46"/>
      <c r="O57" s="45"/>
      <c r="P57" s="45"/>
      <c r="Q57" s="45"/>
      <c r="R57" s="46"/>
      <c r="S57" s="45">
        <v>812.81</v>
      </c>
      <c r="T57" s="45"/>
      <c r="U57" s="45"/>
      <c r="V57" s="49"/>
      <c r="W57" s="45"/>
      <c r="X57" s="45"/>
      <c r="Y57" s="49"/>
      <c r="Z57" s="45"/>
      <c r="AA57" s="45"/>
      <c r="AB57" s="49"/>
      <c r="AC57" s="18"/>
      <c r="AD57" s="18"/>
      <c r="AE57" s="18"/>
      <c r="AF57" s="26">
        <f t="shared" si="4"/>
        <v>812.81</v>
      </c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5"/>
      <c r="AS57" s="45"/>
      <c r="AT57" s="45"/>
      <c r="AU57" s="45"/>
      <c r="AV57" s="45"/>
      <c r="AW57" s="45"/>
      <c r="AX57" s="45"/>
      <c r="AY57" s="45"/>
      <c r="AZ57" s="45"/>
      <c r="BA57" s="45"/>
      <c r="BB57" s="45"/>
      <c r="BC57" s="45"/>
      <c r="BD57" s="45"/>
      <c r="BE57" s="45"/>
      <c r="BF57" s="45"/>
      <c r="BG57" s="45"/>
      <c r="BH57" s="45"/>
      <c r="BI57" s="45"/>
      <c r="BJ57" s="45"/>
      <c r="BK57" s="45"/>
      <c r="BL57" s="45"/>
      <c r="BM57" s="45"/>
      <c r="BN57" s="45"/>
      <c r="BO57" s="45"/>
      <c r="BP57" s="45"/>
      <c r="BQ57" s="26">
        <f t="shared" si="5"/>
        <v>0</v>
      </c>
      <c r="BR57" s="26">
        <f t="shared" si="6"/>
        <v>812.81</v>
      </c>
      <c r="BS57" s="45"/>
      <c r="BT57" s="45"/>
      <c r="BU57" s="45"/>
      <c r="BV57" s="45"/>
      <c r="BW57" s="45"/>
      <c r="BX57" s="45"/>
      <c r="BY57" s="45"/>
      <c r="BZ57" s="45"/>
      <c r="CA57" s="45"/>
      <c r="CB57" s="45"/>
      <c r="CC57" s="45"/>
      <c r="CD57" s="45"/>
      <c r="CE57" s="45"/>
      <c r="CF57" s="45"/>
      <c r="CG57" s="26"/>
      <c r="CH57" s="45"/>
      <c r="CI57" s="45"/>
      <c r="CJ57" s="26"/>
      <c r="CK57" s="45"/>
      <c r="CL57" s="45"/>
      <c r="CM57" s="26"/>
      <c r="CN57" s="45"/>
      <c r="CO57" s="45"/>
      <c r="CP57" s="26"/>
      <c r="CQ57" s="45"/>
      <c r="CR57" s="45"/>
      <c r="CS57" s="26"/>
      <c r="CT57" s="45"/>
      <c r="CU57" s="45"/>
      <c r="CV57" s="26"/>
      <c r="CW57" s="45"/>
      <c r="CX57" s="45"/>
      <c r="CY57" s="26"/>
      <c r="CZ57" s="45"/>
      <c r="DA57" s="45"/>
      <c r="DB57" s="26"/>
      <c r="DC57" s="10">
        <f t="shared" si="7"/>
        <v>0</v>
      </c>
      <c r="DD57" s="38">
        <f t="shared" si="8"/>
        <v>812.81</v>
      </c>
      <c r="DE57" s="45"/>
      <c r="DF57" s="45"/>
      <c r="DG57" s="26"/>
      <c r="DH57" s="45"/>
      <c r="DI57" s="45"/>
      <c r="DJ57" s="26"/>
      <c r="DK57" s="45"/>
      <c r="DL57" s="45"/>
      <c r="DM57" s="26"/>
      <c r="DN57" s="45"/>
      <c r="DO57" s="45"/>
      <c r="DP57" s="26"/>
      <c r="DQ57" s="45"/>
      <c r="DR57" s="45"/>
      <c r="DS57" s="26"/>
      <c r="DT57" s="45"/>
      <c r="DU57" s="45"/>
      <c r="DV57" s="26"/>
      <c r="DW57" s="45"/>
      <c r="DX57" s="45"/>
      <c r="DY57" s="26"/>
      <c r="DZ57" s="45"/>
      <c r="EA57" s="45"/>
      <c r="EB57" s="26"/>
      <c r="EC57" s="45"/>
      <c r="ED57" s="45"/>
      <c r="EE57" s="26"/>
      <c r="EF57" s="45"/>
      <c r="EG57" s="45"/>
      <c r="EH57" s="26"/>
      <c r="EI57" s="45"/>
      <c r="EJ57" s="45"/>
      <c r="EK57" s="26"/>
      <c r="EL57" s="45"/>
      <c r="EM57" s="45"/>
      <c r="EN57" s="26"/>
      <c r="EO57" s="44">
        <f t="shared" si="13"/>
        <v>0</v>
      </c>
      <c r="EP57" s="44">
        <f t="shared" si="14"/>
        <v>812.81</v>
      </c>
      <c r="EQ57" s="45"/>
      <c r="ER57" s="45"/>
      <c r="ES57" s="26"/>
      <c r="ET57" s="45"/>
      <c r="EU57" s="45"/>
      <c r="EV57" s="26"/>
      <c r="EW57" s="45"/>
      <c r="EX57" s="45"/>
      <c r="EY57" s="26"/>
      <c r="EZ57" s="45"/>
      <c r="FA57" s="45"/>
      <c r="FB57" s="26"/>
      <c r="FC57" s="45"/>
      <c r="FD57" s="45"/>
      <c r="FE57" s="26"/>
      <c r="FF57" s="45"/>
      <c r="FG57" s="45"/>
      <c r="FH57" s="26"/>
      <c r="FI57" s="45"/>
      <c r="FJ57" s="45"/>
      <c r="FK57" s="26"/>
      <c r="FL57" s="45"/>
      <c r="FM57" s="45"/>
      <c r="FN57" s="26"/>
      <c r="FO57" s="45"/>
      <c r="FP57" s="45"/>
      <c r="FQ57" s="26"/>
    </row>
    <row r="58" spans="1:173" s="4" customFormat="1" ht="22.5">
      <c r="A58" s="40" t="s">
        <v>58</v>
      </c>
      <c r="B58" s="18"/>
      <c r="C58" s="45">
        <f>C55-C53</f>
        <v>-1099.6599999999999</v>
      </c>
      <c r="D58" s="45"/>
      <c r="E58" s="45">
        <f aca="true" t="shared" si="24" ref="E58:Q58">E55-E53</f>
        <v>-428.6700000000001</v>
      </c>
      <c r="F58" s="45"/>
      <c r="G58" s="45">
        <f t="shared" si="24"/>
        <v>-771.5299999999997</v>
      </c>
      <c r="H58" s="45"/>
      <c r="I58" s="45">
        <f t="shared" si="24"/>
        <v>-2314</v>
      </c>
      <c r="J58" s="45"/>
      <c r="K58" s="45">
        <f t="shared" si="24"/>
        <v>-1117.79</v>
      </c>
      <c r="L58" s="45"/>
      <c r="M58" s="45">
        <f t="shared" si="24"/>
        <v>-260.44000000000005</v>
      </c>
      <c r="N58" s="45"/>
      <c r="O58" s="45">
        <f t="shared" si="24"/>
        <v>-645.9299999999998</v>
      </c>
      <c r="P58" s="45"/>
      <c r="Q58" s="45">
        <f t="shared" si="24"/>
        <v>-294.6300000000001</v>
      </c>
      <c r="R58" s="45"/>
      <c r="S58" s="17">
        <f>C58+E58+G58+I58+K58+M58+O58+Q58</f>
        <v>-6932.650000000001</v>
      </c>
      <c r="T58" s="23"/>
      <c r="U58" s="23"/>
      <c r="V58" s="25">
        <f>V54-V55</f>
        <v>-250.8800000000001</v>
      </c>
      <c r="W58" s="25">
        <f aca="true" t="shared" si="25" ref="W58:AE58">W54-W55</f>
        <v>0</v>
      </c>
      <c r="X58" s="25">
        <f t="shared" si="25"/>
        <v>0</v>
      </c>
      <c r="Y58" s="25">
        <f t="shared" si="25"/>
        <v>1389.3</v>
      </c>
      <c r="Z58" s="25">
        <f t="shared" si="25"/>
        <v>0</v>
      </c>
      <c r="AA58" s="25">
        <f t="shared" si="25"/>
        <v>0</v>
      </c>
      <c r="AB58" s="25">
        <f t="shared" si="25"/>
        <v>50.13000000000011</v>
      </c>
      <c r="AC58" s="25">
        <f t="shared" si="25"/>
        <v>0</v>
      </c>
      <c r="AD58" s="25">
        <f t="shared" si="25"/>
        <v>0</v>
      </c>
      <c r="AE58" s="25">
        <f t="shared" si="25"/>
        <v>-376.0499999999997</v>
      </c>
      <c r="AF58" s="26">
        <f t="shared" si="4"/>
        <v>-6120.15</v>
      </c>
      <c r="AG58" s="25">
        <f>AG55-AG53</f>
        <v>0</v>
      </c>
      <c r="AH58" s="25">
        <f>AH55-AH53</f>
        <v>0</v>
      </c>
      <c r="AI58" s="25">
        <f>AI54-AI55</f>
        <v>1025.7799999999997</v>
      </c>
      <c r="AJ58" s="25">
        <f aca="true" t="shared" si="26" ref="AJ58:BP58">AJ54-AJ55</f>
        <v>0</v>
      </c>
      <c r="AK58" s="25">
        <f t="shared" si="26"/>
        <v>0</v>
      </c>
      <c r="AL58" s="25">
        <f t="shared" si="26"/>
        <v>463.22000000000025</v>
      </c>
      <c r="AM58" s="25">
        <f t="shared" si="26"/>
        <v>0</v>
      </c>
      <c r="AN58" s="25">
        <f t="shared" si="26"/>
        <v>0</v>
      </c>
      <c r="AO58" s="25">
        <f t="shared" si="26"/>
        <v>-284.28000000000065</v>
      </c>
      <c r="AP58" s="25">
        <f t="shared" si="26"/>
        <v>0</v>
      </c>
      <c r="AQ58" s="25">
        <f t="shared" si="26"/>
        <v>0</v>
      </c>
      <c r="AR58" s="25">
        <f t="shared" si="26"/>
        <v>-41.970000000000255</v>
      </c>
      <c r="AS58" s="25">
        <f t="shared" si="26"/>
        <v>0</v>
      </c>
      <c r="AT58" s="25">
        <f t="shared" si="26"/>
        <v>0</v>
      </c>
      <c r="AU58" s="25">
        <f t="shared" si="26"/>
        <v>-62.36999999999989</v>
      </c>
      <c r="AV58" s="25">
        <f t="shared" si="26"/>
        <v>0</v>
      </c>
      <c r="AW58" s="25">
        <f t="shared" si="26"/>
        <v>0</v>
      </c>
      <c r="AX58" s="25">
        <f t="shared" si="26"/>
        <v>-89.52999999999975</v>
      </c>
      <c r="AY58" s="25">
        <f t="shared" si="26"/>
        <v>0</v>
      </c>
      <c r="AZ58" s="25">
        <f t="shared" si="26"/>
        <v>0</v>
      </c>
      <c r="BA58" s="25">
        <f t="shared" si="26"/>
        <v>-395.22999999999956</v>
      </c>
      <c r="BB58" s="25">
        <f t="shared" si="26"/>
        <v>0</v>
      </c>
      <c r="BC58" s="25">
        <f t="shared" si="26"/>
        <v>0</v>
      </c>
      <c r="BD58" s="25">
        <f t="shared" si="26"/>
        <v>622.1499999999996</v>
      </c>
      <c r="BE58" s="25">
        <f t="shared" si="26"/>
        <v>0</v>
      </c>
      <c r="BF58" s="25">
        <f t="shared" si="26"/>
        <v>0</v>
      </c>
      <c r="BG58" s="25">
        <f t="shared" si="26"/>
        <v>605.5899999999997</v>
      </c>
      <c r="BH58" s="25">
        <f t="shared" si="26"/>
        <v>0</v>
      </c>
      <c r="BI58" s="25">
        <f t="shared" si="26"/>
        <v>0</v>
      </c>
      <c r="BJ58" s="25">
        <f t="shared" si="26"/>
        <v>188.69999999999982</v>
      </c>
      <c r="BK58" s="25">
        <f t="shared" si="26"/>
        <v>0</v>
      </c>
      <c r="BL58" s="25">
        <f t="shared" si="26"/>
        <v>0</v>
      </c>
      <c r="BM58" s="25">
        <f t="shared" si="26"/>
        <v>-550.19</v>
      </c>
      <c r="BN58" s="25">
        <f t="shared" si="26"/>
        <v>0</v>
      </c>
      <c r="BO58" s="25">
        <f t="shared" si="26"/>
        <v>0</v>
      </c>
      <c r="BP58" s="25">
        <f t="shared" si="26"/>
        <v>124.25</v>
      </c>
      <c r="BQ58" s="26">
        <f t="shared" si="5"/>
        <v>1606.119999999999</v>
      </c>
      <c r="BR58" s="26">
        <f t="shared" si="6"/>
        <v>-4514.030000000001</v>
      </c>
      <c r="BS58" s="25"/>
      <c r="BT58" s="25"/>
      <c r="BU58" s="25">
        <f>BU55-BU54</f>
        <v>528.46</v>
      </c>
      <c r="BV58" s="25"/>
      <c r="BW58" s="25"/>
      <c r="BX58" s="25">
        <f aca="true" t="shared" si="27" ref="BX58:CD58">BX55-BX54</f>
        <v>233.00999999999976</v>
      </c>
      <c r="BY58" s="25">
        <f t="shared" si="27"/>
        <v>0</v>
      </c>
      <c r="BZ58" s="25">
        <f t="shared" si="27"/>
        <v>0</v>
      </c>
      <c r="CA58" s="25">
        <f t="shared" si="27"/>
        <v>82.94000000000005</v>
      </c>
      <c r="CB58" s="25">
        <f t="shared" si="27"/>
        <v>0</v>
      </c>
      <c r="CC58" s="25">
        <f t="shared" si="27"/>
        <v>0</v>
      </c>
      <c r="CD58" s="25">
        <f t="shared" si="27"/>
        <v>-52.710000000000036</v>
      </c>
      <c r="CE58" s="25">
        <f aca="true" t="shared" si="28" ref="CE58:CJ58">CE55-CE54</f>
        <v>0</v>
      </c>
      <c r="CF58" s="25">
        <f t="shared" si="28"/>
        <v>0</v>
      </c>
      <c r="CG58" s="26">
        <f t="shared" si="28"/>
        <v>156.44999999999982</v>
      </c>
      <c r="CH58" s="25">
        <f t="shared" si="28"/>
        <v>0</v>
      </c>
      <c r="CI58" s="25">
        <f t="shared" si="28"/>
        <v>0</v>
      </c>
      <c r="CJ58" s="26">
        <f t="shared" si="28"/>
        <v>-283.5100000000002</v>
      </c>
      <c r="CK58" s="25">
        <f aca="true" t="shared" si="29" ref="CK58:CP58">CK55-CK54</f>
        <v>0</v>
      </c>
      <c r="CL58" s="25">
        <f t="shared" si="29"/>
        <v>0</v>
      </c>
      <c r="CM58" s="26">
        <f t="shared" si="29"/>
        <v>-184.9000000000001</v>
      </c>
      <c r="CN58" s="25">
        <f t="shared" si="29"/>
        <v>0</v>
      </c>
      <c r="CO58" s="25">
        <f t="shared" si="29"/>
        <v>0</v>
      </c>
      <c r="CP58" s="26">
        <f t="shared" si="29"/>
        <v>444.90999999999985</v>
      </c>
      <c r="CQ58" s="25">
        <f aca="true" t="shared" si="30" ref="CQ58:CV58">CQ55-CQ54</f>
        <v>0</v>
      </c>
      <c r="CR58" s="25">
        <f t="shared" si="30"/>
        <v>0</v>
      </c>
      <c r="CS58" s="26">
        <f t="shared" si="30"/>
        <v>83.36999999999989</v>
      </c>
      <c r="CT58" s="25">
        <f t="shared" si="30"/>
        <v>0</v>
      </c>
      <c r="CU58" s="25">
        <f t="shared" si="30"/>
        <v>0</v>
      </c>
      <c r="CV58" s="26">
        <f t="shared" si="30"/>
        <v>-129.95000000000027</v>
      </c>
      <c r="CW58" s="25">
        <f aca="true" t="shared" si="31" ref="CW58:DB58">CW55-CW54</f>
        <v>0</v>
      </c>
      <c r="CX58" s="25">
        <f t="shared" si="31"/>
        <v>0</v>
      </c>
      <c r="CY58" s="26">
        <f t="shared" si="31"/>
        <v>-38.86999999999989</v>
      </c>
      <c r="CZ58" s="25">
        <f t="shared" si="31"/>
        <v>0</v>
      </c>
      <c r="DA58" s="25">
        <f t="shared" si="31"/>
        <v>0</v>
      </c>
      <c r="DB58" s="26">
        <f t="shared" si="31"/>
        <v>39.00999999999976</v>
      </c>
      <c r="DC58" s="10">
        <f t="shared" si="7"/>
        <v>878.2099999999987</v>
      </c>
      <c r="DD58" s="38">
        <f t="shared" si="8"/>
        <v>-3635.820000000002</v>
      </c>
      <c r="DE58" s="25">
        <f aca="true" t="shared" si="32" ref="DE58:DJ58">DE55-DE54</f>
        <v>0</v>
      </c>
      <c r="DF58" s="25">
        <f t="shared" si="32"/>
        <v>0</v>
      </c>
      <c r="DG58" s="26">
        <f t="shared" si="32"/>
        <v>-437.03999999999996</v>
      </c>
      <c r="DH58" s="25">
        <f t="shared" si="32"/>
        <v>0</v>
      </c>
      <c r="DI58" s="25">
        <f t="shared" si="32"/>
        <v>0</v>
      </c>
      <c r="DJ58" s="26">
        <f t="shared" si="32"/>
        <v>-143.46000000000004</v>
      </c>
      <c r="DK58" s="25">
        <f aca="true" t="shared" si="33" ref="DK58:DP58">DK55-DK54</f>
        <v>0</v>
      </c>
      <c r="DL58" s="25">
        <f t="shared" si="33"/>
        <v>0</v>
      </c>
      <c r="DM58" s="26">
        <f t="shared" si="33"/>
        <v>103.92999999999984</v>
      </c>
      <c r="DN58" s="25">
        <f t="shared" si="33"/>
        <v>0</v>
      </c>
      <c r="DO58" s="25">
        <f t="shared" si="33"/>
        <v>0</v>
      </c>
      <c r="DP58" s="26">
        <f t="shared" si="33"/>
        <v>1199.0200000000002</v>
      </c>
      <c r="DQ58" s="25">
        <f aca="true" t="shared" si="34" ref="DQ58:DV58">DQ55-DQ54</f>
        <v>0</v>
      </c>
      <c r="DR58" s="25">
        <f t="shared" si="34"/>
        <v>0</v>
      </c>
      <c r="DS58" s="26">
        <f t="shared" si="34"/>
        <v>-1262.59</v>
      </c>
      <c r="DT58" s="25">
        <f t="shared" si="34"/>
        <v>0</v>
      </c>
      <c r="DU58" s="25">
        <f t="shared" si="34"/>
        <v>0</v>
      </c>
      <c r="DV58" s="26">
        <f t="shared" si="34"/>
        <v>15.010000000000218</v>
      </c>
      <c r="DW58" s="25">
        <f aca="true" t="shared" si="35" ref="DW58:EB58">DW55-DW54</f>
        <v>0</v>
      </c>
      <c r="DX58" s="25">
        <f t="shared" si="35"/>
        <v>0</v>
      </c>
      <c r="DY58" s="26">
        <f t="shared" si="35"/>
        <v>-94.15999999999985</v>
      </c>
      <c r="DZ58" s="25">
        <f t="shared" si="35"/>
        <v>0</v>
      </c>
      <c r="EA58" s="25">
        <f t="shared" si="35"/>
        <v>0</v>
      </c>
      <c r="EB58" s="26">
        <f t="shared" si="35"/>
        <v>-129.4000000000001</v>
      </c>
      <c r="EC58" s="25">
        <f aca="true" t="shared" si="36" ref="EC58:EH58">EC55-EC54</f>
        <v>0</v>
      </c>
      <c r="ED58" s="25">
        <f t="shared" si="36"/>
        <v>0</v>
      </c>
      <c r="EE58" s="26">
        <f t="shared" si="36"/>
        <v>107.38999999999987</v>
      </c>
      <c r="EF58" s="25">
        <f t="shared" si="36"/>
        <v>0</v>
      </c>
      <c r="EG58" s="25">
        <f t="shared" si="36"/>
        <v>0</v>
      </c>
      <c r="EH58" s="26">
        <f t="shared" si="36"/>
        <v>-293.75</v>
      </c>
      <c r="EI58" s="25">
        <f aca="true" t="shared" si="37" ref="EI58:EN58">EI55-EI54</f>
        <v>0</v>
      </c>
      <c r="EJ58" s="25">
        <f t="shared" si="37"/>
        <v>0</v>
      </c>
      <c r="EK58" s="26">
        <f t="shared" si="37"/>
        <v>67.88000000000011</v>
      </c>
      <c r="EL58" s="25">
        <f t="shared" si="37"/>
        <v>0</v>
      </c>
      <c r="EM58" s="25">
        <f t="shared" si="37"/>
        <v>0</v>
      </c>
      <c r="EN58" s="26">
        <f t="shared" si="37"/>
        <v>-276.82000000000016</v>
      </c>
      <c r="EO58" s="44">
        <f t="shared" si="13"/>
        <v>-1143.9899999999998</v>
      </c>
      <c r="EP58" s="44">
        <f t="shared" si="14"/>
        <v>-4779.810000000001</v>
      </c>
      <c r="EQ58" s="45"/>
      <c r="ER58" s="45"/>
      <c r="ES58" s="26">
        <v>2927.4</v>
      </c>
      <c r="ET58" s="45"/>
      <c r="EU58" s="45"/>
      <c r="EV58" s="26">
        <v>2927.4</v>
      </c>
      <c r="EW58" s="45"/>
      <c r="EX58" s="45"/>
      <c r="EY58" s="26">
        <v>2927.4</v>
      </c>
      <c r="EZ58" s="45"/>
      <c r="FA58" s="45"/>
      <c r="FB58" s="26">
        <v>2927.4</v>
      </c>
      <c r="FC58" s="45"/>
      <c r="FD58" s="45"/>
      <c r="FE58" s="26">
        <v>2927.4</v>
      </c>
      <c r="FF58" s="45"/>
      <c r="FG58" s="45"/>
      <c r="FH58" s="26">
        <v>2927.4</v>
      </c>
      <c r="FI58" s="45"/>
      <c r="FJ58" s="45"/>
      <c r="FK58" s="26">
        <v>2049.17</v>
      </c>
      <c r="FL58" s="45"/>
      <c r="FM58" s="45"/>
      <c r="FN58" s="26">
        <v>2927.4</v>
      </c>
      <c r="FO58" s="45"/>
      <c r="FP58" s="45"/>
      <c r="FQ58" s="26">
        <v>2927.4</v>
      </c>
    </row>
    <row r="59" spans="1:173" s="4" customFormat="1" ht="12.75">
      <c r="A59" s="40"/>
      <c r="B59" s="18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17"/>
      <c r="T59" s="45"/>
      <c r="U59" s="45"/>
      <c r="V59" s="49"/>
      <c r="W59" s="45"/>
      <c r="X59" s="45"/>
      <c r="Y59" s="49"/>
      <c r="Z59" s="45"/>
      <c r="AA59" s="45"/>
      <c r="AB59" s="49"/>
      <c r="AC59" s="18"/>
      <c r="AD59" s="18"/>
      <c r="AE59" s="18"/>
      <c r="AF59" s="26">
        <f t="shared" si="4"/>
        <v>0</v>
      </c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26">
        <f t="shared" si="5"/>
        <v>0</v>
      </c>
      <c r="BR59" s="26">
        <f t="shared" si="6"/>
        <v>0</v>
      </c>
      <c r="BS59" s="45"/>
      <c r="BT59" s="45"/>
      <c r="BU59" s="45"/>
      <c r="BV59" s="45"/>
      <c r="BW59" s="45"/>
      <c r="BX59" s="45"/>
      <c r="BY59" s="45"/>
      <c r="BZ59" s="45"/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5"/>
      <c r="CN59" s="45"/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10">
        <f t="shared" si="7"/>
        <v>0</v>
      </c>
      <c r="DD59" s="38">
        <f t="shared" si="8"/>
        <v>0</v>
      </c>
      <c r="DE59" s="45"/>
      <c r="DF59" s="45"/>
      <c r="DG59" s="45"/>
      <c r="DH59" s="45"/>
      <c r="DI59" s="45"/>
      <c r="DJ59" s="45"/>
      <c r="DK59" s="45"/>
      <c r="DL59" s="45"/>
      <c r="DM59" s="45"/>
      <c r="DN59" s="45"/>
      <c r="DO59" s="45"/>
      <c r="DP59" s="45"/>
      <c r="DQ59" s="45"/>
      <c r="DR59" s="45"/>
      <c r="DS59" s="45"/>
      <c r="DT59" s="45"/>
      <c r="DU59" s="45"/>
      <c r="DV59" s="45"/>
      <c r="DW59" s="45"/>
      <c r="DX59" s="45"/>
      <c r="DY59" s="45"/>
      <c r="DZ59" s="45"/>
      <c r="EA59" s="45"/>
      <c r="EB59" s="45"/>
      <c r="EC59" s="45"/>
      <c r="ED59" s="45"/>
      <c r="EE59" s="45"/>
      <c r="EF59" s="45"/>
      <c r="EG59" s="45"/>
      <c r="EH59" s="45"/>
      <c r="EI59" s="45"/>
      <c r="EJ59" s="45"/>
      <c r="EK59" s="45"/>
      <c r="EL59" s="45"/>
      <c r="EM59" s="45"/>
      <c r="EN59" s="45"/>
      <c r="EO59" s="44"/>
      <c r="EP59" s="44"/>
      <c r="EQ59" s="45"/>
      <c r="ER59" s="45"/>
      <c r="ES59" s="26">
        <v>2927.4</v>
      </c>
      <c r="ET59" s="45"/>
      <c r="EU59" s="45"/>
      <c r="EV59" s="26">
        <v>2927.4</v>
      </c>
      <c r="EW59" s="45"/>
      <c r="EX59" s="45"/>
      <c r="EY59" s="26">
        <v>2927.4</v>
      </c>
      <c r="EZ59" s="45"/>
      <c r="FA59" s="45"/>
      <c r="FB59" s="26">
        <v>2927.4</v>
      </c>
      <c r="FC59" s="45"/>
      <c r="FD59" s="45"/>
      <c r="FE59" s="26">
        <v>2927.4</v>
      </c>
      <c r="FF59" s="45"/>
      <c r="FG59" s="45"/>
      <c r="FH59" s="26">
        <v>2927.4</v>
      </c>
      <c r="FI59" s="45"/>
      <c r="FJ59" s="45"/>
      <c r="FK59" s="26">
        <v>2049.17</v>
      </c>
      <c r="FL59" s="45"/>
      <c r="FM59" s="45"/>
      <c r="FN59" s="26">
        <v>2927.4</v>
      </c>
      <c r="FO59" s="45"/>
      <c r="FP59" s="45"/>
      <c r="FQ59" s="26">
        <v>2927.4</v>
      </c>
    </row>
    <row r="60" spans="1:173" s="3" customFormat="1" ht="12.75">
      <c r="A60" s="43" t="s">
        <v>65</v>
      </c>
      <c r="B60" s="16"/>
      <c r="C60" s="23">
        <v>8454.66</v>
      </c>
      <c r="D60" s="16"/>
      <c r="E60" s="23">
        <v>8389.12</v>
      </c>
      <c r="F60" s="16"/>
      <c r="G60" s="23">
        <v>8913.44</v>
      </c>
      <c r="H60" s="16"/>
      <c r="I60" s="23">
        <v>8913.44</v>
      </c>
      <c r="J60" s="16"/>
      <c r="K60" s="23">
        <v>8913.44</v>
      </c>
      <c r="L60" s="16"/>
      <c r="M60" s="23">
        <v>8585.74</v>
      </c>
      <c r="N60" s="16"/>
      <c r="O60" s="23">
        <v>8454.66</v>
      </c>
      <c r="P60" s="23"/>
      <c r="Q60" s="23">
        <v>8323.58</v>
      </c>
      <c r="R60" s="16"/>
      <c r="S60" s="17">
        <f>C60+E60+G60+I60+K60+M60+O60+Q60</f>
        <v>68948.08</v>
      </c>
      <c r="T60" s="45"/>
      <c r="U60" s="45"/>
      <c r="V60" s="49">
        <v>4149.5</v>
      </c>
      <c r="W60" s="45"/>
      <c r="X60" s="45"/>
      <c r="Y60" s="49">
        <v>4149.5</v>
      </c>
      <c r="Z60" s="45"/>
      <c r="AA60" s="45"/>
      <c r="AB60" s="49">
        <v>4149.5</v>
      </c>
      <c r="AC60" s="16"/>
      <c r="AD60" s="16"/>
      <c r="AE60" s="16">
        <v>4149.5</v>
      </c>
      <c r="AF60" s="26">
        <f t="shared" si="4"/>
        <v>85546.08</v>
      </c>
      <c r="AG60" s="45"/>
      <c r="AH60" s="45"/>
      <c r="AI60" s="45">
        <v>7121.25</v>
      </c>
      <c r="AJ60" s="45"/>
      <c r="AK60" s="45"/>
      <c r="AL60" s="45">
        <v>7384.15</v>
      </c>
      <c r="AM60" s="45"/>
      <c r="AN60" s="45"/>
      <c r="AO60" s="45">
        <v>7448.95</v>
      </c>
      <c r="AP60" s="45"/>
      <c r="AQ60" s="45"/>
      <c r="AR60" s="45">
        <v>7448.95</v>
      </c>
      <c r="AS60" s="45"/>
      <c r="AT60" s="45"/>
      <c r="AU60" s="45">
        <v>7447.95</v>
      </c>
      <c r="AV60" s="45"/>
      <c r="AW60" s="45"/>
      <c r="AX60" s="45">
        <v>7448.95</v>
      </c>
      <c r="AY60" s="45"/>
      <c r="AZ60" s="45"/>
      <c r="BA60" s="45">
        <v>6926.11</v>
      </c>
      <c r="BB60" s="45"/>
      <c r="BC60" s="45"/>
      <c r="BD60" s="45">
        <v>7448.95</v>
      </c>
      <c r="BE60" s="45"/>
      <c r="BF60" s="45"/>
      <c r="BG60" s="45">
        <v>7448.95</v>
      </c>
      <c r="BH60" s="45"/>
      <c r="BI60" s="45"/>
      <c r="BJ60" s="45">
        <v>7448.95</v>
      </c>
      <c r="BK60" s="45"/>
      <c r="BL60" s="45"/>
      <c r="BM60" s="45">
        <v>7448.95</v>
      </c>
      <c r="BN60" s="45"/>
      <c r="BO60" s="45"/>
      <c r="BP60" s="45">
        <v>7448.95</v>
      </c>
      <c r="BQ60" s="26">
        <f t="shared" si="5"/>
        <v>88471.05999999998</v>
      </c>
      <c r="BR60" s="26">
        <f t="shared" si="6"/>
        <v>174017.13999999998</v>
      </c>
      <c r="BS60" s="45"/>
      <c r="BT60" s="45"/>
      <c r="BU60" s="45">
        <v>5159.15</v>
      </c>
      <c r="BV60" s="45"/>
      <c r="BW60" s="45"/>
      <c r="BX60" s="45">
        <v>5159.15</v>
      </c>
      <c r="BY60" s="45"/>
      <c r="BZ60" s="45"/>
      <c r="CA60" s="45">
        <v>5159.15</v>
      </c>
      <c r="CB60" s="45"/>
      <c r="CC60" s="45"/>
      <c r="CD60" s="45">
        <v>5159.15</v>
      </c>
      <c r="CE60" s="45"/>
      <c r="CF60" s="45"/>
      <c r="CG60" s="45">
        <v>5159.15</v>
      </c>
      <c r="CH60" s="45"/>
      <c r="CI60" s="45"/>
      <c r="CJ60" s="45">
        <v>5159.15</v>
      </c>
      <c r="CK60" s="45"/>
      <c r="CL60" s="45"/>
      <c r="CM60" s="45">
        <v>5159.15</v>
      </c>
      <c r="CN60" s="45"/>
      <c r="CO60" s="45"/>
      <c r="CP60" s="45">
        <v>5159.15</v>
      </c>
      <c r="CQ60" s="45"/>
      <c r="CR60" s="45"/>
      <c r="CS60" s="45">
        <v>5159.15</v>
      </c>
      <c r="CT60" s="45"/>
      <c r="CU60" s="45"/>
      <c r="CV60" s="45">
        <v>5159.15</v>
      </c>
      <c r="CW60" s="45"/>
      <c r="CX60" s="45"/>
      <c r="CY60" s="45">
        <v>5159.15</v>
      </c>
      <c r="CZ60" s="45"/>
      <c r="DA60" s="45"/>
      <c r="DB60" s="45">
        <v>5159.15</v>
      </c>
      <c r="DC60" s="10">
        <f t="shared" si="7"/>
        <v>61909.80000000001</v>
      </c>
      <c r="DD60" s="38">
        <f t="shared" si="8"/>
        <v>235926.94</v>
      </c>
      <c r="DE60" s="45"/>
      <c r="DF60" s="45"/>
      <c r="DG60" s="45">
        <v>5796.8</v>
      </c>
      <c r="DH60" s="45"/>
      <c r="DI60" s="45"/>
      <c r="DJ60" s="45">
        <v>5796.8</v>
      </c>
      <c r="DK60" s="45"/>
      <c r="DL60" s="45"/>
      <c r="DM60" s="45">
        <v>5796.8</v>
      </c>
      <c r="DN60" s="45"/>
      <c r="DO60" s="45"/>
      <c r="DP60" s="45">
        <v>5796.8</v>
      </c>
      <c r="DQ60" s="45"/>
      <c r="DR60" s="45"/>
      <c r="DS60" s="45">
        <v>5796.8</v>
      </c>
      <c r="DT60" s="45"/>
      <c r="DU60" s="45"/>
      <c r="DV60" s="45">
        <v>5796.8</v>
      </c>
      <c r="DW60" s="45"/>
      <c r="DX60" s="45"/>
      <c r="DY60" s="45">
        <v>5796</v>
      </c>
      <c r="DZ60" s="45"/>
      <c r="EA60" s="45"/>
      <c r="EB60" s="45">
        <v>5796.8</v>
      </c>
      <c r="EC60" s="45"/>
      <c r="ED60" s="45"/>
      <c r="EE60" s="45">
        <v>5796.8</v>
      </c>
      <c r="EF60" s="45"/>
      <c r="EG60" s="45"/>
      <c r="EH60" s="45">
        <v>5796.8</v>
      </c>
      <c r="EI60" s="45"/>
      <c r="EJ60" s="45"/>
      <c r="EK60" s="45">
        <v>5796.8</v>
      </c>
      <c r="EL60" s="45"/>
      <c r="EM60" s="45"/>
      <c r="EN60" s="45">
        <v>5796.8</v>
      </c>
      <c r="EO60" s="44">
        <f t="shared" si="13"/>
        <v>69560.80000000002</v>
      </c>
      <c r="EP60" s="44">
        <f t="shared" si="14"/>
        <v>305487.74</v>
      </c>
      <c r="EQ60" s="45"/>
      <c r="ER60" s="45"/>
      <c r="ES60" s="26">
        <v>2539.42</v>
      </c>
      <c r="ET60" s="45"/>
      <c r="EU60" s="45"/>
      <c r="EV60" s="26">
        <v>2848.15</v>
      </c>
      <c r="EW60" s="45"/>
      <c r="EX60" s="45"/>
      <c r="EY60" s="26">
        <v>2607.47</v>
      </c>
      <c r="EZ60" s="45"/>
      <c r="FA60" s="45"/>
      <c r="FB60" s="26">
        <v>3437.41</v>
      </c>
      <c r="FC60" s="45"/>
      <c r="FD60" s="45"/>
      <c r="FE60" s="26">
        <v>3194.56</v>
      </c>
      <c r="FF60" s="45"/>
      <c r="FG60" s="45"/>
      <c r="FH60" s="26">
        <v>3301.04</v>
      </c>
      <c r="FI60" s="45"/>
      <c r="FJ60" s="45"/>
      <c r="FK60" s="26">
        <v>2772.25</v>
      </c>
      <c r="FL60" s="45"/>
      <c r="FM60" s="45"/>
      <c r="FN60" s="26">
        <v>2030.52</v>
      </c>
      <c r="FO60" s="45"/>
      <c r="FP60" s="45"/>
      <c r="FQ60" s="26">
        <v>3256.75</v>
      </c>
    </row>
    <row r="61" spans="1:173" s="99" customFormat="1" ht="12.75">
      <c r="A61" s="91" t="s">
        <v>54</v>
      </c>
      <c r="B61" s="73"/>
      <c r="C61" s="92">
        <v>6680.1</v>
      </c>
      <c r="D61" s="92"/>
      <c r="E61" s="92">
        <v>6575.86</v>
      </c>
      <c r="F61" s="92"/>
      <c r="G61" s="92">
        <v>6901.95</v>
      </c>
      <c r="H61" s="92"/>
      <c r="I61" s="92">
        <v>6993.81</v>
      </c>
      <c r="J61" s="93"/>
      <c r="K61" s="92">
        <v>6699.1</v>
      </c>
      <c r="L61" s="92"/>
      <c r="M61" s="92">
        <v>5979.72</v>
      </c>
      <c r="N61" s="93"/>
      <c r="O61" s="92">
        <v>6684.08</v>
      </c>
      <c r="P61" s="92"/>
      <c r="Q61" s="92">
        <v>4637.03</v>
      </c>
      <c r="R61" s="93"/>
      <c r="S61" s="94">
        <f>C61+E61+G61+I61+K61+M61+O61+Q61</f>
        <v>51151.65</v>
      </c>
      <c r="T61" s="92"/>
      <c r="U61" s="92"/>
      <c r="V61" s="101">
        <v>7349.33</v>
      </c>
      <c r="W61" s="92"/>
      <c r="X61" s="92"/>
      <c r="Y61" s="101">
        <v>7240.89</v>
      </c>
      <c r="Z61" s="92"/>
      <c r="AA61" s="92"/>
      <c r="AB61" s="101">
        <v>7208.76</v>
      </c>
      <c r="AC61" s="73"/>
      <c r="AD61" s="73"/>
      <c r="AE61" s="73">
        <v>7471.56</v>
      </c>
      <c r="AF61" s="76">
        <f t="shared" si="4"/>
        <v>80422.19</v>
      </c>
      <c r="AG61" s="92"/>
      <c r="AH61" s="92"/>
      <c r="AI61" s="92">
        <v>7121.25</v>
      </c>
      <c r="AJ61" s="92"/>
      <c r="AK61" s="92"/>
      <c r="AL61" s="92">
        <v>7384.15</v>
      </c>
      <c r="AM61" s="92"/>
      <c r="AN61" s="92"/>
      <c r="AO61" s="92">
        <v>7448.95</v>
      </c>
      <c r="AP61" s="92"/>
      <c r="AQ61" s="92"/>
      <c r="AR61" s="92">
        <v>7448.95</v>
      </c>
      <c r="AS61" s="92"/>
      <c r="AT61" s="92"/>
      <c r="AU61" s="92">
        <v>7447.95</v>
      </c>
      <c r="AV61" s="92"/>
      <c r="AW61" s="92"/>
      <c r="AX61" s="92">
        <v>7448.95</v>
      </c>
      <c r="AY61" s="92"/>
      <c r="AZ61" s="92"/>
      <c r="BA61" s="92">
        <v>6926.11</v>
      </c>
      <c r="BB61" s="92"/>
      <c r="BC61" s="92"/>
      <c r="BD61" s="92">
        <v>7448.95</v>
      </c>
      <c r="BE61" s="92"/>
      <c r="BF61" s="92"/>
      <c r="BG61" s="92">
        <v>7448.95</v>
      </c>
      <c r="BH61" s="92"/>
      <c r="BI61" s="92"/>
      <c r="BJ61" s="92">
        <v>7448.95</v>
      </c>
      <c r="BK61" s="92"/>
      <c r="BL61" s="92"/>
      <c r="BM61" s="92">
        <v>7448.95</v>
      </c>
      <c r="BN61" s="92"/>
      <c r="BO61" s="92"/>
      <c r="BP61" s="92">
        <v>7448.95</v>
      </c>
      <c r="BQ61" s="76">
        <f t="shared" si="5"/>
        <v>88471.05999999998</v>
      </c>
      <c r="BR61" s="76">
        <f t="shared" si="6"/>
        <v>168893.25</v>
      </c>
      <c r="BS61" s="92"/>
      <c r="BT61" s="92"/>
      <c r="BU61" s="92">
        <v>5159.15</v>
      </c>
      <c r="BV61" s="92"/>
      <c r="BW61" s="92"/>
      <c r="BX61" s="92">
        <v>5159.15</v>
      </c>
      <c r="BY61" s="92"/>
      <c r="BZ61" s="92"/>
      <c r="CA61" s="92">
        <v>5159.15</v>
      </c>
      <c r="CB61" s="92"/>
      <c r="CC61" s="92"/>
      <c r="CD61" s="92">
        <v>5159.15</v>
      </c>
      <c r="CE61" s="92"/>
      <c r="CF61" s="92"/>
      <c r="CG61" s="92">
        <v>5159.15</v>
      </c>
      <c r="CH61" s="92"/>
      <c r="CI61" s="92"/>
      <c r="CJ61" s="92">
        <v>5159.15</v>
      </c>
      <c r="CK61" s="92"/>
      <c r="CL61" s="92"/>
      <c r="CM61" s="92">
        <v>5159.15</v>
      </c>
      <c r="CN61" s="92"/>
      <c r="CO61" s="92"/>
      <c r="CP61" s="92">
        <v>5159.15</v>
      </c>
      <c r="CQ61" s="92"/>
      <c r="CR61" s="92"/>
      <c r="CS61" s="92">
        <v>5159.15</v>
      </c>
      <c r="CT61" s="92"/>
      <c r="CU61" s="92"/>
      <c r="CV61" s="92">
        <v>5159.15</v>
      </c>
      <c r="CW61" s="92"/>
      <c r="CX61" s="92"/>
      <c r="CY61" s="92">
        <v>5159.15</v>
      </c>
      <c r="CZ61" s="92"/>
      <c r="DA61" s="92"/>
      <c r="DB61" s="92">
        <v>5159.15</v>
      </c>
      <c r="DC61" s="96">
        <f t="shared" si="7"/>
        <v>61909.80000000001</v>
      </c>
      <c r="DD61" s="97">
        <f t="shared" si="8"/>
        <v>230803.05000000002</v>
      </c>
      <c r="DE61" s="92"/>
      <c r="DF61" s="92"/>
      <c r="DG61" s="92">
        <v>5796.8</v>
      </c>
      <c r="DH61" s="92"/>
      <c r="DI61" s="92"/>
      <c r="DJ61" s="92">
        <v>5796.8</v>
      </c>
      <c r="DK61" s="92"/>
      <c r="DL61" s="92"/>
      <c r="DM61" s="92">
        <v>5796.8</v>
      </c>
      <c r="DN61" s="92"/>
      <c r="DO61" s="92"/>
      <c r="DP61" s="92">
        <v>5796.8</v>
      </c>
      <c r="DQ61" s="92"/>
      <c r="DR61" s="92"/>
      <c r="DS61" s="92">
        <v>5796.8</v>
      </c>
      <c r="DT61" s="92"/>
      <c r="DU61" s="92"/>
      <c r="DV61" s="92">
        <v>5796.8</v>
      </c>
      <c r="DW61" s="92"/>
      <c r="DX61" s="92"/>
      <c r="DY61" s="92">
        <v>5796</v>
      </c>
      <c r="DZ61" s="92"/>
      <c r="EA61" s="92"/>
      <c r="EB61" s="92">
        <v>5796.8</v>
      </c>
      <c r="EC61" s="92"/>
      <c r="ED61" s="92"/>
      <c r="EE61" s="92">
        <v>5796.8</v>
      </c>
      <c r="EF61" s="92"/>
      <c r="EG61" s="92"/>
      <c r="EH61" s="92">
        <v>5796.8</v>
      </c>
      <c r="EI61" s="92"/>
      <c r="EJ61" s="92"/>
      <c r="EK61" s="92">
        <v>5796.8</v>
      </c>
      <c r="EL61" s="92"/>
      <c r="EM61" s="92"/>
      <c r="EN61" s="92">
        <v>5796.8</v>
      </c>
      <c r="EO61" s="98">
        <f t="shared" si="13"/>
        <v>69560.80000000002</v>
      </c>
      <c r="EP61" s="98">
        <f t="shared" si="14"/>
        <v>300363.85000000003</v>
      </c>
      <c r="EQ61" s="101"/>
      <c r="ER61" s="101"/>
      <c r="ES61" s="76">
        <f>ES59-ES60</f>
        <v>387.98</v>
      </c>
      <c r="ET61" s="101"/>
      <c r="EU61" s="101"/>
      <c r="EV61" s="76">
        <f>EV59-EV60</f>
        <v>79.25</v>
      </c>
      <c r="EW61" s="101"/>
      <c r="EX61" s="101"/>
      <c r="EY61" s="76">
        <f>EY59-EY60</f>
        <v>319.9300000000003</v>
      </c>
      <c r="EZ61" s="101"/>
      <c r="FA61" s="101"/>
      <c r="FB61" s="76">
        <f>FB59-FB60</f>
        <v>-510.00999999999976</v>
      </c>
      <c r="FC61" s="101"/>
      <c r="FD61" s="101"/>
      <c r="FE61" s="76">
        <f>FE59-FE60</f>
        <v>-267.15999999999985</v>
      </c>
      <c r="FF61" s="101"/>
      <c r="FG61" s="101"/>
      <c r="FH61" s="76">
        <f>FH59-FH60</f>
        <v>-373.6399999999999</v>
      </c>
      <c r="FI61" s="101"/>
      <c r="FJ61" s="101"/>
      <c r="FK61" s="76">
        <f>FK59-FK60</f>
        <v>-723.0799999999999</v>
      </c>
      <c r="FL61" s="101"/>
      <c r="FM61" s="101"/>
      <c r="FN61" s="76">
        <f>FN59-FN60</f>
        <v>896.8800000000001</v>
      </c>
      <c r="FO61" s="101"/>
      <c r="FP61" s="101"/>
      <c r="FQ61" s="76">
        <f>FQ59-FQ60</f>
        <v>-329.3499999999999</v>
      </c>
    </row>
    <row r="62" spans="1:173" s="99" customFormat="1" ht="12.75">
      <c r="A62" s="91" t="s">
        <v>55</v>
      </c>
      <c r="B62" s="73"/>
      <c r="C62" s="92">
        <v>6516.32</v>
      </c>
      <c r="D62" s="92"/>
      <c r="E62" s="92">
        <v>7010.07</v>
      </c>
      <c r="F62" s="92"/>
      <c r="G62" s="92">
        <v>6509.62</v>
      </c>
      <c r="H62" s="92"/>
      <c r="I62" s="92">
        <v>6422.53</v>
      </c>
      <c r="J62" s="93"/>
      <c r="K62" s="92">
        <v>6839.31</v>
      </c>
      <c r="L62" s="92"/>
      <c r="M62" s="92">
        <v>7450.18</v>
      </c>
      <c r="N62" s="93"/>
      <c r="O62" s="92">
        <v>5838.77</v>
      </c>
      <c r="P62" s="92"/>
      <c r="Q62" s="92">
        <v>5319.78</v>
      </c>
      <c r="R62" s="93"/>
      <c r="S62" s="94">
        <f>C62+E62+G62+I62+K62+M62+O62+Q62</f>
        <v>51906.58</v>
      </c>
      <c r="T62" s="92"/>
      <c r="U62" s="92"/>
      <c r="V62" s="101">
        <v>7875.31</v>
      </c>
      <c r="W62" s="92"/>
      <c r="X62" s="92"/>
      <c r="Y62" s="101">
        <v>4455.05</v>
      </c>
      <c r="Z62" s="92"/>
      <c r="AA62" s="92"/>
      <c r="AB62" s="101">
        <v>7301.86</v>
      </c>
      <c r="AC62" s="73"/>
      <c r="AD62" s="73"/>
      <c r="AE62" s="73">
        <v>7525.53</v>
      </c>
      <c r="AF62" s="76">
        <f t="shared" si="4"/>
        <v>79064.33</v>
      </c>
      <c r="AG62" s="92"/>
      <c r="AH62" s="92"/>
      <c r="AI62" s="92">
        <v>6319.91</v>
      </c>
      <c r="AJ62" s="92"/>
      <c r="AK62" s="92"/>
      <c r="AL62" s="92">
        <v>6454.87</v>
      </c>
      <c r="AM62" s="92"/>
      <c r="AN62" s="92"/>
      <c r="AO62" s="92">
        <f>661.2+7574.74</f>
        <v>8235.94</v>
      </c>
      <c r="AP62" s="92"/>
      <c r="AQ62" s="92"/>
      <c r="AR62" s="92">
        <f>668.3+6918.86</f>
        <v>7587.16</v>
      </c>
      <c r="AS62" s="92"/>
      <c r="AT62" s="92"/>
      <c r="AU62" s="92">
        <f>668.3+6977.92</f>
        <v>7646.22</v>
      </c>
      <c r="AV62" s="92"/>
      <c r="AW62" s="92"/>
      <c r="AX62" s="92">
        <f>668.3+6989.96</f>
        <v>7658.26</v>
      </c>
      <c r="AY62" s="92"/>
      <c r="AZ62" s="92"/>
      <c r="BA62" s="92">
        <f>668.3+7181.06</f>
        <v>7849.360000000001</v>
      </c>
      <c r="BB62" s="92"/>
      <c r="BC62" s="92"/>
      <c r="BD62" s="92">
        <v>5995.4</v>
      </c>
      <c r="BE62" s="92"/>
      <c r="BF62" s="92"/>
      <c r="BG62" s="92">
        <v>6033.99</v>
      </c>
      <c r="BH62" s="92"/>
      <c r="BI62" s="92"/>
      <c r="BJ62" s="92">
        <v>7008.07</v>
      </c>
      <c r="BK62" s="92"/>
      <c r="BL62" s="92"/>
      <c r="BM62" s="92">
        <v>8273.05</v>
      </c>
      <c r="BN62" s="92"/>
      <c r="BO62" s="92"/>
      <c r="BP62" s="92">
        <v>7459.9</v>
      </c>
      <c r="BQ62" s="76">
        <f t="shared" si="5"/>
        <v>86522.13</v>
      </c>
      <c r="BR62" s="76">
        <f t="shared" si="6"/>
        <v>165586.46000000002</v>
      </c>
      <c r="BS62" s="92"/>
      <c r="BT62" s="92"/>
      <c r="BU62" s="92">
        <v>6787.54</v>
      </c>
      <c r="BV62" s="92"/>
      <c r="BW62" s="92"/>
      <c r="BX62" s="92">
        <v>5896.92</v>
      </c>
      <c r="BY62" s="92"/>
      <c r="BZ62" s="92"/>
      <c r="CA62" s="92">
        <v>5365.67</v>
      </c>
      <c r="CB62" s="92"/>
      <c r="CC62" s="92"/>
      <c r="CD62" s="92">
        <v>5063.81</v>
      </c>
      <c r="CE62" s="92"/>
      <c r="CF62" s="92"/>
      <c r="CG62" s="92">
        <v>5510.26</v>
      </c>
      <c r="CH62" s="92"/>
      <c r="CI62" s="92"/>
      <c r="CJ62" s="92">
        <v>4548</v>
      </c>
      <c r="CK62" s="92"/>
      <c r="CL62" s="92"/>
      <c r="CM62" s="92">
        <v>4757.83</v>
      </c>
      <c r="CN62" s="92"/>
      <c r="CO62" s="92"/>
      <c r="CP62" s="92">
        <v>6125.32</v>
      </c>
      <c r="CQ62" s="92"/>
      <c r="CR62" s="92"/>
      <c r="CS62" s="92">
        <v>5341.78</v>
      </c>
      <c r="CT62" s="92"/>
      <c r="CU62" s="92"/>
      <c r="CV62" s="92">
        <v>4878.64</v>
      </c>
      <c r="CW62" s="92"/>
      <c r="CX62" s="92"/>
      <c r="CY62" s="92">
        <v>5075.66</v>
      </c>
      <c r="CZ62" s="92"/>
      <c r="DA62" s="92"/>
      <c r="DB62" s="92">
        <v>5243.86</v>
      </c>
      <c r="DC62" s="96">
        <f t="shared" si="7"/>
        <v>64595.28999999999</v>
      </c>
      <c r="DD62" s="97">
        <f t="shared" si="8"/>
        <v>230181.75</v>
      </c>
      <c r="DE62" s="92"/>
      <c r="DF62" s="92"/>
      <c r="DG62" s="92">
        <v>4965.4</v>
      </c>
      <c r="DH62" s="92"/>
      <c r="DI62" s="92"/>
      <c r="DJ62" s="92">
        <v>5500.1</v>
      </c>
      <c r="DK62" s="92"/>
      <c r="DL62" s="92"/>
      <c r="DM62" s="92">
        <v>6029.5</v>
      </c>
      <c r="DN62" s="92"/>
      <c r="DO62" s="92"/>
      <c r="DP62" s="92">
        <v>5731.11</v>
      </c>
      <c r="DQ62" s="92"/>
      <c r="DR62" s="92"/>
      <c r="DS62" s="92">
        <v>5380.4</v>
      </c>
      <c r="DT62" s="92"/>
      <c r="DU62" s="92"/>
      <c r="DV62" s="92">
        <v>6009.23</v>
      </c>
      <c r="DW62" s="92"/>
      <c r="DX62" s="92"/>
      <c r="DY62" s="92">
        <v>5642.3</v>
      </c>
      <c r="DZ62" s="92"/>
      <c r="EA62" s="92"/>
      <c r="EB62" s="92">
        <v>5537.9</v>
      </c>
      <c r="EC62" s="92"/>
      <c r="ED62" s="92"/>
      <c r="EE62" s="92">
        <v>6052.98</v>
      </c>
      <c r="EF62" s="92"/>
      <c r="EG62" s="92"/>
      <c r="EH62" s="92">
        <v>5175.73</v>
      </c>
      <c r="EI62" s="92"/>
      <c r="EJ62" s="92"/>
      <c r="EK62" s="92">
        <v>5958.58</v>
      </c>
      <c r="EL62" s="92"/>
      <c r="EM62" s="92"/>
      <c r="EN62" s="92">
        <v>5208.81</v>
      </c>
      <c r="EO62" s="98">
        <f t="shared" si="13"/>
        <v>67192.04000000001</v>
      </c>
      <c r="EP62" s="98">
        <f t="shared" si="14"/>
        <v>297373.79000000004</v>
      </c>
      <c r="EQ62" s="92"/>
      <c r="ER62" s="92"/>
      <c r="ES62" s="76"/>
      <c r="ET62" s="92"/>
      <c r="EU62" s="92"/>
      <c r="EV62" s="76"/>
      <c r="EW62" s="92"/>
      <c r="EX62" s="92"/>
      <c r="EY62" s="76"/>
      <c r="EZ62" s="92"/>
      <c r="FA62" s="92"/>
      <c r="FB62" s="76"/>
      <c r="FC62" s="92"/>
      <c r="FD62" s="92"/>
      <c r="FE62" s="76"/>
      <c r="FF62" s="92"/>
      <c r="FG62" s="92"/>
      <c r="FH62" s="76"/>
      <c r="FI62" s="92"/>
      <c r="FJ62" s="92"/>
      <c r="FK62" s="76"/>
      <c r="FL62" s="92"/>
      <c r="FM62" s="92"/>
      <c r="FN62" s="76"/>
      <c r="FO62" s="92"/>
      <c r="FP62" s="92"/>
      <c r="FQ62" s="76"/>
    </row>
    <row r="63" spans="1:173" s="4" customFormat="1" ht="18" customHeight="1">
      <c r="A63" s="40" t="s">
        <v>56</v>
      </c>
      <c r="B63" s="18">
        <v>9131.32</v>
      </c>
      <c r="C63" s="45">
        <f>C61-C62</f>
        <v>163.78000000000065</v>
      </c>
      <c r="D63" s="45"/>
      <c r="E63" s="45">
        <f>E61-E62</f>
        <v>-434.21000000000004</v>
      </c>
      <c r="F63" s="45"/>
      <c r="G63" s="45">
        <f>G61-G62</f>
        <v>392.3299999999999</v>
      </c>
      <c r="H63" s="45"/>
      <c r="I63" s="45">
        <f>I61-I62</f>
        <v>571.2800000000007</v>
      </c>
      <c r="J63" s="45"/>
      <c r="K63" s="45">
        <f>K61-K62</f>
        <v>-140.21000000000004</v>
      </c>
      <c r="L63" s="45"/>
      <c r="M63" s="45">
        <f>M61-M62</f>
        <v>-1470.46</v>
      </c>
      <c r="N63" s="45"/>
      <c r="O63" s="45">
        <f>O61-O62</f>
        <v>845.3099999999995</v>
      </c>
      <c r="P63" s="45"/>
      <c r="Q63" s="45">
        <f>Q61-Q62</f>
        <v>-682.75</v>
      </c>
      <c r="R63" s="45">
        <v>8376.39</v>
      </c>
      <c r="S63" s="17">
        <f>S61-S62</f>
        <v>-754.9300000000003</v>
      </c>
      <c r="T63" s="45"/>
      <c r="U63" s="45"/>
      <c r="V63" s="49">
        <f>V61-V62</f>
        <v>-525.9800000000005</v>
      </c>
      <c r="W63" s="49">
        <f aca="true" t="shared" si="38" ref="W63:AE63">W61-W62</f>
        <v>0</v>
      </c>
      <c r="X63" s="49">
        <f t="shared" si="38"/>
        <v>0</v>
      </c>
      <c r="Y63" s="49">
        <f t="shared" si="38"/>
        <v>2785.84</v>
      </c>
      <c r="Z63" s="49">
        <f t="shared" si="38"/>
        <v>0</v>
      </c>
      <c r="AA63" s="49">
        <f t="shared" si="38"/>
        <v>0</v>
      </c>
      <c r="AB63" s="49">
        <f t="shared" si="38"/>
        <v>-93.09999999999945</v>
      </c>
      <c r="AC63" s="49">
        <f t="shared" si="38"/>
        <v>0</v>
      </c>
      <c r="AD63" s="49">
        <f t="shared" si="38"/>
        <v>0</v>
      </c>
      <c r="AE63" s="49">
        <f t="shared" si="38"/>
        <v>-53.969999999999345</v>
      </c>
      <c r="AF63" s="26">
        <f t="shared" si="4"/>
        <v>1357.8600000000006</v>
      </c>
      <c r="AG63" s="49"/>
      <c r="AH63" s="49"/>
      <c r="AI63" s="49">
        <f>AI61-AI62</f>
        <v>801.3400000000001</v>
      </c>
      <c r="AJ63" s="49">
        <f aca="true" t="shared" si="39" ref="AJ63:BP63">AJ61-AJ62</f>
        <v>0</v>
      </c>
      <c r="AK63" s="49">
        <f t="shared" si="39"/>
        <v>0</v>
      </c>
      <c r="AL63" s="49">
        <f t="shared" si="39"/>
        <v>929.2799999999997</v>
      </c>
      <c r="AM63" s="49">
        <f t="shared" si="39"/>
        <v>0</v>
      </c>
      <c r="AN63" s="49">
        <f t="shared" si="39"/>
        <v>0</v>
      </c>
      <c r="AO63" s="49">
        <f t="shared" si="39"/>
        <v>-786.9900000000007</v>
      </c>
      <c r="AP63" s="49">
        <f t="shared" si="39"/>
        <v>0</v>
      </c>
      <c r="AQ63" s="49">
        <f t="shared" si="39"/>
        <v>0</v>
      </c>
      <c r="AR63" s="49">
        <f t="shared" si="39"/>
        <v>-138.21000000000004</v>
      </c>
      <c r="AS63" s="49">
        <f t="shared" si="39"/>
        <v>0</v>
      </c>
      <c r="AT63" s="49">
        <f t="shared" si="39"/>
        <v>0</v>
      </c>
      <c r="AU63" s="49">
        <f t="shared" si="39"/>
        <v>-198.27000000000044</v>
      </c>
      <c r="AV63" s="49">
        <f t="shared" si="39"/>
        <v>0</v>
      </c>
      <c r="AW63" s="49">
        <f t="shared" si="39"/>
        <v>0</v>
      </c>
      <c r="AX63" s="49">
        <f t="shared" si="39"/>
        <v>-209.3100000000004</v>
      </c>
      <c r="AY63" s="49">
        <f t="shared" si="39"/>
        <v>0</v>
      </c>
      <c r="AZ63" s="49">
        <f t="shared" si="39"/>
        <v>0</v>
      </c>
      <c r="BA63" s="49">
        <f t="shared" si="39"/>
        <v>-923.2500000000009</v>
      </c>
      <c r="BB63" s="49">
        <f t="shared" si="39"/>
        <v>0</v>
      </c>
      <c r="BC63" s="49">
        <f t="shared" si="39"/>
        <v>0</v>
      </c>
      <c r="BD63" s="49">
        <f t="shared" si="39"/>
        <v>1453.5500000000002</v>
      </c>
      <c r="BE63" s="49">
        <f t="shared" si="39"/>
        <v>0</v>
      </c>
      <c r="BF63" s="49">
        <f t="shared" si="39"/>
        <v>0</v>
      </c>
      <c r="BG63" s="49">
        <f t="shared" si="39"/>
        <v>1414.96</v>
      </c>
      <c r="BH63" s="49">
        <f t="shared" si="39"/>
        <v>0</v>
      </c>
      <c r="BI63" s="49">
        <f t="shared" si="39"/>
        <v>0</v>
      </c>
      <c r="BJ63" s="49">
        <f t="shared" si="39"/>
        <v>440.8800000000001</v>
      </c>
      <c r="BK63" s="49">
        <f t="shared" si="39"/>
        <v>0</v>
      </c>
      <c r="BL63" s="49">
        <f t="shared" si="39"/>
        <v>0</v>
      </c>
      <c r="BM63" s="49">
        <f t="shared" si="39"/>
        <v>-824.0999999999995</v>
      </c>
      <c r="BN63" s="49">
        <f t="shared" si="39"/>
        <v>0</v>
      </c>
      <c r="BO63" s="49">
        <f t="shared" si="39"/>
        <v>0</v>
      </c>
      <c r="BP63" s="49">
        <f t="shared" si="39"/>
        <v>-10.949999999999818</v>
      </c>
      <c r="BQ63" s="26">
        <f t="shared" si="5"/>
        <v>1948.9299999999985</v>
      </c>
      <c r="BR63" s="26">
        <f t="shared" si="6"/>
        <v>3306.789999999999</v>
      </c>
      <c r="BS63" s="49"/>
      <c r="BT63" s="49"/>
      <c r="BU63" s="49">
        <f>BU61-BU62</f>
        <v>-1628.3900000000003</v>
      </c>
      <c r="BV63" s="49"/>
      <c r="BW63" s="49"/>
      <c r="BX63" s="49">
        <f>BX61-BX62</f>
        <v>-737.7700000000004</v>
      </c>
      <c r="BY63" s="49"/>
      <c r="BZ63" s="49"/>
      <c r="CA63" s="49">
        <f>CA61-CA62</f>
        <v>-206.52000000000044</v>
      </c>
      <c r="CB63" s="49"/>
      <c r="CC63" s="49"/>
      <c r="CD63" s="49">
        <f>CD61-CD62</f>
        <v>95.33999999999924</v>
      </c>
      <c r="CE63" s="49"/>
      <c r="CF63" s="49"/>
      <c r="CG63" s="45">
        <f>CG61-CG62</f>
        <v>-351.1100000000006</v>
      </c>
      <c r="CH63" s="49"/>
      <c r="CI63" s="49"/>
      <c r="CJ63" s="45">
        <f>CJ61-CJ62</f>
        <v>611.1499999999996</v>
      </c>
      <c r="CK63" s="49"/>
      <c r="CL63" s="49"/>
      <c r="CM63" s="45">
        <f>CM61-CM62</f>
        <v>401.3199999999997</v>
      </c>
      <c r="CN63" s="49"/>
      <c r="CO63" s="49"/>
      <c r="CP63" s="45">
        <f>CP61-CP62</f>
        <v>-966.1700000000001</v>
      </c>
      <c r="CQ63" s="49"/>
      <c r="CR63" s="49"/>
      <c r="CS63" s="45">
        <f>CS61-CS62</f>
        <v>-182.6300000000001</v>
      </c>
      <c r="CT63" s="49"/>
      <c r="CU63" s="49"/>
      <c r="CV63" s="45">
        <f>CV61-CV62</f>
        <v>280.5099999999993</v>
      </c>
      <c r="CW63" s="49"/>
      <c r="CX63" s="49"/>
      <c r="CY63" s="45">
        <f>CY61-CY62</f>
        <v>83.48999999999978</v>
      </c>
      <c r="CZ63" s="49"/>
      <c r="DA63" s="49"/>
      <c r="DB63" s="45">
        <f>DB61-DB62</f>
        <v>-84.71000000000004</v>
      </c>
      <c r="DC63" s="10">
        <f t="shared" si="7"/>
        <v>-2685.4900000000043</v>
      </c>
      <c r="DD63" s="38">
        <f t="shared" si="8"/>
        <v>621.2999999999947</v>
      </c>
      <c r="DE63" s="49"/>
      <c r="DF63" s="49"/>
      <c r="DG63" s="45">
        <f>DG61-DG62</f>
        <v>831.4000000000005</v>
      </c>
      <c r="DH63" s="49"/>
      <c r="DI63" s="49"/>
      <c r="DJ63" s="45">
        <f>DJ61-DJ62</f>
        <v>296.6999999999998</v>
      </c>
      <c r="DK63" s="49"/>
      <c r="DL63" s="49"/>
      <c r="DM63" s="45">
        <f>DM61-DM62</f>
        <v>-232.69999999999982</v>
      </c>
      <c r="DN63" s="49"/>
      <c r="DO63" s="49"/>
      <c r="DP63" s="45">
        <f>DP61-DP62</f>
        <v>65.69000000000051</v>
      </c>
      <c r="DQ63" s="49"/>
      <c r="DR63" s="49"/>
      <c r="DS63" s="45">
        <f>DS61-DS62</f>
        <v>416.40000000000055</v>
      </c>
      <c r="DT63" s="49"/>
      <c r="DU63" s="49"/>
      <c r="DV63" s="45">
        <f>DV61-DV62</f>
        <v>-212.42999999999938</v>
      </c>
      <c r="DW63" s="49"/>
      <c r="DX63" s="49"/>
      <c r="DY63" s="45">
        <f>DY61-DY62</f>
        <v>153.69999999999982</v>
      </c>
      <c r="DZ63" s="49"/>
      <c r="EA63" s="49"/>
      <c r="EB63" s="45">
        <f>EB61-EB62</f>
        <v>258.90000000000055</v>
      </c>
      <c r="EC63" s="49"/>
      <c r="ED63" s="49"/>
      <c r="EE63" s="45">
        <f>EE61-EE62</f>
        <v>-256.1799999999994</v>
      </c>
      <c r="EF63" s="49"/>
      <c r="EG63" s="49"/>
      <c r="EH63" s="45">
        <f>EH61-EH62</f>
        <v>621.0700000000006</v>
      </c>
      <c r="EI63" s="49"/>
      <c r="EJ63" s="49"/>
      <c r="EK63" s="45">
        <f>EK61-EK62</f>
        <v>-161.77999999999975</v>
      </c>
      <c r="EL63" s="49"/>
      <c r="EM63" s="49"/>
      <c r="EN63" s="45">
        <f>EN61-EN62</f>
        <v>587.9899999999998</v>
      </c>
      <c r="EO63" s="44">
        <f t="shared" si="13"/>
        <v>2368.760000000004</v>
      </c>
      <c r="EP63" s="44">
        <f t="shared" si="14"/>
        <v>2990.0599999999986</v>
      </c>
      <c r="EQ63" s="25">
        <f aca="true" t="shared" si="40" ref="EQ63:FN63">EQ60-EQ59</f>
        <v>0</v>
      </c>
      <c r="ER63" s="25">
        <f t="shared" si="40"/>
        <v>0</v>
      </c>
      <c r="ES63" s="26">
        <f t="shared" si="40"/>
        <v>-387.98</v>
      </c>
      <c r="ET63" s="25">
        <f t="shared" si="40"/>
        <v>0</v>
      </c>
      <c r="EU63" s="25">
        <f t="shared" si="40"/>
        <v>0</v>
      </c>
      <c r="EV63" s="26">
        <f t="shared" si="40"/>
        <v>-79.25</v>
      </c>
      <c r="EW63" s="25">
        <f t="shared" si="40"/>
        <v>0</v>
      </c>
      <c r="EX63" s="25">
        <f t="shared" si="40"/>
        <v>0</v>
      </c>
      <c r="EY63" s="26">
        <f t="shared" si="40"/>
        <v>-319.9300000000003</v>
      </c>
      <c r="EZ63" s="25">
        <f t="shared" si="40"/>
        <v>0</v>
      </c>
      <c r="FA63" s="25">
        <f t="shared" si="40"/>
        <v>0</v>
      </c>
      <c r="FB63" s="26">
        <f t="shared" si="40"/>
        <v>510.00999999999976</v>
      </c>
      <c r="FC63" s="25">
        <f t="shared" si="40"/>
        <v>0</v>
      </c>
      <c r="FD63" s="25">
        <f t="shared" si="40"/>
        <v>0</v>
      </c>
      <c r="FE63" s="26">
        <f t="shared" si="40"/>
        <v>267.15999999999985</v>
      </c>
      <c r="FF63" s="25">
        <f t="shared" si="40"/>
        <v>0</v>
      </c>
      <c r="FG63" s="25">
        <f t="shared" si="40"/>
        <v>0</v>
      </c>
      <c r="FH63" s="26">
        <f t="shared" si="40"/>
        <v>373.6399999999999</v>
      </c>
      <c r="FI63" s="25">
        <f t="shared" si="40"/>
        <v>0</v>
      </c>
      <c r="FJ63" s="25">
        <f t="shared" si="40"/>
        <v>0</v>
      </c>
      <c r="FK63" s="26">
        <f t="shared" si="40"/>
        <v>723.0799999999999</v>
      </c>
      <c r="FL63" s="25">
        <f t="shared" si="40"/>
        <v>0</v>
      </c>
      <c r="FM63" s="25">
        <f t="shared" si="40"/>
        <v>0</v>
      </c>
      <c r="FN63" s="26">
        <f t="shared" si="40"/>
        <v>-896.8800000000001</v>
      </c>
      <c r="FO63" s="25">
        <f>FO60-FO59</f>
        <v>0</v>
      </c>
      <c r="FP63" s="25">
        <f>FP60-FP59</f>
        <v>0</v>
      </c>
      <c r="FQ63" s="26">
        <f>FQ60-FQ59</f>
        <v>329.3499999999999</v>
      </c>
    </row>
    <row r="64" spans="1:173" s="4" customFormat="1" ht="22.5" hidden="1">
      <c r="A64" s="40" t="s">
        <v>57</v>
      </c>
      <c r="B64" s="18"/>
      <c r="C64" s="45"/>
      <c r="D64" s="45"/>
      <c r="E64" s="45"/>
      <c r="F64" s="45"/>
      <c r="G64" s="45"/>
      <c r="H64" s="45"/>
      <c r="I64" s="45"/>
      <c r="J64" s="46"/>
      <c r="K64" s="45"/>
      <c r="L64" s="45"/>
      <c r="M64" s="45"/>
      <c r="N64" s="46"/>
      <c r="O64" s="45"/>
      <c r="P64" s="45"/>
      <c r="Q64" s="45"/>
      <c r="R64" s="46"/>
      <c r="S64" s="45">
        <v>-754.93</v>
      </c>
      <c r="T64" s="45"/>
      <c r="U64" s="45"/>
      <c r="V64" s="49"/>
      <c r="W64" s="45"/>
      <c r="X64" s="45"/>
      <c r="Y64" s="49"/>
      <c r="Z64" s="45"/>
      <c r="AA64" s="45"/>
      <c r="AB64" s="49"/>
      <c r="AC64" s="18"/>
      <c r="AD64" s="18"/>
      <c r="AE64" s="18"/>
      <c r="AF64" s="26">
        <f t="shared" si="4"/>
        <v>-754.93</v>
      </c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26">
        <f t="shared" si="5"/>
        <v>0</v>
      </c>
      <c r="BR64" s="26">
        <f t="shared" si="6"/>
        <v>-754.93</v>
      </c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10">
        <f t="shared" si="7"/>
        <v>0</v>
      </c>
      <c r="DD64" s="38">
        <f t="shared" si="8"/>
        <v>-754.93</v>
      </c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4">
        <f t="shared" si="13"/>
        <v>0</v>
      </c>
      <c r="EP64" s="44">
        <f t="shared" si="14"/>
        <v>-754.93</v>
      </c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</row>
    <row r="65" spans="1:173" s="4" customFormat="1" ht="22.5">
      <c r="A65" s="40" t="s">
        <v>58</v>
      </c>
      <c r="B65" s="18"/>
      <c r="C65" s="45">
        <f>C62-C60</f>
        <v>-1938.3400000000001</v>
      </c>
      <c r="D65" s="45"/>
      <c r="E65" s="45">
        <f aca="true" t="shared" si="41" ref="E65:Q65">E62-E60</f>
        <v>-1379.050000000001</v>
      </c>
      <c r="F65" s="45"/>
      <c r="G65" s="45">
        <f t="shared" si="41"/>
        <v>-2403.8200000000006</v>
      </c>
      <c r="H65" s="45"/>
      <c r="I65" s="45">
        <f t="shared" si="41"/>
        <v>-2490.9100000000008</v>
      </c>
      <c r="J65" s="45"/>
      <c r="K65" s="45">
        <f t="shared" si="41"/>
        <v>-2074.13</v>
      </c>
      <c r="L65" s="45"/>
      <c r="M65" s="45">
        <f t="shared" si="41"/>
        <v>-1135.5599999999995</v>
      </c>
      <c r="N65" s="45"/>
      <c r="O65" s="45">
        <f t="shared" si="41"/>
        <v>-2615.8899999999994</v>
      </c>
      <c r="P65" s="45"/>
      <c r="Q65" s="45">
        <f t="shared" si="41"/>
        <v>-3003.8</v>
      </c>
      <c r="R65" s="45"/>
      <c r="S65" s="17">
        <f>C65+E65+G65+I65+K65+M65+O65+Q65</f>
        <v>-17041.500000000004</v>
      </c>
      <c r="T65" s="23"/>
      <c r="U65" s="23"/>
      <c r="V65" s="25">
        <f>V62-V60</f>
        <v>3725.8100000000004</v>
      </c>
      <c r="W65" s="25">
        <f aca="true" t="shared" si="42" ref="W65:AL65">W62-W60</f>
        <v>0</v>
      </c>
      <c r="X65" s="25">
        <f t="shared" si="42"/>
        <v>0</v>
      </c>
      <c r="Y65" s="25">
        <f t="shared" si="42"/>
        <v>305.5500000000002</v>
      </c>
      <c r="Z65" s="25">
        <f t="shared" si="42"/>
        <v>0</v>
      </c>
      <c r="AA65" s="25">
        <f t="shared" si="42"/>
        <v>0</v>
      </c>
      <c r="AB65" s="25">
        <f t="shared" si="42"/>
        <v>3152.3599999999997</v>
      </c>
      <c r="AC65" s="25">
        <f t="shared" si="42"/>
        <v>0</v>
      </c>
      <c r="AD65" s="25">
        <f t="shared" si="42"/>
        <v>0</v>
      </c>
      <c r="AE65" s="25">
        <f t="shared" si="42"/>
        <v>3376.0299999999997</v>
      </c>
      <c r="AF65" s="26">
        <f t="shared" si="4"/>
        <v>-6481.750000000003</v>
      </c>
      <c r="AG65" s="25">
        <f t="shared" si="42"/>
        <v>0</v>
      </c>
      <c r="AH65" s="25">
        <f t="shared" si="42"/>
        <v>0</v>
      </c>
      <c r="AI65" s="25">
        <f t="shared" si="42"/>
        <v>-801.3400000000001</v>
      </c>
      <c r="AJ65" s="25">
        <f t="shared" si="42"/>
        <v>0</v>
      </c>
      <c r="AK65" s="25">
        <f t="shared" si="42"/>
        <v>0</v>
      </c>
      <c r="AL65" s="25">
        <f t="shared" si="42"/>
        <v>-929.2799999999997</v>
      </c>
      <c r="AM65" s="23"/>
      <c r="AN65" s="23"/>
      <c r="AO65" s="23">
        <f>AO62-AO60</f>
        <v>786.9900000000007</v>
      </c>
      <c r="AP65" s="23">
        <f aca="true" t="shared" si="43" ref="AP65:AU65">AP62-AP60</f>
        <v>0</v>
      </c>
      <c r="AQ65" s="23">
        <f t="shared" si="43"/>
        <v>0</v>
      </c>
      <c r="AR65" s="23">
        <f t="shared" si="43"/>
        <v>138.21000000000004</v>
      </c>
      <c r="AS65" s="23">
        <f t="shared" si="43"/>
        <v>0</v>
      </c>
      <c r="AT65" s="23">
        <f t="shared" si="43"/>
        <v>0</v>
      </c>
      <c r="AU65" s="23">
        <f t="shared" si="43"/>
        <v>198.27000000000044</v>
      </c>
      <c r="AV65" s="23"/>
      <c r="AW65" s="23"/>
      <c r="AX65" s="23">
        <f>AX62-AX60</f>
        <v>209.3100000000004</v>
      </c>
      <c r="AY65" s="23">
        <f aca="true" t="shared" si="44" ref="AY65:BD65">AY62-AY60</f>
        <v>0</v>
      </c>
      <c r="AZ65" s="23">
        <f t="shared" si="44"/>
        <v>0</v>
      </c>
      <c r="BA65" s="23">
        <f t="shared" si="44"/>
        <v>923.2500000000009</v>
      </c>
      <c r="BB65" s="23">
        <f t="shared" si="44"/>
        <v>0</v>
      </c>
      <c r="BC65" s="23">
        <f t="shared" si="44"/>
        <v>0</v>
      </c>
      <c r="BD65" s="23">
        <f t="shared" si="44"/>
        <v>-1453.5500000000002</v>
      </c>
      <c r="BE65" s="23">
        <f aca="true" t="shared" si="45" ref="BE65:BM65">BE62-BE60</f>
        <v>0</v>
      </c>
      <c r="BF65" s="23">
        <f t="shared" si="45"/>
        <v>0</v>
      </c>
      <c r="BG65" s="23">
        <f t="shared" si="45"/>
        <v>-1414.96</v>
      </c>
      <c r="BH65" s="23">
        <f t="shared" si="45"/>
        <v>0</v>
      </c>
      <c r="BI65" s="23">
        <f t="shared" si="45"/>
        <v>0</v>
      </c>
      <c r="BJ65" s="23">
        <f t="shared" si="45"/>
        <v>-440.8800000000001</v>
      </c>
      <c r="BK65" s="23">
        <f t="shared" si="45"/>
        <v>0</v>
      </c>
      <c r="BL65" s="23">
        <f t="shared" si="45"/>
        <v>0</v>
      </c>
      <c r="BM65" s="23">
        <f t="shared" si="45"/>
        <v>824.0999999999995</v>
      </c>
      <c r="BN65" s="23">
        <f>BN62-BN60</f>
        <v>0</v>
      </c>
      <c r="BO65" s="23">
        <f>BO62-BO60</f>
        <v>0</v>
      </c>
      <c r="BP65" s="23">
        <f>BP62-BP60</f>
        <v>10.949999999999818</v>
      </c>
      <c r="BQ65" s="26">
        <f t="shared" si="5"/>
        <v>-1948.9299999999985</v>
      </c>
      <c r="BR65" s="26">
        <f t="shared" si="6"/>
        <v>-8430.68</v>
      </c>
      <c r="BS65" s="23"/>
      <c r="BT65" s="23"/>
      <c r="BU65" s="23">
        <f>BU62-BU60</f>
        <v>1628.3900000000003</v>
      </c>
      <c r="BV65" s="23"/>
      <c r="BW65" s="23"/>
      <c r="BX65" s="23">
        <f>BX62-BX60</f>
        <v>737.7700000000004</v>
      </c>
      <c r="BY65" s="23"/>
      <c r="BZ65" s="23"/>
      <c r="CA65" s="23">
        <f>CA62-CA60</f>
        <v>206.52000000000044</v>
      </c>
      <c r="CB65" s="23"/>
      <c r="CC65" s="23"/>
      <c r="CD65" s="23">
        <f>CD62-CD60</f>
        <v>-95.33999999999924</v>
      </c>
      <c r="CE65" s="23"/>
      <c r="CF65" s="23"/>
      <c r="CG65" s="23">
        <f>CG62-CG60</f>
        <v>351.1100000000006</v>
      </c>
      <c r="CH65" s="23"/>
      <c r="CI65" s="23"/>
      <c r="CJ65" s="23">
        <f>CJ62-CJ60</f>
        <v>-611.1499999999996</v>
      </c>
      <c r="CK65" s="23"/>
      <c r="CL65" s="23"/>
      <c r="CM65" s="23">
        <f>CM62-CM60</f>
        <v>-401.3199999999997</v>
      </c>
      <c r="CN65" s="23"/>
      <c r="CO65" s="23"/>
      <c r="CP65" s="23">
        <f>CP62-CP60</f>
        <v>966.1700000000001</v>
      </c>
      <c r="CQ65" s="23"/>
      <c r="CR65" s="23"/>
      <c r="CS65" s="23">
        <f>CS62-CS60</f>
        <v>182.6300000000001</v>
      </c>
      <c r="CT65" s="23"/>
      <c r="CU65" s="23"/>
      <c r="CV65" s="23">
        <f>CV62-CV60</f>
        <v>-280.5099999999993</v>
      </c>
      <c r="CW65" s="23"/>
      <c r="CX65" s="23"/>
      <c r="CY65" s="23">
        <f>CY62-CY60</f>
        <v>-83.48999999999978</v>
      </c>
      <c r="CZ65" s="23"/>
      <c r="DA65" s="23"/>
      <c r="DB65" s="23">
        <f>DB62-DB60</f>
        <v>84.71000000000004</v>
      </c>
      <c r="DC65" s="10">
        <f t="shared" si="7"/>
        <v>2685.4900000000043</v>
      </c>
      <c r="DD65" s="38">
        <f t="shared" si="8"/>
        <v>-5745.189999999996</v>
      </c>
      <c r="DE65" s="23"/>
      <c r="DF65" s="23"/>
      <c r="DG65" s="23">
        <f>DG62-DG60</f>
        <v>-831.4000000000005</v>
      </c>
      <c r="DH65" s="23"/>
      <c r="DI65" s="23"/>
      <c r="DJ65" s="23">
        <f>DJ62-DJ60</f>
        <v>-296.6999999999998</v>
      </c>
      <c r="DK65" s="23"/>
      <c r="DL65" s="23"/>
      <c r="DM65" s="23">
        <f>DM62-DM60</f>
        <v>232.69999999999982</v>
      </c>
      <c r="DN65" s="23"/>
      <c r="DO65" s="23"/>
      <c r="DP65" s="23">
        <f>DP62-DP60</f>
        <v>-65.69000000000051</v>
      </c>
      <c r="DQ65" s="23"/>
      <c r="DR65" s="23"/>
      <c r="DS65" s="23">
        <f>DS62-DS60</f>
        <v>-416.40000000000055</v>
      </c>
      <c r="DT65" s="23"/>
      <c r="DU65" s="23"/>
      <c r="DV65" s="23">
        <f>DV62-DV60</f>
        <v>212.42999999999938</v>
      </c>
      <c r="DW65" s="23"/>
      <c r="DX65" s="23"/>
      <c r="DY65" s="23">
        <f>DY62-DY60</f>
        <v>-153.69999999999982</v>
      </c>
      <c r="DZ65" s="23"/>
      <c r="EA65" s="23"/>
      <c r="EB65" s="23">
        <f>EB62-EB60</f>
        <v>-258.90000000000055</v>
      </c>
      <c r="EC65" s="23"/>
      <c r="ED65" s="23"/>
      <c r="EE65" s="23">
        <f>EE62-EE60</f>
        <v>256.1799999999994</v>
      </c>
      <c r="EF65" s="23"/>
      <c r="EG65" s="23"/>
      <c r="EH65" s="23">
        <f>EH62-EH60</f>
        <v>-621.0700000000006</v>
      </c>
      <c r="EI65" s="23"/>
      <c r="EJ65" s="23"/>
      <c r="EK65" s="23">
        <f>EK62-EK60</f>
        <v>161.77999999999975</v>
      </c>
      <c r="EL65" s="23"/>
      <c r="EM65" s="23"/>
      <c r="EN65" s="23">
        <f>EN62-EN60</f>
        <v>-587.9899999999998</v>
      </c>
      <c r="EO65" s="44">
        <f t="shared" si="13"/>
        <v>-2368.760000000004</v>
      </c>
      <c r="EP65" s="44">
        <f t="shared" si="14"/>
        <v>-8113.95</v>
      </c>
      <c r="EQ65" s="45"/>
      <c r="ER65" s="45"/>
      <c r="ES65" s="45">
        <v>6202.58</v>
      </c>
      <c r="ET65" s="45"/>
      <c r="EU65" s="45"/>
      <c r="EV65" s="45">
        <v>6202.58</v>
      </c>
      <c r="EW65" s="45"/>
      <c r="EX65" s="45"/>
      <c r="EY65" s="45">
        <v>6202.58</v>
      </c>
      <c r="EZ65" s="45"/>
      <c r="FA65" s="45"/>
      <c r="FB65" s="45">
        <v>6202.58</v>
      </c>
      <c r="FC65" s="45"/>
      <c r="FD65" s="45"/>
      <c r="FE65" s="45">
        <v>6202.58</v>
      </c>
      <c r="FF65" s="45"/>
      <c r="FG65" s="45"/>
      <c r="FH65" s="45">
        <v>6202.58</v>
      </c>
      <c r="FI65" s="45"/>
      <c r="FJ65" s="45"/>
      <c r="FK65" s="45">
        <v>-2994.57</v>
      </c>
      <c r="FL65" s="45"/>
      <c r="FM65" s="45"/>
      <c r="FN65" s="45">
        <v>6202.58</v>
      </c>
      <c r="FO65" s="45"/>
      <c r="FP65" s="45"/>
      <c r="FQ65" s="45">
        <v>6202.58</v>
      </c>
    </row>
    <row r="66" spans="1:173" s="5" customFormat="1" ht="12.75">
      <c r="A66" s="16"/>
      <c r="B66" s="16"/>
      <c r="C66" s="16"/>
      <c r="D66" s="16"/>
      <c r="E66" s="16"/>
      <c r="F66" s="16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45"/>
      <c r="U66" s="45"/>
      <c r="V66" s="49"/>
      <c r="W66" s="45"/>
      <c r="X66" s="45"/>
      <c r="Y66" s="49"/>
      <c r="Z66" s="45"/>
      <c r="AA66" s="45"/>
      <c r="AB66" s="49"/>
      <c r="AC66" s="51"/>
      <c r="AD66" s="51"/>
      <c r="AE66" s="51"/>
      <c r="AF66" s="26">
        <f t="shared" si="4"/>
        <v>0</v>
      </c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26">
        <f t="shared" si="5"/>
        <v>0</v>
      </c>
      <c r="BR66" s="26">
        <f t="shared" si="6"/>
        <v>0</v>
      </c>
      <c r="BS66" s="45"/>
      <c r="BT66" s="45"/>
      <c r="BU66" s="45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45"/>
      <c r="CJ66" s="45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10">
        <f t="shared" si="7"/>
        <v>0</v>
      </c>
      <c r="DD66" s="38">
        <f t="shared" si="8"/>
        <v>0</v>
      </c>
      <c r="DE66" s="45"/>
      <c r="DF66" s="45"/>
      <c r="DG66" s="45"/>
      <c r="DH66" s="45"/>
      <c r="DI66" s="45"/>
      <c r="DJ66" s="45"/>
      <c r="DK66" s="45"/>
      <c r="DL66" s="45"/>
      <c r="DM66" s="45"/>
      <c r="DN66" s="45"/>
      <c r="DO66" s="45"/>
      <c r="DP66" s="45"/>
      <c r="DQ66" s="45"/>
      <c r="DR66" s="45"/>
      <c r="DS66" s="45"/>
      <c r="DT66" s="45"/>
      <c r="DU66" s="45"/>
      <c r="DV66" s="45"/>
      <c r="DW66" s="45"/>
      <c r="DX66" s="45"/>
      <c r="DY66" s="45"/>
      <c r="DZ66" s="45"/>
      <c r="EA66" s="45"/>
      <c r="EB66" s="45"/>
      <c r="EC66" s="45"/>
      <c r="ED66" s="45"/>
      <c r="EE66" s="45"/>
      <c r="EF66" s="45"/>
      <c r="EG66" s="45"/>
      <c r="EH66" s="45"/>
      <c r="EI66" s="45"/>
      <c r="EJ66" s="45"/>
      <c r="EK66" s="45"/>
      <c r="EL66" s="45"/>
      <c r="EM66" s="45"/>
      <c r="EN66" s="45"/>
      <c r="EO66" s="44"/>
      <c r="EP66" s="44"/>
      <c r="EQ66" s="45"/>
      <c r="ER66" s="45"/>
      <c r="ES66" s="45">
        <v>6202.58</v>
      </c>
      <c r="ET66" s="45"/>
      <c r="EU66" s="45"/>
      <c r="EV66" s="45">
        <v>6202.58</v>
      </c>
      <c r="EW66" s="45"/>
      <c r="EX66" s="45"/>
      <c r="EY66" s="45">
        <v>6202.58</v>
      </c>
      <c r="EZ66" s="45"/>
      <c r="FA66" s="45"/>
      <c r="FB66" s="45">
        <v>6202.58</v>
      </c>
      <c r="FC66" s="45"/>
      <c r="FD66" s="45"/>
      <c r="FE66" s="45">
        <v>6202.58</v>
      </c>
      <c r="FF66" s="45"/>
      <c r="FG66" s="45"/>
      <c r="FH66" s="45">
        <v>6202.58</v>
      </c>
      <c r="FI66" s="45"/>
      <c r="FJ66" s="45"/>
      <c r="FK66" s="45">
        <v>-2994.57</v>
      </c>
      <c r="FL66" s="45"/>
      <c r="FM66" s="45"/>
      <c r="FN66" s="45">
        <v>6202.58</v>
      </c>
      <c r="FO66" s="45"/>
      <c r="FP66" s="45"/>
      <c r="FQ66" s="45">
        <v>6202.58</v>
      </c>
    </row>
    <row r="67" spans="1:173" s="5" customFormat="1" ht="12.75">
      <c r="A67" s="43" t="s">
        <v>59</v>
      </c>
      <c r="B67" s="16"/>
      <c r="C67" s="23">
        <v>2058.84</v>
      </c>
      <c r="D67" s="16"/>
      <c r="E67" s="23">
        <v>2042.88</v>
      </c>
      <c r="F67" s="16"/>
      <c r="G67" s="23">
        <v>2170.56</v>
      </c>
      <c r="H67" s="16"/>
      <c r="I67" s="23">
        <v>2170.56</v>
      </c>
      <c r="J67" s="16"/>
      <c r="K67" s="23">
        <v>2170.56</v>
      </c>
      <c r="L67" s="16"/>
      <c r="M67" s="23">
        <v>2090.76</v>
      </c>
      <c r="N67" s="16"/>
      <c r="O67" s="23">
        <v>2058.84</v>
      </c>
      <c r="P67" s="23"/>
      <c r="Q67" s="23">
        <v>2026.92</v>
      </c>
      <c r="R67" s="16"/>
      <c r="S67" s="17">
        <f>C67+E67+G67+I67+K67+M67+O67+Q67</f>
        <v>16789.92</v>
      </c>
      <c r="T67" s="45"/>
      <c r="U67" s="45"/>
      <c r="V67" s="49">
        <v>3822.38</v>
      </c>
      <c r="W67" s="45"/>
      <c r="X67" s="45"/>
      <c r="Y67" s="49">
        <v>3260.13</v>
      </c>
      <c r="Z67" s="45"/>
      <c r="AA67" s="45"/>
      <c r="AB67" s="49">
        <v>3291.29</v>
      </c>
      <c r="AC67" s="51"/>
      <c r="AD67" s="51"/>
      <c r="AE67" s="51">
        <v>3028.47</v>
      </c>
      <c r="AF67" s="26">
        <f t="shared" si="4"/>
        <v>30192.190000000002</v>
      </c>
      <c r="AG67" s="45"/>
      <c r="AH67" s="45"/>
      <c r="AI67" s="45">
        <v>2736.61</v>
      </c>
      <c r="AJ67" s="45"/>
      <c r="AK67" s="45"/>
      <c r="AL67" s="45">
        <v>2841.55</v>
      </c>
      <c r="AM67" s="45"/>
      <c r="AN67" s="45"/>
      <c r="AO67" s="45">
        <v>2844.75</v>
      </c>
      <c r="AP67" s="45"/>
      <c r="AQ67" s="45"/>
      <c r="AR67" s="45">
        <v>2899.82</v>
      </c>
      <c r="AS67" s="45"/>
      <c r="AT67" s="45"/>
      <c r="AU67" s="45">
        <v>2754.06</v>
      </c>
      <c r="AV67" s="45"/>
      <c r="AW67" s="45"/>
      <c r="AX67" s="45">
        <v>2833.42</v>
      </c>
      <c r="AY67" s="45"/>
      <c r="AZ67" s="45"/>
      <c r="BA67" s="45">
        <v>2330.23</v>
      </c>
      <c r="BB67" s="45"/>
      <c r="BC67" s="45"/>
      <c r="BD67" s="45">
        <v>2815.85</v>
      </c>
      <c r="BE67" s="45"/>
      <c r="BF67" s="45"/>
      <c r="BG67" s="45">
        <v>2786</v>
      </c>
      <c r="BH67" s="45"/>
      <c r="BI67" s="45"/>
      <c r="BJ67" s="45">
        <v>2915.62</v>
      </c>
      <c r="BK67" s="45"/>
      <c r="BL67" s="45"/>
      <c r="BM67" s="45">
        <v>2562.64</v>
      </c>
      <c r="BN67" s="45"/>
      <c r="BO67" s="45"/>
      <c r="BP67" s="45">
        <v>2989.01</v>
      </c>
      <c r="BQ67" s="26">
        <f t="shared" si="5"/>
        <v>33309.560000000005</v>
      </c>
      <c r="BR67" s="26">
        <f t="shared" si="6"/>
        <v>63501.75000000001</v>
      </c>
      <c r="BS67" s="45"/>
      <c r="BT67" s="45"/>
      <c r="BU67" s="45">
        <v>3469.32</v>
      </c>
      <c r="BV67" s="45"/>
      <c r="BW67" s="45"/>
      <c r="BX67" s="45">
        <v>3284.82</v>
      </c>
      <c r="BY67" s="45"/>
      <c r="BZ67" s="45"/>
      <c r="CA67" s="45">
        <v>3465</v>
      </c>
      <c r="CB67" s="45"/>
      <c r="CC67" s="45"/>
      <c r="CD67" s="45">
        <v>3374.95</v>
      </c>
      <c r="CE67" s="45"/>
      <c r="CF67" s="45"/>
      <c r="CG67" s="45">
        <v>3375.21</v>
      </c>
      <c r="CH67" s="45"/>
      <c r="CI67" s="45"/>
      <c r="CJ67" s="45">
        <v>3406.21</v>
      </c>
      <c r="CK67" s="45"/>
      <c r="CL67" s="45"/>
      <c r="CM67" s="45">
        <v>3430.45</v>
      </c>
      <c r="CN67" s="45"/>
      <c r="CO67" s="45"/>
      <c r="CP67" s="45">
        <v>3441.72</v>
      </c>
      <c r="CQ67" s="45"/>
      <c r="CR67" s="45"/>
      <c r="CS67" s="45">
        <v>3420.54</v>
      </c>
      <c r="CT67" s="45"/>
      <c r="CU67" s="45"/>
      <c r="CV67" s="45">
        <v>3349.08</v>
      </c>
      <c r="CW67" s="45"/>
      <c r="CX67" s="45"/>
      <c r="CY67" s="45">
        <v>3247.37</v>
      </c>
      <c r="CZ67" s="45"/>
      <c r="DA67" s="45"/>
      <c r="DB67" s="45">
        <v>3276.28</v>
      </c>
      <c r="DC67" s="10">
        <f t="shared" si="7"/>
        <v>40540.95</v>
      </c>
      <c r="DD67" s="38">
        <f t="shared" si="8"/>
        <v>104042.70000000001</v>
      </c>
      <c r="DE67" s="45"/>
      <c r="DF67" s="45"/>
      <c r="DG67" s="45">
        <v>3538.95</v>
      </c>
      <c r="DH67" s="45"/>
      <c r="DI67" s="45"/>
      <c r="DJ67" s="45">
        <v>3516.54</v>
      </c>
      <c r="DK67" s="45"/>
      <c r="DL67" s="45"/>
      <c r="DM67" s="45">
        <v>3490.51</v>
      </c>
      <c r="DN67" s="45"/>
      <c r="DO67" s="45"/>
      <c r="DP67" s="45">
        <v>2275.14</v>
      </c>
      <c r="DQ67" s="45"/>
      <c r="DR67" s="45"/>
      <c r="DS67" s="45">
        <v>3416.78</v>
      </c>
      <c r="DT67" s="45"/>
      <c r="DU67" s="45"/>
      <c r="DV67" s="45">
        <v>3395.86</v>
      </c>
      <c r="DW67" s="45"/>
      <c r="DX67" s="45"/>
      <c r="DY67" s="45">
        <v>3392.67</v>
      </c>
      <c r="DZ67" s="45"/>
      <c r="EA67" s="45"/>
      <c r="EB67" s="45">
        <v>3424.82</v>
      </c>
      <c r="EC67" s="45"/>
      <c r="ED67" s="45"/>
      <c r="EE67" s="45">
        <v>3447.35</v>
      </c>
      <c r="EF67" s="45"/>
      <c r="EG67" s="45"/>
      <c r="EH67" s="45">
        <v>3483.86</v>
      </c>
      <c r="EI67" s="45"/>
      <c r="EJ67" s="45"/>
      <c r="EK67" s="45">
        <v>3491.6</v>
      </c>
      <c r="EL67" s="45"/>
      <c r="EM67" s="45"/>
      <c r="EN67" s="45">
        <v>3491.6</v>
      </c>
      <c r="EO67" s="44">
        <f t="shared" si="13"/>
        <v>40365.67999999999</v>
      </c>
      <c r="EP67" s="44">
        <f t="shared" si="14"/>
        <v>144408.38</v>
      </c>
      <c r="EQ67" s="45"/>
      <c r="ER67" s="45"/>
      <c r="ES67" s="45">
        <v>5403.4</v>
      </c>
      <c r="ET67" s="45"/>
      <c r="EU67" s="45"/>
      <c r="EV67" s="45">
        <v>6043.14</v>
      </c>
      <c r="EW67" s="45"/>
      <c r="EX67" s="45"/>
      <c r="EY67" s="45">
        <v>5529.87</v>
      </c>
      <c r="EZ67" s="45"/>
      <c r="FA67" s="45"/>
      <c r="FB67" s="45">
        <v>7292.54</v>
      </c>
      <c r="FC67" s="45"/>
      <c r="FD67" s="45"/>
      <c r="FE67" s="45">
        <v>6788.62</v>
      </c>
      <c r="FF67" s="45"/>
      <c r="FG67" s="45"/>
      <c r="FH67" s="45">
        <v>7000.79</v>
      </c>
      <c r="FI67" s="45"/>
      <c r="FJ67" s="45"/>
      <c r="FK67" s="45">
        <v>5720.42</v>
      </c>
      <c r="FL67" s="45"/>
      <c r="FM67" s="45"/>
      <c r="FN67" s="45">
        <v>417.5</v>
      </c>
      <c r="FO67" s="45"/>
      <c r="FP67" s="45"/>
      <c r="FQ67" s="45">
        <v>3927.52</v>
      </c>
    </row>
    <row r="68" spans="1:173" s="106" customFormat="1" ht="12.75">
      <c r="A68" s="91" t="s">
        <v>60</v>
      </c>
      <c r="B68" s="70"/>
      <c r="C68" s="70">
        <v>1869.38</v>
      </c>
      <c r="D68" s="70"/>
      <c r="E68" s="70">
        <v>1853.93</v>
      </c>
      <c r="F68" s="70"/>
      <c r="G68" s="104">
        <v>1968.23</v>
      </c>
      <c r="H68" s="104"/>
      <c r="I68" s="104">
        <v>1947.12</v>
      </c>
      <c r="J68" s="104"/>
      <c r="K68" s="104">
        <v>1867.74</v>
      </c>
      <c r="L68" s="104"/>
      <c r="M68" s="104">
        <v>1715.99</v>
      </c>
      <c r="N68" s="104"/>
      <c r="O68" s="104">
        <v>1857.7</v>
      </c>
      <c r="P68" s="104"/>
      <c r="Q68" s="104">
        <v>1300.68</v>
      </c>
      <c r="R68" s="104"/>
      <c r="S68" s="94">
        <f aca="true" t="shared" si="46" ref="S68:S74">C68+E68+G68+I68+K68+M68+O68+Q68</f>
        <v>14380.770000000002</v>
      </c>
      <c r="T68" s="92"/>
      <c r="U68" s="92"/>
      <c r="V68" s="101">
        <v>2065.53</v>
      </c>
      <c r="W68" s="92"/>
      <c r="X68" s="92"/>
      <c r="Y68" s="101">
        <v>2018.22</v>
      </c>
      <c r="Z68" s="92"/>
      <c r="AA68" s="92"/>
      <c r="AB68" s="101">
        <v>2010.44</v>
      </c>
      <c r="AC68" s="105"/>
      <c r="AD68" s="105"/>
      <c r="AE68" s="101">
        <v>2074.8</v>
      </c>
      <c r="AF68" s="76">
        <f t="shared" si="4"/>
        <v>22549.760000000002</v>
      </c>
      <c r="AG68" s="92"/>
      <c r="AH68" s="92"/>
      <c r="AI68" s="92">
        <v>2736.61</v>
      </c>
      <c r="AJ68" s="92"/>
      <c r="AK68" s="92"/>
      <c r="AL68" s="92">
        <v>2841.55</v>
      </c>
      <c r="AM68" s="92"/>
      <c r="AN68" s="92"/>
      <c r="AO68" s="92">
        <v>2844.75</v>
      </c>
      <c r="AP68" s="92"/>
      <c r="AQ68" s="92"/>
      <c r="AR68" s="92">
        <v>2899.82</v>
      </c>
      <c r="AS68" s="92"/>
      <c r="AT68" s="92"/>
      <c r="AU68" s="92">
        <v>2754.06</v>
      </c>
      <c r="AV68" s="92"/>
      <c r="AW68" s="92"/>
      <c r="AX68" s="92">
        <v>2833.42</v>
      </c>
      <c r="AY68" s="92"/>
      <c r="AZ68" s="92"/>
      <c r="BA68" s="92">
        <v>2330.23</v>
      </c>
      <c r="BB68" s="92"/>
      <c r="BC68" s="92"/>
      <c r="BD68" s="92">
        <v>2815.85</v>
      </c>
      <c r="BE68" s="92"/>
      <c r="BF68" s="92"/>
      <c r="BG68" s="92">
        <v>2786</v>
      </c>
      <c r="BH68" s="92"/>
      <c r="BI68" s="92"/>
      <c r="BJ68" s="92">
        <v>2915.62</v>
      </c>
      <c r="BK68" s="92"/>
      <c r="BL68" s="92"/>
      <c r="BM68" s="92">
        <v>2562.64</v>
      </c>
      <c r="BN68" s="92"/>
      <c r="BO68" s="92"/>
      <c r="BP68" s="92">
        <v>2989.01</v>
      </c>
      <c r="BQ68" s="76">
        <f t="shared" si="5"/>
        <v>33309.560000000005</v>
      </c>
      <c r="BR68" s="76">
        <f t="shared" si="6"/>
        <v>55859.32000000001</v>
      </c>
      <c r="BS68" s="92"/>
      <c r="BT68" s="92"/>
      <c r="BU68" s="92">
        <v>3469.32</v>
      </c>
      <c r="BV68" s="92"/>
      <c r="BW68" s="92"/>
      <c r="BX68" s="92">
        <v>3284.82</v>
      </c>
      <c r="BY68" s="92"/>
      <c r="BZ68" s="92"/>
      <c r="CA68" s="92">
        <v>3465</v>
      </c>
      <c r="CB68" s="92"/>
      <c r="CC68" s="92"/>
      <c r="CD68" s="92">
        <v>3374.95</v>
      </c>
      <c r="CE68" s="92"/>
      <c r="CF68" s="92"/>
      <c r="CG68" s="92">
        <v>3375.21</v>
      </c>
      <c r="CH68" s="92"/>
      <c r="CI68" s="92"/>
      <c r="CJ68" s="92">
        <v>3406.21</v>
      </c>
      <c r="CK68" s="92"/>
      <c r="CL68" s="92"/>
      <c r="CM68" s="92">
        <v>3430.45</v>
      </c>
      <c r="CN68" s="92"/>
      <c r="CO68" s="92"/>
      <c r="CP68" s="92">
        <v>3441.72</v>
      </c>
      <c r="CQ68" s="92"/>
      <c r="CR68" s="92"/>
      <c r="CS68" s="92">
        <v>3420.54</v>
      </c>
      <c r="CT68" s="92"/>
      <c r="CU68" s="92"/>
      <c r="CV68" s="92">
        <v>3349.08</v>
      </c>
      <c r="CW68" s="92"/>
      <c r="CX68" s="92"/>
      <c r="CY68" s="92">
        <v>3247.37</v>
      </c>
      <c r="CZ68" s="92"/>
      <c r="DA68" s="92"/>
      <c r="DB68" s="92">
        <v>3276.28</v>
      </c>
      <c r="DC68" s="96">
        <f t="shared" si="7"/>
        <v>40540.95</v>
      </c>
      <c r="DD68" s="97">
        <f t="shared" si="8"/>
        <v>96400.27</v>
      </c>
      <c r="DE68" s="92"/>
      <c r="DF68" s="92"/>
      <c r="DG68" s="92">
        <v>3538.95</v>
      </c>
      <c r="DH68" s="92"/>
      <c r="DI68" s="92"/>
      <c r="DJ68" s="92">
        <v>3516.54</v>
      </c>
      <c r="DK68" s="92"/>
      <c r="DL68" s="92"/>
      <c r="DM68" s="92">
        <v>3490.51</v>
      </c>
      <c r="DN68" s="92"/>
      <c r="DO68" s="92"/>
      <c r="DP68" s="92">
        <v>2275.14</v>
      </c>
      <c r="DQ68" s="92"/>
      <c r="DR68" s="92"/>
      <c r="DS68" s="92">
        <v>3416.78</v>
      </c>
      <c r="DT68" s="92"/>
      <c r="DU68" s="92"/>
      <c r="DV68" s="92">
        <v>3395.86</v>
      </c>
      <c r="DW68" s="92"/>
      <c r="DX68" s="92"/>
      <c r="DY68" s="92">
        <v>3392.67</v>
      </c>
      <c r="DZ68" s="92"/>
      <c r="EA68" s="92"/>
      <c r="EB68" s="92">
        <v>3424.82</v>
      </c>
      <c r="EC68" s="92"/>
      <c r="ED68" s="92"/>
      <c r="EE68" s="92">
        <v>3447.35</v>
      </c>
      <c r="EF68" s="92"/>
      <c r="EG68" s="92"/>
      <c r="EH68" s="92">
        <v>3483.86</v>
      </c>
      <c r="EI68" s="92"/>
      <c r="EJ68" s="92"/>
      <c r="EK68" s="92">
        <v>3491.6</v>
      </c>
      <c r="EL68" s="92"/>
      <c r="EM68" s="92"/>
      <c r="EN68" s="92">
        <v>3491.6</v>
      </c>
      <c r="EO68" s="98">
        <f t="shared" si="13"/>
        <v>40365.67999999999</v>
      </c>
      <c r="EP68" s="98">
        <f t="shared" si="14"/>
        <v>136765.95</v>
      </c>
      <c r="EQ68" s="101"/>
      <c r="ER68" s="101"/>
      <c r="ES68" s="92">
        <f>ES66-ES67</f>
        <v>799.1800000000003</v>
      </c>
      <c r="ET68" s="101"/>
      <c r="EU68" s="101"/>
      <c r="EV68" s="92">
        <f>EV66-EV67</f>
        <v>159.4399999999996</v>
      </c>
      <c r="EW68" s="101"/>
      <c r="EX68" s="101"/>
      <c r="EY68" s="92">
        <f>EY66-EY67</f>
        <v>672.71</v>
      </c>
      <c r="EZ68" s="101"/>
      <c r="FA68" s="101"/>
      <c r="FB68" s="92">
        <f>FB66-FB67</f>
        <v>-1089.96</v>
      </c>
      <c r="FC68" s="101"/>
      <c r="FD68" s="101"/>
      <c r="FE68" s="92">
        <f>FE66-FE67</f>
        <v>-586.04</v>
      </c>
      <c r="FF68" s="101"/>
      <c r="FG68" s="101"/>
      <c r="FH68" s="92">
        <f>FH66-FH67</f>
        <v>-798.21</v>
      </c>
      <c r="FI68" s="101"/>
      <c r="FJ68" s="101"/>
      <c r="FK68" s="92">
        <f>FK66-FK67</f>
        <v>-8714.99</v>
      </c>
      <c r="FL68" s="101"/>
      <c r="FM68" s="101"/>
      <c r="FN68" s="92">
        <f>FN66-FN67</f>
        <v>5785.08</v>
      </c>
      <c r="FO68" s="101"/>
      <c r="FP68" s="101"/>
      <c r="FQ68" s="92">
        <f>FQ66-FQ67</f>
        <v>2275.06</v>
      </c>
    </row>
    <row r="69" spans="1:173" s="106" customFormat="1" ht="12.75">
      <c r="A69" s="91" t="s">
        <v>55</v>
      </c>
      <c r="B69" s="70"/>
      <c r="C69" s="70">
        <v>1581.75</v>
      </c>
      <c r="D69" s="70"/>
      <c r="E69" s="70">
        <v>1821.87</v>
      </c>
      <c r="F69" s="70"/>
      <c r="G69" s="104">
        <v>1775.42</v>
      </c>
      <c r="H69" s="104"/>
      <c r="I69" s="104">
        <v>1774.44</v>
      </c>
      <c r="J69" s="104"/>
      <c r="K69" s="104">
        <v>1845.9</v>
      </c>
      <c r="L69" s="104"/>
      <c r="M69" s="104">
        <v>1985.93</v>
      </c>
      <c r="N69" s="104"/>
      <c r="O69" s="104">
        <v>1609.77</v>
      </c>
      <c r="P69" s="104"/>
      <c r="Q69" s="104">
        <v>1798.64</v>
      </c>
      <c r="R69" s="104"/>
      <c r="S69" s="94">
        <f t="shared" si="46"/>
        <v>14193.72</v>
      </c>
      <c r="T69" s="92"/>
      <c r="U69" s="92"/>
      <c r="V69" s="101">
        <v>2276.05</v>
      </c>
      <c r="W69" s="92"/>
      <c r="X69" s="92"/>
      <c r="Y69" s="101">
        <v>1045.91</v>
      </c>
      <c r="Z69" s="92"/>
      <c r="AA69" s="92"/>
      <c r="AB69" s="101">
        <v>1976.57</v>
      </c>
      <c r="AC69" s="105"/>
      <c r="AD69" s="105"/>
      <c r="AE69" s="101">
        <v>2345.91</v>
      </c>
      <c r="AF69" s="76">
        <f t="shared" si="4"/>
        <v>21838.16</v>
      </c>
      <c r="AG69" s="92"/>
      <c r="AH69" s="92"/>
      <c r="AI69" s="92">
        <v>1625.9</v>
      </c>
      <c r="AJ69" s="92"/>
      <c r="AK69" s="92"/>
      <c r="AL69" s="92">
        <v>2244.62</v>
      </c>
      <c r="AM69" s="92"/>
      <c r="AN69" s="92"/>
      <c r="AO69" s="92">
        <f>234.06+2713.67</f>
        <v>2947.73</v>
      </c>
      <c r="AP69" s="92"/>
      <c r="AQ69" s="92"/>
      <c r="AR69" s="92">
        <f>230.57+2683.59</f>
        <v>2914.1600000000003</v>
      </c>
      <c r="AS69" s="92"/>
      <c r="AT69" s="92"/>
      <c r="AU69" s="92">
        <f>242.66+2593.54</f>
        <v>2836.2</v>
      </c>
      <c r="AV69" s="92"/>
      <c r="AW69" s="92"/>
      <c r="AX69" s="92">
        <f>242.66+2642.3</f>
        <v>2884.96</v>
      </c>
      <c r="AY69" s="92"/>
      <c r="AZ69" s="92"/>
      <c r="BA69" s="92">
        <f>242.66+2253</f>
        <v>2495.66</v>
      </c>
      <c r="BB69" s="92"/>
      <c r="BC69" s="92"/>
      <c r="BD69" s="92">
        <v>2388.43</v>
      </c>
      <c r="BE69" s="92"/>
      <c r="BF69" s="92"/>
      <c r="BG69" s="92">
        <v>2190.7</v>
      </c>
      <c r="BH69" s="92"/>
      <c r="BI69" s="92"/>
      <c r="BJ69" s="92">
        <v>2645.47</v>
      </c>
      <c r="BK69" s="92"/>
      <c r="BL69" s="92"/>
      <c r="BM69" s="92">
        <v>3144.5</v>
      </c>
      <c r="BN69" s="92"/>
      <c r="BO69" s="92"/>
      <c r="BP69" s="92">
        <v>2909.39</v>
      </c>
      <c r="BQ69" s="76">
        <f t="shared" si="5"/>
        <v>31227.719999999998</v>
      </c>
      <c r="BR69" s="76">
        <f t="shared" si="6"/>
        <v>53065.88</v>
      </c>
      <c r="BS69" s="92"/>
      <c r="BT69" s="92"/>
      <c r="BU69" s="92">
        <v>2719.23</v>
      </c>
      <c r="BV69" s="92"/>
      <c r="BW69" s="92"/>
      <c r="BX69" s="92">
        <v>3474.17</v>
      </c>
      <c r="BY69" s="92"/>
      <c r="BZ69" s="92"/>
      <c r="CA69" s="92">
        <v>3449.96</v>
      </c>
      <c r="CB69" s="92"/>
      <c r="CC69" s="92"/>
      <c r="CD69" s="92">
        <v>3357.7</v>
      </c>
      <c r="CE69" s="92"/>
      <c r="CF69" s="92"/>
      <c r="CG69" s="92">
        <v>3527.45</v>
      </c>
      <c r="CH69" s="92"/>
      <c r="CI69" s="92"/>
      <c r="CJ69" s="92">
        <v>2936.76</v>
      </c>
      <c r="CK69" s="92"/>
      <c r="CL69" s="92"/>
      <c r="CM69" s="92">
        <v>3269.12</v>
      </c>
      <c r="CN69" s="92"/>
      <c r="CO69" s="92"/>
      <c r="CP69" s="92">
        <v>3983.43</v>
      </c>
      <c r="CQ69" s="92"/>
      <c r="CR69" s="92"/>
      <c r="CS69" s="92">
        <v>3687.63</v>
      </c>
      <c r="CT69" s="92"/>
      <c r="CU69" s="92"/>
      <c r="CV69" s="92">
        <v>3287.17</v>
      </c>
      <c r="CW69" s="92"/>
      <c r="CX69" s="92"/>
      <c r="CY69" s="92">
        <v>3188.06</v>
      </c>
      <c r="CZ69" s="92"/>
      <c r="DA69" s="92"/>
      <c r="DB69" s="92">
        <v>3518.54</v>
      </c>
      <c r="DC69" s="96">
        <f t="shared" si="7"/>
        <v>40399.22</v>
      </c>
      <c r="DD69" s="97">
        <f t="shared" si="8"/>
        <v>93465.1</v>
      </c>
      <c r="DE69" s="92"/>
      <c r="DF69" s="92"/>
      <c r="DG69" s="92">
        <v>3171.88</v>
      </c>
      <c r="DH69" s="92"/>
      <c r="DI69" s="92"/>
      <c r="DJ69" s="92">
        <v>3427.22</v>
      </c>
      <c r="DK69" s="92"/>
      <c r="DL69" s="92"/>
      <c r="DM69" s="92">
        <v>3384.67</v>
      </c>
      <c r="DN69" s="92"/>
      <c r="DO69" s="92"/>
      <c r="DP69" s="92">
        <v>3481.4</v>
      </c>
      <c r="DQ69" s="92"/>
      <c r="DR69" s="92"/>
      <c r="DS69" s="92">
        <v>3316.92</v>
      </c>
      <c r="DT69" s="92"/>
      <c r="DU69" s="92"/>
      <c r="DV69" s="92">
        <v>3161.41</v>
      </c>
      <c r="DW69" s="92"/>
      <c r="DX69" s="92"/>
      <c r="DY69" s="92">
        <v>2489.61</v>
      </c>
      <c r="DZ69" s="92"/>
      <c r="EA69" s="92"/>
      <c r="EB69" s="92">
        <v>3251.49</v>
      </c>
      <c r="EC69" s="92"/>
      <c r="ED69" s="92"/>
      <c r="EE69" s="92">
        <v>3563.84</v>
      </c>
      <c r="EF69" s="92"/>
      <c r="EG69" s="92"/>
      <c r="EH69" s="92">
        <v>2985.23</v>
      </c>
      <c r="EI69" s="92"/>
      <c r="EJ69" s="92"/>
      <c r="EK69" s="92">
        <v>3912.97</v>
      </c>
      <c r="EL69" s="92"/>
      <c r="EM69" s="92"/>
      <c r="EN69" s="92">
        <v>3161.04</v>
      </c>
      <c r="EO69" s="98">
        <f t="shared" si="13"/>
        <v>39307.68</v>
      </c>
      <c r="EP69" s="98">
        <f t="shared" si="14"/>
        <v>132772.78</v>
      </c>
      <c r="EQ69" s="92"/>
      <c r="ER69" s="92"/>
      <c r="ES69" s="92"/>
      <c r="ET69" s="92"/>
      <c r="EU69" s="92"/>
      <c r="EV69" s="92"/>
      <c r="EW69" s="92"/>
      <c r="EX69" s="92"/>
      <c r="EY69" s="92"/>
      <c r="EZ69" s="92"/>
      <c r="FA69" s="92"/>
      <c r="FB69" s="92"/>
      <c r="FC69" s="92"/>
      <c r="FD69" s="92"/>
      <c r="FE69" s="92"/>
      <c r="FF69" s="92"/>
      <c r="FG69" s="92"/>
      <c r="FH69" s="92"/>
      <c r="FI69" s="92"/>
      <c r="FJ69" s="92"/>
      <c r="FK69" s="92"/>
      <c r="FL69" s="92"/>
      <c r="FM69" s="92"/>
      <c r="FN69" s="92"/>
      <c r="FO69" s="92"/>
      <c r="FP69" s="92"/>
      <c r="FQ69" s="92"/>
    </row>
    <row r="70" spans="1:173" s="5" customFormat="1" ht="12.75">
      <c r="A70" s="40" t="s">
        <v>56</v>
      </c>
      <c r="B70" s="16">
        <v>1914.93</v>
      </c>
      <c r="C70" s="16">
        <f>C68-C69</f>
        <v>287.6300000000001</v>
      </c>
      <c r="D70" s="16"/>
      <c r="E70" s="16">
        <f aca="true" t="shared" si="47" ref="E70:Q70">E68-E69</f>
        <v>32.06000000000017</v>
      </c>
      <c r="F70" s="16"/>
      <c r="G70" s="16">
        <f t="shared" si="47"/>
        <v>192.80999999999995</v>
      </c>
      <c r="H70" s="16"/>
      <c r="I70" s="16">
        <f t="shared" si="47"/>
        <v>172.67999999999984</v>
      </c>
      <c r="J70" s="16"/>
      <c r="K70" s="16">
        <f t="shared" si="47"/>
        <v>21.839999999999918</v>
      </c>
      <c r="L70" s="16"/>
      <c r="M70" s="16">
        <f t="shared" si="47"/>
        <v>-269.94000000000005</v>
      </c>
      <c r="N70" s="16"/>
      <c r="O70" s="16">
        <f t="shared" si="47"/>
        <v>247.93000000000006</v>
      </c>
      <c r="P70" s="16"/>
      <c r="Q70" s="16">
        <f t="shared" si="47"/>
        <v>-497.96000000000004</v>
      </c>
      <c r="R70" s="16">
        <v>2101.98</v>
      </c>
      <c r="S70" s="17">
        <f t="shared" si="46"/>
        <v>187.04999999999995</v>
      </c>
      <c r="T70" s="45"/>
      <c r="U70" s="45"/>
      <c r="V70" s="49">
        <f>V68-V69</f>
        <v>-210.51999999999998</v>
      </c>
      <c r="W70" s="49">
        <f aca="true" t="shared" si="48" ref="W70:AE70">W68-W69</f>
        <v>0</v>
      </c>
      <c r="X70" s="49">
        <f t="shared" si="48"/>
        <v>0</v>
      </c>
      <c r="Y70" s="49">
        <f t="shared" si="48"/>
        <v>972.31</v>
      </c>
      <c r="Z70" s="49">
        <f t="shared" si="48"/>
        <v>0</v>
      </c>
      <c r="AA70" s="49">
        <f t="shared" si="48"/>
        <v>0</v>
      </c>
      <c r="AB70" s="49">
        <f t="shared" si="48"/>
        <v>33.87000000000012</v>
      </c>
      <c r="AC70" s="49">
        <f t="shared" si="48"/>
        <v>0</v>
      </c>
      <c r="AD70" s="49">
        <f t="shared" si="48"/>
        <v>0</v>
      </c>
      <c r="AE70" s="49">
        <f t="shared" si="48"/>
        <v>-271.1099999999997</v>
      </c>
      <c r="AF70" s="26">
        <f t="shared" si="4"/>
        <v>711.6000000000004</v>
      </c>
      <c r="AG70" s="49">
        <f aca="true" t="shared" si="49" ref="AG70:BP70">AG68-AG69</f>
        <v>0</v>
      </c>
      <c r="AH70" s="49">
        <f t="shared" si="49"/>
        <v>0</v>
      </c>
      <c r="AI70" s="49">
        <f t="shared" si="49"/>
        <v>1110.71</v>
      </c>
      <c r="AJ70" s="49">
        <f t="shared" si="49"/>
        <v>0</v>
      </c>
      <c r="AK70" s="49">
        <f t="shared" si="49"/>
        <v>0</v>
      </c>
      <c r="AL70" s="49">
        <f t="shared" si="49"/>
        <v>596.9300000000003</v>
      </c>
      <c r="AM70" s="49">
        <f t="shared" si="49"/>
        <v>0</v>
      </c>
      <c r="AN70" s="49">
        <f t="shared" si="49"/>
        <v>0</v>
      </c>
      <c r="AO70" s="49">
        <f t="shared" si="49"/>
        <v>-102.98000000000002</v>
      </c>
      <c r="AP70" s="49">
        <f t="shared" si="49"/>
        <v>0</v>
      </c>
      <c r="AQ70" s="49">
        <f t="shared" si="49"/>
        <v>0</v>
      </c>
      <c r="AR70" s="49">
        <f t="shared" si="49"/>
        <v>-14.340000000000146</v>
      </c>
      <c r="AS70" s="49">
        <f t="shared" si="49"/>
        <v>0</v>
      </c>
      <c r="AT70" s="49">
        <f t="shared" si="49"/>
        <v>0</v>
      </c>
      <c r="AU70" s="49">
        <f t="shared" si="49"/>
        <v>-82.13999999999987</v>
      </c>
      <c r="AV70" s="49">
        <f t="shared" si="49"/>
        <v>0</v>
      </c>
      <c r="AW70" s="49">
        <f t="shared" si="49"/>
        <v>0</v>
      </c>
      <c r="AX70" s="49">
        <f t="shared" si="49"/>
        <v>-51.539999999999964</v>
      </c>
      <c r="AY70" s="49">
        <f t="shared" si="49"/>
        <v>0</v>
      </c>
      <c r="AZ70" s="49">
        <f t="shared" si="49"/>
        <v>0</v>
      </c>
      <c r="BA70" s="49">
        <f t="shared" si="49"/>
        <v>-165.42999999999984</v>
      </c>
      <c r="BB70" s="49">
        <f t="shared" si="49"/>
        <v>0</v>
      </c>
      <c r="BC70" s="49">
        <f t="shared" si="49"/>
        <v>0</v>
      </c>
      <c r="BD70" s="49">
        <f t="shared" si="49"/>
        <v>427.4200000000001</v>
      </c>
      <c r="BE70" s="49">
        <f t="shared" si="49"/>
        <v>0</v>
      </c>
      <c r="BF70" s="49">
        <f t="shared" si="49"/>
        <v>0</v>
      </c>
      <c r="BG70" s="49">
        <f t="shared" si="49"/>
        <v>595.3000000000002</v>
      </c>
      <c r="BH70" s="49">
        <f t="shared" si="49"/>
        <v>0</v>
      </c>
      <c r="BI70" s="49">
        <f t="shared" si="49"/>
        <v>0</v>
      </c>
      <c r="BJ70" s="49">
        <f t="shared" si="49"/>
        <v>270.1500000000001</v>
      </c>
      <c r="BK70" s="49">
        <f t="shared" si="49"/>
        <v>0</v>
      </c>
      <c r="BL70" s="49">
        <f t="shared" si="49"/>
        <v>0</v>
      </c>
      <c r="BM70" s="49">
        <f t="shared" si="49"/>
        <v>-581.8600000000001</v>
      </c>
      <c r="BN70" s="49">
        <f t="shared" si="49"/>
        <v>0</v>
      </c>
      <c r="BO70" s="49">
        <f t="shared" si="49"/>
        <v>0</v>
      </c>
      <c r="BP70" s="49">
        <f t="shared" si="49"/>
        <v>79.62000000000035</v>
      </c>
      <c r="BQ70" s="26">
        <f t="shared" si="5"/>
        <v>2081.840000000001</v>
      </c>
      <c r="BR70" s="26">
        <f t="shared" si="6"/>
        <v>2793.4400000000014</v>
      </c>
      <c r="BS70" s="49"/>
      <c r="BT70" s="49"/>
      <c r="BU70" s="49">
        <f>BU68-BU69</f>
        <v>750.0900000000001</v>
      </c>
      <c r="BV70" s="49"/>
      <c r="BW70" s="49"/>
      <c r="BX70" s="49">
        <f>BX68-BX69</f>
        <v>-189.3499999999999</v>
      </c>
      <c r="BY70" s="49"/>
      <c r="BZ70" s="49"/>
      <c r="CA70" s="49">
        <f>CA68-CA69</f>
        <v>15.039999999999964</v>
      </c>
      <c r="CB70" s="49"/>
      <c r="CC70" s="49"/>
      <c r="CD70" s="49">
        <f>CD68-CD69</f>
        <v>17.25</v>
      </c>
      <c r="CE70" s="49"/>
      <c r="CF70" s="49"/>
      <c r="CG70" s="45">
        <f>CG68-CG69</f>
        <v>-152.23999999999978</v>
      </c>
      <c r="CH70" s="49"/>
      <c r="CI70" s="49"/>
      <c r="CJ70" s="45">
        <f>CJ68-CJ69</f>
        <v>469.4499999999998</v>
      </c>
      <c r="CK70" s="49"/>
      <c r="CL70" s="49"/>
      <c r="CM70" s="45">
        <f>CM68-CM69</f>
        <v>161.32999999999993</v>
      </c>
      <c r="CN70" s="49"/>
      <c r="CO70" s="49"/>
      <c r="CP70" s="45">
        <f>CP68-CP69</f>
        <v>-541.71</v>
      </c>
      <c r="CQ70" s="49"/>
      <c r="CR70" s="49"/>
      <c r="CS70" s="45">
        <f>CS68-CS69</f>
        <v>-267.09000000000015</v>
      </c>
      <c r="CT70" s="49"/>
      <c r="CU70" s="49"/>
      <c r="CV70" s="45">
        <f>CV68-CV69</f>
        <v>61.909999999999854</v>
      </c>
      <c r="CW70" s="49"/>
      <c r="CX70" s="49"/>
      <c r="CY70" s="45">
        <f>CY68-CY69</f>
        <v>59.309999999999945</v>
      </c>
      <c r="CZ70" s="49"/>
      <c r="DA70" s="49"/>
      <c r="DB70" s="45">
        <f>DB68-DB69</f>
        <v>-242.25999999999976</v>
      </c>
      <c r="DC70" s="10">
        <f t="shared" si="7"/>
        <v>141.73000000000002</v>
      </c>
      <c r="DD70" s="38">
        <f t="shared" si="8"/>
        <v>2935.1700000000014</v>
      </c>
      <c r="DE70" s="49"/>
      <c r="DF70" s="49"/>
      <c r="DG70" s="45">
        <f>DG68-DG69</f>
        <v>367.0699999999997</v>
      </c>
      <c r="DH70" s="49"/>
      <c r="DI70" s="49"/>
      <c r="DJ70" s="45">
        <f>DJ68-DJ69</f>
        <v>89.32000000000016</v>
      </c>
      <c r="DK70" s="49"/>
      <c r="DL70" s="49"/>
      <c r="DM70" s="45">
        <f>DM68-DM69</f>
        <v>105.84000000000015</v>
      </c>
      <c r="DN70" s="49"/>
      <c r="DO70" s="49"/>
      <c r="DP70" s="45">
        <f>DP68-DP69</f>
        <v>-1206.2600000000002</v>
      </c>
      <c r="DQ70" s="49"/>
      <c r="DR70" s="49"/>
      <c r="DS70" s="45">
        <f>DS68-DS69</f>
        <v>99.86000000000013</v>
      </c>
      <c r="DT70" s="49"/>
      <c r="DU70" s="49"/>
      <c r="DV70" s="45">
        <f>DV68-DV69</f>
        <v>234.45000000000027</v>
      </c>
      <c r="DW70" s="49"/>
      <c r="DX70" s="49"/>
      <c r="DY70" s="45">
        <f>DY68-DY69</f>
        <v>903.06</v>
      </c>
      <c r="DZ70" s="49"/>
      <c r="EA70" s="49"/>
      <c r="EB70" s="45">
        <f>EB68-EB69</f>
        <v>173.33000000000038</v>
      </c>
      <c r="EC70" s="49"/>
      <c r="ED70" s="49"/>
      <c r="EE70" s="45">
        <f>EE68-EE69</f>
        <v>-116.49000000000024</v>
      </c>
      <c r="EF70" s="49"/>
      <c r="EG70" s="49"/>
      <c r="EH70" s="45">
        <f>EH68-EH69</f>
        <v>498.6300000000001</v>
      </c>
      <c r="EI70" s="49"/>
      <c r="EJ70" s="49"/>
      <c r="EK70" s="45">
        <f>EK68-EK69</f>
        <v>-421.3699999999999</v>
      </c>
      <c r="EL70" s="49"/>
      <c r="EM70" s="49"/>
      <c r="EN70" s="45">
        <f>EN68-EN69</f>
        <v>330.55999999999995</v>
      </c>
      <c r="EO70" s="44">
        <f t="shared" si="13"/>
        <v>1058.0000000000005</v>
      </c>
      <c r="EP70" s="44">
        <f t="shared" si="14"/>
        <v>3993.170000000002</v>
      </c>
      <c r="EQ70" s="23"/>
      <c r="ER70" s="23"/>
      <c r="ES70" s="23">
        <f>ES67-ES65</f>
        <v>-799.1800000000003</v>
      </c>
      <c r="ET70" s="23"/>
      <c r="EU70" s="23"/>
      <c r="EV70" s="23">
        <f>EV67-EV65</f>
        <v>-159.4399999999996</v>
      </c>
      <c r="EW70" s="23"/>
      <c r="EX70" s="23"/>
      <c r="EY70" s="23">
        <f>EY67-EY65</f>
        <v>-672.71</v>
      </c>
      <c r="EZ70" s="23"/>
      <c r="FA70" s="23"/>
      <c r="FB70" s="23">
        <f>FB67-FB65</f>
        <v>1089.96</v>
      </c>
      <c r="FC70" s="23"/>
      <c r="FD70" s="23"/>
      <c r="FE70" s="23">
        <f>FE67-FE65</f>
        <v>586.04</v>
      </c>
      <c r="FF70" s="23"/>
      <c r="FG70" s="23"/>
      <c r="FH70" s="23">
        <f>FH67-FH65</f>
        <v>798.21</v>
      </c>
      <c r="FI70" s="23"/>
      <c r="FJ70" s="23"/>
      <c r="FK70" s="23">
        <f>FK67-FK65</f>
        <v>8714.99</v>
      </c>
      <c r="FL70" s="23"/>
      <c r="FM70" s="23"/>
      <c r="FN70" s="23">
        <f>FN67-FN65</f>
        <v>-5785.08</v>
      </c>
      <c r="FO70" s="23"/>
      <c r="FP70" s="23"/>
      <c r="FQ70" s="23">
        <f>FQ67-FQ65</f>
        <v>-2275.06</v>
      </c>
    </row>
    <row r="71" spans="1:173" s="5" customFormat="1" ht="22.5" hidden="1">
      <c r="A71" s="40" t="s">
        <v>61</v>
      </c>
      <c r="B71" s="16"/>
      <c r="C71" s="16"/>
      <c r="D71" s="16"/>
      <c r="E71" s="16"/>
      <c r="F71" s="16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>
        <v>187.05</v>
      </c>
      <c r="T71" s="50"/>
      <c r="U71" s="50"/>
      <c r="V71" s="52"/>
      <c r="W71" s="50"/>
      <c r="X71" s="50"/>
      <c r="Y71" s="52"/>
      <c r="Z71" s="50"/>
      <c r="AA71" s="50"/>
      <c r="AB71" s="52"/>
      <c r="AC71" s="51"/>
      <c r="AD71" s="51"/>
      <c r="AE71" s="51"/>
      <c r="AF71" s="26">
        <f t="shared" si="4"/>
        <v>187.05</v>
      </c>
      <c r="AG71" s="50"/>
      <c r="AH71" s="50"/>
      <c r="AI71" s="50"/>
      <c r="AJ71" s="50"/>
      <c r="AK71" s="50"/>
      <c r="AL71" s="50"/>
      <c r="AM71" s="45"/>
      <c r="AN71" s="45"/>
      <c r="AO71" s="45"/>
      <c r="AP71" s="45"/>
      <c r="AQ71" s="45"/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45"/>
      <c r="BD71" s="45"/>
      <c r="BE71" s="45"/>
      <c r="BF71" s="45"/>
      <c r="BG71" s="45"/>
      <c r="BH71" s="45"/>
      <c r="BI71" s="45"/>
      <c r="BJ71" s="45"/>
      <c r="BK71" s="45"/>
      <c r="BL71" s="45"/>
      <c r="BM71" s="45"/>
      <c r="BN71" s="45"/>
      <c r="BO71" s="45"/>
      <c r="BP71" s="45"/>
      <c r="BQ71" s="26">
        <f t="shared" si="5"/>
        <v>0</v>
      </c>
      <c r="BR71" s="26">
        <f t="shared" si="6"/>
        <v>187.05</v>
      </c>
      <c r="BS71" s="45"/>
      <c r="BT71" s="45"/>
      <c r="BU71" s="45"/>
      <c r="BV71" s="45"/>
      <c r="BW71" s="45"/>
      <c r="BX71" s="45"/>
      <c r="BY71" s="45"/>
      <c r="BZ71" s="45"/>
      <c r="CA71" s="45"/>
      <c r="CB71" s="45"/>
      <c r="CC71" s="45"/>
      <c r="CD71" s="45"/>
      <c r="CE71" s="45"/>
      <c r="CF71" s="45"/>
      <c r="CG71" s="45"/>
      <c r="CH71" s="45"/>
      <c r="CI71" s="45"/>
      <c r="CJ71" s="4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10">
        <f t="shared" si="7"/>
        <v>0</v>
      </c>
      <c r="DD71" s="38">
        <f t="shared" si="8"/>
        <v>187.05</v>
      </c>
      <c r="DE71" s="45"/>
      <c r="DF71" s="45"/>
      <c r="DG71" s="45"/>
      <c r="DH71" s="45"/>
      <c r="DI71" s="45"/>
      <c r="DJ71" s="45"/>
      <c r="DK71" s="45"/>
      <c r="DL71" s="45"/>
      <c r="DM71" s="45"/>
      <c r="DN71" s="45"/>
      <c r="DO71" s="45"/>
      <c r="DP71" s="45"/>
      <c r="DQ71" s="45"/>
      <c r="DR71" s="45"/>
      <c r="DS71" s="45"/>
      <c r="DT71" s="45"/>
      <c r="DU71" s="45"/>
      <c r="DV71" s="45"/>
      <c r="DW71" s="45"/>
      <c r="DX71" s="45"/>
      <c r="DY71" s="45"/>
      <c r="DZ71" s="45"/>
      <c r="EA71" s="45"/>
      <c r="EB71" s="45"/>
      <c r="EC71" s="45"/>
      <c r="ED71" s="45"/>
      <c r="EE71" s="45"/>
      <c r="EF71" s="45"/>
      <c r="EG71" s="45"/>
      <c r="EH71" s="45"/>
      <c r="EI71" s="45"/>
      <c r="EJ71" s="45"/>
      <c r="EK71" s="45"/>
      <c r="EL71" s="45"/>
      <c r="EM71" s="45"/>
      <c r="EN71" s="45"/>
      <c r="EO71" s="44">
        <f t="shared" si="13"/>
        <v>0</v>
      </c>
      <c r="EP71" s="44">
        <f t="shared" si="14"/>
        <v>187.05</v>
      </c>
      <c r="EQ71" s="45"/>
      <c r="ER71" s="45"/>
      <c r="ES71" s="45"/>
      <c r="ET71" s="45"/>
      <c r="EU71" s="45"/>
      <c r="EV71" s="45"/>
      <c r="EW71" s="45"/>
      <c r="EX71" s="45"/>
      <c r="EY71" s="45"/>
      <c r="EZ71" s="45"/>
      <c r="FA71" s="45"/>
      <c r="FB71" s="45"/>
      <c r="FC71" s="45"/>
      <c r="FD71" s="45"/>
      <c r="FE71" s="45"/>
      <c r="FF71" s="45"/>
      <c r="FG71" s="45"/>
      <c r="FH71" s="45"/>
      <c r="FI71" s="45"/>
      <c r="FJ71" s="45"/>
      <c r="FK71" s="45"/>
      <c r="FL71" s="45"/>
      <c r="FM71" s="45"/>
      <c r="FN71" s="45"/>
      <c r="FO71" s="45"/>
      <c r="FP71" s="45"/>
      <c r="FQ71" s="45"/>
    </row>
    <row r="72" spans="1:173" s="5" customFormat="1" ht="22.5">
      <c r="A72" s="40" t="s">
        <v>58</v>
      </c>
      <c r="B72" s="16"/>
      <c r="C72" s="23">
        <f>C69-C67</f>
        <v>-477.09000000000015</v>
      </c>
      <c r="D72" s="23">
        <f aca="true" t="shared" si="50" ref="D72:Q72">D69-D67</f>
        <v>0</v>
      </c>
      <c r="E72" s="23">
        <f t="shared" si="50"/>
        <v>-221.01000000000022</v>
      </c>
      <c r="F72" s="23">
        <f t="shared" si="50"/>
        <v>0</v>
      </c>
      <c r="G72" s="23">
        <f t="shared" si="50"/>
        <v>-395.1399999999999</v>
      </c>
      <c r="H72" s="23">
        <f t="shared" si="50"/>
        <v>0</v>
      </c>
      <c r="I72" s="23">
        <f t="shared" si="50"/>
        <v>-396.1199999999999</v>
      </c>
      <c r="J72" s="23">
        <f t="shared" si="50"/>
        <v>0</v>
      </c>
      <c r="K72" s="23">
        <f t="shared" si="50"/>
        <v>-324.65999999999985</v>
      </c>
      <c r="L72" s="23">
        <f t="shared" si="50"/>
        <v>0</v>
      </c>
      <c r="M72" s="23">
        <f t="shared" si="50"/>
        <v>-104.83000000000015</v>
      </c>
      <c r="N72" s="23">
        <f t="shared" si="50"/>
        <v>0</v>
      </c>
      <c r="O72" s="23">
        <f t="shared" si="50"/>
        <v>-449.07000000000016</v>
      </c>
      <c r="P72" s="23">
        <f t="shared" si="50"/>
        <v>0</v>
      </c>
      <c r="Q72" s="23">
        <f t="shared" si="50"/>
        <v>-228.27999999999997</v>
      </c>
      <c r="R72" s="23"/>
      <c r="S72" s="17">
        <f t="shared" si="46"/>
        <v>-2596.2</v>
      </c>
      <c r="T72" s="23"/>
      <c r="U72" s="23"/>
      <c r="V72" s="25">
        <f>V69-V67</f>
        <v>-1546.33</v>
      </c>
      <c r="W72" s="25">
        <f aca="true" t="shared" si="51" ref="W72:AL72">W69-W67</f>
        <v>0</v>
      </c>
      <c r="X72" s="25">
        <f t="shared" si="51"/>
        <v>0</v>
      </c>
      <c r="Y72" s="25">
        <f t="shared" si="51"/>
        <v>-2214.2200000000003</v>
      </c>
      <c r="Z72" s="25">
        <f t="shared" si="51"/>
        <v>0</v>
      </c>
      <c r="AA72" s="25">
        <f t="shared" si="51"/>
        <v>0</v>
      </c>
      <c r="AB72" s="25">
        <f t="shared" si="51"/>
        <v>-1314.72</v>
      </c>
      <c r="AC72" s="25">
        <f t="shared" si="51"/>
        <v>0</v>
      </c>
      <c r="AD72" s="25">
        <f t="shared" si="51"/>
        <v>0</v>
      </c>
      <c r="AE72" s="25">
        <f t="shared" si="51"/>
        <v>-682.56</v>
      </c>
      <c r="AF72" s="26">
        <f t="shared" si="4"/>
        <v>-8354.03</v>
      </c>
      <c r="AG72" s="25">
        <f t="shared" si="51"/>
        <v>0</v>
      </c>
      <c r="AH72" s="25">
        <f t="shared" si="51"/>
        <v>0</v>
      </c>
      <c r="AI72" s="25">
        <f t="shared" si="51"/>
        <v>-1110.71</v>
      </c>
      <c r="AJ72" s="25">
        <f t="shared" si="51"/>
        <v>0</v>
      </c>
      <c r="AK72" s="25">
        <f t="shared" si="51"/>
        <v>0</v>
      </c>
      <c r="AL72" s="25">
        <f t="shared" si="51"/>
        <v>-596.9300000000003</v>
      </c>
      <c r="AM72" s="45"/>
      <c r="AN72" s="45"/>
      <c r="AO72" s="45">
        <f>AO69-AO67</f>
        <v>102.98000000000002</v>
      </c>
      <c r="AP72" s="45">
        <f aca="true" t="shared" si="52" ref="AP72:AU72">AP69-AP67</f>
        <v>0</v>
      </c>
      <c r="AQ72" s="45">
        <f t="shared" si="52"/>
        <v>0</v>
      </c>
      <c r="AR72" s="45">
        <f t="shared" si="52"/>
        <v>14.340000000000146</v>
      </c>
      <c r="AS72" s="45">
        <f t="shared" si="52"/>
        <v>0</v>
      </c>
      <c r="AT72" s="45">
        <f t="shared" si="52"/>
        <v>0</v>
      </c>
      <c r="AU72" s="45">
        <f t="shared" si="52"/>
        <v>82.13999999999987</v>
      </c>
      <c r="AV72" s="45"/>
      <c r="AW72" s="45"/>
      <c r="AX72" s="45">
        <f>AX69-AX67</f>
        <v>51.539999999999964</v>
      </c>
      <c r="AY72" s="45">
        <f aca="true" t="shared" si="53" ref="AY72:BD72">AY69-AY67</f>
        <v>0</v>
      </c>
      <c r="AZ72" s="45">
        <f t="shared" si="53"/>
        <v>0</v>
      </c>
      <c r="BA72" s="45">
        <f t="shared" si="53"/>
        <v>165.42999999999984</v>
      </c>
      <c r="BB72" s="45">
        <f t="shared" si="53"/>
        <v>0</v>
      </c>
      <c r="BC72" s="45">
        <f t="shared" si="53"/>
        <v>0</v>
      </c>
      <c r="BD72" s="45">
        <f t="shared" si="53"/>
        <v>-427.4200000000001</v>
      </c>
      <c r="BE72" s="45">
        <f aca="true" t="shared" si="54" ref="BE72:BM72">BE69-BE67</f>
        <v>0</v>
      </c>
      <c r="BF72" s="45">
        <f t="shared" si="54"/>
        <v>0</v>
      </c>
      <c r="BG72" s="45">
        <f t="shared" si="54"/>
        <v>-595.3000000000002</v>
      </c>
      <c r="BH72" s="45">
        <f t="shared" si="54"/>
        <v>0</v>
      </c>
      <c r="BI72" s="45">
        <f t="shared" si="54"/>
        <v>0</v>
      </c>
      <c r="BJ72" s="45">
        <f t="shared" si="54"/>
        <v>-270.1500000000001</v>
      </c>
      <c r="BK72" s="45">
        <f t="shared" si="54"/>
        <v>0</v>
      </c>
      <c r="BL72" s="45">
        <f t="shared" si="54"/>
        <v>0</v>
      </c>
      <c r="BM72" s="45">
        <f t="shared" si="54"/>
        <v>581.8600000000001</v>
      </c>
      <c r="BN72" s="45">
        <f>BN69-BN67</f>
        <v>0</v>
      </c>
      <c r="BO72" s="45">
        <f>BO69-BO67</f>
        <v>0</v>
      </c>
      <c r="BP72" s="45">
        <f>BP69-BP67</f>
        <v>-79.62000000000035</v>
      </c>
      <c r="BQ72" s="26">
        <f t="shared" si="5"/>
        <v>-2081.840000000001</v>
      </c>
      <c r="BR72" s="26">
        <f t="shared" si="6"/>
        <v>-10435.870000000003</v>
      </c>
      <c r="BS72" s="45"/>
      <c r="BT72" s="45"/>
      <c r="BU72" s="45">
        <f>BU69-BU67</f>
        <v>-750.0900000000001</v>
      </c>
      <c r="BV72" s="45"/>
      <c r="BW72" s="45"/>
      <c r="BX72" s="45">
        <f>BX69-BX67</f>
        <v>189.3499999999999</v>
      </c>
      <c r="BY72" s="45"/>
      <c r="BZ72" s="45"/>
      <c r="CA72" s="45">
        <f>CA69-CA67</f>
        <v>-15.039999999999964</v>
      </c>
      <c r="CB72" s="45"/>
      <c r="CC72" s="45"/>
      <c r="CD72" s="45">
        <f>CD69-CD67</f>
        <v>-17.25</v>
      </c>
      <c r="CE72" s="45"/>
      <c r="CF72" s="45"/>
      <c r="CG72" s="45">
        <f>CG69-CG67</f>
        <v>152.23999999999978</v>
      </c>
      <c r="CH72" s="45"/>
      <c r="CI72" s="45"/>
      <c r="CJ72" s="45">
        <f>CJ69-CJ67</f>
        <v>-469.4499999999998</v>
      </c>
      <c r="CK72" s="45"/>
      <c r="CL72" s="45"/>
      <c r="CM72" s="45">
        <f>CM69-CM67</f>
        <v>-161.32999999999993</v>
      </c>
      <c r="CN72" s="45"/>
      <c r="CO72" s="45"/>
      <c r="CP72" s="45">
        <f>CP69-CP67</f>
        <v>541.71</v>
      </c>
      <c r="CQ72" s="45"/>
      <c r="CR72" s="45"/>
      <c r="CS72" s="45">
        <f>CS69-CS67</f>
        <v>267.09000000000015</v>
      </c>
      <c r="CT72" s="45"/>
      <c r="CU72" s="45"/>
      <c r="CV72" s="45">
        <f>CV69-CV67</f>
        <v>-61.909999999999854</v>
      </c>
      <c r="CW72" s="45"/>
      <c r="CX72" s="45"/>
      <c r="CY72" s="45">
        <f>CY69-CY67</f>
        <v>-59.309999999999945</v>
      </c>
      <c r="CZ72" s="45"/>
      <c r="DA72" s="45"/>
      <c r="DB72" s="45">
        <f>DB69-DB67</f>
        <v>242.25999999999976</v>
      </c>
      <c r="DC72" s="10">
        <f t="shared" si="7"/>
        <v>-141.73000000000002</v>
      </c>
      <c r="DD72" s="38">
        <f t="shared" si="8"/>
        <v>-10577.600000000002</v>
      </c>
      <c r="DE72" s="45"/>
      <c r="DF72" s="45"/>
      <c r="DG72" s="45">
        <f>DG69-DG67</f>
        <v>-367.0699999999997</v>
      </c>
      <c r="DH72" s="45"/>
      <c r="DI72" s="45"/>
      <c r="DJ72" s="45">
        <f>DJ69-DJ67</f>
        <v>-89.32000000000016</v>
      </c>
      <c r="DK72" s="45"/>
      <c r="DL72" s="45"/>
      <c r="DM72" s="45">
        <f>DM69-DM67</f>
        <v>-105.84000000000015</v>
      </c>
      <c r="DN72" s="45"/>
      <c r="DO72" s="45"/>
      <c r="DP72" s="45">
        <f>DP69-DP67</f>
        <v>1206.2600000000002</v>
      </c>
      <c r="DQ72" s="45"/>
      <c r="DR72" s="45"/>
      <c r="DS72" s="45">
        <f>DS69-DS67</f>
        <v>-99.86000000000013</v>
      </c>
      <c r="DT72" s="45"/>
      <c r="DU72" s="45"/>
      <c r="DV72" s="45">
        <f>DV69-DV67</f>
        <v>-234.45000000000027</v>
      </c>
      <c r="DW72" s="45"/>
      <c r="DX72" s="45"/>
      <c r="DY72" s="45">
        <f>DY69-DY67</f>
        <v>-903.06</v>
      </c>
      <c r="DZ72" s="45"/>
      <c r="EA72" s="45"/>
      <c r="EB72" s="45">
        <f>EB69-EB67</f>
        <v>-173.33000000000038</v>
      </c>
      <c r="EC72" s="45"/>
      <c r="ED72" s="45"/>
      <c r="EE72" s="45">
        <f>EE69-EE67</f>
        <v>116.49000000000024</v>
      </c>
      <c r="EF72" s="45"/>
      <c r="EG72" s="45"/>
      <c r="EH72" s="45">
        <f>EH69-EH67</f>
        <v>-498.6300000000001</v>
      </c>
      <c r="EI72" s="45"/>
      <c r="EJ72" s="45"/>
      <c r="EK72" s="45">
        <f>EK69-EK67</f>
        <v>421.3699999999999</v>
      </c>
      <c r="EL72" s="45"/>
      <c r="EM72" s="45"/>
      <c r="EN72" s="45">
        <f>EN69-EN67</f>
        <v>-330.55999999999995</v>
      </c>
      <c r="EO72" s="44">
        <f t="shared" si="13"/>
        <v>-1058.0000000000005</v>
      </c>
      <c r="EP72" s="44">
        <f t="shared" si="14"/>
        <v>-11635.600000000002</v>
      </c>
      <c r="EQ72" s="45"/>
      <c r="ER72" s="45"/>
      <c r="ES72" s="45">
        <v>4068.47</v>
      </c>
      <c r="ET72" s="45"/>
      <c r="EU72" s="45"/>
      <c r="EV72" s="45">
        <v>4086.76</v>
      </c>
      <c r="EW72" s="45"/>
      <c r="EX72" s="45"/>
      <c r="EY72" s="45">
        <v>4086.76</v>
      </c>
      <c r="EZ72" s="45"/>
      <c r="FA72" s="45"/>
      <c r="FB72" s="45">
        <v>4086.76</v>
      </c>
      <c r="FC72" s="45"/>
      <c r="FD72" s="45"/>
      <c r="FE72" s="45">
        <v>4086.76</v>
      </c>
      <c r="FF72" s="45"/>
      <c r="FG72" s="45"/>
      <c r="FH72" s="45">
        <v>4086.76</v>
      </c>
      <c r="FI72" s="45"/>
      <c r="FJ72" s="45"/>
      <c r="FK72" s="45">
        <v>4086.76</v>
      </c>
      <c r="FL72" s="45"/>
      <c r="FM72" s="45"/>
      <c r="FN72" s="45">
        <v>4086.76</v>
      </c>
      <c r="FO72" s="45"/>
      <c r="FP72" s="45"/>
      <c r="FQ72" s="45">
        <v>4086.76</v>
      </c>
    </row>
    <row r="73" spans="1:173" s="6" customFormat="1" ht="18.75" customHeight="1">
      <c r="A73" s="53" t="s">
        <v>62</v>
      </c>
      <c r="B73" s="54"/>
      <c r="C73" s="55">
        <f>C49+C56+C63+C70</f>
        <v>436.09999999999764</v>
      </c>
      <c r="D73" s="55">
        <f aca="true" t="shared" si="55" ref="D73:Q73">D49+D56+D63+D70</f>
        <v>0</v>
      </c>
      <c r="E73" s="55">
        <f t="shared" si="55"/>
        <v>-967.01</v>
      </c>
      <c r="F73" s="55">
        <f t="shared" si="55"/>
        <v>0</v>
      </c>
      <c r="G73" s="55">
        <f t="shared" si="55"/>
        <v>-792.7699999999979</v>
      </c>
      <c r="H73" s="55">
        <f t="shared" si="55"/>
        <v>0</v>
      </c>
      <c r="I73" s="55">
        <f t="shared" si="55"/>
        <v>3722.34</v>
      </c>
      <c r="J73" s="55">
        <f t="shared" si="55"/>
        <v>0</v>
      </c>
      <c r="K73" s="55">
        <f t="shared" si="55"/>
        <v>871.2099999999998</v>
      </c>
      <c r="L73" s="55">
        <f t="shared" si="55"/>
        <v>0</v>
      </c>
      <c r="M73" s="55">
        <f t="shared" si="55"/>
        <v>-4547.620000000001</v>
      </c>
      <c r="N73" s="55">
        <f t="shared" si="55"/>
        <v>0</v>
      </c>
      <c r="O73" s="55">
        <f t="shared" si="55"/>
        <v>4050.7200000000003</v>
      </c>
      <c r="P73" s="55">
        <f t="shared" si="55"/>
        <v>0</v>
      </c>
      <c r="Q73" s="55">
        <f t="shared" si="55"/>
        <v>-9118.41</v>
      </c>
      <c r="R73" s="55"/>
      <c r="S73" s="17">
        <f t="shared" si="46"/>
        <v>-6345.4400000000005</v>
      </c>
      <c r="T73" s="50"/>
      <c r="U73" s="50"/>
      <c r="V73" s="56">
        <f>V49+V56+V63+V70</f>
        <v>-1895.52</v>
      </c>
      <c r="W73" s="56">
        <f aca="true" t="shared" si="56" ref="W73:AE73">W49+W56+W63+W70</f>
        <v>0</v>
      </c>
      <c r="X73" s="56">
        <f t="shared" si="56"/>
        <v>0</v>
      </c>
      <c r="Y73" s="56">
        <f t="shared" si="56"/>
        <v>15414.41</v>
      </c>
      <c r="Z73" s="56">
        <f t="shared" si="56"/>
        <v>0</v>
      </c>
      <c r="AA73" s="56">
        <f t="shared" si="56"/>
        <v>0</v>
      </c>
      <c r="AB73" s="56">
        <f t="shared" si="56"/>
        <v>203.76000000000136</v>
      </c>
      <c r="AC73" s="56">
        <f t="shared" si="56"/>
        <v>0</v>
      </c>
      <c r="AD73" s="56">
        <f t="shared" si="56"/>
        <v>0</v>
      </c>
      <c r="AE73" s="56">
        <f t="shared" si="56"/>
        <v>-1531.2599999999961</v>
      </c>
      <c r="AF73" s="26">
        <f t="shared" si="4"/>
        <v>5845.950000000004</v>
      </c>
      <c r="AG73" s="50"/>
      <c r="AH73" s="50"/>
      <c r="AI73" s="56">
        <f aca="true" t="shared" si="57" ref="AI73:BP73">AI49+AI56+AI63+AI70</f>
        <v>10879.61</v>
      </c>
      <c r="AJ73" s="56">
        <f t="shared" si="57"/>
        <v>0</v>
      </c>
      <c r="AK73" s="56">
        <f t="shared" si="57"/>
        <v>0</v>
      </c>
      <c r="AL73" s="56">
        <f t="shared" si="57"/>
        <v>6594.490000000002</v>
      </c>
      <c r="AM73" s="56">
        <f t="shared" si="57"/>
        <v>0</v>
      </c>
      <c r="AN73" s="56">
        <f t="shared" si="57"/>
        <v>0</v>
      </c>
      <c r="AO73" s="56">
        <f t="shared" si="57"/>
        <v>-3084.140000000001</v>
      </c>
      <c r="AP73" s="56">
        <f t="shared" si="57"/>
        <v>0</v>
      </c>
      <c r="AQ73" s="56">
        <f t="shared" si="57"/>
        <v>0</v>
      </c>
      <c r="AR73" s="56">
        <f t="shared" si="57"/>
        <v>-419.59000000000015</v>
      </c>
      <c r="AS73" s="56">
        <f t="shared" si="57"/>
        <v>0</v>
      </c>
      <c r="AT73" s="56">
        <f t="shared" si="57"/>
        <v>0</v>
      </c>
      <c r="AU73" s="56">
        <f t="shared" si="57"/>
        <v>-807.7100000000005</v>
      </c>
      <c r="AV73" s="56">
        <f t="shared" si="57"/>
        <v>0</v>
      </c>
      <c r="AW73" s="56">
        <f t="shared" si="57"/>
        <v>0</v>
      </c>
      <c r="AX73" s="56">
        <f t="shared" si="57"/>
        <v>1218.7199999999984</v>
      </c>
      <c r="AY73" s="56">
        <f t="shared" si="57"/>
        <v>0</v>
      </c>
      <c r="AZ73" s="56">
        <f t="shared" si="57"/>
        <v>0</v>
      </c>
      <c r="BA73" s="56">
        <f t="shared" si="57"/>
        <v>-4641.639999999999</v>
      </c>
      <c r="BB73" s="56">
        <f t="shared" si="57"/>
        <v>0</v>
      </c>
      <c r="BC73" s="56">
        <f t="shared" si="57"/>
        <v>0</v>
      </c>
      <c r="BD73" s="56">
        <f t="shared" si="57"/>
        <v>7474.53</v>
      </c>
      <c r="BE73" s="56">
        <f t="shared" si="57"/>
        <v>0</v>
      </c>
      <c r="BF73" s="56">
        <f t="shared" si="57"/>
        <v>0</v>
      </c>
      <c r="BG73" s="56">
        <f t="shared" si="57"/>
        <v>7455.3200000000015</v>
      </c>
      <c r="BH73" s="56">
        <f t="shared" si="57"/>
        <v>0</v>
      </c>
      <c r="BI73" s="56">
        <f t="shared" si="57"/>
        <v>0</v>
      </c>
      <c r="BJ73" s="56">
        <f t="shared" si="57"/>
        <v>2407.6300000000015</v>
      </c>
      <c r="BK73" s="56">
        <f t="shared" si="57"/>
        <v>0</v>
      </c>
      <c r="BL73" s="56">
        <f t="shared" si="57"/>
        <v>0</v>
      </c>
      <c r="BM73" s="56">
        <f t="shared" si="57"/>
        <v>-6352.709999999997</v>
      </c>
      <c r="BN73" s="56">
        <f t="shared" si="57"/>
        <v>0</v>
      </c>
      <c r="BO73" s="56">
        <f t="shared" si="57"/>
        <v>0</v>
      </c>
      <c r="BP73" s="56">
        <f t="shared" si="57"/>
        <v>1185.7500000000023</v>
      </c>
      <c r="BQ73" s="26">
        <f t="shared" si="5"/>
        <v>21910.260000000006</v>
      </c>
      <c r="BR73" s="26">
        <f t="shared" si="6"/>
        <v>27756.21000000001</v>
      </c>
      <c r="BS73" s="56"/>
      <c r="BT73" s="56"/>
      <c r="BU73" s="56">
        <f>BU49+BU56+BU63+BU70</f>
        <v>4623.379999999999</v>
      </c>
      <c r="BV73" s="56"/>
      <c r="BW73" s="56"/>
      <c r="BX73" s="56">
        <f>BX49+BX56+BX63+BX70</f>
        <v>-2157.170000000001</v>
      </c>
      <c r="BY73" s="56"/>
      <c r="BZ73" s="56"/>
      <c r="CA73" s="56">
        <f>CA49+CA56+CA63+CA70</f>
        <v>-605.9600000000014</v>
      </c>
      <c r="CB73" s="56"/>
      <c r="CC73" s="56"/>
      <c r="CD73" s="56">
        <f>CD49+CD56+CD63+CD70</f>
        <v>1311.4399999999987</v>
      </c>
      <c r="CE73" s="56"/>
      <c r="CF73" s="56"/>
      <c r="CG73" s="56">
        <f>CG49+CG56+CG63+CG70</f>
        <v>-2286.46</v>
      </c>
      <c r="CH73" s="56"/>
      <c r="CI73" s="56"/>
      <c r="CJ73" s="56">
        <f>CJ49+CJ56+CJ63+CJ70</f>
        <v>4965.189999999998</v>
      </c>
      <c r="CK73" s="56"/>
      <c r="CL73" s="56"/>
      <c r="CM73" s="56">
        <f>CM49+CM56+CM63+CM70</f>
        <v>3022.73</v>
      </c>
      <c r="CN73" s="56"/>
      <c r="CO73" s="56"/>
      <c r="CP73" s="45">
        <f>CP49+CP56+CP63+CP70</f>
        <v>-7415.839999999999</v>
      </c>
      <c r="CQ73" s="56"/>
      <c r="CR73" s="56"/>
      <c r="CS73" s="45">
        <f>CS49+CS56+CS63+CS70</f>
        <v>-1513.9500000000007</v>
      </c>
      <c r="CT73" s="56"/>
      <c r="CU73" s="56"/>
      <c r="CV73" s="45">
        <f>CV49+CV56+CV63+CV70</f>
        <v>2111.0799999999986</v>
      </c>
      <c r="CW73" s="56"/>
      <c r="CX73" s="56"/>
      <c r="CY73" s="45">
        <f>CY49+CY56+CY63+CY70</f>
        <v>684.3399999999979</v>
      </c>
      <c r="CZ73" s="56"/>
      <c r="DA73" s="56"/>
      <c r="DB73" s="45">
        <f>DB49+DB56+DB63+DB70</f>
        <v>-845.8600000000006</v>
      </c>
      <c r="DC73" s="10">
        <f t="shared" si="7"/>
        <v>1892.9199999999892</v>
      </c>
      <c r="DD73" s="38">
        <f t="shared" si="8"/>
        <v>29649.129999999997</v>
      </c>
      <c r="DE73" s="56"/>
      <c r="DF73" s="56"/>
      <c r="DG73" s="45">
        <f>DG49+DG56+DG63+DG70</f>
        <v>13370.840000000004</v>
      </c>
      <c r="DH73" s="56"/>
      <c r="DI73" s="56"/>
      <c r="DJ73" s="45">
        <f>DJ49+DJ56+DJ63+DJ70</f>
        <v>3086.3400000000006</v>
      </c>
      <c r="DK73" s="56"/>
      <c r="DL73" s="56"/>
      <c r="DM73" s="45">
        <f>DM49+DM56+DM63+DM70</f>
        <v>-1126.2299999999946</v>
      </c>
      <c r="DN73" s="56"/>
      <c r="DO73" s="56"/>
      <c r="DP73" s="45">
        <f>DP49+DP56+DP63+DP70</f>
        <v>-1820.4199999999944</v>
      </c>
      <c r="DQ73" s="56"/>
      <c r="DR73" s="56"/>
      <c r="DS73" s="45">
        <f>DS49+DS56+DS63+DS70</f>
        <v>4744.8200000000015</v>
      </c>
      <c r="DT73" s="56"/>
      <c r="DU73" s="56"/>
      <c r="DV73" s="45">
        <f>DV49+DV56+DV63+DV70</f>
        <v>-1444.8399999999979</v>
      </c>
      <c r="DW73" s="56"/>
      <c r="DX73" s="56"/>
      <c r="DY73" s="45">
        <f>DY49+DY56+DY63+DY70</f>
        <v>2221.110000000002</v>
      </c>
      <c r="DZ73" s="56"/>
      <c r="EA73" s="56"/>
      <c r="EB73" s="45">
        <f>EB49+EB56+EB63+EB70</f>
        <v>2362.2800000000025</v>
      </c>
      <c r="EC73" s="56"/>
      <c r="ED73" s="56"/>
      <c r="EE73" s="45">
        <f>EE49+EE56+EE63+EE70</f>
        <v>-2233.389999999994</v>
      </c>
      <c r="EF73" s="56"/>
      <c r="EG73" s="56"/>
      <c r="EH73" s="45">
        <f>EH49+EH56+EH63+EH70</f>
        <v>5688.490000000002</v>
      </c>
      <c r="EI73" s="56"/>
      <c r="EJ73" s="56"/>
      <c r="EK73" s="45">
        <f>EK49+EK56+EK63+EK70</f>
        <v>-1763.4199999999992</v>
      </c>
      <c r="EL73" s="56"/>
      <c r="EM73" s="56"/>
      <c r="EN73" s="45">
        <f>EN49+EN56+EN63+EN70</f>
        <v>5241.439999999999</v>
      </c>
      <c r="EO73" s="44">
        <f t="shared" si="13"/>
        <v>28327.020000000033</v>
      </c>
      <c r="EP73" s="44">
        <f t="shared" si="14"/>
        <v>57976.15000000003</v>
      </c>
      <c r="EQ73" s="45"/>
      <c r="ER73" s="45"/>
      <c r="ES73" s="45">
        <v>4068.47</v>
      </c>
      <c r="ET73" s="45"/>
      <c r="EU73" s="45"/>
      <c r="EV73" s="45">
        <v>4086.76</v>
      </c>
      <c r="EW73" s="45"/>
      <c r="EX73" s="45"/>
      <c r="EY73" s="45">
        <v>4086.76</v>
      </c>
      <c r="EZ73" s="45"/>
      <c r="FA73" s="45"/>
      <c r="FB73" s="45">
        <v>4086.76</v>
      </c>
      <c r="FC73" s="45"/>
      <c r="FD73" s="45"/>
      <c r="FE73" s="45">
        <v>4086.76</v>
      </c>
      <c r="FF73" s="45"/>
      <c r="FG73" s="45"/>
      <c r="FH73" s="45">
        <v>4086.76</v>
      </c>
      <c r="FI73" s="45"/>
      <c r="FJ73" s="45"/>
      <c r="FK73" s="45">
        <v>4086.76</v>
      </c>
      <c r="FL73" s="45"/>
      <c r="FM73" s="45"/>
      <c r="FN73" s="45">
        <v>4086.76</v>
      </c>
      <c r="FO73" s="45"/>
      <c r="FP73" s="45"/>
      <c r="FQ73" s="45">
        <v>4086.76</v>
      </c>
    </row>
    <row r="74" spans="1:173" s="6" customFormat="1" ht="24">
      <c r="A74" s="53" t="s">
        <v>63</v>
      </c>
      <c r="B74" s="54"/>
      <c r="C74" s="55">
        <f>C51+C58+C65+C72</f>
        <v>-3870.270000000004</v>
      </c>
      <c r="D74" s="55">
        <f aca="true" t="shared" si="58" ref="D74:Q74">D51+D58+D65+D72</f>
        <v>0</v>
      </c>
      <c r="E74" s="55">
        <f t="shared" si="58"/>
        <v>-11535.760000000011</v>
      </c>
      <c r="F74" s="55">
        <f t="shared" si="58"/>
        <v>0</v>
      </c>
      <c r="G74" s="55">
        <f t="shared" si="58"/>
        <v>-4663.889999999994</v>
      </c>
      <c r="H74" s="55">
        <f t="shared" si="58"/>
        <v>0</v>
      </c>
      <c r="I74" s="55">
        <f t="shared" si="58"/>
        <v>-14502.819999999996</v>
      </c>
      <c r="J74" s="55">
        <f t="shared" si="58"/>
        <v>0</v>
      </c>
      <c r="K74" s="55">
        <f t="shared" si="58"/>
        <v>-6442.379999999996</v>
      </c>
      <c r="L74" s="55">
        <f t="shared" si="58"/>
        <v>0</v>
      </c>
      <c r="M74" s="55">
        <f t="shared" si="58"/>
        <v>-132.8200000000013</v>
      </c>
      <c r="N74" s="55">
        <f t="shared" si="58"/>
        <v>0</v>
      </c>
      <c r="O74" s="55">
        <f t="shared" si="58"/>
        <v>-7139.800000000007</v>
      </c>
      <c r="P74" s="55">
        <f t="shared" si="58"/>
        <v>0</v>
      </c>
      <c r="Q74" s="55">
        <f t="shared" si="58"/>
        <v>1675.960000000009</v>
      </c>
      <c r="R74" s="57"/>
      <c r="S74" s="17">
        <f t="shared" si="46"/>
        <v>-46611.78</v>
      </c>
      <c r="T74" s="50"/>
      <c r="U74" s="50"/>
      <c r="V74" s="56">
        <f>V51+V58+V65+V72</f>
        <v>3023.6700000000073</v>
      </c>
      <c r="W74" s="56">
        <f aca="true" t="shared" si="59" ref="W74:AL74">W51+W58+W65+W72</f>
        <v>0</v>
      </c>
      <c r="X74" s="56">
        <f t="shared" si="59"/>
        <v>0</v>
      </c>
      <c r="Y74" s="56">
        <f t="shared" si="59"/>
        <v>-21841.540000000008</v>
      </c>
      <c r="Z74" s="56">
        <f t="shared" si="59"/>
        <v>0</v>
      </c>
      <c r="AA74" s="56">
        <f t="shared" si="59"/>
        <v>0</v>
      </c>
      <c r="AB74" s="56">
        <f t="shared" si="59"/>
        <v>2084.050000000002</v>
      </c>
      <c r="AC74" s="56">
        <f t="shared" si="59"/>
        <v>0</v>
      </c>
      <c r="AD74" s="56">
        <f t="shared" si="59"/>
        <v>0</v>
      </c>
      <c r="AE74" s="56">
        <f t="shared" si="59"/>
        <v>2620.3972857142853</v>
      </c>
      <c r="AF74" s="26">
        <f t="shared" si="4"/>
        <v>-60725.20271428571</v>
      </c>
      <c r="AG74" s="56">
        <f t="shared" si="59"/>
        <v>0</v>
      </c>
      <c r="AH74" s="56">
        <f t="shared" si="59"/>
        <v>0</v>
      </c>
      <c r="AI74" s="56">
        <f t="shared" si="59"/>
        <v>-9938.626568681328</v>
      </c>
      <c r="AJ74" s="56">
        <f t="shared" si="59"/>
        <v>0</v>
      </c>
      <c r="AK74" s="56">
        <f t="shared" si="59"/>
        <v>0</v>
      </c>
      <c r="AL74" s="56">
        <f t="shared" si="59"/>
        <v>-38175.92999999999</v>
      </c>
      <c r="AM74" s="45"/>
      <c r="AN74" s="45"/>
      <c r="AO74" s="45">
        <f>AO51+AO58+AO65+AO72</f>
        <v>-3517.4</v>
      </c>
      <c r="AP74" s="45">
        <f aca="true" t="shared" si="60" ref="AP74:AU74">AP51+AP58+AP65+AP72</f>
        <v>0</v>
      </c>
      <c r="AQ74" s="45">
        <f t="shared" si="60"/>
        <v>0</v>
      </c>
      <c r="AR74" s="45">
        <f t="shared" si="60"/>
        <v>2745.4499999999953</v>
      </c>
      <c r="AS74" s="45">
        <f t="shared" si="60"/>
        <v>0</v>
      </c>
      <c r="AT74" s="45">
        <f t="shared" si="60"/>
        <v>0</v>
      </c>
      <c r="AU74" s="45">
        <f t="shared" si="60"/>
        <v>-64547.5</v>
      </c>
      <c r="AV74" s="45"/>
      <c r="AW74" s="45"/>
      <c r="AX74" s="45">
        <f>AX51+AX58+AX65+AX72</f>
        <v>-2806.1500000000005</v>
      </c>
      <c r="AY74" s="45">
        <f aca="true" t="shared" si="61" ref="AY74:BD74">AY51+AY58+AY65+AY72</f>
        <v>0</v>
      </c>
      <c r="AZ74" s="45">
        <f t="shared" si="61"/>
        <v>0</v>
      </c>
      <c r="BA74" s="45">
        <f t="shared" si="61"/>
        <v>601.7499999999932</v>
      </c>
      <c r="BB74" s="45">
        <f t="shared" si="61"/>
        <v>0</v>
      </c>
      <c r="BC74" s="45">
        <f t="shared" si="61"/>
        <v>0</v>
      </c>
      <c r="BD74" s="45">
        <f t="shared" si="61"/>
        <v>-3792.6600000000008</v>
      </c>
      <c r="BE74" s="45">
        <f aca="true" t="shared" si="62" ref="BE74:BM74">BE51+BE58+BE65+BE72</f>
        <v>0</v>
      </c>
      <c r="BF74" s="45">
        <f t="shared" si="62"/>
        <v>0</v>
      </c>
      <c r="BG74" s="45">
        <f t="shared" si="62"/>
        <v>-6060.640000000002</v>
      </c>
      <c r="BH74" s="45">
        <f t="shared" si="62"/>
        <v>0</v>
      </c>
      <c r="BI74" s="45">
        <f t="shared" si="62"/>
        <v>0</v>
      </c>
      <c r="BJ74" s="45">
        <f t="shared" si="62"/>
        <v>-5515.8099999999995</v>
      </c>
      <c r="BK74" s="45">
        <f t="shared" si="62"/>
        <v>0</v>
      </c>
      <c r="BL74" s="45">
        <f t="shared" si="62"/>
        <v>0</v>
      </c>
      <c r="BM74" s="45">
        <f t="shared" si="62"/>
        <v>1426.719999999993</v>
      </c>
      <c r="BN74" s="45">
        <f>BN51+BN58+BN65+BN72</f>
        <v>0</v>
      </c>
      <c r="BO74" s="45">
        <f>BO51+BO58+BO65+BO72</f>
        <v>0</v>
      </c>
      <c r="BP74" s="45">
        <f>BP51+BP58+BP65+BP72</f>
        <v>-1390.2100000000014</v>
      </c>
      <c r="BQ74" s="26">
        <f t="shared" si="5"/>
        <v>-130971.00656868133</v>
      </c>
      <c r="BR74" s="26">
        <f t="shared" si="6"/>
        <v>-191696.20928296703</v>
      </c>
      <c r="BS74" s="45"/>
      <c r="BT74" s="45"/>
      <c r="BU74" s="45">
        <f>BU51+BU58+BU65+BU72</f>
        <v>2612.8599999999988</v>
      </c>
      <c r="BV74" s="45"/>
      <c r="BW74" s="45"/>
      <c r="BX74" s="45">
        <f>BX51+BX58+BX65+BX72</f>
        <v>-9500.55999999999</v>
      </c>
      <c r="BY74" s="45"/>
      <c r="BZ74" s="45"/>
      <c r="CA74" s="45">
        <f>CA51+CA58+CA65+CA72</f>
        <v>-28483.25999999999</v>
      </c>
      <c r="CB74" s="45"/>
      <c r="CC74" s="45"/>
      <c r="CD74" s="45">
        <f>CD51+CD58+CD65+CD72</f>
        <v>6247.84</v>
      </c>
      <c r="CE74" s="45"/>
      <c r="CF74" s="45"/>
      <c r="CG74" s="45">
        <f>CG51+CG58+CG65+CG72</f>
        <v>6302.039999999998</v>
      </c>
      <c r="CH74" s="45"/>
      <c r="CI74" s="45"/>
      <c r="CJ74" s="45">
        <f>CJ51+CJ58+CJ65+CJ72</f>
        <v>1334.96</v>
      </c>
      <c r="CK74" s="45"/>
      <c r="CL74" s="45"/>
      <c r="CM74" s="45">
        <f>CM51+CM58+CM65+CM72</f>
        <v>-1565.0200000000045</v>
      </c>
      <c r="CN74" s="45"/>
      <c r="CO74" s="45"/>
      <c r="CP74" s="45">
        <f>CP51+CP58+CP65+CP72</f>
        <v>14668.77</v>
      </c>
      <c r="CQ74" s="45"/>
      <c r="CR74" s="45"/>
      <c r="CS74" s="45">
        <f>CS51+CS58+CS65+CS72</f>
        <v>9644.86</v>
      </c>
      <c r="CT74" s="45"/>
      <c r="CU74" s="45"/>
      <c r="CV74" s="45">
        <f>CV51+CV58+CV65+CV72</f>
        <v>2354.2300000000027</v>
      </c>
      <c r="CW74" s="45"/>
      <c r="CX74" s="45"/>
      <c r="CY74" s="45">
        <f>CY51+CY58+CY65+CY72</f>
        <v>-25692.229999999992</v>
      </c>
      <c r="CZ74" s="45"/>
      <c r="DA74" s="45"/>
      <c r="DB74" s="45">
        <f>DB51+DB58+DB65+DB72</f>
        <v>6822.57</v>
      </c>
      <c r="DC74" s="10">
        <f t="shared" si="7"/>
        <v>-15252.939999999979</v>
      </c>
      <c r="DD74" s="38">
        <f t="shared" si="8"/>
        <v>-206949.149282967</v>
      </c>
      <c r="DE74" s="45"/>
      <c r="DF74" s="45"/>
      <c r="DG74" s="45">
        <f>DG51+DG58+DG65+DG72</f>
        <v>3204.199999999999</v>
      </c>
      <c r="DH74" s="45"/>
      <c r="DI74" s="45"/>
      <c r="DJ74" s="45">
        <f>DJ51+DJ58+DJ65+DJ72</f>
        <v>-13527.199999999993</v>
      </c>
      <c r="DK74" s="45"/>
      <c r="DL74" s="45"/>
      <c r="DM74" s="45">
        <f>DM51+DM58+DM65+DM72</f>
        <v>15728.579999999994</v>
      </c>
      <c r="DN74" s="45"/>
      <c r="DO74" s="45"/>
      <c r="DP74" s="45">
        <f>DP51+DP58+DP65+DP72</f>
        <v>5145.890000000003</v>
      </c>
      <c r="DQ74" s="45"/>
      <c r="DR74" s="45"/>
      <c r="DS74" s="45">
        <f>DS51+DS58+DS65+DS72</f>
        <v>7263.149999999996</v>
      </c>
      <c r="DT74" s="45"/>
      <c r="DU74" s="45"/>
      <c r="DV74" s="45">
        <f>DV51+DV58+DV65+DV72</f>
        <v>17906.23</v>
      </c>
      <c r="DW74" s="45"/>
      <c r="DX74" s="45"/>
      <c r="DY74" s="45">
        <f>DY51+DY58+DY65+DY72</f>
        <v>14640.119999999997</v>
      </c>
      <c r="DZ74" s="45"/>
      <c r="EA74" s="45"/>
      <c r="EB74" s="45">
        <f>EB51+EB58+EB65+EB72</f>
        <v>14367.85</v>
      </c>
      <c r="EC74" s="45"/>
      <c r="ED74" s="45"/>
      <c r="EE74" s="45">
        <f>EE51+EE58+EE65+EE72</f>
        <v>12725.849999999997</v>
      </c>
      <c r="EF74" s="45"/>
      <c r="EG74" s="45"/>
      <c r="EH74" s="45">
        <f>EH51+EH58+EH65+EH72</f>
        <v>7080.279999999999</v>
      </c>
      <c r="EI74" s="45"/>
      <c r="EJ74" s="45"/>
      <c r="EK74" s="45">
        <f>EK51+EK58+EK65+EK72</f>
        <v>16512.96</v>
      </c>
      <c r="EL74" s="45"/>
      <c r="EM74" s="45"/>
      <c r="EN74" s="45">
        <f>EN51+EN58+EN65+EN72</f>
        <v>-123338.84000000001</v>
      </c>
      <c r="EO74" s="111">
        <f t="shared" si="13"/>
        <v>-22290.930000000037</v>
      </c>
      <c r="EP74" s="44">
        <f t="shared" si="14"/>
        <v>-229240.07928296702</v>
      </c>
      <c r="EQ74" s="45"/>
      <c r="ER74" s="45"/>
      <c r="ES74" s="45">
        <v>3318.54</v>
      </c>
      <c r="ET74" s="45"/>
      <c r="EU74" s="45"/>
      <c r="EV74" s="45">
        <v>3840.74</v>
      </c>
      <c r="EW74" s="45"/>
      <c r="EX74" s="45"/>
      <c r="EY74" s="45">
        <v>3599.37</v>
      </c>
      <c r="EZ74" s="45"/>
      <c r="FA74" s="45"/>
      <c r="FB74" s="45">
        <v>4712.27</v>
      </c>
      <c r="FC74" s="45"/>
      <c r="FD74" s="45"/>
      <c r="FE74" s="45">
        <v>4313.34</v>
      </c>
      <c r="FF74" s="45"/>
      <c r="FG74" s="45"/>
      <c r="FH74" s="45">
        <v>4584.1</v>
      </c>
      <c r="FI74" s="45"/>
      <c r="FJ74" s="45"/>
      <c r="FK74" s="45">
        <v>3832.12</v>
      </c>
      <c r="FL74" s="45"/>
      <c r="FM74" s="45"/>
      <c r="FN74" s="45">
        <v>3868.69</v>
      </c>
      <c r="FO74" s="45"/>
      <c r="FP74" s="45"/>
      <c r="FQ74" s="45">
        <v>4624.01</v>
      </c>
    </row>
    <row r="75" spans="1:173" ht="12.75">
      <c r="A75" s="58"/>
      <c r="B75" s="58"/>
      <c r="C75" s="58"/>
      <c r="D75" s="58"/>
      <c r="E75" s="59">
        <f>C74+E74</f>
        <v>-15406.030000000015</v>
      </c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59">
        <f>S74+V74</f>
        <v>-43588.10999999999</v>
      </c>
      <c r="W75" s="8"/>
      <c r="X75" s="8"/>
      <c r="Y75" s="8"/>
      <c r="Z75" s="8"/>
      <c r="AA75" s="8"/>
      <c r="AB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D75" s="3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49"/>
      <c r="ER75" s="49"/>
      <c r="ES75" s="45">
        <f>ES73-ES74</f>
        <v>749.9299999999998</v>
      </c>
      <c r="ET75" s="49"/>
      <c r="EU75" s="49"/>
      <c r="EV75" s="45">
        <f>EV73-EV74</f>
        <v>246.02000000000044</v>
      </c>
      <c r="EW75" s="49"/>
      <c r="EX75" s="49"/>
      <c r="EY75" s="45">
        <f>EY73-EY74</f>
        <v>487.3900000000003</v>
      </c>
      <c r="EZ75" s="49"/>
      <c r="FA75" s="49"/>
      <c r="FB75" s="45">
        <f>FB73-FB74</f>
        <v>-625.5100000000002</v>
      </c>
      <c r="FC75" s="49"/>
      <c r="FD75" s="49"/>
      <c r="FE75" s="45">
        <f>FE73-FE74</f>
        <v>-226.57999999999993</v>
      </c>
      <c r="FF75" s="49"/>
      <c r="FG75" s="49"/>
      <c r="FH75" s="45">
        <f>FH73-FH74</f>
        <v>-497.34000000000015</v>
      </c>
      <c r="FI75" s="49"/>
      <c r="FJ75" s="49"/>
      <c r="FK75" s="45">
        <f>FK73-FK74</f>
        <v>254.64000000000033</v>
      </c>
      <c r="FL75" s="49"/>
      <c r="FM75" s="49"/>
      <c r="FN75" s="45">
        <f>FN73-FN74</f>
        <v>218.07000000000016</v>
      </c>
      <c r="FO75" s="49"/>
      <c r="FP75" s="49"/>
      <c r="FQ75" s="45">
        <f>FQ73-FQ74</f>
        <v>-537.25</v>
      </c>
    </row>
    <row r="76" spans="1:173" ht="14.25">
      <c r="A76" s="141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59">
        <f>AU74+AR74+AO74+AL74+AI74+AE74+AB74+Y74+V74+S74</f>
        <v>-174159.20928296703</v>
      </c>
      <c r="AV76" s="8"/>
      <c r="AW76" s="59"/>
      <c r="AY76" s="8"/>
      <c r="AZ76" s="8"/>
      <c r="BA76" s="8"/>
      <c r="BB76" s="8"/>
      <c r="BC76" s="8"/>
      <c r="BD76" s="59">
        <f>BD74+BA74+AX74+AU74+AR74+AO74+AL74+AI74+AE74+AB74+Y74+V74+S74</f>
        <v>-180156.26928296703</v>
      </c>
      <c r="BE76" s="8"/>
      <c r="BF76" s="8"/>
      <c r="BG76" s="59"/>
      <c r="BH76" s="8"/>
      <c r="BI76" s="8"/>
      <c r="BJ76" s="59">
        <f>BD76+BG74+BJ74</f>
        <v>-191732.71928296704</v>
      </c>
      <c r="BK76" s="8"/>
      <c r="BL76" s="8"/>
      <c r="BM76" s="59">
        <f>BJ76+BM74</f>
        <v>-190305.99928296704</v>
      </c>
      <c r="BN76" s="8"/>
      <c r="BO76" s="8"/>
      <c r="BP76" s="59">
        <f>BM76+BP74</f>
        <v>-191696.20928296703</v>
      </c>
      <c r="BS76" s="8"/>
      <c r="BT76" s="8"/>
      <c r="BU76" s="59">
        <f>BP78+BU74</f>
        <v>-150414.38928296705</v>
      </c>
      <c r="BV76" s="8"/>
      <c r="BW76" s="8"/>
      <c r="BX76" s="59">
        <f>BU76+BX74</f>
        <v>-159914.94928296705</v>
      </c>
      <c r="BY76" s="8"/>
      <c r="BZ76" s="8"/>
      <c r="CA76" s="59">
        <f>BX76+CA74</f>
        <v>-188398.20928296703</v>
      </c>
      <c r="CB76" s="8"/>
      <c r="CC76" s="8"/>
      <c r="CD76" s="59">
        <f>CA76+CD74</f>
        <v>-182150.36928296703</v>
      </c>
      <c r="CE76" s="8"/>
      <c r="CF76" s="8"/>
      <c r="CG76" s="59">
        <f>CD76+CG74</f>
        <v>-175848.32928296702</v>
      </c>
      <c r="CH76" s="8"/>
      <c r="CI76" s="8"/>
      <c r="CJ76" s="59">
        <f>CG76+CJ74</f>
        <v>-174513.36928296703</v>
      </c>
      <c r="CK76" s="8"/>
      <c r="CL76" s="8"/>
      <c r="CM76" s="59">
        <f>CJ76+CM74</f>
        <v>-176078.38928296705</v>
      </c>
      <c r="CN76" s="8"/>
      <c r="CO76" s="8"/>
      <c r="CP76" s="59">
        <f>CM76+CP74</f>
        <v>-161409.61928296706</v>
      </c>
      <c r="CQ76" s="8"/>
      <c r="CR76" s="8"/>
      <c r="CS76" s="59">
        <f>CP76+CS74</f>
        <v>-151764.75928296708</v>
      </c>
      <c r="CT76" s="8"/>
      <c r="CU76" s="8"/>
      <c r="CV76" s="59">
        <f>CS76+CV74</f>
        <v>-149410.52928296707</v>
      </c>
      <c r="CW76" s="8"/>
      <c r="CX76" s="8"/>
      <c r="CY76" s="59">
        <f>CV76+CY74</f>
        <v>-175102.75928296705</v>
      </c>
      <c r="CZ76" s="8"/>
      <c r="DA76" s="8"/>
      <c r="DB76" s="59">
        <f>CY76+DB74</f>
        <v>-168280.18928296704</v>
      </c>
      <c r="DD76" s="38"/>
      <c r="DE76" s="8"/>
      <c r="DF76" s="8"/>
      <c r="DG76" s="59">
        <f>DD78+DG74</f>
        <v>-113720.93928296703</v>
      </c>
      <c r="DH76" s="8"/>
      <c r="DI76" s="8"/>
      <c r="DJ76" s="59">
        <f>DG78+DJ74</f>
        <v>-127248.13928296702</v>
      </c>
      <c r="DK76" s="8"/>
      <c r="DL76" s="8"/>
      <c r="DM76" s="59">
        <f>DJ78+DM74</f>
        <v>-111519.55928296703</v>
      </c>
      <c r="DN76" s="8"/>
      <c r="DO76" s="8"/>
      <c r="DP76" s="59">
        <f>DM78+DP74</f>
        <v>-106373.66928296704</v>
      </c>
      <c r="DQ76" s="8"/>
      <c r="DR76" s="8"/>
      <c r="DS76" s="59">
        <f>DP78+DS74</f>
        <v>-99110.51928296704</v>
      </c>
      <c r="DT76" s="8"/>
      <c r="DU76" s="8"/>
      <c r="DV76" s="59">
        <f>DS78+DV74</f>
        <v>-81204.28928296705</v>
      </c>
      <c r="DW76" s="8"/>
      <c r="DX76" s="8"/>
      <c r="DY76" s="59">
        <f>DV78+DY74</f>
        <v>-66564.16928296705</v>
      </c>
      <c r="DZ76" s="8"/>
      <c r="EA76" s="8"/>
      <c r="EB76" s="59">
        <f>DY78+EB74</f>
        <v>-52196.31928296705</v>
      </c>
      <c r="EC76" s="8"/>
      <c r="ED76" s="8"/>
      <c r="EE76" s="59">
        <f>EB78+EE74</f>
        <v>-39470.46928296705</v>
      </c>
      <c r="EF76" s="8"/>
      <c r="EG76" s="8"/>
      <c r="EH76" s="59">
        <f>EE78+EH74</f>
        <v>-32390.189282967054</v>
      </c>
      <c r="EI76" s="8"/>
      <c r="EJ76" s="8"/>
      <c r="EK76" s="59">
        <f>EH78+EK74</f>
        <v>-15877.229282967055</v>
      </c>
      <c r="EL76" s="8"/>
      <c r="EM76" s="8"/>
      <c r="EN76" s="110">
        <f>EK78+EN74</f>
        <v>-139216.06928296707</v>
      </c>
      <c r="EO76" s="59"/>
      <c r="EP76" s="59"/>
      <c r="EQ76" s="45"/>
      <c r="ER76" s="45"/>
      <c r="ES76" s="45"/>
      <c r="ET76" s="45"/>
      <c r="EU76" s="45"/>
      <c r="EV76" s="45"/>
      <c r="EW76" s="45"/>
      <c r="EX76" s="45"/>
      <c r="EY76" s="45"/>
      <c r="EZ76" s="45"/>
      <c r="FA76" s="45"/>
      <c r="FB76" s="45"/>
      <c r="FC76" s="45"/>
      <c r="FD76" s="45"/>
      <c r="FE76" s="45"/>
      <c r="FF76" s="45"/>
      <c r="FG76" s="45"/>
      <c r="FH76" s="45"/>
      <c r="FI76" s="45"/>
      <c r="FJ76" s="45"/>
      <c r="FK76" s="45"/>
      <c r="FL76" s="45"/>
      <c r="FM76" s="45"/>
      <c r="FN76" s="45"/>
      <c r="FO76" s="45"/>
      <c r="FP76" s="45"/>
      <c r="FQ76" s="45"/>
    </row>
    <row r="77" spans="1:173" ht="14.25">
      <c r="A77" s="60"/>
      <c r="B77" s="60"/>
      <c r="C77" s="60"/>
      <c r="D77" s="60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 t="s">
        <v>295</v>
      </c>
      <c r="BP77" s="59">
        <v>38668.96</v>
      </c>
      <c r="BR77" s="38"/>
      <c r="BS77" s="8"/>
      <c r="BT77" s="8"/>
      <c r="BU77" s="59"/>
      <c r="BV77" s="8"/>
      <c r="BW77" s="8"/>
      <c r="BX77" s="59"/>
      <c r="BY77" s="8"/>
      <c r="BZ77" s="8"/>
      <c r="CA77" s="59"/>
      <c r="CB77" s="8"/>
      <c r="CC77" s="8"/>
      <c r="CD77" s="59"/>
      <c r="CE77" s="8"/>
      <c r="CF77" s="8"/>
      <c r="CG77" s="59"/>
      <c r="CH77" s="8"/>
      <c r="CI77" s="8"/>
      <c r="CJ77" s="59"/>
      <c r="CK77" s="8"/>
      <c r="CL77" s="8"/>
      <c r="CM77" s="59"/>
      <c r="CN77" s="8"/>
      <c r="CO77" s="8"/>
      <c r="CP77" s="59"/>
      <c r="CQ77" s="8"/>
      <c r="CR77" s="8"/>
      <c r="CS77" s="59"/>
      <c r="CT77" s="8"/>
      <c r="CU77" s="8"/>
      <c r="CV77" s="59"/>
      <c r="CW77" s="8"/>
      <c r="CX77" s="8"/>
      <c r="CY77" s="59"/>
      <c r="CZ77" s="8"/>
      <c r="DA77" s="8" t="s">
        <v>391</v>
      </c>
      <c r="DB77" s="59">
        <v>55825.85</v>
      </c>
      <c r="DC77" s="10">
        <f t="shared" si="7"/>
        <v>55825.85</v>
      </c>
      <c r="DD77" s="38">
        <f>DB77+BP77</f>
        <v>94494.81</v>
      </c>
      <c r="DE77" s="8"/>
      <c r="DF77" s="8" t="s">
        <v>391</v>
      </c>
      <c r="DG77" s="59"/>
      <c r="DH77" s="8"/>
      <c r="DI77" s="8" t="s">
        <v>391</v>
      </c>
      <c r="DJ77" s="59"/>
      <c r="DK77" s="8"/>
      <c r="DL77" s="8" t="s">
        <v>391</v>
      </c>
      <c r="DM77" s="59"/>
      <c r="DN77" s="8"/>
      <c r="DO77" s="8" t="s">
        <v>391</v>
      </c>
      <c r="DP77" s="59"/>
      <c r="DQ77" s="8"/>
      <c r="DR77" s="8" t="s">
        <v>391</v>
      </c>
      <c r="DS77" s="59"/>
      <c r="DT77" s="8"/>
      <c r="DU77" s="8" t="s">
        <v>391</v>
      </c>
      <c r="DV77" s="59"/>
      <c r="DW77" s="8"/>
      <c r="DX77" s="8" t="s">
        <v>391</v>
      </c>
      <c r="DY77" s="59"/>
      <c r="DZ77" s="8"/>
      <c r="EA77" s="8" t="s">
        <v>391</v>
      </c>
      <c r="EB77" s="59"/>
      <c r="EC77" s="8"/>
      <c r="ED77" s="8" t="s">
        <v>391</v>
      </c>
      <c r="EE77" s="59"/>
      <c r="EF77" s="8"/>
      <c r="EG77" s="8" t="s">
        <v>391</v>
      </c>
      <c r="EH77" s="59"/>
      <c r="EI77" s="8"/>
      <c r="EJ77" s="8" t="s">
        <v>391</v>
      </c>
      <c r="EK77" s="59"/>
      <c r="EL77" s="8"/>
      <c r="EM77" s="8" t="s">
        <v>391</v>
      </c>
      <c r="EN77" s="59">
        <v>61808.76</v>
      </c>
      <c r="EO77" s="44"/>
      <c r="EP77" s="59"/>
      <c r="EQ77" s="45"/>
      <c r="ER77" s="45"/>
      <c r="ES77" s="45">
        <f>ES74-ES72</f>
        <v>-749.9299999999998</v>
      </c>
      <c r="ET77" s="45"/>
      <c r="EU77" s="45"/>
      <c r="EV77" s="45">
        <f>EV74-EV72</f>
        <v>-246.02000000000044</v>
      </c>
      <c r="EW77" s="45"/>
      <c r="EX77" s="45"/>
      <c r="EY77" s="45">
        <f>EY74-EY72</f>
        <v>-487.3900000000003</v>
      </c>
      <c r="EZ77" s="45"/>
      <c r="FA77" s="45"/>
      <c r="FB77" s="45">
        <f>FB74-FB72</f>
        <v>625.5100000000002</v>
      </c>
      <c r="FC77" s="45"/>
      <c r="FD77" s="45"/>
      <c r="FE77" s="45">
        <f>FE74-FE72</f>
        <v>226.57999999999993</v>
      </c>
      <c r="FF77" s="45"/>
      <c r="FG77" s="45"/>
      <c r="FH77" s="45">
        <f>FH74-FH72</f>
        <v>497.34000000000015</v>
      </c>
      <c r="FI77" s="45"/>
      <c r="FJ77" s="45"/>
      <c r="FK77" s="45">
        <f>FK74-FK72</f>
        <v>-254.64000000000033</v>
      </c>
      <c r="FL77" s="45"/>
      <c r="FM77" s="45"/>
      <c r="FN77" s="45">
        <f>FN74-FN72</f>
        <v>-218.07000000000016</v>
      </c>
      <c r="FO77" s="45"/>
      <c r="FP77" s="45"/>
      <c r="FQ77" s="45">
        <f>FQ74-FQ72</f>
        <v>537.25</v>
      </c>
    </row>
    <row r="78" spans="1:173" ht="14.25">
      <c r="A78" s="141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59"/>
      <c r="AU78" s="8"/>
      <c r="AV78" s="8"/>
      <c r="AW78" s="59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59">
        <f>BP76+BP77</f>
        <v>-153027.24928296704</v>
      </c>
      <c r="BQ78" s="38"/>
      <c r="BR78" s="38"/>
      <c r="BS78" s="8"/>
      <c r="BT78" s="8"/>
      <c r="BU78" s="38"/>
      <c r="BV78" s="8"/>
      <c r="BW78" s="8"/>
      <c r="BX78" s="38"/>
      <c r="BY78" s="8"/>
      <c r="BZ78" s="8"/>
      <c r="CA78" s="38"/>
      <c r="CB78" s="8"/>
      <c r="CC78" s="8"/>
      <c r="CD78" s="38"/>
      <c r="CE78" s="8"/>
      <c r="CF78" s="8"/>
      <c r="CG78" s="38"/>
      <c r="CH78" s="8"/>
      <c r="CI78" s="8"/>
      <c r="CJ78" s="38"/>
      <c r="CK78" s="8"/>
      <c r="CL78" s="8"/>
      <c r="CM78" s="38"/>
      <c r="CN78" s="8"/>
      <c r="CO78" s="8"/>
      <c r="CP78" s="59"/>
      <c r="CQ78" s="8"/>
      <c r="CR78" s="8"/>
      <c r="CS78" s="59"/>
      <c r="CT78" s="8"/>
      <c r="CU78" s="8"/>
      <c r="CV78" s="59"/>
      <c r="CW78" s="8"/>
      <c r="CX78" s="8"/>
      <c r="CY78" s="59"/>
      <c r="CZ78" s="8"/>
      <c r="DA78" s="8"/>
      <c r="DB78" s="59">
        <f>DB76+DB77</f>
        <v>-112454.33928296703</v>
      </c>
      <c r="DC78" s="10">
        <f t="shared" si="7"/>
        <v>-112454.33928296703</v>
      </c>
      <c r="DD78" s="90">
        <f>'[1]Лист1'!$DD$77</f>
        <v>-116925.13928296702</v>
      </c>
      <c r="DE78" s="8"/>
      <c r="DF78" s="8"/>
      <c r="DG78" s="59">
        <f>DG76+DG77</f>
        <v>-113720.93928296703</v>
      </c>
      <c r="DH78" s="8"/>
      <c r="DI78" s="8"/>
      <c r="DJ78" s="59">
        <f>DJ76+DJ77</f>
        <v>-127248.13928296702</v>
      </c>
      <c r="DK78" s="8"/>
      <c r="DL78" s="8"/>
      <c r="DM78" s="59">
        <f>DM76+DM77</f>
        <v>-111519.55928296703</v>
      </c>
      <c r="DN78" s="8"/>
      <c r="DO78" s="8"/>
      <c r="DP78" s="59">
        <f>DP76+DP77</f>
        <v>-106373.66928296704</v>
      </c>
      <c r="DQ78" s="8"/>
      <c r="DR78" s="8"/>
      <c r="DS78" s="59">
        <f>DS76+DS77</f>
        <v>-99110.51928296704</v>
      </c>
      <c r="DT78" s="8"/>
      <c r="DU78" s="8"/>
      <c r="DV78" s="59">
        <f>DV76+DV77</f>
        <v>-81204.28928296705</v>
      </c>
      <c r="DW78" s="8"/>
      <c r="DX78" s="8"/>
      <c r="DY78" s="59">
        <f>DY76+DY77</f>
        <v>-66564.16928296705</v>
      </c>
      <c r="DZ78" s="8"/>
      <c r="EA78" s="8"/>
      <c r="EB78" s="59">
        <f>EB76+EB77</f>
        <v>-52196.31928296705</v>
      </c>
      <c r="EC78" s="8"/>
      <c r="ED78" s="8"/>
      <c r="EE78" s="59">
        <f>EE76+EE77</f>
        <v>-39470.46928296705</v>
      </c>
      <c r="EF78" s="8"/>
      <c r="EG78" s="8"/>
      <c r="EH78" s="59">
        <f>EH76+EH77</f>
        <v>-32390.189282967054</v>
      </c>
      <c r="EI78" s="8"/>
      <c r="EJ78" s="8"/>
      <c r="EK78" s="59">
        <f>EK76+EK77</f>
        <v>-15877.229282967055</v>
      </c>
      <c r="EL78" s="8"/>
      <c r="EM78" s="8"/>
      <c r="EN78" s="144">
        <f>EN76+EN77</f>
        <v>-77407.30928296706</v>
      </c>
      <c r="EO78" s="59"/>
      <c r="EP78" s="114"/>
      <c r="EQ78" s="56"/>
      <c r="ER78" s="56"/>
      <c r="ES78" s="45">
        <f>ES54+ES61+ES68+ES75</f>
        <v>6643.930000000004</v>
      </c>
      <c r="ET78" s="56"/>
      <c r="EU78" s="56"/>
      <c r="EV78" s="45">
        <f>EV54+EV61+EV68+EV75</f>
        <v>1412.010000000003</v>
      </c>
      <c r="EW78" s="56"/>
      <c r="EX78" s="56"/>
      <c r="EY78" s="45">
        <f>EY54+EY61+EY68+EY75</f>
        <v>6023.019999999999</v>
      </c>
      <c r="EZ78" s="56"/>
      <c r="FA78" s="56"/>
      <c r="FB78" s="45">
        <f>FB54+FB61+FB68+FB75</f>
        <v>-9690.919999999996</v>
      </c>
      <c r="FC78" s="56"/>
      <c r="FD78" s="56"/>
      <c r="FE78" s="45">
        <f>FE54+FE61+FE68+FE75</f>
        <v>-5091.750000000001</v>
      </c>
      <c r="FF78" s="56"/>
      <c r="FG78" s="56"/>
      <c r="FH78" s="45">
        <f>FH54+FH61+FH68+FH75</f>
        <v>-6171.079999999992</v>
      </c>
      <c r="FI78" s="56"/>
      <c r="FJ78" s="56"/>
      <c r="FK78" s="45">
        <f>FK54+FK61+FK68+FK75</f>
        <v>-5328.109999999992</v>
      </c>
      <c r="FL78" s="56"/>
      <c r="FM78" s="56"/>
      <c r="FN78" s="45">
        <f>FN54+FN61+FN68+FN75</f>
        <v>10183.950000000004</v>
      </c>
      <c r="FO78" s="56"/>
      <c r="FP78" s="56"/>
      <c r="FQ78" s="45">
        <f>FQ54+FQ61+FQ68+FQ75</f>
        <v>-24659.68</v>
      </c>
    </row>
    <row r="79" spans="1:173" ht="12.75">
      <c r="A79" s="58"/>
      <c r="B79" s="58"/>
      <c r="C79" s="58"/>
      <c r="D79" s="5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59"/>
      <c r="AV79" s="8"/>
      <c r="AW79" s="8"/>
      <c r="AX79" s="59"/>
      <c r="AY79" s="8"/>
      <c r="AZ79" s="8"/>
      <c r="BA79" s="8"/>
      <c r="BB79" s="8"/>
      <c r="BC79" s="8"/>
      <c r="BD79" s="59"/>
      <c r="BE79" s="8"/>
      <c r="BF79" s="8"/>
      <c r="BG79" s="59"/>
      <c r="BH79" s="8"/>
      <c r="BI79" s="8"/>
      <c r="BJ79" s="59"/>
      <c r="BK79" s="8"/>
      <c r="BL79" s="8"/>
      <c r="BM79" s="59"/>
      <c r="BN79" s="8"/>
      <c r="BO79" s="8"/>
      <c r="BP79" s="59"/>
      <c r="BQ79" s="38"/>
      <c r="BR79" s="38"/>
      <c r="BS79" s="8"/>
      <c r="BT79" s="8"/>
      <c r="BU79" s="38"/>
      <c r="BV79" s="8"/>
      <c r="BW79" s="8"/>
      <c r="BX79" s="38"/>
      <c r="BY79" s="8"/>
      <c r="BZ79" s="8"/>
      <c r="CA79" s="38"/>
      <c r="CB79" s="8"/>
      <c r="CC79" s="8"/>
      <c r="CD79" s="38"/>
      <c r="CE79" s="8"/>
      <c r="CF79" s="8"/>
      <c r="CG79" s="38"/>
      <c r="CH79" s="8"/>
      <c r="CI79" s="8"/>
      <c r="CJ79" s="38"/>
      <c r="CK79" s="8"/>
      <c r="CL79" s="8"/>
      <c r="CM79" s="38"/>
      <c r="CN79" s="8"/>
      <c r="CO79" s="8"/>
      <c r="CP79" s="38"/>
      <c r="CQ79" s="8"/>
      <c r="CR79" s="8"/>
      <c r="CS79" s="38"/>
      <c r="CT79" s="8"/>
      <c r="CU79" s="8"/>
      <c r="CV79" s="38"/>
      <c r="CW79" s="8"/>
      <c r="CX79" s="8"/>
      <c r="CY79" s="38"/>
      <c r="CZ79" s="8"/>
      <c r="DA79" s="8"/>
      <c r="DB79" s="38"/>
      <c r="DE79" s="8"/>
      <c r="DF79" s="8"/>
      <c r="DG79" s="38"/>
      <c r="DH79" s="8"/>
      <c r="DI79" s="8"/>
      <c r="DJ79" s="38"/>
      <c r="DK79" s="8"/>
      <c r="DL79" s="8"/>
      <c r="DM79" s="38"/>
      <c r="DN79" s="8"/>
      <c r="DO79" s="8"/>
      <c r="DP79" s="38"/>
      <c r="DQ79" s="8"/>
      <c r="DR79" s="8"/>
      <c r="DS79" s="38"/>
      <c r="DT79" s="8"/>
      <c r="DU79" s="8"/>
      <c r="DV79" s="38"/>
      <c r="DW79" s="8"/>
      <c r="DX79" s="8"/>
      <c r="DY79" s="38"/>
      <c r="DZ79" s="8"/>
      <c r="EA79" s="8"/>
      <c r="EB79" s="38"/>
      <c r="EC79" s="8"/>
      <c r="ED79" s="8"/>
      <c r="EE79" s="38"/>
      <c r="EF79" s="8"/>
      <c r="EG79" s="8"/>
      <c r="EH79" s="38"/>
      <c r="EI79" s="8"/>
      <c r="EJ79" s="8"/>
      <c r="EK79" s="38"/>
      <c r="EL79" s="8"/>
      <c r="EM79" s="8"/>
      <c r="EN79" s="38"/>
      <c r="EO79" s="38"/>
      <c r="EP79" s="62"/>
      <c r="EQ79" s="45"/>
      <c r="ER79" s="45"/>
      <c r="ES79" s="45">
        <f>ES56+ES63+ES70+ES77</f>
        <v>7546.570000000003</v>
      </c>
      <c r="ET79" s="45"/>
      <c r="EU79" s="45"/>
      <c r="EV79" s="45">
        <f>EV56+EV63+EV70+EV77</f>
        <v>15681.66</v>
      </c>
      <c r="EW79" s="45"/>
      <c r="EX79" s="45"/>
      <c r="EY79" s="45">
        <f>EY56+EY63+EY70+EY77</f>
        <v>-21283.369999999988</v>
      </c>
      <c r="EZ79" s="45"/>
      <c r="FA79" s="45"/>
      <c r="FB79" s="45">
        <f>FB56+FB63+FB70+FB77</f>
        <v>-9585.769999999999</v>
      </c>
      <c r="FC79" s="45"/>
      <c r="FD79" s="45"/>
      <c r="FE79" s="45">
        <f>FE56+FE63+FE70+FE77</f>
        <v>-39361.05999999999</v>
      </c>
      <c r="FF79" s="45"/>
      <c r="FG79" s="45"/>
      <c r="FH79" s="45">
        <f>FH56+FH63+FH70+FH77</f>
        <v>-18316.790000000005</v>
      </c>
      <c r="FI79" s="45"/>
      <c r="FJ79" s="45"/>
      <c r="FK79" s="45">
        <f>FK56+FK63+FK70+FK77</f>
        <v>37123.63</v>
      </c>
      <c r="FL79" s="45"/>
      <c r="FM79" s="45"/>
      <c r="FN79" s="45">
        <f>FN56+FN63+FN70+FN77</f>
        <v>24445.059999999998</v>
      </c>
      <c r="FO79" s="45"/>
      <c r="FP79" s="45"/>
      <c r="FQ79" s="45">
        <f>FQ56+FQ63+FQ70+FQ77</f>
        <v>24195.320000000003</v>
      </c>
    </row>
    <row r="80" spans="1:173" ht="15">
      <c r="A80" s="58"/>
      <c r="B80" s="58"/>
      <c r="C80" s="58"/>
      <c r="D80" s="5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R80" s="3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63" t="s">
        <v>394</v>
      </c>
      <c r="DA80" s="8"/>
      <c r="DB80" s="8"/>
      <c r="DE80" s="63"/>
      <c r="DF80" s="8"/>
      <c r="DG80" s="8"/>
      <c r="DH80" s="63"/>
      <c r="DI80" s="8"/>
      <c r="DJ80" s="8"/>
      <c r="DK80" s="63"/>
      <c r="DL80" s="8"/>
      <c r="DM80" s="8"/>
      <c r="DN80" s="63"/>
      <c r="DO80" s="8"/>
      <c r="DP80" s="8"/>
      <c r="DQ80" s="63"/>
      <c r="DR80" s="8"/>
      <c r="DS80" s="8"/>
      <c r="DT80" s="63"/>
      <c r="DU80" s="8"/>
      <c r="DV80" s="8"/>
      <c r="DW80" s="63"/>
      <c r="DX80" s="8"/>
      <c r="DY80" s="8"/>
      <c r="DZ80" s="63"/>
      <c r="EA80" s="8"/>
      <c r="EB80" s="8"/>
      <c r="EC80" s="63"/>
      <c r="ED80" s="8"/>
      <c r="EE80" s="8"/>
      <c r="EF80" s="63"/>
      <c r="EG80" s="8"/>
      <c r="EH80" s="8"/>
      <c r="EI80" s="63"/>
      <c r="EJ80" s="8"/>
      <c r="EK80" s="8"/>
      <c r="EL80" s="64" t="s">
        <v>486</v>
      </c>
      <c r="EM80" s="64"/>
      <c r="EN80" s="64"/>
      <c r="EO80" s="64" t="s">
        <v>487</v>
      </c>
      <c r="EP80" s="65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</row>
    <row r="81" spans="1:173" ht="14.25">
      <c r="A81" s="58"/>
      <c r="B81" s="58"/>
      <c r="C81" s="58"/>
      <c r="D81" s="5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64"/>
      <c r="EM81" s="64"/>
      <c r="EN81" s="64"/>
      <c r="EO81" s="64"/>
      <c r="EP81" s="64"/>
      <c r="EQ81" s="8"/>
      <c r="ER81" s="8"/>
      <c r="ES81" s="59">
        <f>EP78+ES79</f>
        <v>7546.570000000003</v>
      </c>
      <c r="ET81" s="8"/>
      <c r="EU81" s="8"/>
      <c r="EV81" s="59">
        <f>ES84+EV79</f>
        <v>23228.230000000003</v>
      </c>
      <c r="EW81" s="8"/>
      <c r="EX81" s="8"/>
      <c r="EY81" s="59">
        <f>EV84+EY79</f>
        <v>1944.8600000000151</v>
      </c>
      <c r="EZ81" s="8"/>
      <c r="FA81" s="8"/>
      <c r="FB81" s="59">
        <f>EY84+FB79</f>
        <v>-7640.9099999999835</v>
      </c>
      <c r="FC81" s="8"/>
      <c r="FD81" s="8"/>
      <c r="FE81" s="59">
        <f>FB84+FE79</f>
        <v>-47001.96999999997</v>
      </c>
      <c r="FF81" s="8"/>
      <c r="FG81" s="8"/>
      <c r="FH81" s="59">
        <f>FE84+FH79</f>
        <v>-65318.75999999998</v>
      </c>
      <c r="FI81" s="8"/>
      <c r="FJ81" s="8"/>
      <c r="FK81" s="59">
        <f>FH84+FK79</f>
        <v>-28195.129999999983</v>
      </c>
      <c r="FL81" s="8"/>
      <c r="FM81" s="8"/>
      <c r="FN81" s="59">
        <f>FK84+FN79</f>
        <v>-3750.069999999985</v>
      </c>
      <c r="FO81" s="8"/>
      <c r="FP81" s="8"/>
      <c r="FQ81" s="59">
        <f>FN84+FQ79</f>
        <v>20445.25000000002</v>
      </c>
    </row>
    <row r="82" spans="1:173" ht="28.5">
      <c r="A82" s="58"/>
      <c r="B82" s="58"/>
      <c r="C82" s="58"/>
      <c r="D82" s="5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63" t="s">
        <v>395</v>
      </c>
      <c r="DA82" s="8"/>
      <c r="DB82" s="8"/>
      <c r="DE82" s="63"/>
      <c r="DF82" s="8"/>
      <c r="DG82" s="8"/>
      <c r="DH82" s="63"/>
      <c r="DI82" s="8"/>
      <c r="DJ82" s="8"/>
      <c r="DK82" s="63"/>
      <c r="DL82" s="8"/>
      <c r="DM82" s="8"/>
      <c r="DN82" s="63"/>
      <c r="DO82" s="8"/>
      <c r="DP82" s="8"/>
      <c r="DQ82" s="63"/>
      <c r="DR82" s="8"/>
      <c r="DS82" s="8"/>
      <c r="DT82" s="63"/>
      <c r="DU82" s="8"/>
      <c r="DV82" s="8"/>
      <c r="DW82" s="63"/>
      <c r="DX82" s="8"/>
      <c r="DY82" s="8"/>
      <c r="DZ82" s="63"/>
      <c r="EA82" s="8"/>
      <c r="EB82" s="8"/>
      <c r="EC82" s="63"/>
      <c r="ED82" s="8"/>
      <c r="EE82" s="8"/>
      <c r="EF82" s="63"/>
      <c r="EG82" s="8"/>
      <c r="EH82" s="8"/>
      <c r="EI82" s="63"/>
      <c r="EJ82" s="8"/>
      <c r="EK82" s="8"/>
      <c r="EL82" s="66" t="s">
        <v>488</v>
      </c>
      <c r="EM82" s="64"/>
      <c r="EN82" s="64"/>
      <c r="EO82" s="64" t="s">
        <v>571</v>
      </c>
      <c r="EP82" s="64"/>
      <c r="EQ82" s="8"/>
      <c r="ER82" s="8" t="s">
        <v>391</v>
      </c>
      <c r="ES82" s="59"/>
      <c r="ET82" s="8"/>
      <c r="EU82" s="8" t="s">
        <v>391</v>
      </c>
      <c r="EV82" s="59"/>
      <c r="EW82" s="8"/>
      <c r="EX82" s="8" t="s">
        <v>391</v>
      </c>
      <c r="EY82" s="59"/>
      <c r="EZ82" s="8"/>
      <c r="FA82" s="8" t="s">
        <v>391</v>
      </c>
      <c r="FB82" s="59"/>
      <c r="FC82" s="8"/>
      <c r="FD82" s="8" t="s">
        <v>391</v>
      </c>
      <c r="FE82" s="59"/>
      <c r="FF82" s="8"/>
      <c r="FG82" s="8" t="s">
        <v>391</v>
      </c>
      <c r="FH82" s="59"/>
      <c r="FI82" s="8"/>
      <c r="FJ82" s="8" t="s">
        <v>391</v>
      </c>
      <c r="FK82" s="59"/>
      <c r="FL82" s="8"/>
      <c r="FM82" s="8" t="s">
        <v>391</v>
      </c>
      <c r="FN82" s="59"/>
      <c r="FO82" s="8"/>
      <c r="FP82" s="8" t="s">
        <v>391</v>
      </c>
      <c r="FQ82" s="59"/>
    </row>
    <row r="83" spans="1:173" ht="12.75">
      <c r="A83" s="58"/>
      <c r="B83" s="58"/>
      <c r="C83" s="58"/>
      <c r="D83" s="5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59"/>
      <c r="ET83" s="8"/>
      <c r="EU83" s="8"/>
      <c r="EV83" s="59"/>
      <c r="EW83" s="8"/>
      <c r="EX83" s="8"/>
      <c r="EY83" s="59"/>
      <c r="EZ83" s="8"/>
      <c r="FA83" s="8"/>
      <c r="FB83" s="59"/>
      <c r="FC83" s="8"/>
      <c r="FD83" s="8"/>
      <c r="FE83" s="59"/>
      <c r="FF83" s="8"/>
      <c r="FG83" s="8" t="s">
        <v>568</v>
      </c>
      <c r="FH83" s="59"/>
      <c r="FI83" s="8"/>
      <c r="FJ83" s="8" t="s">
        <v>568</v>
      </c>
      <c r="FK83" s="59"/>
      <c r="FL83" s="8"/>
      <c r="FM83" s="8" t="s">
        <v>568</v>
      </c>
      <c r="FN83" s="59"/>
      <c r="FO83" s="8"/>
      <c r="FP83" s="8" t="s">
        <v>568</v>
      </c>
      <c r="FQ83" s="59"/>
    </row>
    <row r="84" spans="1:173" ht="12.75">
      <c r="A84" s="58"/>
      <c r="B84" s="58"/>
      <c r="C84" s="58"/>
      <c r="D84" s="5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115" t="s">
        <v>572</v>
      </c>
      <c r="EM84" s="115"/>
      <c r="EN84" s="115"/>
      <c r="EO84" s="108">
        <f>EO46+EO53+EO60+EO67</f>
        <v>613937.74</v>
      </c>
      <c r="EP84" s="8"/>
      <c r="EQ84" s="8"/>
      <c r="ER84" s="8"/>
      <c r="ES84" s="59">
        <f>ES81+ES82</f>
        <v>7546.570000000003</v>
      </c>
      <c r="ET84" s="8"/>
      <c r="EU84" s="8"/>
      <c r="EV84" s="59">
        <f>EV81+EV82</f>
        <v>23228.230000000003</v>
      </c>
      <c r="EW84" s="8"/>
      <c r="EX84" s="8"/>
      <c r="EY84" s="59">
        <f>EY81+EY82</f>
        <v>1944.8600000000151</v>
      </c>
      <c r="EZ84" s="8"/>
      <c r="FA84" s="8"/>
      <c r="FB84" s="59">
        <f>FB81+FB82</f>
        <v>-7640.9099999999835</v>
      </c>
      <c r="FC84" s="8"/>
      <c r="FD84" s="8"/>
      <c r="FE84" s="59">
        <f>FE81+FE82</f>
        <v>-47001.96999999997</v>
      </c>
      <c r="FF84" s="8"/>
      <c r="FG84" s="8"/>
      <c r="FH84" s="59">
        <f>FH81+FH82+FH83</f>
        <v>-65318.75999999998</v>
      </c>
      <c r="FI84" s="8"/>
      <c r="FJ84" s="8"/>
      <c r="FK84" s="59">
        <f>FK81+FK82+FK83</f>
        <v>-28195.129999999983</v>
      </c>
      <c r="FL84" s="8"/>
      <c r="FM84" s="8"/>
      <c r="FN84" s="59">
        <f>FN81+FN82+FN83</f>
        <v>-3750.069999999985</v>
      </c>
      <c r="FO84" s="8"/>
      <c r="FP84" s="8"/>
      <c r="FQ84" s="59">
        <f>FQ81+FQ82+FQ83</f>
        <v>20445.25000000002</v>
      </c>
    </row>
    <row r="85" spans="1:146" ht="12.75">
      <c r="A85" s="58"/>
      <c r="B85" s="58"/>
      <c r="C85" s="58"/>
      <c r="D85" s="5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  <c r="CN85" s="8"/>
      <c r="CO85" s="8"/>
      <c r="CP85" s="8"/>
      <c r="CQ85" s="8"/>
      <c r="CR85" s="8"/>
      <c r="CS85" s="8"/>
      <c r="CT85" s="8"/>
      <c r="CU85" s="8"/>
      <c r="CV85" s="8"/>
      <c r="CW85" s="8"/>
      <c r="CX85" s="8"/>
      <c r="CY85" s="8"/>
      <c r="CZ85" s="8"/>
      <c r="DA85" s="8"/>
      <c r="DB85" s="8"/>
      <c r="DE85" s="8"/>
      <c r="DF85" s="8"/>
      <c r="DG85" s="8"/>
      <c r="DH85" s="8"/>
      <c r="DI85" s="8"/>
      <c r="DJ85" s="8"/>
      <c r="DK85" s="8"/>
      <c r="DL85" s="8"/>
      <c r="DM85" s="8"/>
      <c r="DN85" s="8"/>
      <c r="DO85" s="8"/>
      <c r="DP85" s="8"/>
      <c r="DQ85" s="8"/>
      <c r="DR85" s="8"/>
      <c r="DS85" s="8"/>
      <c r="DT85" s="8"/>
      <c r="DU85" s="8"/>
      <c r="DV85" s="8"/>
      <c r="DW85" s="8"/>
      <c r="DX85" s="8"/>
      <c r="DY85" s="8"/>
      <c r="DZ85" s="8"/>
      <c r="EA85" s="8"/>
      <c r="EB85" s="8"/>
      <c r="EC85" s="8"/>
      <c r="ED85" s="8"/>
      <c r="EE85" s="8"/>
      <c r="EF85" s="8"/>
      <c r="EG85" s="8"/>
      <c r="EH85" s="8"/>
      <c r="EI85" s="8"/>
      <c r="EJ85" s="8"/>
      <c r="EK85" s="8"/>
      <c r="EL85" s="115" t="s">
        <v>573</v>
      </c>
      <c r="EM85" s="115"/>
      <c r="EN85" s="115"/>
      <c r="EO85" s="108">
        <f>EO47+EO54+EO61+EO68</f>
        <v>619973.8300000001</v>
      </c>
      <c r="EP85" s="8"/>
    </row>
    <row r="86" spans="1:146" ht="12.75">
      <c r="A86" s="58"/>
      <c r="B86" s="58"/>
      <c r="C86" s="58"/>
      <c r="D86" s="5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  <c r="CN86" s="8"/>
      <c r="CO86" s="8"/>
      <c r="CP86" s="8"/>
      <c r="CQ86" s="8"/>
      <c r="CR86" s="8"/>
      <c r="CS86" s="8"/>
      <c r="CT86" s="8"/>
      <c r="CU86" s="8"/>
      <c r="CV86" s="8"/>
      <c r="CW86" s="8"/>
      <c r="CX86" s="8"/>
      <c r="CY86" s="8"/>
      <c r="CZ86" s="8"/>
      <c r="DA86" s="8"/>
      <c r="DB86" s="8"/>
      <c r="DE86" s="8"/>
      <c r="DF86" s="8"/>
      <c r="DG86" s="8"/>
      <c r="DH86" s="8"/>
      <c r="DI86" s="8"/>
      <c r="DJ86" s="8"/>
      <c r="DK86" s="8"/>
      <c r="DL86" s="8"/>
      <c r="DM86" s="8"/>
      <c r="DN86" s="8"/>
      <c r="DO86" s="8"/>
      <c r="DP86" s="8"/>
      <c r="DQ86" s="8"/>
      <c r="DR86" s="8"/>
      <c r="DS86" s="8"/>
      <c r="DT86" s="8"/>
      <c r="DU86" s="8"/>
      <c r="DV86" s="8"/>
      <c r="DW86" s="8"/>
      <c r="DX86" s="8"/>
      <c r="DY86" s="8"/>
      <c r="DZ86" s="8"/>
      <c r="EA86" s="8"/>
      <c r="EB86" s="8"/>
      <c r="EC86" s="8"/>
      <c r="ED86" s="8"/>
      <c r="EE86" s="8"/>
      <c r="EF86" s="8"/>
      <c r="EG86" s="8"/>
      <c r="EH86" s="8"/>
      <c r="EI86" s="8"/>
      <c r="EJ86" s="8"/>
      <c r="EK86" s="8"/>
      <c r="EL86" s="115" t="s">
        <v>574</v>
      </c>
      <c r="EM86" s="115"/>
      <c r="EN86" s="115"/>
      <c r="EO86" s="108">
        <f>EO48+EO55+EO62+EO69</f>
        <v>591646.81</v>
      </c>
      <c r="EP86" s="8"/>
    </row>
    <row r="87" spans="1:146" ht="12.75">
      <c r="A87" s="58"/>
      <c r="B87" s="58"/>
      <c r="C87" s="58"/>
      <c r="D87" s="5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115" t="s">
        <v>575</v>
      </c>
      <c r="EM87" s="115"/>
      <c r="EN87" s="115"/>
      <c r="EO87" s="108">
        <f>EO86-EO85</f>
        <v>-28327.02000000002</v>
      </c>
      <c r="EP87" s="8"/>
    </row>
    <row r="88" spans="1:146" ht="12.75">
      <c r="A88" s="58"/>
      <c r="B88" s="58"/>
      <c r="C88" s="58"/>
      <c r="D88" s="5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  <c r="CN88" s="8"/>
      <c r="CO88" s="8"/>
      <c r="CP88" s="8"/>
      <c r="CQ88" s="8"/>
      <c r="CR88" s="8"/>
      <c r="CS88" s="8"/>
      <c r="CT88" s="8"/>
      <c r="CU88" s="8"/>
      <c r="CV88" s="8"/>
      <c r="CW88" s="8"/>
      <c r="CX88" s="8"/>
      <c r="CY88" s="8"/>
      <c r="CZ88" s="8"/>
      <c r="DA88" s="8"/>
      <c r="DB88" s="8"/>
      <c r="DE88" s="8"/>
      <c r="DF88" s="8"/>
      <c r="DG88" s="8"/>
      <c r="DH88" s="8"/>
      <c r="DI88" s="8"/>
      <c r="DJ88" s="8"/>
      <c r="DK88" s="8"/>
      <c r="DL88" s="8"/>
      <c r="DM88" s="8"/>
      <c r="DN88" s="8"/>
      <c r="DO88" s="8"/>
      <c r="DP88" s="8"/>
      <c r="DQ88" s="8"/>
      <c r="DR88" s="8"/>
      <c r="DS88" s="8"/>
      <c r="DT88" s="8"/>
      <c r="DU88" s="8"/>
      <c r="DV88" s="8"/>
      <c r="DW88" s="8"/>
      <c r="DX88" s="8"/>
      <c r="DY88" s="8"/>
      <c r="DZ88" s="8"/>
      <c r="EA88" s="8"/>
      <c r="EB88" s="8"/>
      <c r="EC88" s="8"/>
      <c r="ED88" s="8"/>
      <c r="EE88" s="8"/>
      <c r="EF88" s="8"/>
      <c r="EG88" s="8"/>
      <c r="EH88" s="8"/>
      <c r="EI88" s="8"/>
      <c r="EJ88" s="8"/>
      <c r="EK88" s="8"/>
      <c r="EL88" s="117" t="s">
        <v>576</v>
      </c>
      <c r="EM88" s="117"/>
      <c r="EN88" s="117"/>
      <c r="EO88" s="108">
        <f>EO85-EO84</f>
        <v>6036.090000000084</v>
      </c>
      <c r="EP88" s="8"/>
    </row>
    <row r="89" spans="1:146" ht="12.75" customHeight="1">
      <c r="A89" s="58"/>
      <c r="B89" s="58"/>
      <c r="C89" s="58"/>
      <c r="D89" s="5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  <c r="CN89" s="8"/>
      <c r="CO89" s="8"/>
      <c r="CP89" s="8"/>
      <c r="CQ89" s="8"/>
      <c r="CR89" s="8"/>
      <c r="CS89" s="8"/>
      <c r="CT89" s="8"/>
      <c r="CU89" s="8"/>
      <c r="CV89" s="8"/>
      <c r="CW89" s="8"/>
      <c r="CX89" s="8"/>
      <c r="CY89" s="8"/>
      <c r="CZ89" s="8"/>
      <c r="DA89" s="8"/>
      <c r="DB89" s="8"/>
      <c r="DE89" s="8"/>
      <c r="DF89" s="8"/>
      <c r="DG89" s="8"/>
      <c r="DH89" s="8"/>
      <c r="DI89" s="8"/>
      <c r="DJ89" s="8"/>
      <c r="DK89" s="8"/>
      <c r="DL89" s="8"/>
      <c r="DM89" s="8"/>
      <c r="DN89" s="8"/>
      <c r="DO89" s="8"/>
      <c r="DP89" s="8"/>
      <c r="DQ89" s="8"/>
      <c r="DR89" s="8"/>
      <c r="DS89" s="8"/>
      <c r="DT89" s="8"/>
      <c r="DU89" s="8"/>
      <c r="DV89" s="8"/>
      <c r="DW89" s="8"/>
      <c r="DX89" s="8"/>
      <c r="DY89" s="8"/>
      <c r="DZ89" s="8"/>
      <c r="EA89" s="8"/>
      <c r="EB89" s="8"/>
      <c r="EC89" s="8"/>
      <c r="ED89" s="8"/>
      <c r="EE89" s="8"/>
      <c r="EF89" s="8"/>
      <c r="EG89" s="8"/>
      <c r="EH89" s="8"/>
      <c r="EI89" s="8"/>
      <c r="EJ89" s="8"/>
      <c r="EK89" s="8"/>
      <c r="EL89" s="118" t="s">
        <v>577</v>
      </c>
      <c r="EM89" s="119"/>
      <c r="EN89" s="120"/>
      <c r="EO89" s="108">
        <f>DD78</f>
        <v>-116925.13928296702</v>
      </c>
      <c r="EP89" s="8"/>
    </row>
    <row r="90" spans="1:146" ht="12.75">
      <c r="A90" s="58"/>
      <c r="B90" s="58"/>
      <c r="C90" s="58"/>
      <c r="D90" s="5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  <c r="CN90" s="8"/>
      <c r="CO90" s="8"/>
      <c r="CP90" s="8"/>
      <c r="CQ90" s="8"/>
      <c r="CR90" s="8"/>
      <c r="CS90" s="8"/>
      <c r="CT90" s="8"/>
      <c r="CU90" s="8"/>
      <c r="CV90" s="8"/>
      <c r="CW90" s="8"/>
      <c r="CX90" s="8"/>
      <c r="CY90" s="8"/>
      <c r="CZ90" s="8"/>
      <c r="DA90" s="8"/>
      <c r="DB90" s="8"/>
      <c r="DE90" s="8"/>
      <c r="DF90" s="8"/>
      <c r="DG90" s="8"/>
      <c r="DH90" s="8"/>
      <c r="DI90" s="8"/>
      <c r="DJ90" s="8"/>
      <c r="DK90" s="8"/>
      <c r="DL90" s="8"/>
      <c r="DM90" s="8"/>
      <c r="DN90" s="8"/>
      <c r="DO90" s="8"/>
      <c r="DP90" s="8"/>
      <c r="DQ90" s="8"/>
      <c r="DR90" s="8"/>
      <c r="DS90" s="8"/>
      <c r="DT90" s="8"/>
      <c r="DU90" s="8"/>
      <c r="DV90" s="8"/>
      <c r="DW90" s="8"/>
      <c r="DX90" s="8"/>
      <c r="DY90" s="8"/>
      <c r="DZ90" s="8"/>
      <c r="EA90" s="8"/>
      <c r="EB90" s="8"/>
      <c r="EC90" s="8"/>
      <c r="ED90" s="8"/>
      <c r="EE90" s="8"/>
      <c r="EF90" s="8"/>
      <c r="EG90" s="8"/>
      <c r="EH90" s="8"/>
      <c r="EI90" s="8"/>
      <c r="EJ90" s="8"/>
      <c r="EK90" s="8"/>
      <c r="EL90" s="121" t="s">
        <v>580</v>
      </c>
      <c r="EM90" s="121"/>
      <c r="EN90" s="121"/>
      <c r="EO90" s="109">
        <f>EO89+EO88+EO87+EN77</f>
        <v>-77407.30928296695</v>
      </c>
      <c r="EP90" s="8"/>
    </row>
    <row r="91" spans="1:146" ht="12.75" customHeight="1">
      <c r="A91" s="58"/>
      <c r="B91" s="58"/>
      <c r="C91" s="58"/>
      <c r="D91" s="5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  <c r="DE91" s="8"/>
      <c r="DF91" s="8"/>
      <c r="DG91" s="8"/>
      <c r="DH91" s="8"/>
      <c r="DI91" s="8"/>
      <c r="DJ91" s="8"/>
      <c r="DK91" s="8"/>
      <c r="DL91" s="8"/>
      <c r="DM91" s="8"/>
      <c r="DN91" s="8"/>
      <c r="DO91" s="8"/>
      <c r="DP91" s="8"/>
      <c r="DQ91" s="8"/>
      <c r="DR91" s="8"/>
      <c r="DS91" s="8"/>
      <c r="DT91" s="8"/>
      <c r="DU91" s="8"/>
      <c r="DV91" s="8"/>
      <c r="DW91" s="8"/>
      <c r="DX91" s="8"/>
      <c r="DY91" s="8"/>
      <c r="DZ91" s="8"/>
      <c r="EA91" s="8"/>
      <c r="EB91" s="8"/>
      <c r="EC91" s="8"/>
      <c r="ED91" s="8"/>
      <c r="EE91" s="8"/>
      <c r="EF91" s="8"/>
      <c r="EG91" s="8"/>
      <c r="EH91" s="8"/>
      <c r="EI91" s="8"/>
      <c r="EJ91" s="8"/>
      <c r="EK91" s="8"/>
      <c r="EL91" s="8"/>
      <c r="EM91" s="8"/>
      <c r="EN91" s="8"/>
      <c r="EO91" s="8"/>
      <c r="EP91" s="8"/>
    </row>
    <row r="92" spans="1:146" ht="12.75">
      <c r="A92" s="58"/>
      <c r="B92" s="58"/>
      <c r="C92" s="58"/>
      <c r="D92" s="5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116" t="s">
        <v>578</v>
      </c>
      <c r="EM92" s="116"/>
      <c r="EN92" s="113">
        <f>EN19+EN17+EN14+EN12+EN11+EK14+EH14+EE14+EE11+EB14+EB12+DY11+DV11+DP16+DJ23+DJ11</f>
        <v>141488.39</v>
      </c>
      <c r="EO92" s="116" t="s">
        <v>579</v>
      </c>
      <c r="EP92" s="116"/>
    </row>
    <row r="93" spans="1:146" ht="12.75" customHeight="1">
      <c r="A93" s="58"/>
      <c r="B93" s="58"/>
      <c r="C93" s="58"/>
      <c r="D93" s="5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</row>
    <row r="94" spans="1:146" ht="12.75">
      <c r="A94" s="58"/>
      <c r="B94" s="58"/>
      <c r="C94" s="58"/>
      <c r="D94" s="5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</row>
    <row r="95" spans="1:146" ht="12.75">
      <c r="A95" s="58"/>
      <c r="B95" s="58"/>
      <c r="C95" s="58"/>
      <c r="D95" s="5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</row>
    <row r="96" spans="1:146" ht="12.75">
      <c r="A96" s="58"/>
      <c r="B96" s="58"/>
      <c r="C96" s="58"/>
      <c r="D96" s="5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</row>
    <row r="97" spans="1:146" ht="12.75">
      <c r="A97" s="58"/>
      <c r="B97" s="58"/>
      <c r="C97" s="58"/>
      <c r="D97" s="5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</row>
    <row r="98" spans="1:146" ht="12.75">
      <c r="A98" s="58"/>
      <c r="B98" s="58"/>
      <c r="C98" s="58"/>
      <c r="D98" s="5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</row>
    <row r="99" spans="1:146" ht="12.75">
      <c r="A99" s="58"/>
      <c r="B99" s="58"/>
      <c r="C99" s="58"/>
      <c r="D99" s="5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</row>
    <row r="100" spans="1:146" ht="12.75">
      <c r="A100" s="58"/>
      <c r="B100" s="58"/>
      <c r="C100" s="58"/>
      <c r="D100" s="5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</row>
    <row r="101" spans="1:146" ht="12.75">
      <c r="A101" s="58"/>
      <c r="B101" s="58"/>
      <c r="C101" s="58"/>
      <c r="D101" s="5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  <c r="DE101" s="8"/>
      <c r="DF101" s="8"/>
      <c r="DG101" s="8"/>
      <c r="DH101" s="8"/>
      <c r="DI101" s="8"/>
      <c r="DJ101" s="8"/>
      <c r="DK101" s="8"/>
      <c r="DL101" s="8"/>
      <c r="DM101" s="8"/>
      <c r="DN101" s="8"/>
      <c r="DO101" s="8"/>
      <c r="DP101" s="8"/>
      <c r="DQ101" s="8"/>
      <c r="DR101" s="8"/>
      <c r="DS101" s="8"/>
      <c r="DT101" s="8"/>
      <c r="DU101" s="8"/>
      <c r="DV101" s="8"/>
      <c r="DW101" s="8"/>
      <c r="DX101" s="8"/>
      <c r="DY101" s="8"/>
      <c r="DZ101" s="8"/>
      <c r="EA101" s="8"/>
      <c r="EB101" s="8"/>
      <c r="EC101" s="8"/>
      <c r="ED101" s="8"/>
      <c r="EE101" s="8"/>
      <c r="EF101" s="8"/>
      <c r="EG101" s="8"/>
      <c r="EH101" s="8"/>
      <c r="EI101" s="8"/>
      <c r="EJ101" s="8"/>
      <c r="EK101" s="8"/>
      <c r="EL101" s="8"/>
      <c r="EM101" s="8"/>
      <c r="EN101" s="8"/>
      <c r="EO101" s="8"/>
      <c r="EP101" s="8"/>
    </row>
    <row r="102" spans="1:146" ht="12.75">
      <c r="A102" s="58"/>
      <c r="B102" s="58"/>
      <c r="C102" s="58"/>
      <c r="D102" s="5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</row>
    <row r="103" spans="1:146" ht="12.75">
      <c r="A103" s="58"/>
      <c r="B103" s="58"/>
      <c r="C103" s="58"/>
      <c r="D103" s="5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</row>
    <row r="104" spans="1:146" ht="12.75">
      <c r="A104" s="58"/>
      <c r="B104" s="58"/>
      <c r="C104" s="58"/>
      <c r="D104" s="5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  <c r="DE104" s="8"/>
      <c r="DF104" s="8"/>
      <c r="DG104" s="8"/>
      <c r="DH104" s="8"/>
      <c r="DI104" s="8"/>
      <c r="DJ104" s="8"/>
      <c r="DK104" s="8"/>
      <c r="DL104" s="8"/>
      <c r="DM104" s="8"/>
      <c r="DN104" s="8"/>
      <c r="DO104" s="8"/>
      <c r="DP104" s="8"/>
      <c r="DQ104" s="8"/>
      <c r="DR104" s="8"/>
      <c r="DS104" s="8"/>
      <c r="DT104" s="8"/>
      <c r="DU104" s="8"/>
      <c r="DV104" s="8"/>
      <c r="DW104" s="8"/>
      <c r="DX104" s="8"/>
      <c r="DY104" s="8"/>
      <c r="DZ104" s="8"/>
      <c r="EA104" s="8"/>
      <c r="EB104" s="8"/>
      <c r="EC104" s="8"/>
      <c r="ED104" s="8"/>
      <c r="EE104" s="8"/>
      <c r="EF104" s="8"/>
      <c r="EG104" s="8"/>
      <c r="EH104" s="8"/>
      <c r="EI104" s="8"/>
      <c r="EJ104" s="8"/>
      <c r="EK104" s="8"/>
      <c r="EL104" s="8"/>
      <c r="EM104" s="8"/>
      <c r="EN104" s="8"/>
      <c r="EO104" s="8"/>
      <c r="EP104" s="8"/>
    </row>
    <row r="105" spans="1:146" ht="12.75">
      <c r="A105" s="58"/>
      <c r="B105" s="58"/>
      <c r="C105" s="58"/>
      <c r="D105" s="5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</row>
    <row r="106" spans="1:146" ht="12.75">
      <c r="A106" s="58"/>
      <c r="B106" s="58"/>
      <c r="C106" s="58"/>
      <c r="D106" s="5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  <c r="DE106" s="8"/>
      <c r="DF106" s="8"/>
      <c r="DG106" s="8"/>
      <c r="DH106" s="8"/>
      <c r="DI106" s="8"/>
      <c r="DJ106" s="8"/>
      <c r="DK106" s="8"/>
      <c r="DL106" s="8"/>
      <c r="DM106" s="8"/>
      <c r="DN106" s="8"/>
      <c r="DO106" s="8"/>
      <c r="DP106" s="8"/>
      <c r="DQ106" s="8"/>
      <c r="DR106" s="8"/>
      <c r="DS106" s="8"/>
      <c r="DT106" s="8"/>
      <c r="DU106" s="8"/>
      <c r="DV106" s="8"/>
      <c r="DW106" s="8"/>
      <c r="DX106" s="8"/>
      <c r="DY106" s="8"/>
      <c r="DZ106" s="8"/>
      <c r="EA106" s="8"/>
      <c r="EB106" s="8"/>
      <c r="EC106" s="8"/>
      <c r="ED106" s="8"/>
      <c r="EE106" s="8"/>
      <c r="EF106" s="8"/>
      <c r="EG106" s="8"/>
      <c r="EH106" s="8"/>
      <c r="EI106" s="8"/>
      <c r="EJ106" s="8"/>
      <c r="EK106" s="8"/>
      <c r="EL106" s="8"/>
      <c r="EM106" s="8"/>
      <c r="EN106" s="8"/>
      <c r="EO106" s="8"/>
      <c r="EP106" s="8"/>
    </row>
    <row r="107" spans="1:146" ht="12.75">
      <c r="A107" s="58"/>
      <c r="B107" s="58"/>
      <c r="C107" s="58"/>
      <c r="D107" s="5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</row>
    <row r="108" spans="1:146" ht="12.75">
      <c r="A108" s="58"/>
      <c r="B108" s="58"/>
      <c r="C108" s="58"/>
      <c r="D108" s="5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</row>
    <row r="109" spans="1:146" ht="12.75">
      <c r="A109" s="58"/>
      <c r="B109" s="58"/>
      <c r="C109" s="58"/>
      <c r="D109" s="5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</row>
    <row r="110" spans="1:146" ht="12.75">
      <c r="A110" s="58"/>
      <c r="B110" s="58"/>
      <c r="C110" s="58"/>
      <c r="D110" s="5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  <c r="DE110" s="8"/>
      <c r="DF110" s="8"/>
      <c r="DG110" s="8"/>
      <c r="DH110" s="8"/>
      <c r="DI110" s="8"/>
      <c r="DJ110" s="8"/>
      <c r="DK110" s="8"/>
      <c r="DL110" s="8"/>
      <c r="DM110" s="8"/>
      <c r="DN110" s="8"/>
      <c r="DO110" s="8"/>
      <c r="DP110" s="8"/>
      <c r="DQ110" s="8"/>
      <c r="DR110" s="8"/>
      <c r="DS110" s="8"/>
      <c r="DT110" s="8"/>
      <c r="DU110" s="8"/>
      <c r="DV110" s="8"/>
      <c r="DW110" s="8"/>
      <c r="DX110" s="8"/>
      <c r="DY110" s="8"/>
      <c r="DZ110" s="8"/>
      <c r="EA110" s="8"/>
      <c r="EB110" s="8"/>
      <c r="EC110" s="8"/>
      <c r="ED110" s="8"/>
      <c r="EE110" s="8"/>
      <c r="EF110" s="8"/>
      <c r="EG110" s="8"/>
      <c r="EH110" s="8"/>
      <c r="EI110" s="8"/>
      <c r="EJ110" s="8"/>
      <c r="EK110" s="8"/>
      <c r="EL110" s="8"/>
      <c r="EM110" s="8"/>
      <c r="EN110" s="8"/>
      <c r="EO110" s="8"/>
      <c r="EP110" s="8"/>
    </row>
    <row r="111" spans="1:146" ht="12.75">
      <c r="A111" s="58"/>
      <c r="B111" s="58"/>
      <c r="C111" s="58"/>
      <c r="D111" s="5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</row>
    <row r="112" spans="1:146" ht="12.75">
      <c r="A112" s="58"/>
      <c r="B112" s="58"/>
      <c r="C112" s="58"/>
      <c r="D112" s="5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</row>
    <row r="113" spans="1:146" ht="12.75">
      <c r="A113" s="58"/>
      <c r="B113" s="58"/>
      <c r="C113" s="58"/>
      <c r="D113" s="5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</row>
    <row r="114" spans="1:146" ht="12.75">
      <c r="A114" s="58"/>
      <c r="B114" s="58"/>
      <c r="C114" s="58"/>
      <c r="D114" s="5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</row>
    <row r="115" spans="1:146" ht="12.75">
      <c r="A115" s="58"/>
      <c r="B115" s="58"/>
      <c r="C115" s="58"/>
      <c r="D115" s="5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</row>
    <row r="116" spans="1:146" ht="12.75">
      <c r="A116" s="58"/>
      <c r="B116" s="58"/>
      <c r="C116" s="58"/>
      <c r="D116" s="5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  <c r="DE116" s="8"/>
      <c r="DF116" s="8"/>
      <c r="DG116" s="8"/>
      <c r="DH116" s="8"/>
      <c r="DI116" s="8"/>
      <c r="DJ116" s="8"/>
      <c r="DK116" s="8"/>
      <c r="DL116" s="8"/>
      <c r="DM116" s="8"/>
      <c r="DN116" s="8"/>
      <c r="DO116" s="8"/>
      <c r="DP116" s="8"/>
      <c r="DQ116" s="8"/>
      <c r="DR116" s="8"/>
      <c r="DS116" s="8"/>
      <c r="DT116" s="8"/>
      <c r="DU116" s="8"/>
      <c r="DV116" s="8"/>
      <c r="DW116" s="8"/>
      <c r="DX116" s="8"/>
      <c r="DY116" s="8"/>
      <c r="DZ116" s="8"/>
      <c r="EA116" s="8"/>
      <c r="EB116" s="8"/>
      <c r="EC116" s="8"/>
      <c r="ED116" s="8"/>
      <c r="EE116" s="8"/>
      <c r="EF116" s="8"/>
      <c r="EG116" s="8"/>
      <c r="EH116" s="8"/>
      <c r="EI116" s="8"/>
      <c r="EJ116" s="8"/>
      <c r="EK116" s="8"/>
      <c r="EL116" s="8"/>
      <c r="EM116" s="8"/>
      <c r="EN116" s="8"/>
      <c r="EO116" s="8"/>
      <c r="EP116" s="8"/>
    </row>
    <row r="117" spans="1:146" ht="12.75">
      <c r="A117" s="58"/>
      <c r="B117" s="58"/>
      <c r="C117" s="58"/>
      <c r="D117" s="5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</row>
    <row r="118" spans="1:146" ht="12.75">
      <c r="A118" s="58"/>
      <c r="B118" s="58"/>
      <c r="C118" s="58"/>
      <c r="D118" s="5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</row>
    <row r="119" spans="1:146" ht="12.75">
      <c r="A119" s="58"/>
      <c r="B119" s="58"/>
      <c r="C119" s="58"/>
      <c r="D119" s="5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</row>
    <row r="120" spans="1:146" ht="12.75">
      <c r="A120" s="58"/>
      <c r="B120" s="58"/>
      <c r="C120" s="58"/>
      <c r="D120" s="5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</row>
    <row r="121" spans="1:146" ht="12.75">
      <c r="A121" s="58"/>
      <c r="B121" s="58"/>
      <c r="C121" s="58"/>
      <c r="D121" s="5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</row>
    <row r="122" spans="1:146" ht="12.75">
      <c r="A122" s="58"/>
      <c r="B122" s="58"/>
      <c r="C122" s="58"/>
      <c r="D122" s="5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  <c r="DE122" s="8"/>
      <c r="DF122" s="8"/>
      <c r="DG122" s="8"/>
      <c r="DH122" s="8"/>
      <c r="DI122" s="8"/>
      <c r="DJ122" s="8"/>
      <c r="DK122" s="8"/>
      <c r="DL122" s="8"/>
      <c r="DM122" s="8"/>
      <c r="DN122" s="8"/>
      <c r="DO122" s="8"/>
      <c r="DP122" s="8"/>
      <c r="DQ122" s="8"/>
      <c r="DR122" s="8"/>
      <c r="DS122" s="8"/>
      <c r="DT122" s="8"/>
      <c r="DU122" s="8"/>
      <c r="DV122" s="8"/>
      <c r="DW122" s="8"/>
      <c r="DX122" s="8"/>
      <c r="DY122" s="8"/>
      <c r="DZ122" s="8"/>
      <c r="EA122" s="8"/>
      <c r="EB122" s="8"/>
      <c r="EC122" s="8"/>
      <c r="ED122" s="8"/>
      <c r="EE122" s="8"/>
      <c r="EF122" s="8"/>
      <c r="EG122" s="8"/>
      <c r="EH122" s="8"/>
      <c r="EI122" s="8"/>
      <c r="EJ122" s="8"/>
      <c r="EK122" s="8"/>
      <c r="EL122" s="8"/>
      <c r="EM122" s="8"/>
      <c r="EN122" s="8"/>
      <c r="EO122" s="8"/>
      <c r="EP122" s="8"/>
    </row>
    <row r="123" spans="1:146" ht="12.75">
      <c r="A123" s="58"/>
      <c r="B123" s="58"/>
      <c r="C123" s="58"/>
      <c r="D123" s="5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</row>
    <row r="124" spans="1:146" ht="12.75">
      <c r="A124" s="58"/>
      <c r="B124" s="58"/>
      <c r="C124" s="58"/>
      <c r="D124" s="5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</row>
    <row r="125" spans="1:146" ht="12.75">
      <c r="A125" s="58"/>
      <c r="B125" s="58"/>
      <c r="C125" s="58"/>
      <c r="D125" s="5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</row>
    <row r="126" spans="1:146" ht="12.75">
      <c r="A126" s="58"/>
      <c r="B126" s="58"/>
      <c r="C126" s="58"/>
      <c r="D126" s="5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</row>
    <row r="127" spans="1:146" ht="12.75">
      <c r="A127" s="58"/>
      <c r="B127" s="58"/>
      <c r="C127" s="58"/>
      <c r="D127" s="5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  <c r="DE127" s="8"/>
      <c r="DF127" s="8"/>
      <c r="DG127" s="8"/>
      <c r="DH127" s="8"/>
      <c r="DI127" s="8"/>
      <c r="DJ127" s="8"/>
      <c r="DK127" s="8"/>
      <c r="DL127" s="8"/>
      <c r="DM127" s="8"/>
      <c r="DN127" s="8"/>
      <c r="DO127" s="8"/>
      <c r="DP127" s="8"/>
      <c r="DQ127" s="8"/>
      <c r="DR127" s="8"/>
      <c r="DS127" s="8"/>
      <c r="DT127" s="8"/>
      <c r="DU127" s="8"/>
      <c r="DV127" s="8"/>
      <c r="DW127" s="8"/>
      <c r="DX127" s="8"/>
      <c r="DY127" s="8"/>
      <c r="DZ127" s="8"/>
      <c r="EA127" s="8"/>
      <c r="EB127" s="8"/>
      <c r="EC127" s="8"/>
      <c r="ED127" s="8"/>
      <c r="EE127" s="8"/>
      <c r="EF127" s="8"/>
      <c r="EG127" s="8"/>
      <c r="EH127" s="8"/>
      <c r="EI127" s="8"/>
      <c r="EJ127" s="8"/>
      <c r="EK127" s="8"/>
      <c r="EL127" s="8"/>
      <c r="EM127" s="8"/>
      <c r="EN127" s="8"/>
      <c r="EO127" s="8"/>
      <c r="EP127" s="8"/>
    </row>
    <row r="128" spans="1:146" ht="12.75">
      <c r="A128" s="58"/>
      <c r="B128" s="58"/>
      <c r="C128" s="58"/>
      <c r="D128" s="5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</row>
    <row r="129" spans="1:146" ht="12.75">
      <c r="A129" s="58"/>
      <c r="B129" s="58"/>
      <c r="C129" s="58"/>
      <c r="D129" s="5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</row>
    <row r="130" spans="1:146" ht="12.75">
      <c r="A130" s="58"/>
      <c r="B130" s="58"/>
      <c r="C130" s="58"/>
      <c r="D130" s="5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</row>
    <row r="131" spans="1:146" ht="12.75">
      <c r="A131" s="58"/>
      <c r="B131" s="58"/>
      <c r="C131" s="58"/>
      <c r="D131" s="5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</row>
    <row r="132" spans="1:146" ht="12.75">
      <c r="A132" s="58"/>
      <c r="B132" s="58"/>
      <c r="C132" s="58"/>
      <c r="D132" s="5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</row>
    <row r="133" spans="1:146" ht="12.75">
      <c r="A133" s="58"/>
      <c r="B133" s="58"/>
      <c r="C133" s="58"/>
      <c r="D133" s="5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</row>
    <row r="134" spans="1:146" ht="12.75">
      <c r="A134" s="58"/>
      <c r="B134" s="58"/>
      <c r="C134" s="58"/>
      <c r="D134" s="5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</row>
    <row r="135" spans="1:146" ht="12.75">
      <c r="A135" s="58"/>
      <c r="B135" s="58"/>
      <c r="C135" s="58"/>
      <c r="D135" s="5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</row>
    <row r="136" spans="1:146" ht="12.75">
      <c r="A136" s="58"/>
      <c r="B136" s="58"/>
      <c r="C136" s="58"/>
      <c r="D136" s="5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</row>
    <row r="137" spans="1:146" ht="12.75">
      <c r="A137" s="58"/>
      <c r="B137" s="58"/>
      <c r="C137" s="58"/>
      <c r="D137" s="5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</row>
    <row r="138" spans="1:146" ht="12.75">
      <c r="A138" s="58"/>
      <c r="B138" s="58"/>
      <c r="C138" s="58"/>
      <c r="D138" s="5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  <c r="DE138" s="8"/>
      <c r="DF138" s="8"/>
      <c r="DG138" s="8"/>
      <c r="DH138" s="8"/>
      <c r="DI138" s="8"/>
      <c r="DJ138" s="8"/>
      <c r="DK138" s="8"/>
      <c r="DL138" s="8"/>
      <c r="DM138" s="8"/>
      <c r="DN138" s="8"/>
      <c r="DO138" s="8"/>
      <c r="DP138" s="8"/>
      <c r="DQ138" s="8"/>
      <c r="DR138" s="8"/>
      <c r="DS138" s="8"/>
      <c r="DT138" s="8"/>
      <c r="DU138" s="8"/>
      <c r="DV138" s="8"/>
      <c r="DW138" s="8"/>
      <c r="DX138" s="8"/>
      <c r="DY138" s="8"/>
      <c r="DZ138" s="8"/>
      <c r="EA138" s="8"/>
      <c r="EB138" s="8"/>
      <c r="EC138" s="8"/>
      <c r="ED138" s="8"/>
      <c r="EE138" s="8"/>
      <c r="EF138" s="8"/>
      <c r="EG138" s="8"/>
      <c r="EH138" s="8"/>
      <c r="EI138" s="8"/>
      <c r="EJ138" s="8"/>
      <c r="EK138" s="8"/>
      <c r="EL138" s="8"/>
      <c r="EM138" s="8"/>
      <c r="EN138" s="8"/>
      <c r="EO138" s="8"/>
      <c r="EP138" s="8"/>
    </row>
    <row r="139" spans="1:146" ht="12.75">
      <c r="A139" s="58"/>
      <c r="B139" s="58"/>
      <c r="C139" s="58"/>
      <c r="D139" s="5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  <c r="DE139" s="8"/>
      <c r="DF139" s="8"/>
      <c r="DG139" s="8"/>
      <c r="DH139" s="8"/>
      <c r="DI139" s="8"/>
      <c r="DJ139" s="8"/>
      <c r="DK139" s="8"/>
      <c r="DL139" s="8"/>
      <c r="DM139" s="8"/>
      <c r="DN139" s="8"/>
      <c r="DO139" s="8"/>
      <c r="DP139" s="8"/>
      <c r="DQ139" s="8"/>
      <c r="DR139" s="8"/>
      <c r="DS139" s="8"/>
      <c r="DT139" s="8"/>
      <c r="DU139" s="8"/>
      <c r="DV139" s="8"/>
      <c r="DW139" s="8"/>
      <c r="DX139" s="8"/>
      <c r="DY139" s="8"/>
      <c r="DZ139" s="8"/>
      <c r="EA139" s="8"/>
      <c r="EB139" s="8"/>
      <c r="EC139" s="8"/>
      <c r="ED139" s="8"/>
      <c r="EE139" s="8"/>
      <c r="EF139" s="8"/>
      <c r="EG139" s="8"/>
      <c r="EH139" s="8"/>
      <c r="EI139" s="8"/>
      <c r="EJ139" s="8"/>
      <c r="EK139" s="8"/>
      <c r="EL139" s="8"/>
      <c r="EM139" s="8"/>
      <c r="EN139" s="8"/>
      <c r="EO139" s="8"/>
      <c r="EP139" s="8"/>
    </row>
    <row r="140" spans="1:146" ht="12.75">
      <c r="A140" s="58"/>
      <c r="B140" s="58"/>
      <c r="C140" s="58"/>
      <c r="D140" s="5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  <c r="DE140" s="8"/>
      <c r="DF140" s="8"/>
      <c r="DG140" s="8"/>
      <c r="DH140" s="8"/>
      <c r="DI140" s="8"/>
      <c r="DJ140" s="8"/>
      <c r="DK140" s="8"/>
      <c r="DL140" s="8"/>
      <c r="DM140" s="8"/>
      <c r="DN140" s="8"/>
      <c r="DO140" s="8"/>
      <c r="DP140" s="8"/>
      <c r="DQ140" s="8"/>
      <c r="DR140" s="8"/>
      <c r="DS140" s="8"/>
      <c r="DT140" s="8"/>
      <c r="DU140" s="8"/>
      <c r="DV140" s="8"/>
      <c r="DW140" s="8"/>
      <c r="DX140" s="8"/>
      <c r="DY140" s="8"/>
      <c r="DZ140" s="8"/>
      <c r="EA140" s="8"/>
      <c r="EB140" s="8"/>
      <c r="EC140" s="8"/>
      <c r="ED140" s="8"/>
      <c r="EE140" s="8"/>
      <c r="EF140" s="8"/>
      <c r="EG140" s="8"/>
      <c r="EH140" s="8"/>
      <c r="EI140" s="8"/>
      <c r="EJ140" s="8"/>
      <c r="EK140" s="8"/>
      <c r="EL140" s="8"/>
      <c r="EM140" s="8"/>
      <c r="EN140" s="8"/>
      <c r="EO140" s="8"/>
      <c r="EP140" s="8"/>
    </row>
    <row r="141" spans="1:146" ht="12.75">
      <c r="A141" s="58"/>
      <c r="B141" s="58"/>
      <c r="C141" s="58"/>
      <c r="D141" s="5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</row>
    <row r="142" spans="1:146" ht="12.75">
      <c r="A142" s="58"/>
      <c r="B142" s="58"/>
      <c r="C142" s="58"/>
      <c r="D142" s="5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</row>
    <row r="143" spans="1:146" ht="12.75">
      <c r="A143" s="58"/>
      <c r="B143" s="58"/>
      <c r="C143" s="58"/>
      <c r="D143" s="5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</row>
    <row r="144" spans="1:146" ht="12.75">
      <c r="A144" s="58"/>
      <c r="B144" s="58"/>
      <c r="C144" s="58"/>
      <c r="D144" s="5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</row>
    <row r="145" spans="1:146" ht="12.75">
      <c r="A145" s="58"/>
      <c r="B145" s="58"/>
      <c r="C145" s="58"/>
      <c r="D145" s="5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</row>
    <row r="146" spans="1:146" ht="12.75">
      <c r="A146" s="58"/>
      <c r="B146" s="58"/>
      <c r="C146" s="58"/>
      <c r="D146" s="5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</row>
    <row r="147" spans="1:146" ht="12.75">
      <c r="A147" s="58"/>
      <c r="B147" s="58"/>
      <c r="C147" s="58"/>
      <c r="D147" s="5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</row>
    <row r="148" spans="1:146" ht="12.75">
      <c r="A148" s="58"/>
      <c r="B148" s="58"/>
      <c r="C148" s="58"/>
      <c r="D148" s="5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</row>
    <row r="149" spans="1:146" ht="12.75">
      <c r="A149" s="58"/>
      <c r="B149" s="58"/>
      <c r="C149" s="58"/>
      <c r="D149" s="5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</row>
    <row r="150" spans="1:38" ht="12.75">
      <c r="A150" s="58"/>
      <c r="B150" s="58"/>
      <c r="C150" s="58"/>
      <c r="D150" s="5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G150" s="8"/>
      <c r="AH150" s="8"/>
      <c r="AI150" s="8"/>
      <c r="AJ150" s="8"/>
      <c r="AK150" s="8"/>
      <c r="AL150" s="8"/>
    </row>
    <row r="151" spans="1:38" ht="12.75">
      <c r="A151" s="58"/>
      <c r="B151" s="58"/>
      <c r="C151" s="58"/>
      <c r="D151" s="5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G151" s="8"/>
      <c r="AH151" s="8"/>
      <c r="AI151" s="8"/>
      <c r="AJ151" s="8"/>
      <c r="AK151" s="8"/>
      <c r="AL151" s="8"/>
    </row>
    <row r="152" spans="1:38" ht="12.75">
      <c r="A152" s="58"/>
      <c r="B152" s="58"/>
      <c r="C152" s="58"/>
      <c r="D152" s="5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G152" s="8"/>
      <c r="AH152" s="8"/>
      <c r="AI152" s="8"/>
      <c r="AJ152" s="8"/>
      <c r="AK152" s="8"/>
      <c r="AL152" s="8"/>
    </row>
    <row r="153" spans="1:38" ht="12.75">
      <c r="A153" s="58"/>
      <c r="B153" s="58"/>
      <c r="C153" s="58"/>
      <c r="D153" s="5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G153" s="8"/>
      <c r="AH153" s="8"/>
      <c r="AI153" s="8"/>
      <c r="AJ153" s="8"/>
      <c r="AK153" s="8"/>
      <c r="AL153" s="8"/>
    </row>
    <row r="154" spans="1:38" ht="12.75">
      <c r="A154" s="58"/>
      <c r="B154" s="58"/>
      <c r="C154" s="58"/>
      <c r="D154" s="5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G154" s="8"/>
      <c r="AH154" s="8"/>
      <c r="AI154" s="8"/>
      <c r="AJ154" s="8"/>
      <c r="AK154" s="8"/>
      <c r="AL154" s="8"/>
    </row>
    <row r="155" spans="1:38" ht="12.75">
      <c r="A155" s="58"/>
      <c r="B155" s="58"/>
      <c r="C155" s="58"/>
      <c r="D155" s="5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G155" s="8"/>
      <c r="AH155" s="8"/>
      <c r="AI155" s="8"/>
      <c r="AJ155" s="8"/>
      <c r="AK155" s="8"/>
      <c r="AL155" s="8"/>
    </row>
    <row r="156" spans="1:38" ht="12.75">
      <c r="A156" s="58"/>
      <c r="B156" s="58"/>
      <c r="C156" s="58"/>
      <c r="D156" s="5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G156" s="8"/>
      <c r="AH156" s="8"/>
      <c r="AI156" s="8"/>
      <c r="AJ156" s="8"/>
      <c r="AK156" s="8"/>
      <c r="AL156" s="8"/>
    </row>
    <row r="157" spans="1:19" ht="12.75">
      <c r="A157" s="58"/>
      <c r="B157" s="58"/>
      <c r="C157" s="58"/>
      <c r="D157" s="5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</row>
    <row r="158" spans="1:19" ht="12.75">
      <c r="A158" s="58"/>
      <c r="B158" s="58"/>
      <c r="C158" s="58"/>
      <c r="D158" s="5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</row>
    <row r="159" spans="1:19" ht="12.75">
      <c r="A159" s="58"/>
      <c r="B159" s="58"/>
      <c r="C159" s="58"/>
      <c r="D159" s="5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</row>
    <row r="160" spans="1:19" ht="12.75">
      <c r="A160" s="58"/>
      <c r="B160" s="58"/>
      <c r="C160" s="58"/>
      <c r="D160" s="5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</row>
    <row r="161" spans="1:19" ht="12.75">
      <c r="A161" s="58"/>
      <c r="B161" s="58"/>
      <c r="C161" s="58"/>
      <c r="D161" s="5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</row>
    <row r="162" spans="1:19" ht="12.75">
      <c r="A162" s="58"/>
      <c r="B162" s="58"/>
      <c r="C162" s="58"/>
      <c r="D162" s="5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</row>
    <row r="163" spans="1:19" ht="12.75">
      <c r="A163" s="58"/>
      <c r="B163" s="58"/>
      <c r="C163" s="58"/>
      <c r="D163" s="5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</row>
    <row r="164" spans="1:19" ht="12.75">
      <c r="A164" s="58"/>
      <c r="B164" s="58"/>
      <c r="C164" s="58"/>
      <c r="D164" s="5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</row>
    <row r="165" spans="1:19" ht="12.75">
      <c r="A165" s="58"/>
      <c r="B165" s="58"/>
      <c r="C165" s="58"/>
      <c r="D165" s="5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  <row r="169" spans="1:4" ht="12.75">
      <c r="A169" s="9"/>
      <c r="B169" s="9"/>
      <c r="C169" s="9"/>
      <c r="D169" s="9"/>
    </row>
    <row r="170" spans="1:4" ht="12.75">
      <c r="A170" s="9"/>
      <c r="B170" s="9"/>
      <c r="C170" s="9"/>
      <c r="D170" s="9"/>
    </row>
    <row r="171" spans="1:4" ht="12.75">
      <c r="A171" s="9"/>
      <c r="B171" s="9"/>
      <c r="C171" s="9"/>
      <c r="D171" s="9"/>
    </row>
    <row r="172" spans="1:4" ht="12.75">
      <c r="A172" s="9"/>
      <c r="B172" s="9"/>
      <c r="C172" s="9"/>
      <c r="D172" s="9"/>
    </row>
    <row r="173" spans="1:4" ht="12.75">
      <c r="A173" s="9"/>
      <c r="B173" s="9"/>
      <c r="C173" s="9"/>
      <c r="D173" s="9"/>
    </row>
    <row r="174" spans="1:4" ht="12.75">
      <c r="A174" s="9"/>
      <c r="B174" s="9"/>
      <c r="C174" s="9"/>
      <c r="D174" s="9"/>
    </row>
    <row r="175" spans="1:4" ht="12.75">
      <c r="A175" s="9"/>
      <c r="B175" s="9"/>
      <c r="C175" s="9"/>
      <c r="D175" s="9"/>
    </row>
    <row r="176" spans="1:4" ht="12.75">
      <c r="A176" s="9"/>
      <c r="B176" s="9"/>
      <c r="C176" s="9"/>
      <c r="D176" s="9"/>
    </row>
    <row r="177" spans="1:4" ht="12.75">
      <c r="A177" s="9"/>
      <c r="B177" s="9"/>
      <c r="C177" s="9"/>
      <c r="D177" s="9"/>
    </row>
    <row r="178" spans="1:4" ht="12.75">
      <c r="A178" s="9"/>
      <c r="B178" s="9"/>
      <c r="C178" s="9"/>
      <c r="D178" s="9"/>
    </row>
    <row r="179" spans="1:4" ht="12.75">
      <c r="A179" s="9"/>
      <c r="B179" s="9"/>
      <c r="C179" s="9"/>
      <c r="D179" s="9"/>
    </row>
    <row r="180" spans="1:4" ht="12.75">
      <c r="A180" s="9"/>
      <c r="B180" s="9"/>
      <c r="C180" s="9"/>
      <c r="D180" s="9"/>
    </row>
    <row r="181" spans="1:4" ht="12.75">
      <c r="A181" s="9"/>
      <c r="B181" s="9"/>
      <c r="C181" s="9"/>
      <c r="D181" s="9"/>
    </row>
    <row r="182" spans="1:4" ht="12.75">
      <c r="A182" s="9"/>
      <c r="B182" s="9"/>
      <c r="C182" s="9"/>
      <c r="D182" s="9"/>
    </row>
    <row r="183" spans="1:4" ht="12.75">
      <c r="A183" s="9"/>
      <c r="B183" s="9"/>
      <c r="C183" s="9"/>
      <c r="D183" s="9"/>
    </row>
    <row r="184" spans="1:4" ht="12.75">
      <c r="A184" s="9"/>
      <c r="B184" s="9"/>
      <c r="C184" s="9"/>
      <c r="D184" s="9"/>
    </row>
    <row r="185" spans="1:4" ht="12.75">
      <c r="A185" s="9"/>
      <c r="B185" s="9"/>
      <c r="C185" s="9"/>
      <c r="D185" s="9"/>
    </row>
    <row r="186" spans="1:4" ht="12.75">
      <c r="A186" s="9"/>
      <c r="B186" s="9"/>
      <c r="C186" s="9"/>
      <c r="D186" s="9"/>
    </row>
    <row r="187" spans="1:4" ht="12.75">
      <c r="A187" s="9"/>
      <c r="B187" s="9"/>
      <c r="C187" s="9"/>
      <c r="D187" s="9"/>
    </row>
    <row r="188" spans="1:4" ht="12.75">
      <c r="A188" s="9"/>
      <c r="B188" s="9"/>
      <c r="C188" s="9"/>
      <c r="D188" s="9"/>
    </row>
    <row r="189" spans="1:4" ht="12.75">
      <c r="A189" s="9"/>
      <c r="B189" s="9"/>
      <c r="C189" s="9"/>
      <c r="D189" s="9"/>
    </row>
    <row r="190" spans="1:4" ht="12.75">
      <c r="A190" s="9"/>
      <c r="B190" s="9"/>
      <c r="C190" s="9"/>
      <c r="D190" s="9"/>
    </row>
    <row r="191" spans="1:4" ht="12.75">
      <c r="A191" s="9"/>
      <c r="B191" s="9"/>
      <c r="C191" s="9"/>
      <c r="D191" s="9"/>
    </row>
    <row r="192" spans="1:4" ht="12.75">
      <c r="A192" s="9"/>
      <c r="B192" s="9"/>
      <c r="C192" s="9"/>
      <c r="D192" s="9"/>
    </row>
    <row r="193" spans="1:4" ht="12.75">
      <c r="A193" s="9"/>
      <c r="B193" s="9"/>
      <c r="C193" s="9"/>
      <c r="D193" s="9"/>
    </row>
    <row r="194" spans="1:4" ht="12.75">
      <c r="A194" s="9"/>
      <c r="B194" s="9"/>
      <c r="C194" s="9"/>
      <c r="D194" s="9"/>
    </row>
    <row r="195" spans="1:4" ht="12.75">
      <c r="A195" s="9"/>
      <c r="B195" s="9"/>
      <c r="C195" s="9"/>
      <c r="D195" s="9"/>
    </row>
    <row r="196" spans="1:4" ht="12.75">
      <c r="A196" s="9"/>
      <c r="B196" s="9"/>
      <c r="C196" s="9"/>
      <c r="D196" s="9"/>
    </row>
    <row r="197" spans="1:4" ht="12.75">
      <c r="A197" s="9"/>
      <c r="B197" s="9"/>
      <c r="C197" s="9"/>
      <c r="D197" s="9"/>
    </row>
    <row r="198" spans="1:4" ht="12.75">
      <c r="A198" s="9"/>
      <c r="B198" s="9"/>
      <c r="C198" s="9"/>
      <c r="D198" s="9"/>
    </row>
    <row r="199" spans="1:4" ht="12.75">
      <c r="A199" s="9"/>
      <c r="B199" s="9"/>
      <c r="C199" s="9"/>
      <c r="D199" s="9"/>
    </row>
    <row r="200" spans="1:4" ht="12.75">
      <c r="A200" s="9"/>
      <c r="B200" s="9"/>
      <c r="C200" s="9"/>
      <c r="D200" s="9"/>
    </row>
    <row r="201" spans="1:4" ht="12.75">
      <c r="A201" s="9"/>
      <c r="B201" s="9"/>
      <c r="C201" s="9"/>
      <c r="D201" s="9"/>
    </row>
    <row r="202" spans="1:4" ht="12.75">
      <c r="A202" s="9"/>
      <c r="B202" s="9"/>
      <c r="C202" s="9"/>
      <c r="D202" s="9"/>
    </row>
    <row r="203" spans="1:4" ht="12.75">
      <c r="A203" s="9"/>
      <c r="B203" s="9"/>
      <c r="C203" s="9"/>
      <c r="D203" s="9"/>
    </row>
    <row r="204" spans="1:4" ht="12.75">
      <c r="A204" s="9"/>
      <c r="B204" s="9"/>
      <c r="C204" s="9"/>
      <c r="D204" s="9"/>
    </row>
    <row r="205" spans="1:4" ht="12.75">
      <c r="A205" s="9"/>
      <c r="B205" s="9"/>
      <c r="C205" s="9"/>
      <c r="D205" s="9"/>
    </row>
    <row r="206" spans="1:4" ht="12.75">
      <c r="A206" s="9"/>
      <c r="B206" s="9"/>
      <c r="C206" s="9"/>
      <c r="D206" s="9"/>
    </row>
    <row r="207" spans="1:4" ht="12.75">
      <c r="A207" s="9"/>
      <c r="B207" s="9"/>
      <c r="C207" s="9"/>
      <c r="D207" s="9"/>
    </row>
    <row r="208" spans="1:4" ht="12.75">
      <c r="A208" s="9"/>
      <c r="B208" s="9"/>
      <c r="C208" s="9"/>
      <c r="D208" s="9"/>
    </row>
    <row r="209" spans="1:4" ht="12.75">
      <c r="A209" s="9"/>
      <c r="B209" s="9"/>
      <c r="C209" s="9"/>
      <c r="D209" s="9"/>
    </row>
    <row r="210" spans="1:4" ht="12.75">
      <c r="A210" s="9"/>
      <c r="B210" s="9"/>
      <c r="C210" s="9"/>
      <c r="D210" s="9"/>
    </row>
    <row r="211" spans="1:4" ht="12.75">
      <c r="A211" s="9"/>
      <c r="B211" s="9"/>
      <c r="C211" s="9"/>
      <c r="D211" s="9"/>
    </row>
    <row r="212" spans="1:4" ht="12.75">
      <c r="A212" s="9"/>
      <c r="B212" s="9"/>
      <c r="C212" s="9"/>
      <c r="D212" s="9"/>
    </row>
    <row r="213" spans="1:4" ht="12.75">
      <c r="A213" s="9"/>
      <c r="B213" s="9"/>
      <c r="C213" s="9"/>
      <c r="D213" s="9"/>
    </row>
    <row r="214" spans="1:4" ht="12.75">
      <c r="A214" s="9"/>
      <c r="B214" s="9"/>
      <c r="C214" s="9"/>
      <c r="D214" s="9"/>
    </row>
    <row r="215" spans="1:4" ht="12.75">
      <c r="A215" s="9"/>
      <c r="B215" s="9"/>
      <c r="C215" s="9"/>
      <c r="D215" s="9"/>
    </row>
    <row r="216" spans="1:4" ht="12.75">
      <c r="A216" s="9"/>
      <c r="B216" s="9"/>
      <c r="C216" s="9"/>
      <c r="D216" s="9"/>
    </row>
    <row r="217" spans="1:4" ht="12.75">
      <c r="A217" s="9"/>
      <c r="B217" s="9"/>
      <c r="C217" s="9"/>
      <c r="D217" s="9"/>
    </row>
    <row r="218" spans="1:4" ht="12.75">
      <c r="A218" s="9"/>
      <c r="B218" s="9"/>
      <c r="C218" s="9"/>
      <c r="D218" s="9"/>
    </row>
    <row r="219" spans="1:4" ht="12.75">
      <c r="A219" s="9"/>
      <c r="B219" s="9"/>
      <c r="C219" s="9"/>
      <c r="D219" s="9"/>
    </row>
    <row r="220" spans="1:4" ht="12.75">
      <c r="A220" s="9"/>
      <c r="B220" s="9"/>
      <c r="C220" s="9"/>
      <c r="D220" s="9"/>
    </row>
    <row r="221" spans="1:4" ht="12.75">
      <c r="A221" s="9"/>
      <c r="B221" s="9"/>
      <c r="C221" s="9"/>
      <c r="D221" s="9"/>
    </row>
    <row r="222" spans="1:4" ht="12.75">
      <c r="A222" s="9"/>
      <c r="B222" s="9"/>
      <c r="C222" s="9"/>
      <c r="D222" s="9"/>
    </row>
    <row r="223" spans="1:4" ht="12.75">
      <c r="A223" s="9"/>
      <c r="B223" s="9"/>
      <c r="C223" s="9"/>
      <c r="D223" s="9"/>
    </row>
    <row r="224" spans="1:4" ht="12.75">
      <c r="A224" s="9"/>
      <c r="B224" s="9"/>
      <c r="C224" s="9"/>
      <c r="D224" s="9"/>
    </row>
    <row r="225" spans="1:4" ht="12.75">
      <c r="A225" s="9"/>
      <c r="B225" s="9"/>
      <c r="C225" s="9"/>
      <c r="D225" s="9"/>
    </row>
    <row r="226" spans="1:4" ht="12.75">
      <c r="A226" s="9"/>
      <c r="B226" s="9"/>
      <c r="C226" s="9"/>
      <c r="D226" s="9"/>
    </row>
    <row r="227" spans="1:4" ht="12.75">
      <c r="A227" s="9"/>
      <c r="B227" s="9"/>
      <c r="C227" s="9"/>
      <c r="D227" s="9"/>
    </row>
    <row r="228" spans="1:4" ht="12.75">
      <c r="A228" s="9"/>
      <c r="B228" s="9"/>
      <c r="C228" s="9"/>
      <c r="D228" s="9"/>
    </row>
    <row r="229" spans="1:4" ht="12.75">
      <c r="A229" s="9"/>
      <c r="B229" s="9"/>
      <c r="C229" s="9"/>
      <c r="D229" s="9"/>
    </row>
    <row r="230" spans="1:4" ht="12.75">
      <c r="A230" s="9"/>
      <c r="B230" s="9"/>
      <c r="C230" s="9"/>
      <c r="D230" s="9"/>
    </row>
    <row r="231" spans="1:4" ht="12.75">
      <c r="A231" s="9"/>
      <c r="B231" s="9"/>
      <c r="C231" s="9"/>
      <c r="D231" s="9"/>
    </row>
    <row r="232" spans="1:4" ht="12.75">
      <c r="A232" s="9"/>
      <c r="B232" s="9"/>
      <c r="C232" s="9"/>
      <c r="D232" s="9"/>
    </row>
    <row r="233" spans="1:4" ht="12.75">
      <c r="A233" s="9"/>
      <c r="B233" s="9"/>
      <c r="C233" s="9"/>
      <c r="D233" s="9"/>
    </row>
    <row r="234" spans="1:4" ht="12.75">
      <c r="A234" s="9"/>
      <c r="B234" s="9"/>
      <c r="C234" s="9"/>
      <c r="D234" s="9"/>
    </row>
    <row r="235" spans="1:4" ht="12.75">
      <c r="A235" s="9"/>
      <c r="B235" s="9"/>
      <c r="C235" s="9"/>
      <c r="D235" s="9"/>
    </row>
    <row r="236" spans="1:4" ht="12.75">
      <c r="A236" s="9"/>
      <c r="B236" s="9"/>
      <c r="C236" s="9"/>
      <c r="D236" s="9"/>
    </row>
    <row r="237" spans="1:4" ht="12.75">
      <c r="A237" s="9"/>
      <c r="B237" s="9"/>
      <c r="C237" s="9"/>
      <c r="D237" s="9"/>
    </row>
    <row r="238" spans="1:4" ht="12.75">
      <c r="A238" s="9"/>
      <c r="B238" s="9"/>
      <c r="C238" s="9"/>
      <c r="D238" s="9"/>
    </row>
    <row r="239" spans="1:4" ht="12.75">
      <c r="A239" s="9"/>
      <c r="B239" s="9"/>
      <c r="C239" s="9"/>
      <c r="D239" s="9"/>
    </row>
    <row r="240" spans="1:4" ht="12.75">
      <c r="A240" s="9"/>
      <c r="B240" s="9"/>
      <c r="C240" s="9"/>
      <c r="D240" s="9"/>
    </row>
    <row r="241" spans="1:4" ht="12.75">
      <c r="A241" s="9"/>
      <c r="B241" s="9"/>
      <c r="C241" s="9"/>
      <c r="D241" s="9"/>
    </row>
    <row r="242" spans="1:4" ht="12.75">
      <c r="A242" s="9"/>
      <c r="B242" s="9"/>
      <c r="C242" s="9"/>
      <c r="D242" s="9"/>
    </row>
    <row r="243" spans="1:4" ht="12.75">
      <c r="A243" s="9"/>
      <c r="B243" s="9"/>
      <c r="C243" s="9"/>
      <c r="D243" s="9"/>
    </row>
    <row r="244" spans="1:4" ht="12.75">
      <c r="A244" s="9"/>
      <c r="B244" s="9"/>
      <c r="C244" s="9"/>
      <c r="D244" s="9"/>
    </row>
    <row r="245" spans="1:4" ht="12.75">
      <c r="A245" s="9"/>
      <c r="B245" s="9"/>
      <c r="C245" s="9"/>
      <c r="D245" s="9"/>
    </row>
    <row r="246" spans="1:4" ht="12.75">
      <c r="A246" s="9"/>
      <c r="B246" s="9"/>
      <c r="C246" s="9"/>
      <c r="D246" s="9"/>
    </row>
    <row r="247" spans="1:4" ht="12.75">
      <c r="A247" s="9"/>
      <c r="B247" s="9"/>
      <c r="C247" s="9"/>
      <c r="D247" s="9"/>
    </row>
    <row r="248" spans="1:4" ht="12.75">
      <c r="A248" s="9"/>
      <c r="B248" s="9"/>
      <c r="C248" s="9"/>
      <c r="D248" s="9"/>
    </row>
    <row r="249" spans="1:4" ht="12.75">
      <c r="A249" s="9"/>
      <c r="B249" s="9"/>
      <c r="C249" s="9"/>
      <c r="D249" s="9"/>
    </row>
    <row r="250" spans="1:4" ht="12.75">
      <c r="A250" s="9"/>
      <c r="B250" s="9"/>
      <c r="C250" s="9"/>
      <c r="D250" s="9"/>
    </row>
    <row r="251" spans="1:4" ht="12.75">
      <c r="A251" s="9"/>
      <c r="B251" s="9"/>
      <c r="C251" s="9"/>
      <c r="D251" s="9"/>
    </row>
    <row r="252" spans="1:4" ht="12.75">
      <c r="A252" s="9"/>
      <c r="B252" s="9"/>
      <c r="C252" s="9"/>
      <c r="D252" s="9"/>
    </row>
    <row r="253" spans="1:4" ht="12.75">
      <c r="A253" s="9"/>
      <c r="B253" s="9"/>
      <c r="C253" s="9"/>
      <c r="D253" s="9"/>
    </row>
    <row r="254" spans="1:4" ht="12.75">
      <c r="A254" s="9"/>
      <c r="B254" s="9"/>
      <c r="C254" s="9"/>
      <c r="D254" s="9"/>
    </row>
    <row r="255" spans="1:4" ht="12.75">
      <c r="A255" s="9"/>
      <c r="B255" s="9"/>
      <c r="C255" s="9"/>
      <c r="D255" s="9"/>
    </row>
    <row r="256" spans="1:4" ht="12.75">
      <c r="A256" s="9"/>
      <c r="B256" s="9"/>
      <c r="C256" s="9"/>
      <c r="D256" s="9"/>
    </row>
    <row r="257" spans="1:4" ht="12.75">
      <c r="A257" s="9"/>
      <c r="B257" s="9"/>
      <c r="C257" s="9"/>
      <c r="D257" s="9"/>
    </row>
    <row r="258" spans="1:4" ht="12.75">
      <c r="A258" s="9"/>
      <c r="B258" s="9"/>
      <c r="C258" s="9"/>
      <c r="D258" s="9"/>
    </row>
    <row r="259" spans="1:4" ht="12.75">
      <c r="A259" s="9"/>
      <c r="B259" s="9"/>
      <c r="C259" s="9"/>
      <c r="D259" s="9"/>
    </row>
    <row r="260" spans="1:4" ht="12.75">
      <c r="A260" s="9"/>
      <c r="B260" s="9"/>
      <c r="C260" s="9"/>
      <c r="D260" s="9"/>
    </row>
    <row r="261" spans="1:4" ht="12.75">
      <c r="A261" s="9"/>
      <c r="B261" s="9"/>
      <c r="C261" s="9"/>
      <c r="D261" s="9"/>
    </row>
    <row r="262" spans="1:4" ht="12.75">
      <c r="A262" s="9"/>
      <c r="B262" s="9"/>
      <c r="C262" s="9"/>
      <c r="D262" s="9"/>
    </row>
    <row r="263" spans="1:4" ht="12.75">
      <c r="A263" s="9"/>
      <c r="B263" s="9"/>
      <c r="C263" s="9"/>
      <c r="D263" s="9"/>
    </row>
    <row r="264" spans="1:4" ht="12.75">
      <c r="A264" s="9"/>
      <c r="B264" s="9"/>
      <c r="C264" s="9"/>
      <c r="D264" s="9"/>
    </row>
    <row r="265" spans="1:4" ht="12.75">
      <c r="A265" s="9"/>
      <c r="B265" s="9"/>
      <c r="C265" s="9"/>
      <c r="D265" s="9"/>
    </row>
    <row r="266" spans="1:4" ht="12.75">
      <c r="A266" s="9"/>
      <c r="B266" s="9"/>
      <c r="C266" s="9"/>
      <c r="D266" s="9"/>
    </row>
    <row r="267" spans="1:4" ht="12.75">
      <c r="A267" s="9"/>
      <c r="B267" s="9"/>
      <c r="C267" s="9"/>
      <c r="D267" s="9"/>
    </row>
    <row r="268" spans="1:4" ht="12.75">
      <c r="A268" s="9"/>
      <c r="B268" s="9"/>
      <c r="C268" s="9"/>
      <c r="D268" s="9"/>
    </row>
    <row r="269" spans="1:4" ht="12.75">
      <c r="A269" s="9"/>
      <c r="B269" s="9"/>
      <c r="C269" s="9"/>
      <c r="D269" s="9"/>
    </row>
    <row r="270" spans="1:4" ht="12.75">
      <c r="A270" s="9"/>
      <c r="B270" s="9"/>
      <c r="C270" s="9"/>
      <c r="D270" s="9"/>
    </row>
    <row r="271" spans="1:4" ht="12.75">
      <c r="A271" s="9"/>
      <c r="B271" s="9"/>
      <c r="C271" s="9"/>
      <c r="D271" s="9"/>
    </row>
    <row r="272" spans="1:4" ht="12.75">
      <c r="A272" s="9"/>
      <c r="B272" s="9"/>
      <c r="C272" s="9"/>
      <c r="D272" s="9"/>
    </row>
    <row r="273" spans="1:4" ht="12.75">
      <c r="A273" s="9"/>
      <c r="B273" s="9"/>
      <c r="C273" s="9"/>
      <c r="D273" s="9"/>
    </row>
    <row r="274" spans="1:4" ht="12.75">
      <c r="A274" s="9"/>
      <c r="B274" s="9"/>
      <c r="C274" s="9"/>
      <c r="D274" s="9"/>
    </row>
    <row r="275" spans="1:4" ht="12.75">
      <c r="A275" s="9"/>
      <c r="B275" s="9"/>
      <c r="C275" s="9"/>
      <c r="D275" s="9"/>
    </row>
    <row r="276" spans="1:4" ht="12.75">
      <c r="A276" s="9"/>
      <c r="B276" s="9"/>
      <c r="C276" s="9"/>
      <c r="D276" s="9"/>
    </row>
    <row r="277" spans="1:4" ht="12.75">
      <c r="A277" s="9"/>
      <c r="B277" s="9"/>
      <c r="C277" s="9"/>
      <c r="D277" s="9"/>
    </row>
    <row r="278" spans="1:4" ht="12.75">
      <c r="A278" s="9"/>
      <c r="B278" s="9"/>
      <c r="C278" s="9"/>
      <c r="D278" s="9"/>
    </row>
    <row r="279" spans="1:4" ht="12.75">
      <c r="A279" s="9"/>
      <c r="B279" s="9"/>
      <c r="C279" s="9"/>
      <c r="D279" s="9"/>
    </row>
    <row r="280" spans="1:4" ht="12.75">
      <c r="A280" s="9"/>
      <c r="B280" s="9"/>
      <c r="C280" s="9"/>
      <c r="D280" s="9"/>
    </row>
    <row r="281" spans="1:4" ht="12.75">
      <c r="A281" s="9"/>
      <c r="B281" s="9"/>
      <c r="C281" s="9"/>
      <c r="D281" s="9"/>
    </row>
    <row r="282" spans="1:4" ht="12.75">
      <c r="A282" s="9"/>
      <c r="B282" s="9"/>
      <c r="C282" s="9"/>
      <c r="D282" s="9"/>
    </row>
    <row r="283" spans="1:4" ht="12.75">
      <c r="A283" s="9"/>
      <c r="B283" s="9"/>
      <c r="C283" s="9"/>
      <c r="D283" s="9"/>
    </row>
    <row r="284" spans="1:4" ht="12.75">
      <c r="A284" s="9"/>
      <c r="B284" s="9"/>
      <c r="C284" s="9"/>
      <c r="D284" s="9"/>
    </row>
    <row r="285" spans="1:4" ht="12.75">
      <c r="A285" s="9"/>
      <c r="B285" s="9"/>
      <c r="C285" s="9"/>
      <c r="D285" s="9"/>
    </row>
    <row r="286" spans="1:4" ht="12.75">
      <c r="A286" s="9"/>
      <c r="B286" s="9"/>
      <c r="C286" s="9"/>
      <c r="D286" s="9"/>
    </row>
    <row r="287" spans="1:4" ht="12.75">
      <c r="A287" s="9"/>
      <c r="B287" s="9"/>
      <c r="C287" s="9"/>
      <c r="D287" s="9"/>
    </row>
    <row r="288" spans="1:4" ht="12.75">
      <c r="A288" s="9"/>
      <c r="B288" s="9"/>
      <c r="C288" s="9"/>
      <c r="D288" s="9"/>
    </row>
    <row r="289" spans="1:4" ht="12.75">
      <c r="A289" s="9"/>
      <c r="B289" s="9"/>
      <c r="C289" s="9"/>
      <c r="D289" s="9"/>
    </row>
    <row r="290" spans="1:4" ht="12.75">
      <c r="A290" s="9"/>
      <c r="B290" s="9"/>
      <c r="C290" s="9"/>
      <c r="D290" s="9"/>
    </row>
    <row r="291" spans="1:4" ht="12.75">
      <c r="A291" s="9"/>
      <c r="B291" s="9"/>
      <c r="C291" s="9"/>
      <c r="D291" s="9"/>
    </row>
    <row r="292" spans="1:4" ht="12.75">
      <c r="A292" s="9"/>
      <c r="B292" s="9"/>
      <c r="C292" s="9"/>
      <c r="D292" s="9"/>
    </row>
    <row r="293" spans="1:4" ht="12.75">
      <c r="A293" s="9"/>
      <c r="B293" s="9"/>
      <c r="C293" s="9"/>
      <c r="D293" s="9"/>
    </row>
    <row r="294" spans="1:4" ht="12.75">
      <c r="A294" s="9"/>
      <c r="B294" s="9"/>
      <c r="C294" s="9"/>
      <c r="D294" s="9"/>
    </row>
    <row r="295" spans="1:4" ht="12.75">
      <c r="A295" s="9"/>
      <c r="B295" s="9"/>
      <c r="C295" s="9"/>
      <c r="D295" s="9"/>
    </row>
    <row r="296" spans="1:4" ht="12.75">
      <c r="A296" s="9"/>
      <c r="B296" s="9"/>
      <c r="C296" s="9"/>
      <c r="D296" s="9"/>
    </row>
    <row r="297" spans="1:4" ht="12.75">
      <c r="A297" s="9"/>
      <c r="B297" s="9"/>
      <c r="C297" s="9"/>
      <c r="D297" s="9"/>
    </row>
    <row r="298" spans="1:4" ht="12.75">
      <c r="A298" s="9"/>
      <c r="B298" s="9"/>
      <c r="C298" s="9"/>
      <c r="D298" s="9"/>
    </row>
    <row r="299" spans="1:4" ht="12.75">
      <c r="A299" s="9"/>
      <c r="B299" s="9"/>
      <c r="C299" s="9"/>
      <c r="D299" s="9"/>
    </row>
    <row r="300" spans="1:4" ht="12.75">
      <c r="A300" s="9"/>
      <c r="B300" s="9"/>
      <c r="C300" s="9"/>
      <c r="D300" s="9"/>
    </row>
    <row r="301" spans="1:4" ht="12.75">
      <c r="A301" s="9"/>
      <c r="B301" s="9"/>
      <c r="C301" s="9"/>
      <c r="D301" s="9"/>
    </row>
    <row r="302" spans="1:4" ht="12.75">
      <c r="A302" s="9"/>
      <c r="B302" s="9"/>
      <c r="C302" s="9"/>
      <c r="D302" s="9"/>
    </row>
    <row r="303" spans="1:4" ht="12.75">
      <c r="A303" s="9"/>
      <c r="B303" s="9"/>
      <c r="C303" s="9"/>
      <c r="D303" s="9"/>
    </row>
    <row r="304" spans="1:4" ht="12.75">
      <c r="A304" s="9"/>
      <c r="B304" s="9"/>
      <c r="C304" s="9"/>
      <c r="D304" s="9"/>
    </row>
    <row r="305" spans="1:4" ht="12.75">
      <c r="A305" s="9"/>
      <c r="B305" s="9"/>
      <c r="C305" s="9"/>
      <c r="D305" s="9"/>
    </row>
    <row r="306" spans="1:4" ht="12.75">
      <c r="A306" s="9"/>
      <c r="B306" s="9"/>
      <c r="C306" s="9"/>
      <c r="D306" s="9"/>
    </row>
    <row r="307" spans="1:4" ht="12.75">
      <c r="A307" s="9"/>
      <c r="B307" s="9"/>
      <c r="C307" s="9"/>
      <c r="D307" s="9"/>
    </row>
    <row r="308" spans="1:4" ht="12.75">
      <c r="A308" s="9"/>
      <c r="B308" s="9"/>
      <c r="C308" s="9"/>
      <c r="D308" s="9"/>
    </row>
    <row r="309" spans="1:4" ht="12.75">
      <c r="A309" s="9"/>
      <c r="B309" s="9"/>
      <c r="C309" s="9"/>
      <c r="D309" s="9"/>
    </row>
    <row r="310" spans="1:4" ht="12.75">
      <c r="A310" s="9"/>
      <c r="B310" s="9"/>
      <c r="C310" s="9"/>
      <c r="D310" s="9"/>
    </row>
    <row r="311" spans="1:4" ht="12.75">
      <c r="A311" s="9"/>
      <c r="B311" s="9"/>
      <c r="C311" s="9"/>
      <c r="D311" s="9"/>
    </row>
    <row r="312" spans="1:4" ht="12.75">
      <c r="A312" s="9"/>
      <c r="B312" s="9"/>
      <c r="C312" s="9"/>
      <c r="D312" s="9"/>
    </row>
    <row r="313" spans="1:4" ht="12.75">
      <c r="A313" s="9"/>
      <c r="B313" s="9"/>
      <c r="C313" s="9"/>
      <c r="D313" s="9"/>
    </row>
    <row r="314" spans="1:4" ht="12.75">
      <c r="A314" s="9"/>
      <c r="B314" s="9"/>
      <c r="C314" s="9"/>
      <c r="D314" s="9"/>
    </row>
    <row r="315" spans="1:4" ht="12.75">
      <c r="A315" s="9"/>
      <c r="B315" s="9"/>
      <c r="C315" s="9"/>
      <c r="D315" s="9"/>
    </row>
    <row r="316" spans="1:4" ht="12.75">
      <c r="A316" s="9"/>
      <c r="B316" s="9"/>
      <c r="C316" s="9"/>
      <c r="D316" s="9"/>
    </row>
    <row r="317" spans="1:4" ht="12.75">
      <c r="A317" s="9"/>
      <c r="B317" s="9"/>
      <c r="C317" s="9"/>
      <c r="D317" s="9"/>
    </row>
    <row r="318" spans="1:4" ht="12.75">
      <c r="A318" s="9"/>
      <c r="B318" s="9"/>
      <c r="C318" s="9"/>
      <c r="D318" s="9"/>
    </row>
    <row r="319" spans="1:4" ht="12.75">
      <c r="A319" s="9"/>
      <c r="B319" s="9"/>
      <c r="C319" s="9"/>
      <c r="D319" s="9"/>
    </row>
    <row r="320" spans="1:4" ht="12.75">
      <c r="A320" s="9"/>
      <c r="B320" s="9"/>
      <c r="C320" s="9"/>
      <c r="D320" s="9"/>
    </row>
    <row r="321" spans="1:4" ht="12.75">
      <c r="A321" s="9"/>
      <c r="B321" s="9"/>
      <c r="C321" s="9"/>
      <c r="D321" s="9"/>
    </row>
    <row r="322" spans="1:4" ht="12.75">
      <c r="A322" s="9"/>
      <c r="B322" s="9"/>
      <c r="C322" s="9"/>
      <c r="D322" s="9"/>
    </row>
    <row r="323" spans="1:4" ht="12.75">
      <c r="A323" s="9"/>
      <c r="B323" s="9"/>
      <c r="C323" s="9"/>
      <c r="D323" s="9"/>
    </row>
    <row r="324" spans="1:4" ht="12.75">
      <c r="A324" s="9"/>
      <c r="B324" s="9"/>
      <c r="C324" s="9"/>
      <c r="D324" s="9"/>
    </row>
    <row r="325" spans="1:4" ht="12.75">
      <c r="A325" s="9"/>
      <c r="B325" s="9"/>
      <c r="C325" s="9"/>
      <c r="D325" s="9"/>
    </row>
    <row r="326" spans="1:4" ht="12.75">
      <c r="A326" s="9"/>
      <c r="B326" s="9"/>
      <c r="C326" s="9"/>
      <c r="D326" s="9"/>
    </row>
    <row r="327" spans="1:4" ht="12.75">
      <c r="A327" s="9"/>
      <c r="B327" s="9"/>
      <c r="C327" s="9"/>
      <c r="D327" s="9"/>
    </row>
    <row r="328" spans="1:4" ht="12.75">
      <c r="A328" s="9"/>
      <c r="B328" s="9"/>
      <c r="C328" s="9"/>
      <c r="D328" s="9"/>
    </row>
    <row r="329" spans="1:4" ht="12.75">
      <c r="A329" s="9"/>
      <c r="B329" s="9"/>
      <c r="C329" s="9"/>
      <c r="D329" s="9"/>
    </row>
    <row r="330" spans="1:4" ht="12.75">
      <c r="A330" s="9"/>
      <c r="B330" s="9"/>
      <c r="C330" s="9"/>
      <c r="D330" s="9"/>
    </row>
    <row r="331" spans="1:4" ht="12.75">
      <c r="A331" s="9"/>
      <c r="B331" s="9"/>
      <c r="C331" s="9"/>
      <c r="D331" s="9"/>
    </row>
    <row r="332" spans="1:4" ht="12.75">
      <c r="A332" s="9"/>
      <c r="B332" s="9"/>
      <c r="C332" s="9"/>
      <c r="D332" s="9"/>
    </row>
    <row r="333" spans="1:4" ht="12.75">
      <c r="A333" s="9"/>
      <c r="B333" s="9"/>
      <c r="C333" s="9"/>
      <c r="D333" s="9"/>
    </row>
    <row r="334" spans="1:4" ht="12.75">
      <c r="A334" s="9"/>
      <c r="B334" s="9"/>
      <c r="C334" s="9"/>
      <c r="D334" s="9"/>
    </row>
    <row r="335" spans="1:4" ht="12.75">
      <c r="A335" s="9"/>
      <c r="B335" s="9"/>
      <c r="C335" s="9"/>
      <c r="D335" s="9"/>
    </row>
    <row r="336" spans="1:4" ht="12.75">
      <c r="A336" s="9"/>
      <c r="B336" s="9"/>
      <c r="C336" s="9"/>
      <c r="D336" s="9"/>
    </row>
    <row r="337" spans="1:4" ht="12.75">
      <c r="A337" s="9"/>
      <c r="B337" s="9"/>
      <c r="C337" s="9"/>
      <c r="D337" s="9"/>
    </row>
    <row r="338" spans="1:4" ht="12.75">
      <c r="A338" s="9"/>
      <c r="B338" s="9"/>
      <c r="C338" s="9"/>
      <c r="D338" s="9"/>
    </row>
    <row r="339" spans="1:4" ht="12.75">
      <c r="A339" s="9"/>
      <c r="B339" s="9"/>
      <c r="C339" s="9"/>
      <c r="D339" s="9"/>
    </row>
    <row r="340" spans="1:4" ht="12.75">
      <c r="A340" s="9"/>
      <c r="B340" s="9"/>
      <c r="C340" s="9"/>
      <c r="D340" s="9"/>
    </row>
    <row r="341" spans="1:4" ht="12.75">
      <c r="A341" s="9"/>
      <c r="B341" s="9"/>
      <c r="C341" s="9"/>
      <c r="D341" s="9"/>
    </row>
    <row r="342" spans="1:4" ht="12.75">
      <c r="A342" s="9"/>
      <c r="B342" s="9"/>
      <c r="C342" s="9"/>
      <c r="D342" s="9"/>
    </row>
    <row r="343" spans="1:4" ht="12.75">
      <c r="A343" s="9"/>
      <c r="B343" s="9"/>
      <c r="C343" s="9"/>
      <c r="D343" s="9"/>
    </row>
    <row r="344" spans="1:4" ht="12.75">
      <c r="A344" s="9"/>
      <c r="B344" s="9"/>
      <c r="C344" s="9"/>
      <c r="D344" s="9"/>
    </row>
    <row r="345" spans="1:4" ht="12.75">
      <c r="A345" s="9"/>
      <c r="B345" s="9"/>
      <c r="C345" s="9"/>
      <c r="D345" s="9"/>
    </row>
    <row r="346" spans="1:4" ht="12.75">
      <c r="A346" s="9"/>
      <c r="B346" s="9"/>
      <c r="C346" s="9"/>
      <c r="D346" s="9"/>
    </row>
    <row r="347" spans="1:4" ht="12.75">
      <c r="A347" s="9"/>
      <c r="B347" s="9"/>
      <c r="C347" s="9"/>
      <c r="D347" s="9"/>
    </row>
    <row r="348" spans="1:4" ht="12.75">
      <c r="A348" s="9"/>
      <c r="B348" s="9"/>
      <c r="C348" s="9"/>
      <c r="D348" s="9"/>
    </row>
    <row r="349" spans="1:4" ht="12.75">
      <c r="A349" s="9"/>
      <c r="B349" s="9"/>
      <c r="C349" s="9"/>
      <c r="D349" s="9"/>
    </row>
    <row r="350" spans="1:4" ht="12.75">
      <c r="A350" s="9"/>
      <c r="B350" s="9"/>
      <c r="C350" s="9"/>
      <c r="D350" s="9"/>
    </row>
    <row r="351" spans="1:4" ht="12.75">
      <c r="A351" s="9"/>
      <c r="B351" s="9"/>
      <c r="C351" s="9"/>
      <c r="D351" s="9"/>
    </row>
    <row r="352" spans="1:4" ht="12.75">
      <c r="A352" s="9"/>
      <c r="B352" s="9"/>
      <c r="C352" s="9"/>
      <c r="D352" s="9"/>
    </row>
    <row r="353" spans="1:4" ht="12.75">
      <c r="A353" s="9"/>
      <c r="B353" s="9"/>
      <c r="C353" s="9"/>
      <c r="D353" s="9"/>
    </row>
    <row r="354" spans="1:4" ht="12.75">
      <c r="A354" s="9"/>
      <c r="B354" s="9"/>
      <c r="C354" s="9"/>
      <c r="D354" s="9"/>
    </row>
    <row r="355" spans="1:4" ht="12.75">
      <c r="A355" s="9"/>
      <c r="B355" s="9"/>
      <c r="C355" s="9"/>
      <c r="D355" s="9"/>
    </row>
    <row r="356" spans="1:4" ht="12.75">
      <c r="A356" s="9"/>
      <c r="B356" s="9"/>
      <c r="C356" s="9"/>
      <c r="D356" s="9"/>
    </row>
    <row r="357" spans="1:4" ht="12.75">
      <c r="A357" s="9"/>
      <c r="B357" s="9"/>
      <c r="C357" s="9"/>
      <c r="D357" s="9"/>
    </row>
    <row r="358" spans="1:4" ht="12.75">
      <c r="A358" s="9"/>
      <c r="B358" s="9"/>
      <c r="C358" s="9"/>
      <c r="D358" s="9"/>
    </row>
    <row r="359" spans="1:4" ht="12.75">
      <c r="A359" s="9"/>
      <c r="B359" s="9"/>
      <c r="C359" s="9"/>
      <c r="D359" s="9"/>
    </row>
    <row r="360" spans="1:4" ht="12.75">
      <c r="A360" s="9"/>
      <c r="B360" s="9"/>
      <c r="C360" s="9"/>
      <c r="D360" s="9"/>
    </row>
    <row r="361" spans="1:4" ht="12.75">
      <c r="A361" s="9"/>
      <c r="B361" s="9"/>
      <c r="C361" s="9"/>
      <c r="D361" s="9"/>
    </row>
    <row r="362" spans="1:4" ht="12.75">
      <c r="A362" s="9"/>
      <c r="B362" s="9"/>
      <c r="C362" s="9"/>
      <c r="D362" s="9"/>
    </row>
    <row r="363" spans="1:4" ht="12.75">
      <c r="A363" s="9"/>
      <c r="B363" s="9"/>
      <c r="C363" s="9"/>
      <c r="D363" s="9"/>
    </row>
    <row r="364" spans="1:4" ht="12.75">
      <c r="A364" s="9"/>
      <c r="B364" s="9"/>
      <c r="C364" s="9"/>
      <c r="D364" s="9"/>
    </row>
    <row r="365" spans="1:4" ht="12.75">
      <c r="A365" s="9"/>
      <c r="B365" s="9"/>
      <c r="C365" s="9"/>
      <c r="D365" s="9"/>
    </row>
    <row r="366" spans="1:4" ht="12.75">
      <c r="A366" s="9"/>
      <c r="B366" s="9"/>
      <c r="C366" s="9"/>
      <c r="D366" s="9"/>
    </row>
    <row r="367" spans="1:4" ht="12.75">
      <c r="A367" s="9"/>
      <c r="B367" s="9"/>
      <c r="C367" s="9"/>
      <c r="D367" s="9"/>
    </row>
    <row r="368" spans="1:4" ht="12.75">
      <c r="A368" s="9"/>
      <c r="B368" s="9"/>
      <c r="C368" s="9"/>
      <c r="D368" s="9"/>
    </row>
    <row r="369" spans="1:4" ht="12.75">
      <c r="A369" s="9"/>
      <c r="B369" s="9"/>
      <c r="C369" s="9"/>
      <c r="D369" s="9"/>
    </row>
    <row r="370" spans="1:4" ht="12.75">
      <c r="A370" s="9"/>
      <c r="B370" s="9"/>
      <c r="C370" s="9"/>
      <c r="D370" s="9"/>
    </row>
    <row r="371" spans="1:4" ht="12.75">
      <c r="A371" s="9"/>
      <c r="B371" s="9"/>
      <c r="C371" s="9"/>
      <c r="D371" s="9"/>
    </row>
    <row r="372" spans="1:4" ht="12.75">
      <c r="A372" s="9"/>
      <c r="B372" s="9"/>
      <c r="C372" s="9"/>
      <c r="D372" s="9"/>
    </row>
    <row r="373" spans="1:4" ht="12.75">
      <c r="A373" s="9"/>
      <c r="B373" s="9"/>
      <c r="C373" s="9"/>
      <c r="D373" s="9"/>
    </row>
    <row r="374" spans="1:4" ht="12.75">
      <c r="A374" s="9"/>
      <c r="B374" s="9"/>
      <c r="C374" s="9"/>
      <c r="D374" s="9"/>
    </row>
    <row r="375" spans="1:4" ht="12.75">
      <c r="A375" s="9"/>
      <c r="B375" s="9"/>
      <c r="C375" s="9"/>
      <c r="D375" s="9"/>
    </row>
    <row r="376" spans="1:4" ht="12.75">
      <c r="A376" s="9"/>
      <c r="B376" s="9"/>
      <c r="C376" s="9"/>
      <c r="D376" s="9"/>
    </row>
    <row r="377" spans="1:4" ht="12.75">
      <c r="A377" s="9"/>
      <c r="B377" s="9"/>
      <c r="C377" s="9"/>
      <c r="D377" s="9"/>
    </row>
    <row r="378" spans="1:4" ht="12.75">
      <c r="A378" s="9"/>
      <c r="B378" s="9"/>
      <c r="C378" s="9"/>
      <c r="D378" s="9"/>
    </row>
    <row r="379" spans="1:4" ht="12.75">
      <c r="A379" s="9"/>
      <c r="B379" s="9"/>
      <c r="C379" s="9"/>
      <c r="D379" s="9"/>
    </row>
    <row r="380" spans="1:4" ht="12.75">
      <c r="A380" s="9"/>
      <c r="B380" s="9"/>
      <c r="C380" s="9"/>
      <c r="D380" s="9"/>
    </row>
    <row r="381" spans="1:4" ht="12.75">
      <c r="A381" s="9"/>
      <c r="B381" s="9"/>
      <c r="C381" s="9"/>
      <c r="D381" s="9"/>
    </row>
    <row r="382" spans="1:4" ht="12.75">
      <c r="A382" s="9"/>
      <c r="B382" s="9"/>
      <c r="C382" s="9"/>
      <c r="D382" s="9"/>
    </row>
    <row r="383" spans="1:4" ht="12.75">
      <c r="A383" s="9"/>
      <c r="B383" s="9"/>
      <c r="C383" s="9"/>
      <c r="D383" s="9"/>
    </row>
    <row r="384" spans="1:4" ht="12.75">
      <c r="A384" s="9"/>
      <c r="B384" s="9"/>
      <c r="C384" s="9"/>
      <c r="D384" s="9"/>
    </row>
    <row r="385" spans="1:4" ht="12.75">
      <c r="A385" s="9"/>
      <c r="B385" s="9"/>
      <c r="C385" s="9"/>
      <c r="D385" s="9"/>
    </row>
    <row r="386" spans="1:4" ht="12.75">
      <c r="A386" s="9"/>
      <c r="B386" s="9"/>
      <c r="C386" s="9"/>
      <c r="D386" s="9"/>
    </row>
    <row r="387" spans="1:4" ht="12.75">
      <c r="A387" s="9"/>
      <c r="B387" s="9"/>
      <c r="C387" s="9"/>
      <c r="D387" s="9"/>
    </row>
    <row r="388" spans="1:4" ht="12.75">
      <c r="A388" s="9"/>
      <c r="B388" s="9"/>
      <c r="C388" s="9"/>
      <c r="D388" s="9"/>
    </row>
    <row r="389" spans="1:4" ht="12.75">
      <c r="A389" s="9"/>
      <c r="B389" s="9"/>
      <c r="C389" s="9"/>
      <c r="D389" s="9"/>
    </row>
    <row r="390" spans="1:4" ht="12.75">
      <c r="A390" s="9"/>
      <c r="B390" s="9"/>
      <c r="C390" s="9"/>
      <c r="D390" s="9"/>
    </row>
    <row r="391" spans="1:4" ht="12.75">
      <c r="A391" s="9"/>
      <c r="B391" s="9"/>
      <c r="C391" s="9"/>
      <c r="D391" s="9"/>
    </row>
    <row r="392" spans="1:4" ht="12.75">
      <c r="A392" s="9"/>
      <c r="B392" s="9"/>
      <c r="C392" s="9"/>
      <c r="D392" s="9"/>
    </row>
    <row r="393" spans="1:4" ht="12.75">
      <c r="A393" s="9"/>
      <c r="B393" s="9"/>
      <c r="C393" s="9"/>
      <c r="D393" s="9"/>
    </row>
    <row r="394" spans="1:4" ht="12.75">
      <c r="A394" s="9"/>
      <c r="B394" s="9"/>
      <c r="C394" s="9"/>
      <c r="D394" s="9"/>
    </row>
    <row r="395" spans="1:4" ht="12.75">
      <c r="A395" s="9"/>
      <c r="B395" s="9"/>
      <c r="C395" s="9"/>
      <c r="D395" s="9"/>
    </row>
    <row r="396" spans="1:4" ht="12.75">
      <c r="A396" s="9"/>
      <c r="B396" s="9"/>
      <c r="C396" s="9"/>
      <c r="D396" s="9"/>
    </row>
    <row r="397" spans="1:4" ht="12.75">
      <c r="A397" s="9"/>
      <c r="B397" s="9"/>
      <c r="C397" s="9"/>
      <c r="D397" s="9"/>
    </row>
    <row r="398" spans="1:4" ht="12.75">
      <c r="A398" s="9"/>
      <c r="B398" s="9"/>
      <c r="C398" s="9"/>
      <c r="D398" s="9"/>
    </row>
    <row r="399" spans="1:4" ht="12.75">
      <c r="A399" s="9"/>
      <c r="B399" s="9"/>
      <c r="C399" s="9"/>
      <c r="D399" s="9"/>
    </row>
    <row r="400" spans="1:4" ht="12.75">
      <c r="A400" s="9"/>
      <c r="B400" s="9"/>
      <c r="C400" s="9"/>
      <c r="D400" s="9"/>
    </row>
    <row r="401" spans="1:4" ht="12.75">
      <c r="A401" s="9"/>
      <c r="B401" s="9"/>
      <c r="C401" s="9"/>
      <c r="D401" s="9"/>
    </row>
    <row r="402" spans="1:4" ht="12.75">
      <c r="A402" s="9"/>
      <c r="B402" s="9"/>
      <c r="C402" s="9"/>
      <c r="D402" s="9"/>
    </row>
    <row r="403" spans="1:4" ht="12.75">
      <c r="A403" s="9"/>
      <c r="B403" s="9"/>
      <c r="C403" s="9"/>
      <c r="D403" s="9"/>
    </row>
    <row r="404" spans="1:4" ht="12.75">
      <c r="A404" s="9"/>
      <c r="B404" s="9"/>
      <c r="C404" s="9"/>
      <c r="D404" s="9"/>
    </row>
    <row r="405" spans="1:4" ht="12.75">
      <c r="A405" s="9"/>
      <c r="B405" s="9"/>
      <c r="C405" s="9"/>
      <c r="D405" s="9"/>
    </row>
    <row r="406" spans="1:4" ht="12.75">
      <c r="A406" s="9"/>
      <c r="B406" s="9"/>
      <c r="C406" s="9"/>
      <c r="D406" s="9"/>
    </row>
    <row r="407" spans="1:4" ht="12.75">
      <c r="A407" s="9"/>
      <c r="B407" s="9"/>
      <c r="C407" s="9"/>
      <c r="D407" s="9"/>
    </row>
    <row r="408" spans="1:4" ht="12.75">
      <c r="A408" s="9"/>
      <c r="B408" s="9"/>
      <c r="C408" s="9"/>
      <c r="D408" s="9"/>
    </row>
    <row r="409" spans="1:4" ht="12.75">
      <c r="A409" s="9"/>
      <c r="B409" s="9"/>
      <c r="C409" s="9"/>
      <c r="D409" s="9"/>
    </row>
    <row r="410" spans="1:4" ht="12.75">
      <c r="A410" s="9"/>
      <c r="B410" s="9"/>
      <c r="C410" s="9"/>
      <c r="D410" s="9"/>
    </row>
    <row r="411" spans="1:4" ht="12.75">
      <c r="A411" s="9"/>
      <c r="B411" s="9"/>
      <c r="C411" s="9"/>
      <c r="D411" s="9"/>
    </row>
    <row r="412" spans="1:4" ht="12.75">
      <c r="A412" s="9"/>
      <c r="B412" s="9"/>
      <c r="C412" s="9"/>
      <c r="D412" s="9"/>
    </row>
    <row r="413" spans="1:4" ht="12.75">
      <c r="A413" s="9"/>
      <c r="B413" s="9"/>
      <c r="C413" s="9"/>
      <c r="D413" s="9"/>
    </row>
    <row r="414" spans="1:4" ht="12.75">
      <c r="A414" s="9"/>
      <c r="B414" s="9"/>
      <c r="C414" s="9"/>
      <c r="D414" s="9"/>
    </row>
    <row r="415" spans="1:4" ht="12.75">
      <c r="A415" s="9"/>
      <c r="B415" s="9"/>
      <c r="C415" s="9"/>
      <c r="D415" s="9"/>
    </row>
    <row r="416" spans="1:4" ht="12.75">
      <c r="A416" s="9"/>
      <c r="B416" s="9"/>
      <c r="C416" s="9"/>
      <c r="D416" s="9"/>
    </row>
    <row r="417" spans="1:4" ht="12.75">
      <c r="A417" s="9"/>
      <c r="B417" s="9"/>
      <c r="C417" s="9"/>
      <c r="D417" s="9"/>
    </row>
    <row r="418" spans="1:4" ht="12.75">
      <c r="A418" s="9"/>
      <c r="B418" s="9"/>
      <c r="C418" s="9"/>
      <c r="D418" s="9"/>
    </row>
    <row r="419" spans="1:4" ht="12.75">
      <c r="A419" s="9"/>
      <c r="B419" s="9"/>
      <c r="C419" s="9"/>
      <c r="D419" s="9"/>
    </row>
    <row r="420" spans="1:4" ht="12.75">
      <c r="A420" s="9"/>
      <c r="B420" s="9"/>
      <c r="C420" s="9"/>
      <c r="D420" s="9"/>
    </row>
    <row r="421" spans="1:4" ht="12.75">
      <c r="A421" s="9"/>
      <c r="B421" s="9"/>
      <c r="C421" s="9"/>
      <c r="D421" s="9"/>
    </row>
    <row r="422" spans="1:4" ht="12.75">
      <c r="A422" s="9"/>
      <c r="B422" s="9"/>
      <c r="C422" s="9"/>
      <c r="D422" s="9"/>
    </row>
    <row r="423" spans="1:4" ht="12.75">
      <c r="A423" s="9"/>
      <c r="B423" s="9"/>
      <c r="C423" s="9"/>
      <c r="D423" s="9"/>
    </row>
    <row r="424" spans="1:4" ht="12.75">
      <c r="A424" s="9"/>
      <c r="B424" s="9"/>
      <c r="C424" s="9"/>
      <c r="D424" s="9"/>
    </row>
    <row r="425" spans="1:4" ht="12.75">
      <c r="A425" s="9"/>
      <c r="B425" s="9"/>
      <c r="C425" s="9"/>
      <c r="D425" s="9"/>
    </row>
    <row r="426" spans="1:4" ht="12.75">
      <c r="A426" s="9"/>
      <c r="B426" s="9"/>
      <c r="C426" s="9"/>
      <c r="D426" s="9"/>
    </row>
    <row r="427" spans="1:4" ht="12.75">
      <c r="A427" s="9"/>
      <c r="B427" s="9"/>
      <c r="C427" s="9"/>
      <c r="D427" s="9"/>
    </row>
    <row r="428" spans="1:4" ht="12.75">
      <c r="A428" s="9"/>
      <c r="B428" s="9"/>
      <c r="C428" s="9"/>
      <c r="D428" s="9"/>
    </row>
    <row r="429" spans="1:4" ht="12.75">
      <c r="A429" s="9"/>
      <c r="B429" s="9"/>
      <c r="C429" s="9"/>
      <c r="D429" s="9"/>
    </row>
    <row r="430" spans="1:4" ht="12.75">
      <c r="A430" s="9"/>
      <c r="B430" s="9"/>
      <c r="C430" s="9"/>
      <c r="D430" s="9"/>
    </row>
    <row r="431" spans="1:4" ht="12.75">
      <c r="A431" s="9"/>
      <c r="B431" s="9"/>
      <c r="C431" s="9"/>
      <c r="D431" s="9"/>
    </row>
    <row r="432" spans="1:4" ht="12.75">
      <c r="A432" s="9"/>
      <c r="B432" s="9"/>
      <c r="C432" s="9"/>
      <c r="D432" s="9"/>
    </row>
    <row r="433" spans="1:4" ht="12.75">
      <c r="A433" s="9"/>
      <c r="B433" s="9"/>
      <c r="C433" s="9"/>
      <c r="D433" s="9"/>
    </row>
    <row r="434" spans="1:4" ht="12.75">
      <c r="A434" s="9"/>
      <c r="B434" s="9"/>
      <c r="C434" s="9"/>
      <c r="D434" s="9"/>
    </row>
    <row r="435" spans="1:4" ht="12.75">
      <c r="A435" s="9"/>
      <c r="B435" s="9"/>
      <c r="C435" s="9"/>
      <c r="D435" s="9"/>
    </row>
    <row r="436" spans="1:4" ht="12.75">
      <c r="A436" s="9"/>
      <c r="B436" s="9"/>
      <c r="C436" s="9"/>
      <c r="D436" s="9"/>
    </row>
    <row r="437" spans="1:4" ht="12.75">
      <c r="A437" s="9"/>
      <c r="B437" s="9"/>
      <c r="C437" s="9"/>
      <c r="D437" s="9"/>
    </row>
    <row r="438" spans="1:4" ht="12.75">
      <c r="A438" s="9"/>
      <c r="B438" s="9"/>
      <c r="C438" s="9"/>
      <c r="D438" s="9"/>
    </row>
    <row r="439" spans="1:4" ht="12.75">
      <c r="A439" s="9"/>
      <c r="B439" s="9"/>
      <c r="C439" s="9"/>
      <c r="D439" s="9"/>
    </row>
    <row r="440" spans="1:4" ht="12.75">
      <c r="A440" s="9"/>
      <c r="B440" s="9"/>
      <c r="C440" s="9"/>
      <c r="D440" s="9"/>
    </row>
    <row r="441" spans="1:4" ht="12.75">
      <c r="A441" s="9"/>
      <c r="B441" s="9"/>
      <c r="C441" s="9"/>
      <c r="D441" s="9"/>
    </row>
    <row r="442" spans="1:4" ht="12.75">
      <c r="A442" s="9"/>
      <c r="B442" s="9"/>
      <c r="C442" s="9"/>
      <c r="D442" s="9"/>
    </row>
    <row r="443" spans="1:4" ht="12.75">
      <c r="A443" s="9"/>
      <c r="B443" s="9"/>
      <c r="C443" s="9"/>
      <c r="D443" s="9"/>
    </row>
    <row r="444" spans="1:4" ht="12.75">
      <c r="A444" s="9"/>
      <c r="B444" s="9"/>
      <c r="C444" s="9"/>
      <c r="D444" s="9"/>
    </row>
    <row r="445" spans="1:4" ht="12.75">
      <c r="A445" s="9"/>
      <c r="B445" s="9"/>
      <c r="C445" s="9"/>
      <c r="D445" s="9"/>
    </row>
    <row r="446" spans="1:4" ht="12.75">
      <c r="A446" s="9"/>
      <c r="B446" s="9"/>
      <c r="C446" s="9"/>
      <c r="D446" s="9"/>
    </row>
    <row r="447" spans="1:4" ht="12.75">
      <c r="A447" s="9"/>
      <c r="B447" s="9"/>
      <c r="C447" s="9"/>
      <c r="D447" s="9"/>
    </row>
    <row r="448" spans="1:4" ht="12.75">
      <c r="A448" s="9"/>
      <c r="B448" s="9"/>
      <c r="C448" s="9"/>
      <c r="D448" s="9"/>
    </row>
    <row r="449" spans="1:4" ht="12.75">
      <c r="A449" s="9"/>
      <c r="B449" s="9"/>
      <c r="C449" s="9"/>
      <c r="D449" s="9"/>
    </row>
    <row r="450" spans="1:4" ht="12.75">
      <c r="A450" s="9"/>
      <c r="B450" s="9"/>
      <c r="C450" s="9"/>
      <c r="D450" s="9"/>
    </row>
    <row r="451" spans="1:4" ht="12.75">
      <c r="A451" s="9"/>
      <c r="B451" s="9"/>
      <c r="C451" s="9"/>
      <c r="D451" s="9"/>
    </row>
    <row r="452" spans="1:4" ht="12.75">
      <c r="A452" s="9"/>
      <c r="B452" s="9"/>
      <c r="C452" s="9"/>
      <c r="D452" s="9"/>
    </row>
    <row r="453" spans="1:4" ht="12.75">
      <c r="A453" s="9"/>
      <c r="B453" s="9"/>
      <c r="C453" s="9"/>
      <c r="D453" s="9"/>
    </row>
    <row r="454" spans="1:4" ht="12.75">
      <c r="A454" s="9"/>
      <c r="B454" s="9"/>
      <c r="C454" s="9"/>
      <c r="D454" s="9"/>
    </row>
    <row r="455" spans="1:4" ht="12.75">
      <c r="A455" s="9"/>
      <c r="B455" s="9"/>
      <c r="C455" s="9"/>
      <c r="D455" s="9"/>
    </row>
    <row r="456" spans="1:4" ht="12.75">
      <c r="A456" s="9"/>
      <c r="B456" s="9"/>
      <c r="C456" s="9"/>
      <c r="D456" s="9"/>
    </row>
    <row r="457" spans="1:4" ht="12.75">
      <c r="A457" s="9"/>
      <c r="B457" s="9"/>
      <c r="C457" s="9"/>
      <c r="D457" s="9"/>
    </row>
    <row r="458" spans="1:4" ht="12.75">
      <c r="A458" s="9"/>
      <c r="B458" s="9"/>
      <c r="C458" s="9"/>
      <c r="D458" s="9"/>
    </row>
    <row r="459" spans="1:4" ht="12.75">
      <c r="A459" s="9"/>
      <c r="B459" s="9"/>
      <c r="C459" s="9"/>
      <c r="D459" s="9"/>
    </row>
    <row r="460" spans="1:4" ht="12.75">
      <c r="A460" s="9"/>
      <c r="B460" s="9"/>
      <c r="C460" s="9"/>
      <c r="D460" s="9"/>
    </row>
    <row r="461" spans="1:4" ht="12.75">
      <c r="A461" s="9"/>
      <c r="B461" s="9"/>
      <c r="C461" s="9"/>
      <c r="D461" s="9"/>
    </row>
    <row r="462" spans="1:4" ht="12.75">
      <c r="A462" s="9"/>
      <c r="B462" s="9"/>
      <c r="C462" s="9"/>
      <c r="D462" s="9"/>
    </row>
    <row r="463" spans="1:4" ht="12.75">
      <c r="A463" s="9"/>
      <c r="B463" s="9"/>
      <c r="C463" s="9"/>
      <c r="D463" s="9"/>
    </row>
    <row r="464" spans="1:4" ht="12.75">
      <c r="A464" s="9"/>
      <c r="B464" s="9"/>
      <c r="C464" s="9"/>
      <c r="D464" s="9"/>
    </row>
  </sheetData>
  <sheetProtection/>
  <mergeCells count="186">
    <mergeCell ref="EF6:EH6"/>
    <mergeCell ref="EF35:EG35"/>
    <mergeCell ref="BV6:BX6"/>
    <mergeCell ref="BV35:BW35"/>
    <mergeCell ref="BS4:BU4"/>
    <mergeCell ref="BY4:CA4"/>
    <mergeCell ref="BY6:CA6"/>
    <mergeCell ref="BY35:BZ35"/>
    <mergeCell ref="BS6:BU6"/>
    <mergeCell ref="BS35:BT35"/>
    <mergeCell ref="BV4:BX4"/>
    <mergeCell ref="CH4:CJ4"/>
    <mergeCell ref="AS35:AT35"/>
    <mergeCell ref="AY6:BA6"/>
    <mergeCell ref="BB4:BD4"/>
    <mergeCell ref="AS4:AU4"/>
    <mergeCell ref="AV6:AX6"/>
    <mergeCell ref="BN4:BP4"/>
    <mergeCell ref="BE4:BG4"/>
    <mergeCell ref="AV35:AW35"/>
    <mergeCell ref="BN35:BO35"/>
    <mergeCell ref="BH6:BJ6"/>
    <mergeCell ref="BH35:BI35"/>
    <mergeCell ref="BK4:BM4"/>
    <mergeCell ref="BK6:BM6"/>
    <mergeCell ref="BK35:BL35"/>
    <mergeCell ref="BN6:BP6"/>
    <mergeCell ref="W35:X35"/>
    <mergeCell ref="R35:S35"/>
    <mergeCell ref="BB35:BC35"/>
    <mergeCell ref="T35:U35"/>
    <mergeCell ref="BE35:BF35"/>
    <mergeCell ref="AP35:AQ35"/>
    <mergeCell ref="AY35:AZ35"/>
    <mergeCell ref="B6:C6"/>
    <mergeCell ref="P35:Q35"/>
    <mergeCell ref="D6:E6"/>
    <mergeCell ref="F6:G6"/>
    <mergeCell ref="H6:I6"/>
    <mergeCell ref="L6:M6"/>
    <mergeCell ref="A78:AG78"/>
    <mergeCell ref="B35:C35"/>
    <mergeCell ref="D35:E35"/>
    <mergeCell ref="F35:G35"/>
    <mergeCell ref="H35:I35"/>
    <mergeCell ref="J35:K35"/>
    <mergeCell ref="L35:M35"/>
    <mergeCell ref="N35:O35"/>
    <mergeCell ref="AG35:AH35"/>
    <mergeCell ref="A76:AG76"/>
    <mergeCell ref="R4:S4"/>
    <mergeCell ref="J6:K6"/>
    <mergeCell ref="R6:S6"/>
    <mergeCell ref="W4:Y4"/>
    <mergeCell ref="P4:Q4"/>
    <mergeCell ref="T4:V4"/>
    <mergeCell ref="W6:Y6"/>
    <mergeCell ref="J4:K4"/>
    <mergeCell ref="Z6:AB6"/>
    <mergeCell ref="AC4:AE4"/>
    <mergeCell ref="AM4:AO4"/>
    <mergeCell ref="AJ35:AK35"/>
    <mergeCell ref="AG6:AI6"/>
    <mergeCell ref="AJ6:AL6"/>
    <mergeCell ref="AJ4:AL4"/>
    <mergeCell ref="AM35:AN35"/>
    <mergeCell ref="AC6:AE6"/>
    <mergeCell ref="Z35:AA35"/>
    <mergeCell ref="F4:G4"/>
    <mergeCell ref="BB6:BD6"/>
    <mergeCell ref="AV4:AX4"/>
    <mergeCell ref="AM6:AO6"/>
    <mergeCell ref="AP4:AR4"/>
    <mergeCell ref="AP6:AR6"/>
    <mergeCell ref="AG4:AI4"/>
    <mergeCell ref="AS6:AU6"/>
    <mergeCell ref="AY4:BA4"/>
    <mergeCell ref="Z4:AB4"/>
    <mergeCell ref="A1:H3"/>
    <mergeCell ref="P6:Q6"/>
    <mergeCell ref="T6:V6"/>
    <mergeCell ref="L4:M4"/>
    <mergeCell ref="N6:O6"/>
    <mergeCell ref="N4:O4"/>
    <mergeCell ref="A4:A5"/>
    <mergeCell ref="B4:C4"/>
    <mergeCell ref="D4:E4"/>
    <mergeCell ref="H4:I4"/>
    <mergeCell ref="CE4:CG4"/>
    <mergeCell ref="CE6:CG6"/>
    <mergeCell ref="CE35:CF35"/>
    <mergeCell ref="BE6:BG6"/>
    <mergeCell ref="BH4:BJ4"/>
    <mergeCell ref="CH6:CJ6"/>
    <mergeCell ref="CH35:CI35"/>
    <mergeCell ref="CB4:CD4"/>
    <mergeCell ref="CB6:CD6"/>
    <mergeCell ref="CB35:CC35"/>
    <mergeCell ref="CT6:CV6"/>
    <mergeCell ref="CT35:CU35"/>
    <mergeCell ref="CK4:CM4"/>
    <mergeCell ref="CK6:CM6"/>
    <mergeCell ref="CK35:CL35"/>
    <mergeCell ref="CN4:CP4"/>
    <mergeCell ref="CN6:CP6"/>
    <mergeCell ref="CN35:CO35"/>
    <mergeCell ref="CZ4:DB4"/>
    <mergeCell ref="CZ6:DB6"/>
    <mergeCell ref="CZ35:DA35"/>
    <mergeCell ref="CQ4:CS4"/>
    <mergeCell ref="CQ6:CS6"/>
    <mergeCell ref="CQ35:CR35"/>
    <mergeCell ref="CW4:CY4"/>
    <mergeCell ref="CW6:CY6"/>
    <mergeCell ref="CW35:CX35"/>
    <mergeCell ref="CT4:CV4"/>
    <mergeCell ref="DK4:DM4"/>
    <mergeCell ref="DK6:DM6"/>
    <mergeCell ref="DK35:DL35"/>
    <mergeCell ref="DE4:DG4"/>
    <mergeCell ref="DE6:DG6"/>
    <mergeCell ref="DE35:DF35"/>
    <mergeCell ref="DH4:DJ4"/>
    <mergeCell ref="DH6:DJ6"/>
    <mergeCell ref="DH35:DI35"/>
    <mergeCell ref="DN4:DP4"/>
    <mergeCell ref="DN6:DP6"/>
    <mergeCell ref="DN35:DO35"/>
    <mergeCell ref="DQ4:DS4"/>
    <mergeCell ref="DQ6:DS6"/>
    <mergeCell ref="DQ35:DR35"/>
    <mergeCell ref="DZ4:EB4"/>
    <mergeCell ref="DZ6:EB6"/>
    <mergeCell ref="DZ35:EA35"/>
    <mergeCell ref="DT4:DV4"/>
    <mergeCell ref="DT6:DV6"/>
    <mergeCell ref="DT35:DU35"/>
    <mergeCell ref="DW4:DY4"/>
    <mergeCell ref="DW6:DY6"/>
    <mergeCell ref="DW35:DX35"/>
    <mergeCell ref="EL4:EN4"/>
    <mergeCell ref="EL6:EN6"/>
    <mergeCell ref="EL35:EM35"/>
    <mergeCell ref="EC4:EE4"/>
    <mergeCell ref="EC6:EE6"/>
    <mergeCell ref="EC35:ED35"/>
    <mergeCell ref="EI4:EK4"/>
    <mergeCell ref="EI6:EK6"/>
    <mergeCell ref="EI35:EJ35"/>
    <mergeCell ref="EF4:EH4"/>
    <mergeCell ref="FI6:FK6"/>
    <mergeCell ref="EQ4:ES4"/>
    <mergeCell ref="ET4:EV4"/>
    <mergeCell ref="EW4:EY4"/>
    <mergeCell ref="EZ4:FB4"/>
    <mergeCell ref="FC4:FE4"/>
    <mergeCell ref="FF4:FH4"/>
    <mergeCell ref="FL36:FM36"/>
    <mergeCell ref="FI4:FK4"/>
    <mergeCell ref="FL4:FN4"/>
    <mergeCell ref="FO4:FQ4"/>
    <mergeCell ref="EQ6:ES6"/>
    <mergeCell ref="ET6:EV6"/>
    <mergeCell ref="EW6:EY6"/>
    <mergeCell ref="EZ6:FB6"/>
    <mergeCell ref="FC6:FE6"/>
    <mergeCell ref="FF6:FH6"/>
    <mergeCell ref="FO36:FP36"/>
    <mergeCell ref="FL6:FN6"/>
    <mergeCell ref="FO6:FQ6"/>
    <mergeCell ref="EQ36:ER36"/>
    <mergeCell ref="ET36:EU36"/>
    <mergeCell ref="EW36:EX36"/>
    <mergeCell ref="EZ36:FA36"/>
    <mergeCell ref="FC36:FD36"/>
    <mergeCell ref="FF36:FG36"/>
    <mergeCell ref="FI36:FJ36"/>
    <mergeCell ref="EL84:EN84"/>
    <mergeCell ref="EL92:EM92"/>
    <mergeCell ref="EO92:EP92"/>
    <mergeCell ref="EL85:EN85"/>
    <mergeCell ref="EL86:EN86"/>
    <mergeCell ref="EL87:EN87"/>
    <mergeCell ref="EL88:EN88"/>
    <mergeCell ref="EL89:EN89"/>
    <mergeCell ref="EL90:EN90"/>
  </mergeCells>
  <printOptions/>
  <pageMargins left="0.7874015748031497" right="0" top="0.15748031496062992" bottom="0.15748031496062992" header="0.1968503937007874" footer="0.1968503937007874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Ekonomy3</dc:creator>
  <cp:keywords/>
  <dc:description/>
  <cp:lastModifiedBy>Uzer</cp:lastModifiedBy>
  <cp:lastPrinted>2012-07-17T12:12:32Z</cp:lastPrinted>
  <dcterms:created xsi:type="dcterms:W3CDTF">2008-10-01T07:10:45Z</dcterms:created>
  <dcterms:modified xsi:type="dcterms:W3CDTF">2013-07-26T09:50:06Z</dcterms:modified>
  <cp:category/>
  <cp:version/>
  <cp:contentType/>
  <cp:contentStatus/>
</cp:coreProperties>
</file>