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проект 1 с переносом" sheetId="1" r:id="rId1"/>
    <sheet name="по голосованию" sheetId="2" r:id="rId2"/>
  </sheets>
  <definedNames>
    <definedName name="_xlnm.Print_Area" localSheetId="1">'по голосованию'!$A$1:$H$129</definedName>
    <definedName name="_xlnm.Print_Area" localSheetId="0">'проект 1 с переносом'!$A$1:$H$175</definedName>
  </definedNames>
  <calcPr fullCalcOnLoad="1"/>
</workbook>
</file>

<file path=xl/sharedStrings.xml><?xml version="1.0" encoding="utf-8"?>
<sst xmlns="http://schemas.openxmlformats.org/spreadsheetml/2006/main" count="372" uniqueCount="153">
  <si>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</si>
  <si>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</si>
  <si>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</si>
  <si>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</si>
  <si>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</si>
  <si>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</si>
  <si>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</si>
  <si>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</si>
  <si>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</si>
  <si>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</si>
  <si>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</si>
  <si>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</si>
  <si>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</si>
  <si>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</si>
  <si>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</si>
  <si>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</si>
  <si>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</si>
  <si>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</si>
  <si>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</si>
  <si>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</si>
  <si>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</si>
  <si>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</si>
  <si>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</si>
  <si>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</si>
  <si>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</si>
  <si>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</si>
  <si>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</si>
  <si>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</si>
  <si>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</si>
  <si>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</si>
  <si>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</si>
  <si>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</si>
  <si>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</si>
  <si>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</si>
  <si>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</si>
  <si>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</si>
  <si>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</si>
  <si>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</si>
  <si>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</si>
  <si>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</si>
  <si>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</si>
  <si>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</si>
  <si>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</si>
  <si>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</si>
  <si>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</si>
  <si>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</si>
  <si>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</si>
  <si>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</si>
  <si>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</si>
  <si>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</si>
  <si>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</si>
  <si>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</si>
  <si>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</si>
  <si>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</si>
  <si>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</si>
  <si>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</si>
  <si>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</si>
  <si>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</si>
  <si>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</si>
  <si>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</si>
  <si>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</si>
  <si>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</si>
  <si>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</si>
  <si>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</si>
  <si>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</si>
  <si>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</si>
  <si>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</si>
  <si>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</si>
  <si>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</si>
  <si>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</si>
  <si>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</si>
  <si>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</si>
  <si>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замена ( поверка ) КИП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</si>
  <si>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</si>
  <si>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</si>
  <si>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</si>
  <si>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</si>
  <si>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панельных швов</t>
  </si>
  <si>
    <t>ремонт отмостки</t>
  </si>
  <si>
    <t>ремонт крылец</t>
  </si>
  <si>
    <t>смена запорной арматуры (отопление)</t>
  </si>
  <si>
    <t>восстановление изоляции на трубопроводах</t>
  </si>
  <si>
    <t>ремонт секций бойлера</t>
  </si>
  <si>
    <t>ремонт канализации</t>
  </si>
  <si>
    <t>электроосвещение (освещение подвала)</t>
  </si>
  <si>
    <t>Погашение задолженности прошлых периодов</t>
  </si>
  <si>
    <t>ВСЕГО: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</si>
  <si>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</si>
  <si>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</si>
  <si>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</si>
  <si>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</si>
  <si>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</si>
  <si>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</si>
  <si>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</si>
  <si>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1 раз в 4 месяца</t>
  </si>
  <si>
    <t>договорная и претензионно-исковая работа, взыскание задолженности по ЖКУ</t>
  </si>
  <si>
    <t>ведение технической документации</t>
  </si>
  <si>
    <t>осмотр мест общего пользования и инженерных сетей</t>
  </si>
  <si>
    <t>работа с обращениями граждан</t>
  </si>
  <si>
    <t>очистка урн от мусора</t>
  </si>
  <si>
    <t>постоянно</t>
  </si>
  <si>
    <t>1 раз в квартал</t>
  </si>
  <si>
    <t>очистка от снега и наледи козырьков подъездов</t>
  </si>
  <si>
    <t>Дополнительные работы (текущий ремонт), в т.ч.:</t>
  </si>
  <si>
    <t>замена насоса ГВС (резерв)</t>
  </si>
  <si>
    <t>Предлагаемый перечень работ по текущему ремонту                                       ( на выбор собственников)</t>
  </si>
  <si>
    <t>по адресу: ул.Ленинского Комсомола, д.22 (S общ.=3487,7м2, S зем.уч.=4130,8 м2)</t>
  </si>
  <si>
    <t>окраска задвижек/ труб тепловых узлов составом "корунд"</t>
  </si>
  <si>
    <t>ремонт освещения в подвале</t>
  </si>
  <si>
    <t>смена секций водоподогревателя</t>
  </si>
  <si>
    <t>замена  КИП манометр 4шт., термометр 4 шт.</t>
  </si>
  <si>
    <t>замена  КИП манометр 1 шт.</t>
  </si>
  <si>
    <t>энергоаудит</t>
  </si>
  <si>
    <t>Проект</t>
  </si>
  <si>
    <t>окос травы</t>
  </si>
  <si>
    <t>2-3 раза</t>
  </si>
  <si>
    <t>подключение системы отопления с регулировкой</t>
  </si>
  <si>
    <t>1 раз в 3 года</t>
  </si>
  <si>
    <t>Сбор, вывоз и утилизация ТБО руб/м2</t>
  </si>
  <si>
    <t>ремонт отмостки 170 м2</t>
  </si>
  <si>
    <t>установка электронного регулятора температуры на ВВП</t>
  </si>
  <si>
    <t>2014-2015гг.</t>
  </si>
  <si>
    <t>ремонт кровли 550 м2, примыкания - 49,2 п.м.</t>
  </si>
  <si>
    <t>ремонт панельных швов 100 п.м.</t>
  </si>
  <si>
    <t>ремонт канализационных вытяжек- 5 шт.</t>
  </si>
  <si>
    <t>ремонт покрытия козырьков  подъездов 4 шт.</t>
  </si>
  <si>
    <t>окраска цоколя - 203 м2</t>
  </si>
  <si>
    <t>устройство входов в подъезд - 4 шт.</t>
  </si>
  <si>
    <t>установка шаровой задвижки д.50 мм перед. Эл.узлом СТС</t>
  </si>
  <si>
    <t>смена элеватора на СТС - 1 шт.</t>
  </si>
  <si>
    <t>смена задвижек  на эл.узле СТС диам.80 мм - 2 шт.</t>
  </si>
  <si>
    <t>установка шаровых кранов на элеватор ( д.15 мм - 2 шт)</t>
  </si>
  <si>
    <t>смена задвижек  (ХВС на ВВП диам.50 мм - 1 шт., д.80 мм - 1 шт)</t>
  </si>
  <si>
    <t>уборка мусора в техподвале</t>
  </si>
  <si>
    <t>переврезка РТДО на ВВП</t>
  </si>
  <si>
    <t>смена трубопроводов СТС по тех.подвалу</t>
  </si>
  <si>
    <t>восстановление СТС в квартирах № 65,69</t>
  </si>
  <si>
    <t>установка датчиков движения на этажных площадках - 20 шт.</t>
  </si>
  <si>
    <t>замена  КИП на ВВП манометр 6 шт.,термометр 6 шт.</t>
  </si>
  <si>
    <t>Поверка общедомовых приборов учета ХВС</t>
  </si>
  <si>
    <t>Поверка общедомовых приборов учета теплоэнергии</t>
  </si>
  <si>
    <t>ревизия заадвижек ГВС ( диам.80мм-1 шт., диам.50 мм - 1 шт.)</t>
  </si>
  <si>
    <t>пылеудаление и дезинфекция вентканалов без пробивки</t>
  </si>
  <si>
    <t>ревизия задвижек отопления (диам. 50мм-1 шт., диам.80 мм-2 шт.)</t>
  </si>
  <si>
    <t>ревизия задвижек  ХВС (диам. 100 мм-1 шт.)</t>
  </si>
  <si>
    <t>Управление многоквартирным домом, всего в т.ч.</t>
  </si>
  <si>
    <t>Итого:</t>
  </si>
  <si>
    <t>заполнение электронных паспортов</t>
  </si>
  <si>
    <t>учет работ по капремонту</t>
  </si>
  <si>
    <t>гидравлическое испытание элеваторных узлов и запорной арматуры</t>
  </si>
  <si>
    <t>(стоимость услуг  увеличена на 6,6% в соответствии с уровнем инфляции 2013 г.)</t>
  </si>
  <si>
    <t>смена секций водоподогревателя 6 шт.</t>
  </si>
  <si>
    <t>ремонт кровли 300 м2, примыкания -  27 п.м.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</si>
</sst>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left" vertical="center" wrapText="1"/>
    </xf>
    <xf numFmtId="0" fontId="25" fillId="24" borderId="21" xfId="0" applyFont="1" applyFill="1" applyBorder="1" applyAlignment="1">
      <alignment horizontal="center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2" fontId="25" fillId="24" borderId="22" xfId="0" applyNumberFormat="1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left" vertical="center" wrapText="1"/>
    </xf>
    <xf numFmtId="0" fontId="18" fillId="24" borderId="33" xfId="0" applyFont="1" applyFill="1" applyBorder="1" applyAlignment="1">
      <alignment horizontal="center" vertical="center" wrapText="1"/>
    </xf>
    <xf numFmtId="2" fontId="18" fillId="24" borderId="33" xfId="0" applyNumberFormat="1" applyFont="1" applyFill="1" applyBorder="1" applyAlignment="1">
      <alignment horizontal="center" vertical="center" wrapText="1"/>
    </xf>
    <xf numFmtId="2" fontId="19" fillId="24" borderId="34" xfId="0" applyNumberFormat="1" applyFont="1" applyFill="1" applyBorder="1" applyAlignment="1">
      <alignment horizontal="center"/>
    </xf>
    <xf numFmtId="2" fontId="19" fillId="24" borderId="35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left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6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24" fillId="24" borderId="19" xfId="0" applyFont="1" applyFill="1" applyBorder="1" applyAlignment="1">
      <alignment horizontal="left" vertical="center" wrapText="1"/>
    </xf>
    <xf numFmtId="2" fontId="25" fillId="24" borderId="37" xfId="0" applyNumberFormat="1" applyFont="1" applyFill="1" applyBorder="1" applyAlignment="1">
      <alignment horizontal="center" vertical="center" wrapText="1"/>
    </xf>
    <xf numFmtId="2" fontId="25" fillId="24" borderId="29" xfId="0" applyNumberFormat="1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2" fontId="25" fillId="24" borderId="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center" vertical="center"/>
    </xf>
    <xf numFmtId="2" fontId="18" fillId="24" borderId="12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19" fillId="24" borderId="38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center"/>
    </xf>
    <xf numFmtId="0" fontId="0" fillId="24" borderId="24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19" fillId="24" borderId="15" xfId="0" applyNumberFormat="1" applyFont="1" applyFill="1" applyBorder="1" applyAlignment="1">
      <alignment horizontal="center"/>
    </xf>
    <xf numFmtId="2" fontId="19" fillId="24" borderId="16" xfId="0" applyNumberFormat="1" applyFont="1" applyFill="1" applyBorder="1" applyAlignment="1">
      <alignment horizontal="center"/>
    </xf>
    <xf numFmtId="0" fontId="23" fillId="24" borderId="41" xfId="0" applyFont="1" applyFill="1" applyBorder="1" applyAlignment="1">
      <alignment horizontal="left" vertical="center" wrapText="1"/>
    </xf>
    <xf numFmtId="0" fontId="18" fillId="24" borderId="41" xfId="0" applyFont="1" applyFill="1" applyBorder="1" applyAlignment="1">
      <alignment horizontal="center" vertical="center" wrapText="1"/>
    </xf>
    <xf numFmtId="2" fontId="18" fillId="24" borderId="42" xfId="0" applyNumberFormat="1" applyFont="1" applyFill="1" applyBorder="1" applyAlignment="1">
      <alignment horizontal="center" vertical="center" wrapText="1"/>
    </xf>
    <xf numFmtId="2" fontId="23" fillId="24" borderId="35" xfId="0" applyNumberFormat="1" applyFont="1" applyFill="1" applyBorder="1" applyAlignment="1">
      <alignment horizontal="center"/>
    </xf>
    <xf numFmtId="2" fontId="19" fillId="24" borderId="20" xfId="0" applyNumberFormat="1" applyFont="1" applyFill="1" applyBorder="1" applyAlignment="1">
      <alignment horizontal="center"/>
    </xf>
    <xf numFmtId="0" fontId="18" fillId="24" borderId="34" xfId="0" applyFont="1" applyFill="1" applyBorder="1" applyAlignment="1">
      <alignment horizontal="center" vertical="center"/>
    </xf>
    <xf numFmtId="2" fontId="23" fillId="24" borderId="20" xfId="0" applyNumberFormat="1" applyFont="1" applyFill="1" applyBorder="1" applyAlignment="1">
      <alignment horizontal="center"/>
    </xf>
    <xf numFmtId="2" fontId="0" fillId="24" borderId="22" xfId="0" applyNumberFormat="1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42" xfId="0" applyNumberFormat="1" applyFont="1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19" fillId="24" borderId="43" xfId="0" applyFont="1" applyFill="1" applyBorder="1" applyAlignment="1">
      <alignment horizontal="center" vertical="center" wrapText="1"/>
    </xf>
    <xf numFmtId="0" fontId="19" fillId="24" borderId="44" xfId="0" applyFont="1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6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zoomScale="75" zoomScaleNormal="75" zoomScalePageLayoutView="0" workbookViewId="0" topLeftCell="A36">
      <selection activeCell="K122" sqref="K12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2" hidden="1" customWidth="1"/>
    <col min="11" max="13" width="15.375" style="1" customWidth="1"/>
    <col min="14" max="16384" width="9.125" style="1" customWidth="1"/>
  </cols>
  <sheetData>
    <row r="1" spans="1:8" ht="16.5" customHeight="1">
      <c r="A1" s="123" t="s">
        <v>0</v>
      </c>
      <c r="B1" s="124"/>
      <c r="C1" s="124"/>
      <c r="D1" s="124"/>
      <c r="E1" s="124"/>
      <c r="F1" s="124"/>
      <c r="G1" s="124"/>
      <c r="H1" s="124"/>
    </row>
    <row r="2" spans="2:8" ht="12.75" customHeight="1">
      <c r="B2" s="125" t="s">
        <v>1</v>
      </c>
      <c r="C2" s="125"/>
      <c r="D2" s="125"/>
      <c r="E2" s="125"/>
      <c r="F2" s="125"/>
      <c r="G2" s="124"/>
      <c r="H2" s="124"/>
    </row>
    <row r="3" spans="2:8" ht="14.25" customHeight="1">
      <c r="B3" s="125" t="s">
        <v>2</v>
      </c>
      <c r="C3" s="125"/>
      <c r="D3" s="125"/>
      <c r="E3" s="125"/>
      <c r="F3" s="125"/>
      <c r="G3" s="124"/>
      <c r="H3" s="124"/>
    </row>
    <row r="4" spans="1:8" ht="21" customHeight="1">
      <c r="A4" s="95" t="s">
        <v>121</v>
      </c>
      <c r="B4" s="125" t="s">
        <v>36</v>
      </c>
      <c r="C4" s="125"/>
      <c r="D4" s="125"/>
      <c r="E4" s="125"/>
      <c r="F4" s="125"/>
      <c r="G4" s="124"/>
      <c r="H4" s="124"/>
    </row>
    <row r="5" spans="1:8" ht="21" customHeight="1">
      <c r="A5" s="126" t="s">
        <v>113</v>
      </c>
      <c r="B5" s="126"/>
      <c r="C5" s="126"/>
      <c r="D5" s="126"/>
      <c r="E5" s="126"/>
      <c r="F5" s="126"/>
      <c r="G5" s="126"/>
      <c r="H5" s="126"/>
    </row>
    <row r="6" spans="1:8" ht="21" customHeight="1">
      <c r="A6" s="122" t="s">
        <v>150</v>
      </c>
      <c r="B6" s="122"/>
      <c r="C6" s="122"/>
      <c r="D6" s="122"/>
      <c r="E6" s="122"/>
      <c r="F6" s="122"/>
      <c r="G6" s="122"/>
      <c r="H6" s="122"/>
    </row>
    <row r="7" spans="1:10" s="3" customFormat="1" ht="22.5" customHeight="1">
      <c r="A7" s="111" t="s">
        <v>3</v>
      </c>
      <c r="B7" s="111"/>
      <c r="C7" s="111"/>
      <c r="D7" s="111"/>
      <c r="E7" s="112"/>
      <c r="F7" s="112"/>
      <c r="G7" s="112"/>
      <c r="H7" s="112"/>
      <c r="J7" s="4"/>
    </row>
    <row r="8" spans="1:8" s="5" customFormat="1" ht="18.75" customHeight="1">
      <c r="A8" s="111" t="s">
        <v>106</v>
      </c>
      <c r="B8" s="111"/>
      <c r="C8" s="111"/>
      <c r="D8" s="111"/>
      <c r="E8" s="112"/>
      <c r="F8" s="112"/>
      <c r="G8" s="112"/>
      <c r="H8" s="112"/>
    </row>
    <row r="9" spans="1:8" s="6" customFormat="1" ht="17.25" customHeight="1">
      <c r="A9" s="113" t="s">
        <v>74</v>
      </c>
      <c r="B9" s="113"/>
      <c r="C9" s="113"/>
      <c r="D9" s="113"/>
      <c r="E9" s="114"/>
      <c r="F9" s="114"/>
      <c r="G9" s="114"/>
      <c r="H9" s="114"/>
    </row>
    <row r="10" spans="1:8" s="5" customFormat="1" ht="30" customHeight="1" thickBot="1">
      <c r="A10" s="115" t="s">
        <v>4</v>
      </c>
      <c r="B10" s="115"/>
      <c r="C10" s="115"/>
      <c r="D10" s="115"/>
      <c r="E10" s="116"/>
      <c r="F10" s="116"/>
      <c r="G10" s="116"/>
      <c r="H10" s="116"/>
    </row>
    <row r="11" spans="1:10" s="11" customFormat="1" ht="139.5" customHeight="1" thickBot="1">
      <c r="A11" s="7" t="s">
        <v>5</v>
      </c>
      <c r="B11" s="8" t="s">
        <v>6</v>
      </c>
      <c r="C11" s="9" t="s">
        <v>7</v>
      </c>
      <c r="D11" s="9" t="s">
        <v>37</v>
      </c>
      <c r="E11" s="9" t="s">
        <v>7</v>
      </c>
      <c r="F11" s="10" t="s">
        <v>8</v>
      </c>
      <c r="G11" s="9" t="s">
        <v>7</v>
      </c>
      <c r="H11" s="10" t="s">
        <v>8</v>
      </c>
      <c r="J11" s="12"/>
    </row>
    <row r="12" spans="1:10" s="19" customFormat="1" ht="12.75">
      <c r="A12" s="13">
        <v>1</v>
      </c>
      <c r="B12" s="14">
        <v>2</v>
      </c>
      <c r="C12" s="14">
        <v>3</v>
      </c>
      <c r="D12" s="15"/>
      <c r="E12" s="14">
        <v>3</v>
      </c>
      <c r="F12" s="16">
        <v>4</v>
      </c>
      <c r="G12" s="17">
        <v>3</v>
      </c>
      <c r="H12" s="18">
        <v>4</v>
      </c>
      <c r="J12" s="20"/>
    </row>
    <row r="13" spans="1:10" s="19" customFormat="1" ht="49.5" customHeight="1">
      <c r="A13" s="117" t="s">
        <v>9</v>
      </c>
      <c r="B13" s="118"/>
      <c r="C13" s="118"/>
      <c r="D13" s="118"/>
      <c r="E13" s="118"/>
      <c r="F13" s="118"/>
      <c r="G13" s="119"/>
      <c r="H13" s="120"/>
      <c r="J13" s="20"/>
    </row>
    <row r="14" spans="1:10" s="11" customFormat="1" ht="15">
      <c r="A14" s="21" t="s">
        <v>145</v>
      </c>
      <c r="B14" s="22"/>
      <c r="C14" s="23">
        <f>F14*12</f>
        <v>0</v>
      </c>
      <c r="D14" s="24">
        <f>H14*I14*12</f>
        <v>126120.81600000002</v>
      </c>
      <c r="E14" s="23">
        <f>H14*12</f>
        <v>33.36</v>
      </c>
      <c r="F14" s="25"/>
      <c r="G14" s="23">
        <f>H14*12</f>
        <v>33.36</v>
      </c>
      <c r="H14" s="23">
        <f>H19+H22</f>
        <v>2.7800000000000002</v>
      </c>
      <c r="I14" s="11">
        <v>3780.6</v>
      </c>
      <c r="J14" s="12">
        <v>2.2363</v>
      </c>
    </row>
    <row r="15" spans="1:10" s="11" customFormat="1" ht="29.25" customHeight="1">
      <c r="A15" s="26" t="s">
        <v>95</v>
      </c>
      <c r="B15" s="27" t="s">
        <v>100</v>
      </c>
      <c r="C15" s="28"/>
      <c r="D15" s="29"/>
      <c r="E15" s="28"/>
      <c r="F15" s="30"/>
      <c r="G15" s="28"/>
      <c r="H15" s="28"/>
      <c r="J15" s="12"/>
    </row>
    <row r="16" spans="1:10" s="11" customFormat="1" ht="15">
      <c r="A16" s="26" t="s">
        <v>96</v>
      </c>
      <c r="B16" s="27" t="s">
        <v>100</v>
      </c>
      <c r="C16" s="28"/>
      <c r="D16" s="29"/>
      <c r="E16" s="28"/>
      <c r="F16" s="30"/>
      <c r="G16" s="28"/>
      <c r="H16" s="28"/>
      <c r="J16" s="12"/>
    </row>
    <row r="17" spans="1:10" s="11" customFormat="1" ht="15">
      <c r="A17" s="26" t="s">
        <v>97</v>
      </c>
      <c r="B17" s="27" t="s">
        <v>101</v>
      </c>
      <c r="C17" s="28"/>
      <c r="D17" s="29"/>
      <c r="E17" s="28"/>
      <c r="F17" s="30"/>
      <c r="G17" s="28"/>
      <c r="H17" s="28"/>
      <c r="J17" s="12"/>
    </row>
    <row r="18" spans="1:10" s="11" customFormat="1" ht="15">
      <c r="A18" s="26" t="s">
        <v>98</v>
      </c>
      <c r="B18" s="27" t="s">
        <v>100</v>
      </c>
      <c r="C18" s="28"/>
      <c r="D18" s="29"/>
      <c r="E18" s="28"/>
      <c r="F18" s="30"/>
      <c r="G18" s="28"/>
      <c r="H18" s="28"/>
      <c r="J18" s="12"/>
    </row>
    <row r="19" spans="1:10" s="11" customFormat="1" ht="15">
      <c r="A19" s="21" t="s">
        <v>146</v>
      </c>
      <c r="B19" s="31"/>
      <c r="C19" s="23"/>
      <c r="D19" s="24"/>
      <c r="E19" s="23"/>
      <c r="F19" s="25"/>
      <c r="G19" s="23"/>
      <c r="H19" s="23">
        <v>2.56</v>
      </c>
      <c r="J19" s="12"/>
    </row>
    <row r="20" spans="1:10" s="11" customFormat="1" ht="15">
      <c r="A20" s="26" t="s">
        <v>147</v>
      </c>
      <c r="B20" s="27" t="s">
        <v>100</v>
      </c>
      <c r="C20" s="28"/>
      <c r="D20" s="29"/>
      <c r="E20" s="28"/>
      <c r="F20" s="30"/>
      <c r="G20" s="28"/>
      <c r="H20" s="28"/>
      <c r="J20" s="12"/>
    </row>
    <row r="21" spans="1:10" s="11" customFormat="1" ht="15">
      <c r="A21" s="26" t="s">
        <v>148</v>
      </c>
      <c r="B21" s="27" t="s">
        <v>100</v>
      </c>
      <c r="C21" s="28"/>
      <c r="D21" s="29"/>
      <c r="E21" s="28"/>
      <c r="F21" s="30"/>
      <c r="G21" s="28"/>
      <c r="H21" s="28"/>
      <c r="J21" s="12"/>
    </row>
    <row r="22" spans="1:10" s="11" customFormat="1" ht="15">
      <c r="A22" s="21" t="s">
        <v>146</v>
      </c>
      <c r="B22" s="31"/>
      <c r="C22" s="23"/>
      <c r="D22" s="24"/>
      <c r="E22" s="23"/>
      <c r="F22" s="25"/>
      <c r="G22" s="23"/>
      <c r="H22" s="23">
        <v>0.22</v>
      </c>
      <c r="J22" s="12"/>
    </row>
    <row r="23" spans="1:10" s="11" customFormat="1" ht="30">
      <c r="A23" s="21" t="s">
        <v>11</v>
      </c>
      <c r="B23" s="31"/>
      <c r="C23" s="23">
        <f>F23*12</f>
        <v>0</v>
      </c>
      <c r="D23" s="24">
        <f>G23*I23</f>
        <v>163224.36</v>
      </c>
      <c r="E23" s="23">
        <f>H23*12</f>
        <v>46.8</v>
      </c>
      <c r="F23" s="25"/>
      <c r="G23" s="23">
        <f>H23*12</f>
        <v>46.8</v>
      </c>
      <c r="H23" s="23">
        <v>3.9</v>
      </c>
      <c r="I23" s="11">
        <v>3487.7</v>
      </c>
      <c r="J23" s="12">
        <v>3.4240000000000004</v>
      </c>
    </row>
    <row r="24" spans="1:10" s="11" customFormat="1" ht="15">
      <c r="A24" s="32" t="s">
        <v>87</v>
      </c>
      <c r="B24" s="33" t="s">
        <v>12</v>
      </c>
      <c r="C24" s="23"/>
      <c r="D24" s="24"/>
      <c r="E24" s="23"/>
      <c r="F24" s="25"/>
      <c r="G24" s="23"/>
      <c r="H24" s="23"/>
      <c r="J24" s="12"/>
    </row>
    <row r="25" spans="1:10" s="11" customFormat="1" ht="15">
      <c r="A25" s="32" t="s">
        <v>88</v>
      </c>
      <c r="B25" s="33" t="s">
        <v>12</v>
      </c>
      <c r="C25" s="23"/>
      <c r="D25" s="24"/>
      <c r="E25" s="23"/>
      <c r="F25" s="25"/>
      <c r="G25" s="23"/>
      <c r="H25" s="23"/>
      <c r="J25" s="12"/>
    </row>
    <row r="26" spans="1:10" s="11" customFormat="1" ht="15">
      <c r="A26" s="96" t="s">
        <v>114</v>
      </c>
      <c r="B26" s="50" t="s">
        <v>115</v>
      </c>
      <c r="C26" s="23"/>
      <c r="D26" s="24"/>
      <c r="E26" s="23"/>
      <c r="F26" s="25"/>
      <c r="G26" s="23"/>
      <c r="H26" s="23"/>
      <c r="J26" s="12"/>
    </row>
    <row r="27" spans="1:10" s="11" customFormat="1" ht="15">
      <c r="A27" s="32" t="s">
        <v>89</v>
      </c>
      <c r="B27" s="33" t="s">
        <v>12</v>
      </c>
      <c r="C27" s="23"/>
      <c r="D27" s="24"/>
      <c r="E27" s="23"/>
      <c r="F27" s="25"/>
      <c r="G27" s="23"/>
      <c r="H27" s="23"/>
      <c r="J27" s="12"/>
    </row>
    <row r="28" spans="1:10" s="11" customFormat="1" ht="25.5">
      <c r="A28" s="32" t="s">
        <v>90</v>
      </c>
      <c r="B28" s="33" t="s">
        <v>13</v>
      </c>
      <c r="C28" s="23"/>
      <c r="D28" s="24"/>
      <c r="E28" s="23"/>
      <c r="F28" s="25"/>
      <c r="G28" s="23"/>
      <c r="H28" s="23"/>
      <c r="J28" s="12"/>
    </row>
    <row r="29" spans="1:10" s="11" customFormat="1" ht="15">
      <c r="A29" s="32" t="s">
        <v>91</v>
      </c>
      <c r="B29" s="33" t="s">
        <v>12</v>
      </c>
      <c r="C29" s="23"/>
      <c r="D29" s="24"/>
      <c r="E29" s="23"/>
      <c r="F29" s="25"/>
      <c r="G29" s="23"/>
      <c r="H29" s="23"/>
      <c r="J29" s="12"/>
    </row>
    <row r="30" spans="1:10" s="11" customFormat="1" ht="15">
      <c r="A30" s="34" t="s">
        <v>99</v>
      </c>
      <c r="B30" s="33" t="s">
        <v>12</v>
      </c>
      <c r="C30" s="23"/>
      <c r="D30" s="24"/>
      <c r="E30" s="23"/>
      <c r="F30" s="25"/>
      <c r="G30" s="23"/>
      <c r="H30" s="23"/>
      <c r="J30" s="12"/>
    </row>
    <row r="31" spans="1:10" s="11" customFormat="1" ht="26.25" thickBot="1">
      <c r="A31" s="35" t="s">
        <v>92</v>
      </c>
      <c r="B31" s="36" t="s">
        <v>93</v>
      </c>
      <c r="C31" s="23"/>
      <c r="D31" s="24"/>
      <c r="E31" s="23"/>
      <c r="F31" s="25"/>
      <c r="G31" s="23"/>
      <c r="H31" s="23"/>
      <c r="J31" s="12"/>
    </row>
    <row r="32" spans="1:10" s="39" customFormat="1" ht="21.75" customHeight="1">
      <c r="A32" s="37" t="s">
        <v>14</v>
      </c>
      <c r="B32" s="22" t="s">
        <v>15</v>
      </c>
      <c r="C32" s="23">
        <f>F32*12</f>
        <v>0</v>
      </c>
      <c r="D32" s="24">
        <f>G32*I32</f>
        <v>30849.696</v>
      </c>
      <c r="E32" s="23">
        <f>H32*12</f>
        <v>8.16</v>
      </c>
      <c r="F32" s="38"/>
      <c r="G32" s="23">
        <f>H32*12</f>
        <v>8.16</v>
      </c>
      <c r="H32" s="23">
        <v>0.68</v>
      </c>
      <c r="I32" s="11">
        <v>3780.6</v>
      </c>
      <c r="J32" s="12">
        <v>0.5992000000000001</v>
      </c>
    </row>
    <row r="33" spans="1:10" s="11" customFormat="1" ht="15">
      <c r="A33" s="37" t="s">
        <v>16</v>
      </c>
      <c r="B33" s="22" t="s">
        <v>17</v>
      </c>
      <c r="C33" s="23">
        <f>F33*12</f>
        <v>0</v>
      </c>
      <c r="D33" s="24">
        <f>G33*I33</f>
        <v>100715.184</v>
      </c>
      <c r="E33" s="23">
        <f>H33*12</f>
        <v>26.64</v>
      </c>
      <c r="F33" s="38"/>
      <c r="G33" s="23">
        <f>H33*12</f>
        <v>26.64</v>
      </c>
      <c r="H33" s="23">
        <v>2.22</v>
      </c>
      <c r="I33" s="11">
        <v>3780.6</v>
      </c>
      <c r="J33" s="12">
        <v>1.9367</v>
      </c>
    </row>
    <row r="34" spans="1:10" s="19" customFormat="1" ht="30">
      <c r="A34" s="37" t="s">
        <v>53</v>
      </c>
      <c r="B34" s="22" t="s">
        <v>10</v>
      </c>
      <c r="C34" s="40"/>
      <c r="D34" s="24">
        <v>1848.15</v>
      </c>
      <c r="E34" s="40"/>
      <c r="F34" s="38"/>
      <c r="G34" s="23">
        <f aca="true" t="shared" si="0" ref="G34:G40">D34/I34</f>
        <v>0.48885097603554994</v>
      </c>
      <c r="H34" s="23">
        <f aca="true" t="shared" si="1" ref="H34:H40">G34/12</f>
        <v>0.040737581336295826</v>
      </c>
      <c r="I34" s="11">
        <v>3780.6</v>
      </c>
      <c r="J34" s="12">
        <v>0.042800000000000005</v>
      </c>
    </row>
    <row r="35" spans="1:10" s="19" customFormat="1" ht="30" customHeight="1">
      <c r="A35" s="37" t="s">
        <v>73</v>
      </c>
      <c r="B35" s="22" t="s">
        <v>10</v>
      </c>
      <c r="C35" s="40"/>
      <c r="D35" s="24">
        <v>1848.15</v>
      </c>
      <c r="E35" s="40"/>
      <c r="F35" s="38"/>
      <c r="G35" s="23">
        <f t="shared" si="0"/>
        <v>0.5299050950483127</v>
      </c>
      <c r="H35" s="23">
        <f t="shared" si="1"/>
        <v>0.04415875792069273</v>
      </c>
      <c r="I35" s="11">
        <v>3487.7</v>
      </c>
      <c r="J35" s="12">
        <v>0.042800000000000005</v>
      </c>
    </row>
    <row r="36" spans="1:10" s="19" customFormat="1" ht="18.75" customHeight="1">
      <c r="A36" s="37" t="s">
        <v>54</v>
      </c>
      <c r="B36" s="22" t="s">
        <v>10</v>
      </c>
      <c r="C36" s="40"/>
      <c r="D36" s="24">
        <v>11670.68</v>
      </c>
      <c r="E36" s="40"/>
      <c r="F36" s="38"/>
      <c r="G36" s="23">
        <f t="shared" si="0"/>
        <v>3.3462396421710587</v>
      </c>
      <c r="H36" s="23">
        <f t="shared" si="1"/>
        <v>0.2788533035142549</v>
      </c>
      <c r="I36" s="11">
        <v>3487.7</v>
      </c>
      <c r="J36" s="12">
        <v>0.2461</v>
      </c>
    </row>
    <row r="37" spans="1:10" s="19" customFormat="1" ht="30" customHeight="1" hidden="1">
      <c r="A37" s="37" t="s">
        <v>55</v>
      </c>
      <c r="B37" s="22" t="s">
        <v>13</v>
      </c>
      <c r="C37" s="40"/>
      <c r="D37" s="24">
        <f>G37*I37</f>
        <v>0</v>
      </c>
      <c r="E37" s="40"/>
      <c r="F37" s="38"/>
      <c r="G37" s="23">
        <f t="shared" si="0"/>
        <v>3.139060125584196</v>
      </c>
      <c r="H37" s="23">
        <f t="shared" si="1"/>
        <v>0.261588343798683</v>
      </c>
      <c r="I37" s="11">
        <v>3487.7</v>
      </c>
      <c r="J37" s="12">
        <v>0</v>
      </c>
    </row>
    <row r="38" spans="1:10" s="19" customFormat="1" ht="30" customHeight="1" hidden="1">
      <c r="A38" s="37" t="s">
        <v>56</v>
      </c>
      <c r="B38" s="22" t="s">
        <v>13</v>
      </c>
      <c r="C38" s="40"/>
      <c r="D38" s="24">
        <f>G38*I38</f>
        <v>0</v>
      </c>
      <c r="E38" s="40"/>
      <c r="F38" s="38"/>
      <c r="G38" s="23">
        <f t="shared" si="0"/>
        <v>3.139060125584196</v>
      </c>
      <c r="H38" s="23">
        <f t="shared" si="1"/>
        <v>0.261588343798683</v>
      </c>
      <c r="I38" s="11">
        <v>3487.7</v>
      </c>
      <c r="J38" s="12">
        <v>0</v>
      </c>
    </row>
    <row r="39" spans="1:10" s="19" customFormat="1" ht="30" customHeight="1">
      <c r="A39" s="37" t="s">
        <v>139</v>
      </c>
      <c r="B39" s="22" t="s">
        <v>13</v>
      </c>
      <c r="C39" s="40"/>
      <c r="D39" s="24">
        <v>3305.23</v>
      </c>
      <c r="E39" s="40"/>
      <c r="F39" s="38"/>
      <c r="G39" s="23">
        <f t="shared" si="0"/>
        <v>0.9476818533704161</v>
      </c>
      <c r="H39" s="23">
        <f t="shared" si="1"/>
        <v>0.078973487780868</v>
      </c>
      <c r="I39" s="11">
        <v>3487.7</v>
      </c>
      <c r="J39" s="12">
        <v>0</v>
      </c>
    </row>
    <row r="40" spans="1:10" s="19" customFormat="1" ht="30" customHeight="1">
      <c r="A40" s="37" t="s">
        <v>140</v>
      </c>
      <c r="B40" s="22" t="s">
        <v>13</v>
      </c>
      <c r="C40" s="40"/>
      <c r="D40" s="24">
        <v>11670.69</v>
      </c>
      <c r="E40" s="40"/>
      <c r="F40" s="38"/>
      <c r="G40" s="23">
        <f t="shared" si="0"/>
        <v>3.3462425093901427</v>
      </c>
      <c r="H40" s="23">
        <f t="shared" si="1"/>
        <v>0.27885354244917854</v>
      </c>
      <c r="I40" s="11">
        <v>3487.7</v>
      </c>
      <c r="J40" s="12"/>
    </row>
    <row r="41" spans="1:10" s="19" customFormat="1" ht="30">
      <c r="A41" s="37" t="s">
        <v>24</v>
      </c>
      <c r="B41" s="22"/>
      <c r="C41" s="40">
        <f>F41*12</f>
        <v>0</v>
      </c>
      <c r="D41" s="24">
        <f>G41*I41</f>
        <v>7951.956</v>
      </c>
      <c r="E41" s="40">
        <f>H41*12</f>
        <v>2.2800000000000002</v>
      </c>
      <c r="F41" s="38"/>
      <c r="G41" s="23">
        <f>H41*12</f>
        <v>2.2800000000000002</v>
      </c>
      <c r="H41" s="23">
        <v>0.19</v>
      </c>
      <c r="I41" s="11">
        <v>3487.7</v>
      </c>
      <c r="J41" s="12">
        <v>0.1391</v>
      </c>
    </row>
    <row r="42" spans="1:10" s="11" customFormat="1" ht="20.25" customHeight="1">
      <c r="A42" s="37" t="s">
        <v>26</v>
      </c>
      <c r="B42" s="22" t="s">
        <v>27</v>
      </c>
      <c r="C42" s="40">
        <f>F42*12</f>
        <v>0</v>
      </c>
      <c r="D42" s="24">
        <f>G42*I42</f>
        <v>1814.6879999999999</v>
      </c>
      <c r="E42" s="40">
        <f>H42*12</f>
        <v>0.48</v>
      </c>
      <c r="F42" s="38"/>
      <c r="G42" s="23">
        <v>0.48</v>
      </c>
      <c r="H42" s="23">
        <f>G42/12</f>
        <v>0.04</v>
      </c>
      <c r="I42" s="11">
        <v>3780.6</v>
      </c>
      <c r="J42" s="12">
        <v>0.032100000000000004</v>
      </c>
    </row>
    <row r="43" spans="1:10" s="11" customFormat="1" ht="15">
      <c r="A43" s="37" t="s">
        <v>28</v>
      </c>
      <c r="B43" s="41" t="s">
        <v>29</v>
      </c>
      <c r="C43" s="42">
        <f>F43*12</f>
        <v>0</v>
      </c>
      <c r="D43" s="24">
        <f>G43*I43</f>
        <v>1361.0159999999998</v>
      </c>
      <c r="E43" s="42">
        <f>H43*12</f>
        <v>0.36</v>
      </c>
      <c r="F43" s="43"/>
      <c r="G43" s="23">
        <f>12*H43</f>
        <v>0.36</v>
      </c>
      <c r="H43" s="23">
        <v>0.03</v>
      </c>
      <c r="I43" s="11">
        <v>3780.6</v>
      </c>
      <c r="J43" s="12">
        <v>0.021400000000000002</v>
      </c>
    </row>
    <row r="44" spans="1:10" s="39" customFormat="1" ht="30">
      <c r="A44" s="37" t="s">
        <v>25</v>
      </c>
      <c r="B44" s="22" t="s">
        <v>94</v>
      </c>
      <c r="C44" s="40">
        <f>F44*12</f>
        <v>0</v>
      </c>
      <c r="D44" s="24">
        <f>G44*I44</f>
        <v>1674.0959999999998</v>
      </c>
      <c r="E44" s="40">
        <f>H44*12</f>
        <v>0.48</v>
      </c>
      <c r="F44" s="38"/>
      <c r="G44" s="23">
        <f>12*H44</f>
        <v>0.48</v>
      </c>
      <c r="H44" s="23">
        <v>0.04</v>
      </c>
      <c r="I44" s="11">
        <v>3487.7</v>
      </c>
      <c r="J44" s="12">
        <v>0.032100000000000004</v>
      </c>
    </row>
    <row r="45" spans="1:10" s="39" customFormat="1" ht="15">
      <c r="A45" s="37" t="s">
        <v>38</v>
      </c>
      <c r="B45" s="22"/>
      <c r="C45" s="23"/>
      <c r="D45" s="23">
        <f>D47+D48+D50+D52+D53+D54+D55+D56+D57+D58+D61+D51+D49</f>
        <v>32571.95</v>
      </c>
      <c r="E45" s="23" t="e">
        <f>E47+E48+E50+E52+E53+E54+E55+E56+E57+E58+#REF!+E61</f>
        <v>#REF!</v>
      </c>
      <c r="F45" s="23" t="e">
        <f>F47+F48+F50+F52+F53+F54+F55+F56+F57+F58+#REF!+F61</f>
        <v>#REF!</v>
      </c>
      <c r="G45" s="23">
        <f>D45/I45</f>
        <v>9.339091664994124</v>
      </c>
      <c r="H45" s="23">
        <f>G45/12</f>
        <v>0.7782576387495103</v>
      </c>
      <c r="I45" s="11">
        <v>3487.7</v>
      </c>
      <c r="J45" s="12">
        <v>0.5655454906122137</v>
      </c>
    </row>
    <row r="46" spans="1:10" s="19" customFormat="1" ht="15" hidden="1">
      <c r="A46" s="44"/>
      <c r="B46" s="33"/>
      <c r="C46" s="45"/>
      <c r="D46" s="46"/>
      <c r="E46" s="45"/>
      <c r="F46" s="47"/>
      <c r="G46" s="45"/>
      <c r="H46" s="45"/>
      <c r="I46" s="11">
        <v>3487.7</v>
      </c>
      <c r="J46" s="12"/>
    </row>
    <row r="47" spans="1:10" s="19" customFormat="1" ht="15">
      <c r="A47" s="44" t="s">
        <v>48</v>
      </c>
      <c r="B47" s="33" t="s">
        <v>18</v>
      </c>
      <c r="C47" s="45"/>
      <c r="D47" s="46">
        <v>196.5</v>
      </c>
      <c r="E47" s="45"/>
      <c r="F47" s="47"/>
      <c r="G47" s="45"/>
      <c r="H47" s="45"/>
      <c r="I47" s="11">
        <v>3487.7</v>
      </c>
      <c r="J47" s="12">
        <v>0.010700000000000001</v>
      </c>
    </row>
    <row r="48" spans="1:10" s="19" customFormat="1" ht="15">
      <c r="A48" s="44" t="s">
        <v>19</v>
      </c>
      <c r="B48" s="33" t="s">
        <v>23</v>
      </c>
      <c r="C48" s="45">
        <f>F48*12</f>
        <v>0</v>
      </c>
      <c r="D48" s="46">
        <v>415.82</v>
      </c>
      <c r="E48" s="45">
        <f>H48*12</f>
        <v>0</v>
      </c>
      <c r="F48" s="47"/>
      <c r="G48" s="45"/>
      <c r="H48" s="45"/>
      <c r="I48" s="11">
        <v>3487.7</v>
      </c>
      <c r="J48" s="12">
        <v>0.010700000000000001</v>
      </c>
    </row>
    <row r="49" spans="1:10" s="19" customFormat="1" ht="15">
      <c r="A49" s="44" t="s">
        <v>149</v>
      </c>
      <c r="B49" s="50" t="s">
        <v>18</v>
      </c>
      <c r="C49" s="45"/>
      <c r="D49" s="46">
        <v>740.94</v>
      </c>
      <c r="E49" s="45"/>
      <c r="F49" s="47"/>
      <c r="G49" s="45"/>
      <c r="H49" s="45"/>
      <c r="I49" s="11">
        <v>3487.7</v>
      </c>
      <c r="J49" s="12"/>
    </row>
    <row r="50" spans="1:10" s="19" customFormat="1" ht="15">
      <c r="A50" s="44" t="s">
        <v>143</v>
      </c>
      <c r="B50" s="33" t="s">
        <v>18</v>
      </c>
      <c r="C50" s="45">
        <f>F50*12</f>
        <v>0</v>
      </c>
      <c r="D50" s="46">
        <v>2086.79</v>
      </c>
      <c r="E50" s="45">
        <f>H50*12</f>
        <v>0</v>
      </c>
      <c r="F50" s="47"/>
      <c r="G50" s="45"/>
      <c r="H50" s="45"/>
      <c r="I50" s="11">
        <v>3487.7</v>
      </c>
      <c r="J50" s="12">
        <v>0.17120000000000002</v>
      </c>
    </row>
    <row r="51" spans="1:10" s="19" customFormat="1" ht="25.5">
      <c r="A51" s="74" t="s">
        <v>130</v>
      </c>
      <c r="B51" s="53" t="s">
        <v>13</v>
      </c>
      <c r="C51" s="54"/>
      <c r="D51" s="73">
        <v>13528.87</v>
      </c>
      <c r="E51" s="45"/>
      <c r="F51" s="47"/>
      <c r="G51" s="45"/>
      <c r="H51" s="45"/>
      <c r="I51" s="11">
        <v>3487.7</v>
      </c>
      <c r="J51" s="12"/>
    </row>
    <row r="52" spans="1:10" s="19" customFormat="1" ht="15">
      <c r="A52" s="44" t="s">
        <v>63</v>
      </c>
      <c r="B52" s="33" t="s">
        <v>18</v>
      </c>
      <c r="C52" s="45">
        <f>F52*12</f>
        <v>0</v>
      </c>
      <c r="D52" s="46">
        <v>792.41</v>
      </c>
      <c r="E52" s="45">
        <f>H52*12</f>
        <v>0</v>
      </c>
      <c r="F52" s="47"/>
      <c r="G52" s="45"/>
      <c r="H52" s="45"/>
      <c r="I52" s="11">
        <v>3487.7</v>
      </c>
      <c r="J52" s="12">
        <v>0.021400000000000002</v>
      </c>
    </row>
    <row r="53" spans="1:10" s="19" customFormat="1" ht="15">
      <c r="A53" s="44" t="s">
        <v>20</v>
      </c>
      <c r="B53" s="33" t="s">
        <v>18</v>
      </c>
      <c r="C53" s="45">
        <f>F53*12</f>
        <v>0</v>
      </c>
      <c r="D53" s="46">
        <v>3532.78</v>
      </c>
      <c r="E53" s="45">
        <f>H53*12</f>
        <v>0</v>
      </c>
      <c r="F53" s="47"/>
      <c r="G53" s="45"/>
      <c r="H53" s="45"/>
      <c r="I53" s="11">
        <v>3487.7</v>
      </c>
      <c r="J53" s="12">
        <v>0.07490000000000001</v>
      </c>
    </row>
    <row r="54" spans="1:10" s="19" customFormat="1" ht="15">
      <c r="A54" s="44" t="s">
        <v>21</v>
      </c>
      <c r="B54" s="33" t="s">
        <v>18</v>
      </c>
      <c r="C54" s="45">
        <f>F54*12</f>
        <v>0</v>
      </c>
      <c r="D54" s="46">
        <v>831.63</v>
      </c>
      <c r="E54" s="45">
        <f>H54*12</f>
        <v>0</v>
      </c>
      <c r="F54" s="47"/>
      <c r="G54" s="45"/>
      <c r="H54" s="45"/>
      <c r="I54" s="11">
        <v>3487.7</v>
      </c>
      <c r="J54" s="12">
        <v>0.021400000000000002</v>
      </c>
    </row>
    <row r="55" spans="1:10" s="19" customFormat="1" ht="15">
      <c r="A55" s="44" t="s">
        <v>59</v>
      </c>
      <c r="B55" s="33" t="s">
        <v>18</v>
      </c>
      <c r="C55" s="45"/>
      <c r="D55" s="46">
        <v>396.19</v>
      </c>
      <c r="E55" s="45"/>
      <c r="F55" s="47"/>
      <c r="G55" s="45"/>
      <c r="H55" s="45"/>
      <c r="I55" s="11">
        <v>3487.7</v>
      </c>
      <c r="J55" s="12">
        <v>0.010700000000000001</v>
      </c>
    </row>
    <row r="56" spans="1:10" s="19" customFormat="1" ht="15">
      <c r="A56" s="44" t="s">
        <v>60</v>
      </c>
      <c r="B56" s="33" t="s">
        <v>23</v>
      </c>
      <c r="C56" s="45"/>
      <c r="D56" s="46">
        <v>1584.82</v>
      </c>
      <c r="E56" s="45"/>
      <c r="F56" s="47"/>
      <c r="G56" s="45"/>
      <c r="H56" s="45"/>
      <c r="I56" s="11">
        <v>3487.7</v>
      </c>
      <c r="J56" s="12">
        <v>0.032100000000000004</v>
      </c>
    </row>
    <row r="57" spans="1:10" s="19" customFormat="1" ht="25.5">
      <c r="A57" s="44" t="s">
        <v>22</v>
      </c>
      <c r="B57" s="33" t="s">
        <v>18</v>
      </c>
      <c r="C57" s="45">
        <f>F57*12</f>
        <v>0</v>
      </c>
      <c r="D57" s="46">
        <v>2522.34</v>
      </c>
      <c r="E57" s="45">
        <f>H57*12</f>
        <v>0</v>
      </c>
      <c r="F57" s="47"/>
      <c r="G57" s="45"/>
      <c r="H57" s="45"/>
      <c r="I57" s="11">
        <v>3487.7</v>
      </c>
      <c r="J57" s="12">
        <v>0.053500000000000006</v>
      </c>
    </row>
    <row r="58" spans="1:10" s="19" customFormat="1" ht="15">
      <c r="A58" s="44" t="s">
        <v>116</v>
      </c>
      <c r="B58" s="33" t="s">
        <v>18</v>
      </c>
      <c r="C58" s="45"/>
      <c r="D58" s="46">
        <v>2790.05</v>
      </c>
      <c r="E58" s="45"/>
      <c r="F58" s="47"/>
      <c r="G58" s="45"/>
      <c r="H58" s="45"/>
      <c r="I58" s="11">
        <v>3487.7</v>
      </c>
      <c r="J58" s="12">
        <v>0.010700000000000001</v>
      </c>
    </row>
    <row r="59" spans="1:10" s="19" customFormat="1" ht="15" hidden="1">
      <c r="A59" s="44"/>
      <c r="B59" s="33"/>
      <c r="C59" s="48"/>
      <c r="D59" s="46"/>
      <c r="E59" s="48"/>
      <c r="F59" s="47"/>
      <c r="G59" s="45"/>
      <c r="H59" s="45"/>
      <c r="I59" s="11">
        <v>3487.7</v>
      </c>
      <c r="J59" s="12"/>
    </row>
    <row r="60" spans="1:10" s="19" customFormat="1" ht="15" hidden="1">
      <c r="A60" s="44"/>
      <c r="B60" s="33"/>
      <c r="C60" s="45"/>
      <c r="D60" s="46"/>
      <c r="E60" s="45"/>
      <c r="F60" s="47"/>
      <c r="G60" s="45"/>
      <c r="H60" s="45"/>
      <c r="I60" s="11">
        <v>3487.7</v>
      </c>
      <c r="J60" s="12"/>
    </row>
    <row r="61" spans="1:10" s="19" customFormat="1" ht="25.5">
      <c r="A61" s="44" t="s">
        <v>110</v>
      </c>
      <c r="B61" s="50" t="s">
        <v>13</v>
      </c>
      <c r="C61" s="45"/>
      <c r="D61" s="46">
        <v>3152.81</v>
      </c>
      <c r="E61" s="45"/>
      <c r="F61" s="47"/>
      <c r="G61" s="45"/>
      <c r="H61" s="45"/>
      <c r="I61" s="11">
        <v>3487.7</v>
      </c>
      <c r="J61" s="12">
        <v>0.030545490612213684</v>
      </c>
    </row>
    <row r="62" spans="1:10" s="39" customFormat="1" ht="30">
      <c r="A62" s="37" t="s">
        <v>44</v>
      </c>
      <c r="B62" s="22"/>
      <c r="C62" s="23"/>
      <c r="D62" s="23">
        <f>D63+D64+D65+D66+D67+D71+D72+D73</f>
        <v>29944.989999999998</v>
      </c>
      <c r="E62" s="23">
        <f>E63+E64+E65+E66+E67+E71+E72+E73</f>
        <v>0</v>
      </c>
      <c r="F62" s="23">
        <f>F63+F64+F65+F66+F67+F71+F72+F73</f>
        <v>0</v>
      </c>
      <c r="G62" s="23">
        <f>D62/I62</f>
        <v>8.585884680448434</v>
      </c>
      <c r="H62" s="23">
        <f>G62/12</f>
        <v>0.7154903900373695</v>
      </c>
      <c r="I62" s="11">
        <v>3487.7</v>
      </c>
      <c r="J62" s="12">
        <v>0.8502753097395893</v>
      </c>
    </row>
    <row r="63" spans="1:10" s="19" customFormat="1" ht="15">
      <c r="A63" s="44" t="s">
        <v>39</v>
      </c>
      <c r="B63" s="33" t="s">
        <v>64</v>
      </c>
      <c r="C63" s="45"/>
      <c r="D63" s="46">
        <v>2377.23</v>
      </c>
      <c r="E63" s="45"/>
      <c r="F63" s="47"/>
      <c r="G63" s="45"/>
      <c r="H63" s="45"/>
      <c r="I63" s="11">
        <v>3487.7</v>
      </c>
      <c r="J63" s="12">
        <v>0.053500000000000006</v>
      </c>
    </row>
    <row r="64" spans="1:10" s="19" customFormat="1" ht="25.5">
      <c r="A64" s="44" t="s">
        <v>40</v>
      </c>
      <c r="B64" s="33" t="s">
        <v>49</v>
      </c>
      <c r="C64" s="45"/>
      <c r="D64" s="46">
        <v>1584.82</v>
      </c>
      <c r="E64" s="45"/>
      <c r="F64" s="47"/>
      <c r="G64" s="45"/>
      <c r="H64" s="45"/>
      <c r="I64" s="11">
        <v>3487.7</v>
      </c>
      <c r="J64" s="12">
        <v>0.032100000000000004</v>
      </c>
    </row>
    <row r="65" spans="1:10" s="19" customFormat="1" ht="15">
      <c r="A65" s="44" t="s">
        <v>68</v>
      </c>
      <c r="B65" s="33" t="s">
        <v>67</v>
      </c>
      <c r="C65" s="45"/>
      <c r="D65" s="46">
        <v>1663.21</v>
      </c>
      <c r="E65" s="45"/>
      <c r="F65" s="47"/>
      <c r="G65" s="45"/>
      <c r="H65" s="45"/>
      <c r="I65" s="11">
        <v>3487.7</v>
      </c>
      <c r="J65" s="12">
        <v>0.032100000000000004</v>
      </c>
    </row>
    <row r="66" spans="1:10" s="19" customFormat="1" ht="25.5">
      <c r="A66" s="44" t="s">
        <v>65</v>
      </c>
      <c r="B66" s="33" t="s">
        <v>66</v>
      </c>
      <c r="C66" s="45"/>
      <c r="D66" s="46">
        <v>1584.8</v>
      </c>
      <c r="E66" s="45"/>
      <c r="F66" s="47"/>
      <c r="G66" s="45"/>
      <c r="H66" s="45"/>
      <c r="I66" s="11">
        <v>3487.7</v>
      </c>
      <c r="J66" s="12">
        <v>0.032100000000000004</v>
      </c>
    </row>
    <row r="67" spans="1:10" s="19" customFormat="1" ht="25.5">
      <c r="A67" s="44" t="s">
        <v>138</v>
      </c>
      <c r="B67" s="50" t="s">
        <v>13</v>
      </c>
      <c r="C67" s="45"/>
      <c r="D67" s="46">
        <v>4728.75</v>
      </c>
      <c r="E67" s="45"/>
      <c r="F67" s="47"/>
      <c r="G67" s="45"/>
      <c r="H67" s="45"/>
      <c r="I67" s="11">
        <v>3487.7</v>
      </c>
      <c r="J67" s="12">
        <v>0.31527530973958934</v>
      </c>
    </row>
    <row r="68" spans="1:10" s="19" customFormat="1" ht="15" hidden="1">
      <c r="A68" s="44" t="s">
        <v>51</v>
      </c>
      <c r="B68" s="33" t="s">
        <v>67</v>
      </c>
      <c r="C68" s="45"/>
      <c r="D68" s="46">
        <f aca="true" t="shared" si="2" ref="D68:D74">G68*I68</f>
        <v>0</v>
      </c>
      <c r="E68" s="45"/>
      <c r="F68" s="47"/>
      <c r="G68" s="45"/>
      <c r="H68" s="45"/>
      <c r="I68" s="11">
        <v>3487.7</v>
      </c>
      <c r="J68" s="12">
        <v>0</v>
      </c>
    </row>
    <row r="69" spans="1:10" s="19" customFormat="1" ht="15" hidden="1">
      <c r="A69" s="44" t="s">
        <v>52</v>
      </c>
      <c r="B69" s="33" t="s">
        <v>18</v>
      </c>
      <c r="C69" s="45"/>
      <c r="D69" s="46">
        <f t="shared" si="2"/>
        <v>0</v>
      </c>
      <c r="E69" s="45"/>
      <c r="F69" s="47"/>
      <c r="G69" s="45"/>
      <c r="H69" s="45"/>
      <c r="I69" s="11">
        <v>3487.7</v>
      </c>
      <c r="J69" s="12">
        <v>0</v>
      </c>
    </row>
    <row r="70" spans="1:10" s="19" customFormat="1" ht="25.5" hidden="1">
      <c r="A70" s="44" t="s">
        <v>50</v>
      </c>
      <c r="B70" s="33" t="s">
        <v>18</v>
      </c>
      <c r="C70" s="45"/>
      <c r="D70" s="46">
        <f t="shared" si="2"/>
        <v>0</v>
      </c>
      <c r="E70" s="45"/>
      <c r="F70" s="47"/>
      <c r="G70" s="45"/>
      <c r="H70" s="45"/>
      <c r="I70" s="11">
        <v>3487.7</v>
      </c>
      <c r="J70" s="12">
        <v>0</v>
      </c>
    </row>
    <row r="71" spans="1:10" s="19" customFormat="1" ht="15">
      <c r="A71" s="44" t="s">
        <v>141</v>
      </c>
      <c r="B71" s="33" t="s">
        <v>18</v>
      </c>
      <c r="C71" s="45"/>
      <c r="D71" s="46">
        <v>1325.22</v>
      </c>
      <c r="E71" s="45"/>
      <c r="F71" s="47"/>
      <c r="G71" s="45"/>
      <c r="H71" s="45"/>
      <c r="I71" s="11">
        <v>3487.7</v>
      </c>
      <c r="J71" s="12">
        <v>0.032100000000000004</v>
      </c>
    </row>
    <row r="72" spans="1:10" s="19" customFormat="1" ht="25.5">
      <c r="A72" s="44" t="s">
        <v>104</v>
      </c>
      <c r="B72" s="33" t="s">
        <v>13</v>
      </c>
      <c r="C72" s="45"/>
      <c r="D72" s="46">
        <v>11044.32</v>
      </c>
      <c r="E72" s="45"/>
      <c r="F72" s="47"/>
      <c r="G72" s="45"/>
      <c r="H72" s="45"/>
      <c r="I72" s="11">
        <v>3487.7</v>
      </c>
      <c r="J72" s="12">
        <v>0.23540000000000003</v>
      </c>
    </row>
    <row r="73" spans="1:10" s="19" customFormat="1" ht="15">
      <c r="A73" s="44" t="s">
        <v>61</v>
      </c>
      <c r="B73" s="33" t="s">
        <v>10</v>
      </c>
      <c r="C73" s="48"/>
      <c r="D73" s="46">
        <v>5636.64</v>
      </c>
      <c r="E73" s="48"/>
      <c r="F73" s="47"/>
      <c r="G73" s="45"/>
      <c r="H73" s="45"/>
      <c r="I73" s="11">
        <v>3487.7</v>
      </c>
      <c r="J73" s="12">
        <v>0.11770000000000001</v>
      </c>
    </row>
    <row r="74" spans="1:10" s="19" customFormat="1" ht="15" hidden="1">
      <c r="A74" s="44" t="s">
        <v>72</v>
      </c>
      <c r="B74" s="33" t="s">
        <v>18</v>
      </c>
      <c r="C74" s="45"/>
      <c r="D74" s="46">
        <f t="shared" si="2"/>
        <v>0</v>
      </c>
      <c r="E74" s="45"/>
      <c r="F74" s="47"/>
      <c r="G74" s="45">
        <f>H74*12</f>
        <v>0</v>
      </c>
      <c r="H74" s="45">
        <v>0</v>
      </c>
      <c r="I74" s="11">
        <v>3487.7</v>
      </c>
      <c r="J74" s="12">
        <v>0</v>
      </c>
    </row>
    <row r="75" spans="1:10" s="19" customFormat="1" ht="30">
      <c r="A75" s="37" t="s">
        <v>45</v>
      </c>
      <c r="B75" s="33"/>
      <c r="C75" s="45"/>
      <c r="D75" s="23">
        <f>D76+D77+D79</f>
        <v>12595.85</v>
      </c>
      <c r="E75" s="45"/>
      <c r="F75" s="47"/>
      <c r="G75" s="23">
        <f>D75/I75</f>
        <v>3.3317066074168125</v>
      </c>
      <c r="H75" s="23">
        <f>G75/12</f>
        <v>0.27764221728473437</v>
      </c>
      <c r="I75" s="11">
        <v>3780.6</v>
      </c>
      <c r="J75" s="12">
        <v>0.08560000000000001</v>
      </c>
    </row>
    <row r="76" spans="1:10" s="19" customFormat="1" ht="15">
      <c r="A76" s="44" t="s">
        <v>111</v>
      </c>
      <c r="B76" s="33" t="s">
        <v>18</v>
      </c>
      <c r="C76" s="45"/>
      <c r="D76" s="46">
        <v>342.26</v>
      </c>
      <c r="E76" s="45"/>
      <c r="F76" s="47"/>
      <c r="G76" s="45"/>
      <c r="H76" s="45"/>
      <c r="I76" s="11">
        <v>3780.6</v>
      </c>
      <c r="J76" s="12">
        <v>0.032100000000000004</v>
      </c>
    </row>
    <row r="77" spans="1:10" s="19" customFormat="1" ht="15">
      <c r="A77" s="44" t="s">
        <v>144</v>
      </c>
      <c r="B77" s="33" t="s">
        <v>18</v>
      </c>
      <c r="C77" s="45"/>
      <c r="D77" s="46">
        <v>761.57</v>
      </c>
      <c r="E77" s="45"/>
      <c r="F77" s="47"/>
      <c r="G77" s="45"/>
      <c r="H77" s="45"/>
      <c r="I77" s="11">
        <v>3780.6</v>
      </c>
      <c r="J77" s="12">
        <v>0.053500000000000006</v>
      </c>
    </row>
    <row r="78" spans="1:10" s="19" customFormat="1" ht="15" customHeight="1" hidden="1">
      <c r="A78" s="44" t="s">
        <v>62</v>
      </c>
      <c r="B78" s="33" t="s">
        <v>10</v>
      </c>
      <c r="C78" s="45"/>
      <c r="D78" s="46">
        <f>G78*I78</f>
        <v>0</v>
      </c>
      <c r="E78" s="45"/>
      <c r="F78" s="47"/>
      <c r="G78" s="45">
        <f>H78*12</f>
        <v>0</v>
      </c>
      <c r="H78" s="45">
        <v>0</v>
      </c>
      <c r="I78" s="11">
        <v>3780.6</v>
      </c>
      <c r="J78" s="12">
        <v>0</v>
      </c>
    </row>
    <row r="79" spans="1:10" s="19" customFormat="1" ht="28.5" customHeight="1">
      <c r="A79" s="74" t="s">
        <v>132</v>
      </c>
      <c r="B79" s="53" t="s">
        <v>13</v>
      </c>
      <c r="C79" s="54"/>
      <c r="D79" s="54">
        <v>11492.02</v>
      </c>
      <c r="E79" s="48"/>
      <c r="F79" s="108"/>
      <c r="G79" s="48"/>
      <c r="H79" s="48"/>
      <c r="I79" s="11">
        <v>3780.6</v>
      </c>
      <c r="J79" s="12"/>
    </row>
    <row r="80" spans="1:10" s="19" customFormat="1" ht="15">
      <c r="A80" s="37" t="s">
        <v>46</v>
      </c>
      <c r="B80" s="33"/>
      <c r="C80" s="45"/>
      <c r="D80" s="40">
        <f>D82+D83</f>
        <v>9479.38</v>
      </c>
      <c r="E80" s="23" t="e">
        <f>E82+E83+#REF!</f>
        <v>#REF!</v>
      </c>
      <c r="F80" s="23" t="e">
        <f>F82+F83+#REF!</f>
        <v>#REF!</v>
      </c>
      <c r="G80" s="23">
        <f>D80/I80</f>
        <v>2.7179459242480717</v>
      </c>
      <c r="H80" s="23">
        <f>G80/12</f>
        <v>0.22649549368733932</v>
      </c>
      <c r="I80" s="11">
        <v>3487.7</v>
      </c>
      <c r="J80" s="12">
        <v>0.2033</v>
      </c>
    </row>
    <row r="81" spans="1:10" s="19" customFormat="1" ht="15" hidden="1">
      <c r="A81" s="44" t="s">
        <v>41</v>
      </c>
      <c r="B81" s="33" t="s">
        <v>10</v>
      </c>
      <c r="C81" s="45"/>
      <c r="D81" s="46">
        <f>G81*I81</f>
        <v>0</v>
      </c>
      <c r="E81" s="45"/>
      <c r="F81" s="47"/>
      <c r="G81" s="45">
        <f>H81*12</f>
        <v>0</v>
      </c>
      <c r="H81" s="45">
        <v>0</v>
      </c>
      <c r="I81" s="11">
        <v>3487.7</v>
      </c>
      <c r="J81" s="12">
        <v>0</v>
      </c>
    </row>
    <row r="82" spans="1:10" s="19" customFormat="1" ht="15">
      <c r="A82" s="44" t="s">
        <v>75</v>
      </c>
      <c r="B82" s="33" t="s">
        <v>18</v>
      </c>
      <c r="C82" s="45"/>
      <c r="D82" s="46">
        <v>8651.07</v>
      </c>
      <c r="E82" s="45"/>
      <c r="F82" s="47"/>
      <c r="G82" s="45"/>
      <c r="H82" s="45"/>
      <c r="I82" s="11">
        <v>3487.7</v>
      </c>
      <c r="J82" s="12">
        <v>0.18190000000000003</v>
      </c>
    </row>
    <row r="83" spans="1:10" s="19" customFormat="1" ht="15">
      <c r="A83" s="44" t="s">
        <v>42</v>
      </c>
      <c r="B83" s="33" t="s">
        <v>18</v>
      </c>
      <c r="C83" s="45"/>
      <c r="D83" s="46">
        <v>828.31</v>
      </c>
      <c r="E83" s="45"/>
      <c r="F83" s="47"/>
      <c r="G83" s="45"/>
      <c r="H83" s="45"/>
      <c r="I83" s="11">
        <v>3780.6</v>
      </c>
      <c r="J83" s="12">
        <v>0.021400000000000002</v>
      </c>
    </row>
    <row r="84" spans="1:10" s="19" customFormat="1" ht="15">
      <c r="A84" s="37" t="s">
        <v>47</v>
      </c>
      <c r="B84" s="33"/>
      <c r="C84" s="45"/>
      <c r="D84" s="23">
        <f>D85</f>
        <v>993.79</v>
      </c>
      <c r="E84" s="45"/>
      <c r="F84" s="47"/>
      <c r="G84" s="23">
        <f>D84/I84</f>
        <v>0.2849413653697279</v>
      </c>
      <c r="H84" s="23">
        <f>G84/12</f>
        <v>0.02374511378081066</v>
      </c>
      <c r="I84" s="11">
        <v>3487.7</v>
      </c>
      <c r="J84" s="12">
        <v>0.1391</v>
      </c>
    </row>
    <row r="85" spans="1:10" s="19" customFormat="1" ht="15">
      <c r="A85" s="44" t="s">
        <v>43</v>
      </c>
      <c r="B85" s="33" t="s">
        <v>18</v>
      </c>
      <c r="C85" s="45"/>
      <c r="D85" s="46">
        <v>993.79</v>
      </c>
      <c r="E85" s="45"/>
      <c r="F85" s="47"/>
      <c r="G85" s="45"/>
      <c r="H85" s="45"/>
      <c r="I85" s="11">
        <v>3487.7</v>
      </c>
      <c r="J85" s="12">
        <v>0.021400000000000002</v>
      </c>
    </row>
    <row r="86" spans="1:10" s="11" customFormat="1" ht="15">
      <c r="A86" s="37" t="s">
        <v>58</v>
      </c>
      <c r="B86" s="22"/>
      <c r="C86" s="23"/>
      <c r="D86" s="23">
        <f>D87+D89</f>
        <v>28184</v>
      </c>
      <c r="E86" s="23">
        <f>E87+E89</f>
        <v>0</v>
      </c>
      <c r="F86" s="23">
        <f>F87+F89</f>
        <v>0</v>
      </c>
      <c r="G86" s="23">
        <f>D86/I86</f>
        <v>8.080970266938097</v>
      </c>
      <c r="H86" s="23">
        <f>G86/12</f>
        <v>0.6734141889115081</v>
      </c>
      <c r="I86" s="11">
        <v>3487.7</v>
      </c>
      <c r="J86" s="12">
        <v>0.3745</v>
      </c>
    </row>
    <row r="87" spans="1:10" s="19" customFormat="1" ht="15">
      <c r="A87" s="44" t="s">
        <v>142</v>
      </c>
      <c r="B87" s="50" t="s">
        <v>117</v>
      </c>
      <c r="C87" s="45"/>
      <c r="D87" s="46">
        <f>36960/3</f>
        <v>12320</v>
      </c>
      <c r="E87" s="45"/>
      <c r="F87" s="47"/>
      <c r="G87" s="45"/>
      <c r="H87" s="45"/>
      <c r="I87" s="11">
        <v>3487.7</v>
      </c>
      <c r="J87" s="12">
        <v>0.032100000000000004</v>
      </c>
    </row>
    <row r="88" spans="1:10" s="19" customFormat="1" ht="15" hidden="1">
      <c r="A88" s="44"/>
      <c r="B88" s="33"/>
      <c r="C88" s="45"/>
      <c r="D88" s="46"/>
      <c r="E88" s="45"/>
      <c r="F88" s="47"/>
      <c r="G88" s="45"/>
      <c r="H88" s="45"/>
      <c r="I88" s="11"/>
      <c r="J88" s="12"/>
    </row>
    <row r="89" spans="1:10" s="19" customFormat="1" ht="15">
      <c r="A89" s="44" t="s">
        <v>69</v>
      </c>
      <c r="B89" s="50" t="s">
        <v>23</v>
      </c>
      <c r="C89" s="48"/>
      <c r="D89" s="108">
        <v>15864</v>
      </c>
      <c r="E89" s="48"/>
      <c r="F89" s="47"/>
      <c r="G89" s="45"/>
      <c r="H89" s="45"/>
      <c r="I89" s="11">
        <v>3487.7</v>
      </c>
      <c r="J89" s="12"/>
    </row>
    <row r="90" spans="1:10" s="11" customFormat="1" ht="15">
      <c r="A90" s="37" t="s">
        <v>57</v>
      </c>
      <c r="B90" s="22"/>
      <c r="C90" s="23"/>
      <c r="D90" s="23">
        <f>D91+D92</f>
        <v>17453.59</v>
      </c>
      <c r="E90" s="23">
        <f>E91+E92</f>
        <v>0</v>
      </c>
      <c r="F90" s="23">
        <f>F91+F92</f>
        <v>0</v>
      </c>
      <c r="G90" s="23">
        <f>D90/I90</f>
        <v>5.004326633598073</v>
      </c>
      <c r="H90" s="23">
        <f>G90/12</f>
        <v>0.4170272194665061</v>
      </c>
      <c r="I90" s="11">
        <v>3487.7</v>
      </c>
      <c r="J90" s="12">
        <v>0.28890000000000005</v>
      </c>
    </row>
    <row r="91" spans="1:10" s="19" customFormat="1" ht="15">
      <c r="A91" s="44" t="s">
        <v>70</v>
      </c>
      <c r="B91" s="33" t="s">
        <v>64</v>
      </c>
      <c r="C91" s="45"/>
      <c r="D91" s="46">
        <v>15702.99</v>
      </c>
      <c r="E91" s="45"/>
      <c r="F91" s="47"/>
      <c r="G91" s="45"/>
      <c r="H91" s="45"/>
      <c r="I91" s="11">
        <v>3487.7</v>
      </c>
      <c r="J91" s="12">
        <v>0.25680000000000003</v>
      </c>
    </row>
    <row r="92" spans="1:10" s="19" customFormat="1" ht="15">
      <c r="A92" s="44" t="s">
        <v>102</v>
      </c>
      <c r="B92" s="33" t="s">
        <v>64</v>
      </c>
      <c r="C92" s="45"/>
      <c r="D92" s="46">
        <v>1750.6</v>
      </c>
      <c r="E92" s="45"/>
      <c r="F92" s="47"/>
      <c r="G92" s="45"/>
      <c r="H92" s="45"/>
      <c r="I92" s="11">
        <v>3487.7</v>
      </c>
      <c r="J92" s="12">
        <v>0.032100000000000004</v>
      </c>
    </row>
    <row r="93" spans="1:10" s="19" customFormat="1" ht="25.5" customHeight="1" hidden="1">
      <c r="A93" s="44" t="s">
        <v>71</v>
      </c>
      <c r="B93" s="33" t="s">
        <v>18</v>
      </c>
      <c r="C93" s="45"/>
      <c r="D93" s="46">
        <f>G93*I93</f>
        <v>0</v>
      </c>
      <c r="E93" s="45"/>
      <c r="F93" s="47"/>
      <c r="G93" s="45">
        <f>H93*12</f>
        <v>0</v>
      </c>
      <c r="H93" s="45">
        <f>G93/12</f>
        <v>0.3519690627060814</v>
      </c>
      <c r="I93" s="11">
        <v>3487.7</v>
      </c>
      <c r="J93" s="12">
        <v>0</v>
      </c>
    </row>
    <row r="94" spans="1:10" s="11" customFormat="1" ht="29.25" customHeight="1" hidden="1">
      <c r="A94" s="49"/>
      <c r="B94" s="50"/>
      <c r="C94" s="42"/>
      <c r="D94" s="42"/>
      <c r="E94" s="42"/>
      <c r="F94" s="43"/>
      <c r="G94" s="42"/>
      <c r="H94" s="45">
        <f>G94/12</f>
        <v>0</v>
      </c>
      <c r="J94" s="12"/>
    </row>
    <row r="95" spans="1:10" s="11" customFormat="1" ht="29.25" customHeight="1" thickBot="1">
      <c r="A95" s="49" t="s">
        <v>35</v>
      </c>
      <c r="B95" s="22" t="s">
        <v>13</v>
      </c>
      <c r="C95" s="42">
        <f>F95*12</f>
        <v>0</v>
      </c>
      <c r="D95" s="42">
        <f>G95*I95</f>
        <v>14229.815999999999</v>
      </c>
      <c r="E95" s="42">
        <f>H95*12</f>
        <v>4.08</v>
      </c>
      <c r="F95" s="43"/>
      <c r="G95" s="42">
        <f>H95*12</f>
        <v>4.08</v>
      </c>
      <c r="H95" s="42">
        <v>0.34</v>
      </c>
      <c r="I95" s="11">
        <v>3487.7</v>
      </c>
      <c r="J95" s="12">
        <v>0.29960000000000003</v>
      </c>
    </row>
    <row r="96" spans="1:10" s="11" customFormat="1" ht="19.5" hidden="1" thickBot="1">
      <c r="A96" s="51" t="s">
        <v>103</v>
      </c>
      <c r="B96" s="41"/>
      <c r="C96" s="42">
        <f>F96*12</f>
        <v>0</v>
      </c>
      <c r="D96" s="42"/>
      <c r="E96" s="42"/>
      <c r="F96" s="43"/>
      <c r="G96" s="42"/>
      <c r="H96" s="42"/>
      <c r="I96" s="11">
        <v>3487.7</v>
      </c>
      <c r="J96" s="12"/>
    </row>
    <row r="97" spans="1:10" s="11" customFormat="1" ht="15.75" hidden="1" thickBot="1">
      <c r="A97" s="52" t="s">
        <v>76</v>
      </c>
      <c r="B97" s="53"/>
      <c r="C97" s="54"/>
      <c r="D97" s="42"/>
      <c r="E97" s="42"/>
      <c r="F97" s="43"/>
      <c r="G97" s="42"/>
      <c r="H97" s="42"/>
      <c r="I97" s="11">
        <v>3487.7</v>
      </c>
      <c r="J97" s="12"/>
    </row>
    <row r="98" spans="1:10" s="11" customFormat="1" ht="15.75" hidden="1" thickBot="1">
      <c r="A98" s="52" t="s">
        <v>77</v>
      </c>
      <c r="B98" s="53"/>
      <c r="C98" s="54"/>
      <c r="D98" s="42"/>
      <c r="E98" s="42"/>
      <c r="F98" s="43"/>
      <c r="G98" s="42"/>
      <c r="H98" s="42"/>
      <c r="I98" s="11">
        <v>3487.7</v>
      </c>
      <c r="J98" s="12"/>
    </row>
    <row r="99" spans="1:10" s="11" customFormat="1" ht="15.75" hidden="1" thickBot="1">
      <c r="A99" s="52" t="s">
        <v>78</v>
      </c>
      <c r="B99" s="53"/>
      <c r="C99" s="54"/>
      <c r="D99" s="42"/>
      <c r="E99" s="42"/>
      <c r="F99" s="43"/>
      <c r="G99" s="42"/>
      <c r="H99" s="42"/>
      <c r="I99" s="11">
        <v>3487.7</v>
      </c>
      <c r="J99" s="12"/>
    </row>
    <row r="100" spans="1:10" s="11" customFormat="1" ht="15.75" hidden="1" thickBot="1">
      <c r="A100" s="52" t="s">
        <v>79</v>
      </c>
      <c r="B100" s="53"/>
      <c r="C100" s="54"/>
      <c r="D100" s="42"/>
      <c r="E100" s="42"/>
      <c r="F100" s="43"/>
      <c r="G100" s="42"/>
      <c r="H100" s="42"/>
      <c r="I100" s="11">
        <v>3487.7</v>
      </c>
      <c r="J100" s="12"/>
    </row>
    <row r="101" spans="1:10" s="11" customFormat="1" ht="15.75" hidden="1" thickBot="1">
      <c r="A101" s="52" t="s">
        <v>80</v>
      </c>
      <c r="B101" s="53"/>
      <c r="C101" s="54"/>
      <c r="D101" s="42"/>
      <c r="E101" s="42"/>
      <c r="F101" s="43"/>
      <c r="G101" s="42"/>
      <c r="H101" s="42"/>
      <c r="I101" s="11">
        <v>3487.7</v>
      </c>
      <c r="J101" s="12"/>
    </row>
    <row r="102" spans="1:10" s="11" customFormat="1" ht="15.75" hidden="1" thickBot="1">
      <c r="A102" s="52" t="s">
        <v>81</v>
      </c>
      <c r="B102" s="53"/>
      <c r="C102" s="54"/>
      <c r="D102" s="42"/>
      <c r="E102" s="42"/>
      <c r="F102" s="43"/>
      <c r="G102" s="42"/>
      <c r="H102" s="42"/>
      <c r="I102" s="11">
        <v>3487.7</v>
      </c>
      <c r="J102" s="12"/>
    </row>
    <row r="103" spans="1:10" s="11" customFormat="1" ht="15.75" hidden="1" thickBot="1">
      <c r="A103" s="52" t="s">
        <v>82</v>
      </c>
      <c r="B103" s="53"/>
      <c r="C103" s="54"/>
      <c r="D103" s="42"/>
      <c r="E103" s="42"/>
      <c r="F103" s="43"/>
      <c r="G103" s="42"/>
      <c r="H103" s="42"/>
      <c r="I103" s="11">
        <v>3487.7</v>
      </c>
      <c r="J103" s="12"/>
    </row>
    <row r="104" spans="1:10" s="11" customFormat="1" ht="15.75" hidden="1" thickBot="1">
      <c r="A104" s="52" t="s">
        <v>83</v>
      </c>
      <c r="B104" s="53"/>
      <c r="C104" s="54"/>
      <c r="D104" s="42"/>
      <c r="E104" s="42"/>
      <c r="F104" s="43"/>
      <c r="G104" s="42"/>
      <c r="H104" s="42"/>
      <c r="I104" s="11">
        <v>3487.7</v>
      </c>
      <c r="J104" s="12"/>
    </row>
    <row r="105" spans="1:10" s="11" customFormat="1" ht="15.75" hidden="1" thickBot="1">
      <c r="A105" s="52" t="s">
        <v>84</v>
      </c>
      <c r="B105" s="53"/>
      <c r="C105" s="54"/>
      <c r="D105" s="42">
        <f>G105*I105</f>
        <v>0</v>
      </c>
      <c r="E105" s="42">
        <f>H105*12</f>
        <v>0</v>
      </c>
      <c r="F105" s="43" t="e">
        <f>#REF!+#REF!+#REF!+#REF!+#REF!+#REF!+#REF!+#REF!+#REF!+#REF!</f>
        <v>#REF!</v>
      </c>
      <c r="G105" s="42">
        <f>H105*12</f>
        <v>0</v>
      </c>
      <c r="H105" s="42"/>
      <c r="I105" s="11">
        <v>3487.7</v>
      </c>
      <c r="J105" s="12"/>
    </row>
    <row r="106" spans="1:10" s="11" customFormat="1" ht="19.5" hidden="1" thickBot="1">
      <c r="A106" s="55" t="s">
        <v>34</v>
      </c>
      <c r="B106" s="56"/>
      <c r="C106" s="57" t="e">
        <f>F106*12</f>
        <v>#REF!</v>
      </c>
      <c r="D106" s="58">
        <f>D14+D23+D32+D33+D34+D35+D36+D37+D38+D39+D41+D42+D43+D44+D45+D62+D75+D80+D84+D86+D90+D95+D96</f>
        <v>460210.2330399999</v>
      </c>
      <c r="E106" s="57">
        <f>H106*12</f>
        <v>133.96845113971958</v>
      </c>
      <c r="F106" s="58" t="e">
        <f>F14+F23+F32+F33+#REF!+#REF!+#REF!+#REF!+#REF!+F96+F95</f>
        <v>#REF!</v>
      </c>
      <c r="G106" s="57">
        <f>H106*12</f>
        <v>133.96845113971958</v>
      </c>
      <c r="H106" s="57">
        <f>H14+H23+H32+H33+H34+H35+H36+H37+H38+H39+H41+H42+H43+H44+H45+H62+H75+H80+H84+H86+H90+H95+H96</f>
        <v>11.164037594976632</v>
      </c>
      <c r="I106" s="11">
        <v>3487.7</v>
      </c>
      <c r="J106" s="12"/>
    </row>
    <row r="107" spans="1:10" s="11" customFormat="1" ht="19.5" hidden="1" thickBot="1">
      <c r="A107" s="55" t="s">
        <v>85</v>
      </c>
      <c r="B107" s="56"/>
      <c r="C107" s="57"/>
      <c r="D107" s="59">
        <f>G107*I107</f>
        <v>0</v>
      </c>
      <c r="E107" s="57"/>
      <c r="F107" s="58"/>
      <c r="G107" s="57">
        <f>H107*12</f>
        <v>0</v>
      </c>
      <c r="H107" s="57"/>
      <c r="I107" s="11">
        <v>3487.7</v>
      </c>
      <c r="J107" s="12"/>
    </row>
    <row r="108" spans="1:9" s="11" customFormat="1" ht="19.5" hidden="1" thickBot="1">
      <c r="A108" s="97"/>
      <c r="B108" s="98"/>
      <c r="C108" s="94"/>
      <c r="D108" s="99"/>
      <c r="E108" s="94"/>
      <c r="F108" s="100"/>
      <c r="G108" s="94"/>
      <c r="H108" s="100"/>
      <c r="I108" s="11">
        <v>3487.7</v>
      </c>
    </row>
    <row r="109" spans="1:9" s="11" customFormat="1" ht="19.5" thickBot="1">
      <c r="A109" s="88" t="s">
        <v>118</v>
      </c>
      <c r="B109" s="63" t="s">
        <v>12</v>
      </c>
      <c r="C109" s="40"/>
      <c r="D109" s="105">
        <f>G109*I109</f>
        <v>75340.368</v>
      </c>
      <c r="E109" s="40"/>
      <c r="F109" s="105"/>
      <c r="G109" s="40">
        <f>12*H109</f>
        <v>21.96</v>
      </c>
      <c r="H109" s="105">
        <v>1.83</v>
      </c>
      <c r="I109" s="11">
        <f>3487.7-56.9</f>
        <v>3430.7999999999997</v>
      </c>
    </row>
    <row r="110" spans="1:10" s="11" customFormat="1" ht="20.25" thickBot="1">
      <c r="A110" s="101" t="s">
        <v>34</v>
      </c>
      <c r="B110" s="102"/>
      <c r="C110" s="103"/>
      <c r="D110" s="104">
        <f>D14+D23+D32+D33+D34+D35+D36+D39+D41+D42+D43+D44+D45+D62+D75+D80+D84+D86+D90+D95+D109+D40</f>
        <v>684848.446</v>
      </c>
      <c r="E110" s="104" t="e">
        <f>E14+E23+E32+E33+E34+E35+E36+E39+E41+E42+E43+E44+E45+E62+E75+E80+E84+E86+E90+E95+E109</f>
        <v>#REF!</v>
      </c>
      <c r="F110" s="104" t="e">
        <f>F14+F23+F32+F33+F34+F35+F36+F39+F41+F42+F43+F44+F45+F62+F75+F80+F84+F86+F90+F95+F109</f>
        <v>#REF!</v>
      </c>
      <c r="G110" s="104"/>
      <c r="H110" s="107"/>
      <c r="I110" s="11">
        <v>3487.7</v>
      </c>
      <c r="J110" s="12"/>
    </row>
    <row r="111" spans="1:10" s="67" customFormat="1" ht="20.25" hidden="1" thickBot="1">
      <c r="A111" s="62" t="s">
        <v>30</v>
      </c>
      <c r="B111" s="63" t="s">
        <v>12</v>
      </c>
      <c r="C111" s="63" t="s">
        <v>31</v>
      </c>
      <c r="D111" s="64"/>
      <c r="E111" s="63" t="s">
        <v>31</v>
      </c>
      <c r="F111" s="65"/>
      <c r="G111" s="63" t="s">
        <v>31</v>
      </c>
      <c r="H111" s="106"/>
      <c r="I111" s="11">
        <v>3487.7</v>
      </c>
      <c r="J111" s="66"/>
    </row>
    <row r="112" spans="1:10" s="69" customFormat="1" ht="15">
      <c r="A112" s="68"/>
      <c r="I112" s="11"/>
      <c r="J112" s="70"/>
    </row>
    <row r="113" spans="1:10" s="69" customFormat="1" ht="15">
      <c r="A113" s="68"/>
      <c r="I113" s="11"/>
      <c r="J113" s="70"/>
    </row>
    <row r="114" spans="1:10" s="11" customFormat="1" ht="29.25" customHeight="1" hidden="1">
      <c r="A114" s="49"/>
      <c r="B114" s="22"/>
      <c r="C114" s="42"/>
      <c r="D114" s="22"/>
      <c r="E114" s="22"/>
      <c r="F114" s="22"/>
      <c r="G114" s="22"/>
      <c r="H114" s="22"/>
      <c r="J114" s="12"/>
    </row>
    <row r="115" spans="1:10" s="69" customFormat="1" ht="15">
      <c r="A115" s="68"/>
      <c r="I115" s="11"/>
      <c r="J115" s="70"/>
    </row>
    <row r="116" spans="1:10" s="69" customFormat="1" ht="15.75" thickBot="1">
      <c r="A116" s="68"/>
      <c r="I116" s="11"/>
      <c r="J116" s="70"/>
    </row>
    <row r="117" spans="1:10" s="11" customFormat="1" ht="30.75" thickBot="1">
      <c r="A117" s="60" t="s">
        <v>105</v>
      </c>
      <c r="B117" s="9"/>
      <c r="C117" s="61">
        <f>F117*12</f>
        <v>0</v>
      </c>
      <c r="D117" s="61">
        <f>D118+D121+D122+D124+D128+D134+D135+D136+D137+D138+D139+D140+D141+D142+D143+D144+D145+D146+D147+D148</f>
        <v>1367496.982</v>
      </c>
      <c r="E117" s="61">
        <f>E118+E121+E122+E124+E128+E134+E135+E136+E137+E138+E139+E140+E141+E142+E143+E144+E145+E146+E147+E148</f>
        <v>0</v>
      </c>
      <c r="F117" s="61">
        <f>F118+F121+F122+F124+F128+F134+F135+F136+F137+F138+F139+F140+F141+F142+F143+F144+F145+F146+F147+F148</f>
        <v>0</v>
      </c>
      <c r="G117" s="61">
        <f>G118+G121+G122+G124+G128+G134+G135+G136+G137+G138+G139+G140+G141+G142+G143+G144+G145+G146+G147+G148</f>
        <v>391.86960310423893</v>
      </c>
      <c r="H117" s="61">
        <f>H118+H121+H122+H124+H128+H134+H135+H136+H137+H138+H139+H140+H141+H142+H143+H144+H145+H146+H147+H148</f>
        <v>32.65580025868658</v>
      </c>
      <c r="I117" s="11">
        <v>3487.7</v>
      </c>
      <c r="J117" s="12"/>
    </row>
    <row r="118" spans="1:10" s="11" customFormat="1" ht="15">
      <c r="A118" s="71" t="s">
        <v>122</v>
      </c>
      <c r="B118" s="27"/>
      <c r="C118" s="28"/>
      <c r="D118" s="72">
        <v>269014.27</v>
      </c>
      <c r="E118" s="72"/>
      <c r="F118" s="92"/>
      <c r="G118" s="54">
        <f>D118/I118</f>
        <v>77.13228488688821</v>
      </c>
      <c r="H118" s="30">
        <f>G118/12</f>
        <v>6.427690407240685</v>
      </c>
      <c r="I118" s="11">
        <v>3487.7</v>
      </c>
      <c r="J118" s="12"/>
    </row>
    <row r="119" spans="1:10" s="11" customFormat="1" ht="15" hidden="1">
      <c r="A119" s="71"/>
      <c r="B119" s="53"/>
      <c r="C119" s="54"/>
      <c r="D119" s="73"/>
      <c r="E119" s="73"/>
      <c r="F119" s="93"/>
      <c r="G119" s="54" t="e">
        <f aca="true" t="shared" si="3" ref="G119:G148">D119/I119</f>
        <v>#DIV/0!</v>
      </c>
      <c r="H119" s="30" t="e">
        <f aca="true" t="shared" si="4" ref="H119:H148">G119/12</f>
        <v>#DIV/0!</v>
      </c>
      <c r="J119" s="12"/>
    </row>
    <row r="120" spans="1:10" s="11" customFormat="1" ht="15" hidden="1">
      <c r="A120" s="74" t="s">
        <v>78</v>
      </c>
      <c r="B120" s="53"/>
      <c r="C120" s="54"/>
      <c r="D120" s="73"/>
      <c r="E120" s="73"/>
      <c r="F120" s="93"/>
      <c r="G120" s="54">
        <f t="shared" si="3"/>
        <v>0</v>
      </c>
      <c r="H120" s="30">
        <f t="shared" si="4"/>
        <v>0</v>
      </c>
      <c r="I120" s="11">
        <v>3487.7</v>
      </c>
      <c r="J120" s="12"/>
    </row>
    <row r="121" spans="1:10" s="11" customFormat="1" ht="15">
      <c r="A121" s="74" t="s">
        <v>119</v>
      </c>
      <c r="B121" s="53"/>
      <c r="C121" s="54"/>
      <c r="D121" s="73">
        <v>242930.29</v>
      </c>
      <c r="E121" s="73"/>
      <c r="F121" s="93"/>
      <c r="G121" s="54">
        <f t="shared" si="3"/>
        <v>69.65343636207243</v>
      </c>
      <c r="H121" s="30">
        <f t="shared" si="4"/>
        <v>5.804453030172702</v>
      </c>
      <c r="I121" s="11">
        <v>3487.7</v>
      </c>
      <c r="J121" s="12"/>
    </row>
    <row r="122" spans="1:10" s="11" customFormat="1" ht="15">
      <c r="A122" s="74" t="s">
        <v>123</v>
      </c>
      <c r="B122" s="53"/>
      <c r="C122" s="54"/>
      <c r="D122" s="73">
        <v>61094.67</v>
      </c>
      <c r="E122" s="73"/>
      <c r="F122" s="93"/>
      <c r="G122" s="54">
        <f t="shared" si="3"/>
        <v>17.517180376752588</v>
      </c>
      <c r="H122" s="30">
        <f t="shared" si="4"/>
        <v>1.459765031396049</v>
      </c>
      <c r="I122" s="11">
        <v>3487.7</v>
      </c>
      <c r="J122" s="12"/>
    </row>
    <row r="123" spans="1:10" s="11" customFormat="1" ht="15" hidden="1">
      <c r="A123" s="74" t="s">
        <v>80</v>
      </c>
      <c r="B123" s="53"/>
      <c r="C123" s="54"/>
      <c r="D123" s="73"/>
      <c r="E123" s="73"/>
      <c r="F123" s="93"/>
      <c r="G123" s="54">
        <f t="shared" si="3"/>
        <v>0</v>
      </c>
      <c r="H123" s="30">
        <f t="shared" si="4"/>
        <v>0</v>
      </c>
      <c r="I123" s="11">
        <v>3487.7</v>
      </c>
      <c r="J123" s="12"/>
    </row>
    <row r="124" spans="1:10" s="11" customFormat="1" ht="15">
      <c r="A124" s="74" t="s">
        <v>124</v>
      </c>
      <c r="B124" s="53"/>
      <c r="C124" s="54"/>
      <c r="D124" s="73">
        <v>10421.29</v>
      </c>
      <c r="E124" s="73"/>
      <c r="F124" s="93"/>
      <c r="G124" s="54">
        <f t="shared" si="3"/>
        <v>2.9880121570089173</v>
      </c>
      <c r="H124" s="30">
        <f t="shared" si="4"/>
        <v>0.24900101308407643</v>
      </c>
      <c r="I124" s="11">
        <v>3487.7</v>
      </c>
      <c r="J124" s="12"/>
    </row>
    <row r="125" spans="1:10" s="11" customFormat="1" ht="15" hidden="1">
      <c r="A125" s="74"/>
      <c r="B125" s="53"/>
      <c r="C125" s="54"/>
      <c r="D125" s="73"/>
      <c r="E125" s="73"/>
      <c r="F125" s="93"/>
      <c r="G125" s="54" t="e">
        <f t="shared" si="3"/>
        <v>#DIV/0!</v>
      </c>
      <c r="H125" s="30" t="e">
        <f t="shared" si="4"/>
        <v>#DIV/0!</v>
      </c>
      <c r="J125" s="12"/>
    </row>
    <row r="126" spans="1:10" s="11" customFormat="1" ht="15" hidden="1">
      <c r="A126" s="74"/>
      <c r="B126" s="53"/>
      <c r="C126" s="54"/>
      <c r="D126" s="73"/>
      <c r="E126" s="73"/>
      <c r="F126" s="93"/>
      <c r="G126" s="54" t="e">
        <f t="shared" si="3"/>
        <v>#DIV/0!</v>
      </c>
      <c r="H126" s="30" t="e">
        <f t="shared" si="4"/>
        <v>#DIV/0!</v>
      </c>
      <c r="J126" s="12"/>
    </row>
    <row r="127" spans="1:10" s="11" customFormat="1" ht="15" hidden="1">
      <c r="A127" s="74" t="s">
        <v>83</v>
      </c>
      <c r="B127" s="53"/>
      <c r="C127" s="54"/>
      <c r="D127" s="73"/>
      <c r="E127" s="73"/>
      <c r="F127" s="93"/>
      <c r="G127" s="54">
        <f t="shared" si="3"/>
        <v>0</v>
      </c>
      <c r="H127" s="30">
        <f t="shared" si="4"/>
        <v>0</v>
      </c>
      <c r="I127" s="11">
        <v>3487.7</v>
      </c>
      <c r="J127" s="12"/>
    </row>
    <row r="128" spans="1:10" s="11" customFormat="1" ht="15">
      <c r="A128" s="74" t="s">
        <v>125</v>
      </c>
      <c r="B128" s="53"/>
      <c r="C128" s="54"/>
      <c r="D128" s="73">
        <v>18050.03</v>
      </c>
      <c r="E128" s="73"/>
      <c r="F128" s="93"/>
      <c r="G128" s="54">
        <f t="shared" si="3"/>
        <v>5.175339048656708</v>
      </c>
      <c r="H128" s="30">
        <f t="shared" si="4"/>
        <v>0.4312782540547257</v>
      </c>
      <c r="I128" s="11">
        <v>3487.7</v>
      </c>
      <c r="J128" s="12"/>
    </row>
    <row r="129" spans="1:10" s="11" customFormat="1" ht="15" hidden="1">
      <c r="A129" s="74"/>
      <c r="B129" s="53"/>
      <c r="C129" s="54"/>
      <c r="D129" s="73"/>
      <c r="E129" s="73"/>
      <c r="F129" s="93"/>
      <c r="G129" s="54">
        <f t="shared" si="3"/>
        <v>0</v>
      </c>
      <c r="H129" s="30">
        <f t="shared" si="4"/>
        <v>0</v>
      </c>
      <c r="I129" s="11">
        <v>3487.7</v>
      </c>
      <c r="J129" s="12"/>
    </row>
    <row r="130" spans="1:10" s="11" customFormat="1" ht="15" hidden="1">
      <c r="A130" s="74"/>
      <c r="B130" s="53"/>
      <c r="C130" s="54"/>
      <c r="D130" s="73"/>
      <c r="E130" s="73"/>
      <c r="F130" s="93"/>
      <c r="G130" s="54">
        <f t="shared" si="3"/>
        <v>0</v>
      </c>
      <c r="H130" s="30">
        <f t="shared" si="4"/>
        <v>0</v>
      </c>
      <c r="I130" s="11">
        <v>3487.7</v>
      </c>
      <c r="J130" s="12"/>
    </row>
    <row r="131" spans="1:10" s="11" customFormat="1" ht="15" hidden="1">
      <c r="A131" s="74"/>
      <c r="B131" s="53"/>
      <c r="C131" s="54"/>
      <c r="D131" s="73"/>
      <c r="E131" s="73"/>
      <c r="F131" s="93"/>
      <c r="G131" s="54">
        <f t="shared" si="3"/>
        <v>0</v>
      </c>
      <c r="H131" s="30">
        <f t="shared" si="4"/>
        <v>0</v>
      </c>
      <c r="I131" s="11">
        <v>3487.7</v>
      </c>
      <c r="J131" s="12"/>
    </row>
    <row r="132" spans="1:10" s="11" customFormat="1" ht="15" hidden="1">
      <c r="A132" s="74"/>
      <c r="B132" s="53"/>
      <c r="C132" s="54"/>
      <c r="D132" s="73"/>
      <c r="E132" s="73"/>
      <c r="F132" s="93"/>
      <c r="G132" s="54">
        <f t="shared" si="3"/>
        <v>0</v>
      </c>
      <c r="H132" s="30">
        <f t="shared" si="4"/>
        <v>0</v>
      </c>
      <c r="I132" s="11">
        <v>3487.7</v>
      </c>
      <c r="J132" s="12"/>
    </row>
    <row r="133" spans="1:10" s="11" customFormat="1" ht="40.5" customHeight="1" hidden="1">
      <c r="A133" s="74"/>
      <c r="B133" s="53"/>
      <c r="C133" s="54"/>
      <c r="D133" s="73"/>
      <c r="E133" s="73"/>
      <c r="F133" s="93"/>
      <c r="G133" s="54">
        <f t="shared" si="3"/>
        <v>0</v>
      </c>
      <c r="H133" s="30">
        <f t="shared" si="4"/>
        <v>0</v>
      </c>
      <c r="I133" s="11">
        <v>3487.7</v>
      </c>
      <c r="J133" s="12"/>
    </row>
    <row r="134" spans="1:10" s="11" customFormat="1" ht="15.75" customHeight="1">
      <c r="A134" s="74" t="s">
        <v>126</v>
      </c>
      <c r="B134" s="53"/>
      <c r="C134" s="54"/>
      <c r="D134" s="73">
        <v>28152.51</v>
      </c>
      <c r="E134" s="73"/>
      <c r="F134" s="93"/>
      <c r="G134" s="54">
        <f t="shared" si="3"/>
        <v>8.071941394041918</v>
      </c>
      <c r="H134" s="30">
        <f t="shared" si="4"/>
        <v>0.6726617828368265</v>
      </c>
      <c r="I134" s="11">
        <v>3487.7</v>
      </c>
      <c r="J134" s="12"/>
    </row>
    <row r="135" spans="1:10" s="11" customFormat="1" ht="15.75" customHeight="1">
      <c r="A135" s="74" t="s">
        <v>127</v>
      </c>
      <c r="B135" s="53"/>
      <c r="C135" s="54"/>
      <c r="D135" s="73">
        <v>21864.91</v>
      </c>
      <c r="E135" s="73"/>
      <c r="F135" s="93"/>
      <c r="G135" s="54">
        <f t="shared" si="3"/>
        <v>6.269148722653898</v>
      </c>
      <c r="H135" s="30">
        <f t="shared" si="4"/>
        <v>0.5224290602211582</v>
      </c>
      <c r="I135" s="11">
        <v>3487.7</v>
      </c>
      <c r="J135" s="12"/>
    </row>
    <row r="136" spans="1:10" s="11" customFormat="1" ht="15.75" customHeight="1">
      <c r="A136" s="74" t="s">
        <v>128</v>
      </c>
      <c r="B136" s="53"/>
      <c r="C136" s="54"/>
      <c r="D136" s="73">
        <v>4589.52</v>
      </c>
      <c r="E136" s="73"/>
      <c r="F136" s="93"/>
      <c r="G136" s="54">
        <f t="shared" si="3"/>
        <v>1.3159159331364512</v>
      </c>
      <c r="H136" s="30">
        <f t="shared" si="4"/>
        <v>0.10965966109470426</v>
      </c>
      <c r="I136" s="11">
        <v>3487.7</v>
      </c>
      <c r="J136" s="12"/>
    </row>
    <row r="137" spans="1:10" s="11" customFormat="1" ht="15.75" customHeight="1">
      <c r="A137" s="74" t="s">
        <v>129</v>
      </c>
      <c r="B137" s="53"/>
      <c r="C137" s="54"/>
      <c r="D137" s="73">
        <v>7300.61</v>
      </c>
      <c r="E137" s="73"/>
      <c r="F137" s="93"/>
      <c r="G137" s="54">
        <f t="shared" si="3"/>
        <v>2.093244831837601</v>
      </c>
      <c r="H137" s="30">
        <f t="shared" si="4"/>
        <v>0.17443706931980008</v>
      </c>
      <c r="I137" s="11">
        <v>3487.7</v>
      </c>
      <c r="J137" s="12"/>
    </row>
    <row r="138" spans="1:10" s="11" customFormat="1" ht="15">
      <c r="A138" s="74" t="s">
        <v>131</v>
      </c>
      <c r="B138" s="53"/>
      <c r="C138" s="54"/>
      <c r="D138" s="73">
        <v>1202.97</v>
      </c>
      <c r="E138" s="73"/>
      <c r="F138" s="93"/>
      <c r="G138" s="54">
        <f t="shared" si="3"/>
        <v>0.3181955245199175</v>
      </c>
      <c r="H138" s="30">
        <f t="shared" si="4"/>
        <v>0.026516293709993127</v>
      </c>
      <c r="I138" s="11">
        <v>3780.6</v>
      </c>
      <c r="J138" s="12"/>
    </row>
    <row r="139" spans="1:10" s="11" customFormat="1" ht="15">
      <c r="A139" s="74" t="s">
        <v>107</v>
      </c>
      <c r="B139" s="53"/>
      <c r="C139" s="54"/>
      <c r="D139" s="54">
        <v>8779.25</v>
      </c>
      <c r="E139" s="73"/>
      <c r="F139" s="93"/>
      <c r="G139" s="54">
        <f t="shared" si="3"/>
        <v>2.3221843093688834</v>
      </c>
      <c r="H139" s="30">
        <f t="shared" si="4"/>
        <v>0.1935153591140736</v>
      </c>
      <c r="I139" s="11">
        <v>3780.6</v>
      </c>
      <c r="J139" s="12"/>
    </row>
    <row r="140" spans="1:10" s="11" customFormat="1" ht="15">
      <c r="A140" s="74" t="s">
        <v>133</v>
      </c>
      <c r="B140" s="53"/>
      <c r="C140" s="54"/>
      <c r="D140" s="73">
        <v>25736.65</v>
      </c>
      <c r="E140" s="73"/>
      <c r="F140" s="93"/>
      <c r="G140" s="54">
        <f t="shared" si="3"/>
        <v>7.379261404363908</v>
      </c>
      <c r="H140" s="30">
        <f t="shared" si="4"/>
        <v>0.614938450363659</v>
      </c>
      <c r="I140" s="11">
        <v>3487.7</v>
      </c>
      <c r="J140" s="12"/>
    </row>
    <row r="141" spans="1:10" s="11" customFormat="1" ht="15">
      <c r="A141" s="74" t="s">
        <v>134</v>
      </c>
      <c r="B141" s="53"/>
      <c r="C141" s="54"/>
      <c r="D141" s="73">
        <v>8151.07</v>
      </c>
      <c r="E141" s="73"/>
      <c r="F141" s="93"/>
      <c r="G141" s="54">
        <f t="shared" si="3"/>
        <v>2.3370903460733436</v>
      </c>
      <c r="H141" s="30">
        <f t="shared" si="4"/>
        <v>0.1947575288394453</v>
      </c>
      <c r="I141" s="11">
        <v>3487.7</v>
      </c>
      <c r="J141" s="12"/>
    </row>
    <row r="142" spans="1:10" s="11" customFormat="1" ht="15">
      <c r="A142" s="74" t="s">
        <v>135</v>
      </c>
      <c r="B142" s="53"/>
      <c r="C142" s="54"/>
      <c r="D142" s="73">
        <v>82340.66</v>
      </c>
      <c r="E142" s="73"/>
      <c r="F142" s="93"/>
      <c r="G142" s="54">
        <f t="shared" si="3"/>
        <v>23.60887117584655</v>
      </c>
      <c r="H142" s="30">
        <f t="shared" si="4"/>
        <v>1.9674059313205456</v>
      </c>
      <c r="I142" s="11">
        <v>3487.7</v>
      </c>
      <c r="J142" s="12"/>
    </row>
    <row r="143" spans="1:10" s="11" customFormat="1" ht="15">
      <c r="A143" s="74" t="s">
        <v>136</v>
      </c>
      <c r="B143" s="53"/>
      <c r="C143" s="54"/>
      <c r="D143" s="73">
        <v>9198.62</v>
      </c>
      <c r="E143" s="73"/>
      <c r="F143" s="93"/>
      <c r="G143" s="54">
        <f t="shared" si="3"/>
        <v>2.637445881239786</v>
      </c>
      <c r="H143" s="30">
        <f t="shared" si="4"/>
        <v>0.21978715676998217</v>
      </c>
      <c r="I143" s="11">
        <v>3487.7</v>
      </c>
      <c r="J143" s="12"/>
    </row>
    <row r="144" spans="1:10" s="11" customFormat="1" ht="15">
      <c r="A144" s="74" t="s">
        <v>137</v>
      </c>
      <c r="B144" s="53"/>
      <c r="C144" s="54"/>
      <c r="D144" s="73">
        <v>23737.72</v>
      </c>
      <c r="E144" s="73"/>
      <c r="F144" s="93"/>
      <c r="G144" s="54">
        <f t="shared" si="3"/>
        <v>6.806124379963873</v>
      </c>
      <c r="H144" s="30">
        <f t="shared" si="4"/>
        <v>0.5671770316636561</v>
      </c>
      <c r="I144" s="11">
        <v>3487.7</v>
      </c>
      <c r="J144" s="12"/>
    </row>
    <row r="145" spans="1:10" s="11" customFormat="1" ht="15">
      <c r="A145" s="74" t="s">
        <v>108</v>
      </c>
      <c r="B145" s="53"/>
      <c r="C145" s="54"/>
      <c r="D145" s="53">
        <v>70323.67</v>
      </c>
      <c r="E145" s="53"/>
      <c r="F145" s="109"/>
      <c r="G145" s="54">
        <f t="shared" si="3"/>
        <v>20.163336869570205</v>
      </c>
      <c r="H145" s="30">
        <f t="shared" si="4"/>
        <v>1.6802780724641837</v>
      </c>
      <c r="I145" s="11">
        <v>3487.7</v>
      </c>
      <c r="J145" s="12"/>
    </row>
    <row r="146" spans="1:10" s="11" customFormat="1" ht="15">
      <c r="A146" s="52" t="s">
        <v>109</v>
      </c>
      <c r="B146" s="53"/>
      <c r="C146" s="54"/>
      <c r="D146" s="53">
        <v>323798.21</v>
      </c>
      <c r="E146" s="53"/>
      <c r="F146" s="53"/>
      <c r="G146" s="54">
        <f t="shared" si="3"/>
        <v>92.840040714511</v>
      </c>
      <c r="H146" s="30">
        <f t="shared" si="4"/>
        <v>7.7366700595425835</v>
      </c>
      <c r="I146" s="11">
        <v>3487.7</v>
      </c>
      <c r="J146" s="12"/>
    </row>
    <row r="147" spans="1:10" s="11" customFormat="1" ht="15">
      <c r="A147" s="52" t="s">
        <v>112</v>
      </c>
      <c r="B147" s="53"/>
      <c r="C147" s="54"/>
      <c r="D147" s="54">
        <f>37607*1.066</f>
        <v>40089.062000000005</v>
      </c>
      <c r="E147" s="53"/>
      <c r="F147" s="53"/>
      <c r="G147" s="54">
        <f t="shared" si="3"/>
        <v>11.494412363448694</v>
      </c>
      <c r="H147" s="30">
        <f t="shared" si="4"/>
        <v>0.9578676969540578</v>
      </c>
      <c r="I147" s="11">
        <v>3487.7</v>
      </c>
      <c r="J147" s="12"/>
    </row>
    <row r="148" spans="1:10" s="11" customFormat="1" ht="15">
      <c r="A148" s="52" t="s">
        <v>120</v>
      </c>
      <c r="B148" s="53"/>
      <c r="C148" s="54"/>
      <c r="D148" s="53">
        <v>110721</v>
      </c>
      <c r="E148" s="53"/>
      <c r="F148" s="53"/>
      <c r="G148" s="54">
        <f t="shared" si="3"/>
        <v>31.746136422284028</v>
      </c>
      <c r="H148" s="30">
        <f t="shared" si="4"/>
        <v>2.645511368523669</v>
      </c>
      <c r="I148" s="11">
        <v>3487.7</v>
      </c>
      <c r="J148" s="12"/>
    </row>
    <row r="149" spans="1:10" s="11" customFormat="1" ht="15">
      <c r="A149" s="75"/>
      <c r="B149" s="76"/>
      <c r="C149" s="77"/>
      <c r="D149" s="77"/>
      <c r="E149" s="77"/>
      <c r="F149" s="77"/>
      <c r="G149" s="77"/>
      <c r="H149" s="77"/>
      <c r="J149" s="12"/>
    </row>
    <row r="150" spans="1:10" s="69" customFormat="1" ht="13.5" thickBot="1">
      <c r="A150" s="68"/>
      <c r="J150" s="70"/>
    </row>
    <row r="151" spans="1:10" s="81" customFormat="1" ht="15.75" thickBot="1">
      <c r="A151" s="78" t="s">
        <v>86</v>
      </c>
      <c r="B151" s="79"/>
      <c r="C151" s="79"/>
      <c r="D151" s="80">
        <f>D110+D117</f>
        <v>2052345.428</v>
      </c>
      <c r="E151" s="80" t="e">
        <f>E110+E114+E117</f>
        <v>#REF!</v>
      </c>
      <c r="F151" s="80" t="e">
        <f>F110+F114+F117</f>
        <v>#REF!</v>
      </c>
      <c r="G151" s="80">
        <f>G110+G114+G117</f>
        <v>391.86960310423893</v>
      </c>
      <c r="H151" s="80">
        <f>H110+H114+H117</f>
        <v>32.65580025868658</v>
      </c>
      <c r="J151" s="82"/>
    </row>
    <row r="152" spans="1:10" s="86" customFormat="1" ht="18.75">
      <c r="A152" s="83"/>
      <c r="B152" s="84"/>
      <c r="C152" s="85"/>
      <c r="D152" s="85"/>
      <c r="E152" s="85"/>
      <c r="F152" s="85"/>
      <c r="G152" s="85"/>
      <c r="H152" s="85"/>
      <c r="J152" s="87"/>
    </row>
    <row r="153" spans="1:10" s="67" customFormat="1" ht="19.5">
      <c r="A153" s="89"/>
      <c r="B153" s="90"/>
      <c r="C153" s="90"/>
      <c r="D153" s="90"/>
      <c r="E153" s="91"/>
      <c r="F153" s="91"/>
      <c r="G153" s="91"/>
      <c r="H153" s="90"/>
      <c r="J153" s="66"/>
    </row>
    <row r="154" spans="1:10" s="67" customFormat="1" ht="19.5">
      <c r="A154" s="89"/>
      <c r="B154" s="90"/>
      <c r="C154" s="90"/>
      <c r="D154" s="90"/>
      <c r="E154" s="91"/>
      <c r="F154" s="91"/>
      <c r="G154" s="91"/>
      <c r="H154" s="90"/>
      <c r="J154" s="66"/>
    </row>
    <row r="155" spans="1:10" s="69" customFormat="1" ht="14.25">
      <c r="A155" s="121" t="s">
        <v>32</v>
      </c>
      <c r="B155" s="121"/>
      <c r="C155" s="121"/>
      <c r="D155" s="121"/>
      <c r="E155" s="121"/>
      <c r="F155" s="121"/>
      <c r="J155" s="70"/>
    </row>
    <row r="156" s="69" customFormat="1" ht="12.75">
      <c r="J156" s="70"/>
    </row>
    <row r="157" spans="1:10" s="69" customFormat="1" ht="12.75">
      <c r="A157" s="68" t="s">
        <v>33</v>
      </c>
      <c r="J157" s="70"/>
    </row>
    <row r="158" s="69" customFormat="1" ht="12.75">
      <c r="J158" s="70"/>
    </row>
    <row r="159" s="69" customFormat="1" ht="12.75">
      <c r="J159" s="70"/>
    </row>
    <row r="160" s="69" customFormat="1" ht="12.75">
      <c r="J160" s="70"/>
    </row>
    <row r="161" s="69" customFormat="1" ht="12.75">
      <c r="J161" s="70"/>
    </row>
    <row r="162" s="69" customFormat="1" ht="12.75">
      <c r="J162" s="70"/>
    </row>
    <row r="163" s="69" customFormat="1" ht="12.75">
      <c r="J163" s="70"/>
    </row>
    <row r="164" s="69" customFormat="1" ht="12.75">
      <c r="J164" s="70"/>
    </row>
    <row r="165" s="69" customFormat="1" ht="12.75">
      <c r="J165" s="70"/>
    </row>
    <row r="166" s="69" customFormat="1" ht="12.75">
      <c r="J166" s="70"/>
    </row>
    <row r="167" s="69" customFormat="1" ht="12.75">
      <c r="J167" s="70"/>
    </row>
    <row r="168" s="69" customFormat="1" ht="12.75">
      <c r="J168" s="70"/>
    </row>
    <row r="169" s="69" customFormat="1" ht="12.75">
      <c r="J169" s="70"/>
    </row>
    <row r="170" s="69" customFormat="1" ht="12.75">
      <c r="J170" s="70"/>
    </row>
    <row r="171" s="69" customFormat="1" ht="12.75">
      <c r="J171" s="70"/>
    </row>
    <row r="172" s="69" customFormat="1" ht="12.75">
      <c r="J172" s="70"/>
    </row>
    <row r="173" s="69" customFormat="1" ht="12.75">
      <c r="J173" s="70"/>
    </row>
    <row r="174" s="69" customFormat="1" ht="12.75">
      <c r="J174" s="70"/>
    </row>
    <row r="175" s="69" customFormat="1" ht="12.75">
      <c r="J175" s="70"/>
    </row>
  </sheetData>
  <sheetProtection/>
  <mergeCells count="12">
    <mergeCell ref="A1:H1"/>
    <mergeCell ref="B2:H2"/>
    <mergeCell ref="B3:H3"/>
    <mergeCell ref="B4:H4"/>
    <mergeCell ref="A5:H5"/>
    <mergeCell ref="A7:H7"/>
    <mergeCell ref="A8:H8"/>
    <mergeCell ref="A9:H9"/>
    <mergeCell ref="A10:H10"/>
    <mergeCell ref="A13:H13"/>
    <mergeCell ref="A155:F15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75" zoomScaleNormal="75" zoomScalePageLayoutView="0" workbookViewId="0" topLeftCell="A1">
      <selection activeCell="A1" sqref="A1:H11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2" hidden="1" customWidth="1"/>
    <col min="11" max="13" width="15.375" style="1" customWidth="1"/>
    <col min="14" max="16384" width="9.125" style="1" customWidth="1"/>
  </cols>
  <sheetData>
    <row r="1" spans="1:8" ht="16.5" customHeight="1">
      <c r="A1" s="123" t="s">
        <v>0</v>
      </c>
      <c r="B1" s="124"/>
      <c r="C1" s="124"/>
      <c r="D1" s="124"/>
      <c r="E1" s="124"/>
      <c r="F1" s="124"/>
      <c r="G1" s="124"/>
      <c r="H1" s="124"/>
    </row>
    <row r="2" spans="1:8" ht="24.75" customHeight="1">
      <c r="A2" s="110" t="s">
        <v>121</v>
      </c>
      <c r="B2" s="125" t="s">
        <v>1</v>
      </c>
      <c r="C2" s="125"/>
      <c r="D2" s="125"/>
      <c r="E2" s="125"/>
      <c r="F2" s="125"/>
      <c r="G2" s="124"/>
      <c r="H2" s="124"/>
    </row>
    <row r="3" spans="2:8" ht="14.25" customHeight="1">
      <c r="B3" s="125" t="s">
        <v>2</v>
      </c>
      <c r="C3" s="125"/>
      <c r="D3" s="125"/>
      <c r="E3" s="125"/>
      <c r="F3" s="125"/>
      <c r="G3" s="124"/>
      <c r="H3" s="124"/>
    </row>
    <row r="4" spans="1:8" ht="21" customHeight="1">
      <c r="A4" s="110"/>
      <c r="B4" s="125" t="s">
        <v>36</v>
      </c>
      <c r="C4" s="125"/>
      <c r="D4" s="125"/>
      <c r="E4" s="125"/>
      <c r="F4" s="125"/>
      <c r="G4" s="124"/>
      <c r="H4" s="124"/>
    </row>
    <row r="5" spans="1:8" ht="21" customHeight="1">
      <c r="A5" s="126"/>
      <c r="B5" s="126"/>
      <c r="C5" s="126"/>
      <c r="D5" s="126"/>
      <c r="E5" s="126"/>
      <c r="F5" s="126"/>
      <c r="G5" s="126"/>
      <c r="H5" s="126"/>
    </row>
    <row r="6" spans="1:8" ht="21" customHeight="1">
      <c r="A6" s="122" t="s">
        <v>150</v>
      </c>
      <c r="B6" s="122"/>
      <c r="C6" s="122"/>
      <c r="D6" s="122"/>
      <c r="E6" s="122"/>
      <c r="F6" s="122"/>
      <c r="G6" s="122"/>
      <c r="H6" s="122"/>
    </row>
    <row r="7" spans="1:10" s="3" customFormat="1" ht="22.5" customHeight="1">
      <c r="A7" s="111" t="s">
        <v>3</v>
      </c>
      <c r="B7" s="111"/>
      <c r="C7" s="111"/>
      <c r="D7" s="111"/>
      <c r="E7" s="112"/>
      <c r="F7" s="112"/>
      <c r="G7" s="112"/>
      <c r="H7" s="112"/>
      <c r="J7" s="4"/>
    </row>
    <row r="8" spans="1:8" s="5" customFormat="1" ht="18.75" customHeight="1">
      <c r="A8" s="111" t="s">
        <v>106</v>
      </c>
      <c r="B8" s="111"/>
      <c r="C8" s="111"/>
      <c r="D8" s="111"/>
      <c r="E8" s="112"/>
      <c r="F8" s="112"/>
      <c r="G8" s="112"/>
      <c r="H8" s="112"/>
    </row>
    <row r="9" spans="1:8" s="6" customFormat="1" ht="17.25" customHeight="1">
      <c r="A9" s="113" t="s">
        <v>74</v>
      </c>
      <c r="B9" s="113"/>
      <c r="C9" s="113"/>
      <c r="D9" s="113"/>
      <c r="E9" s="114"/>
      <c r="F9" s="114"/>
      <c r="G9" s="114"/>
      <c r="H9" s="114"/>
    </row>
    <row r="10" spans="1:8" s="5" customFormat="1" ht="30" customHeight="1" thickBot="1">
      <c r="A10" s="115" t="s">
        <v>4</v>
      </c>
      <c r="B10" s="115"/>
      <c r="C10" s="115"/>
      <c r="D10" s="115"/>
      <c r="E10" s="116"/>
      <c r="F10" s="116"/>
      <c r="G10" s="116"/>
      <c r="H10" s="116"/>
    </row>
    <row r="11" spans="1:10" s="11" customFormat="1" ht="139.5" customHeight="1" thickBot="1">
      <c r="A11" s="7" t="s">
        <v>5</v>
      </c>
      <c r="B11" s="8" t="s">
        <v>6</v>
      </c>
      <c r="C11" s="9" t="s">
        <v>7</v>
      </c>
      <c r="D11" s="9" t="s">
        <v>37</v>
      </c>
      <c r="E11" s="9" t="s">
        <v>7</v>
      </c>
      <c r="F11" s="10" t="s">
        <v>8</v>
      </c>
      <c r="G11" s="9" t="s">
        <v>7</v>
      </c>
      <c r="H11" s="10" t="s">
        <v>8</v>
      </c>
      <c r="J11" s="12"/>
    </row>
    <row r="12" spans="1:10" s="19" customFormat="1" ht="12.75">
      <c r="A12" s="13">
        <v>1</v>
      </c>
      <c r="B12" s="14">
        <v>2</v>
      </c>
      <c r="C12" s="14">
        <v>3</v>
      </c>
      <c r="D12" s="15"/>
      <c r="E12" s="14">
        <v>3</v>
      </c>
      <c r="F12" s="16">
        <v>4</v>
      </c>
      <c r="G12" s="17">
        <v>3</v>
      </c>
      <c r="H12" s="18">
        <v>4</v>
      </c>
      <c r="J12" s="20"/>
    </row>
    <row r="13" spans="1:10" s="19" customFormat="1" ht="49.5" customHeight="1">
      <c r="A13" s="117" t="s">
        <v>9</v>
      </c>
      <c r="B13" s="118"/>
      <c r="C13" s="118"/>
      <c r="D13" s="118"/>
      <c r="E13" s="118"/>
      <c r="F13" s="118"/>
      <c r="G13" s="119"/>
      <c r="H13" s="120"/>
      <c r="J13" s="20"/>
    </row>
    <row r="14" spans="1:11" s="11" customFormat="1" ht="15">
      <c r="A14" s="21" t="s">
        <v>145</v>
      </c>
      <c r="B14" s="22"/>
      <c r="C14" s="23">
        <f>F14*12</f>
        <v>0</v>
      </c>
      <c r="D14" s="24">
        <f>H14*I14*12</f>
        <v>111745.908</v>
      </c>
      <c r="E14" s="23">
        <f>H14*12</f>
        <v>32.04</v>
      </c>
      <c r="F14" s="25"/>
      <c r="G14" s="23">
        <f>H14*12</f>
        <v>32.04</v>
      </c>
      <c r="H14" s="23">
        <f>H19+H21</f>
        <v>2.67</v>
      </c>
      <c r="I14" s="11">
        <v>3487.7</v>
      </c>
      <c r="J14" s="12">
        <v>2.2363</v>
      </c>
      <c r="K14" s="11">
        <v>3780.6</v>
      </c>
    </row>
    <row r="15" spans="1:10" s="11" customFormat="1" ht="29.25" customHeight="1">
      <c r="A15" s="26" t="s">
        <v>95</v>
      </c>
      <c r="B15" s="27" t="s">
        <v>100</v>
      </c>
      <c r="C15" s="28"/>
      <c r="D15" s="29"/>
      <c r="E15" s="28"/>
      <c r="F15" s="30"/>
      <c r="G15" s="28"/>
      <c r="H15" s="28"/>
      <c r="J15" s="12"/>
    </row>
    <row r="16" spans="1:10" s="11" customFormat="1" ht="15">
      <c r="A16" s="26" t="s">
        <v>96</v>
      </c>
      <c r="B16" s="27" t="s">
        <v>100</v>
      </c>
      <c r="C16" s="28"/>
      <c r="D16" s="29"/>
      <c r="E16" s="28"/>
      <c r="F16" s="30"/>
      <c r="G16" s="28"/>
      <c r="H16" s="28"/>
      <c r="J16" s="12"/>
    </row>
    <row r="17" spans="1:10" s="11" customFormat="1" ht="15">
      <c r="A17" s="26" t="s">
        <v>97</v>
      </c>
      <c r="B17" s="27" t="s">
        <v>101</v>
      </c>
      <c r="C17" s="28"/>
      <c r="D17" s="29"/>
      <c r="E17" s="28"/>
      <c r="F17" s="30"/>
      <c r="G17" s="28"/>
      <c r="H17" s="28"/>
      <c r="J17" s="12"/>
    </row>
    <row r="18" spans="1:10" s="11" customFormat="1" ht="15">
      <c r="A18" s="26" t="s">
        <v>98</v>
      </c>
      <c r="B18" s="27" t="s">
        <v>100</v>
      </c>
      <c r="C18" s="28"/>
      <c r="D18" s="29"/>
      <c r="E18" s="28"/>
      <c r="F18" s="30"/>
      <c r="G18" s="28"/>
      <c r="H18" s="28"/>
      <c r="J18" s="12"/>
    </row>
    <row r="19" spans="1:10" s="11" customFormat="1" ht="15">
      <c r="A19" s="21" t="s">
        <v>146</v>
      </c>
      <c r="B19" s="31"/>
      <c r="C19" s="23"/>
      <c r="D19" s="24"/>
      <c r="E19" s="23"/>
      <c r="F19" s="25"/>
      <c r="G19" s="23"/>
      <c r="H19" s="23">
        <v>2.56</v>
      </c>
      <c r="J19" s="12"/>
    </row>
    <row r="20" spans="1:10" s="11" customFormat="1" ht="15">
      <c r="A20" s="26" t="s">
        <v>147</v>
      </c>
      <c r="B20" s="27" t="s">
        <v>100</v>
      </c>
      <c r="C20" s="28"/>
      <c r="D20" s="29"/>
      <c r="E20" s="28"/>
      <c r="F20" s="30"/>
      <c r="G20" s="28"/>
      <c r="H20" s="28"/>
      <c r="J20" s="12"/>
    </row>
    <row r="21" spans="1:10" s="11" customFormat="1" ht="15">
      <c r="A21" s="21" t="s">
        <v>146</v>
      </c>
      <c r="B21" s="31"/>
      <c r="C21" s="23"/>
      <c r="D21" s="24"/>
      <c r="E21" s="23"/>
      <c r="F21" s="25"/>
      <c r="G21" s="23"/>
      <c r="H21" s="23">
        <v>0.11</v>
      </c>
      <c r="J21" s="12"/>
    </row>
    <row r="22" spans="1:10" s="11" customFormat="1" ht="30">
      <c r="A22" s="21" t="s">
        <v>11</v>
      </c>
      <c r="B22" s="31"/>
      <c r="C22" s="23">
        <f>F22*12</f>
        <v>0</v>
      </c>
      <c r="D22" s="24">
        <f>G22*I22</f>
        <v>163224.36</v>
      </c>
      <c r="E22" s="23">
        <f>H22*12</f>
        <v>46.8</v>
      </c>
      <c r="F22" s="25"/>
      <c r="G22" s="23">
        <f>H22*12</f>
        <v>46.8</v>
      </c>
      <c r="H22" s="23">
        <v>3.9</v>
      </c>
      <c r="I22" s="11">
        <v>3487.7</v>
      </c>
      <c r="J22" s="12">
        <v>3.4240000000000004</v>
      </c>
    </row>
    <row r="23" spans="1:10" s="11" customFormat="1" ht="15">
      <c r="A23" s="32" t="s">
        <v>87</v>
      </c>
      <c r="B23" s="33" t="s">
        <v>12</v>
      </c>
      <c r="C23" s="23"/>
      <c r="D23" s="24"/>
      <c r="E23" s="23"/>
      <c r="F23" s="25"/>
      <c r="G23" s="23"/>
      <c r="H23" s="23"/>
      <c r="J23" s="12"/>
    </row>
    <row r="24" spans="1:10" s="11" customFormat="1" ht="15">
      <c r="A24" s="32" t="s">
        <v>88</v>
      </c>
      <c r="B24" s="33" t="s">
        <v>12</v>
      </c>
      <c r="C24" s="23"/>
      <c r="D24" s="24"/>
      <c r="E24" s="23"/>
      <c r="F24" s="25"/>
      <c r="G24" s="23"/>
      <c r="H24" s="23"/>
      <c r="J24" s="12"/>
    </row>
    <row r="25" spans="1:10" s="11" customFormat="1" ht="15">
      <c r="A25" s="96" t="s">
        <v>114</v>
      </c>
      <c r="B25" s="50" t="s">
        <v>115</v>
      </c>
      <c r="C25" s="23"/>
      <c r="D25" s="24"/>
      <c r="E25" s="23"/>
      <c r="F25" s="25"/>
      <c r="G25" s="23"/>
      <c r="H25" s="23"/>
      <c r="J25" s="12"/>
    </row>
    <row r="26" spans="1:10" s="11" customFormat="1" ht="15">
      <c r="A26" s="32" t="s">
        <v>89</v>
      </c>
      <c r="B26" s="33" t="s">
        <v>12</v>
      </c>
      <c r="C26" s="23"/>
      <c r="D26" s="24"/>
      <c r="E26" s="23"/>
      <c r="F26" s="25"/>
      <c r="G26" s="23"/>
      <c r="H26" s="23"/>
      <c r="J26" s="12"/>
    </row>
    <row r="27" spans="1:10" s="11" customFormat="1" ht="25.5">
      <c r="A27" s="32" t="s">
        <v>90</v>
      </c>
      <c r="B27" s="33" t="s">
        <v>13</v>
      </c>
      <c r="C27" s="23"/>
      <c r="D27" s="24"/>
      <c r="E27" s="23"/>
      <c r="F27" s="25"/>
      <c r="G27" s="23"/>
      <c r="H27" s="23"/>
      <c r="J27" s="12"/>
    </row>
    <row r="28" spans="1:10" s="11" customFormat="1" ht="15">
      <c r="A28" s="32" t="s">
        <v>91</v>
      </c>
      <c r="B28" s="33" t="s">
        <v>12</v>
      </c>
      <c r="C28" s="23"/>
      <c r="D28" s="24"/>
      <c r="E28" s="23"/>
      <c r="F28" s="25"/>
      <c r="G28" s="23"/>
      <c r="H28" s="23"/>
      <c r="J28" s="12"/>
    </row>
    <row r="29" spans="1:10" s="11" customFormat="1" ht="15">
      <c r="A29" s="34" t="s">
        <v>99</v>
      </c>
      <c r="B29" s="33" t="s">
        <v>12</v>
      </c>
      <c r="C29" s="23"/>
      <c r="D29" s="24"/>
      <c r="E29" s="23"/>
      <c r="F29" s="25"/>
      <c r="G29" s="23"/>
      <c r="H29" s="23"/>
      <c r="J29" s="12"/>
    </row>
    <row r="30" spans="1:10" s="11" customFormat="1" ht="26.25" thickBot="1">
      <c r="A30" s="35" t="s">
        <v>92</v>
      </c>
      <c r="B30" s="36" t="s">
        <v>93</v>
      </c>
      <c r="C30" s="23"/>
      <c r="D30" s="24"/>
      <c r="E30" s="23"/>
      <c r="F30" s="25"/>
      <c r="G30" s="23"/>
      <c r="H30" s="23"/>
      <c r="J30" s="12"/>
    </row>
    <row r="31" spans="1:11" s="39" customFormat="1" ht="21.75" customHeight="1">
      <c r="A31" s="37" t="s">
        <v>14</v>
      </c>
      <c r="B31" s="22" t="s">
        <v>15</v>
      </c>
      <c r="C31" s="23">
        <f>F31*12</f>
        <v>0</v>
      </c>
      <c r="D31" s="24">
        <f>G31*I31</f>
        <v>28459.631999999998</v>
      </c>
      <c r="E31" s="23">
        <f>H31*12</f>
        <v>8.16</v>
      </c>
      <c r="F31" s="38"/>
      <c r="G31" s="23">
        <f>H31*12</f>
        <v>8.16</v>
      </c>
      <c r="H31" s="23">
        <v>0.68</v>
      </c>
      <c r="I31" s="11">
        <v>3487.7</v>
      </c>
      <c r="J31" s="12">
        <v>0.5992000000000001</v>
      </c>
      <c r="K31" s="39">
        <v>3780.6</v>
      </c>
    </row>
    <row r="32" spans="1:11" s="11" customFormat="1" ht="15">
      <c r="A32" s="37" t="s">
        <v>16</v>
      </c>
      <c r="B32" s="22" t="s">
        <v>17</v>
      </c>
      <c r="C32" s="23">
        <f>F32*12</f>
        <v>0</v>
      </c>
      <c r="D32" s="24">
        <f>G32*I32</f>
        <v>92912.328</v>
      </c>
      <c r="E32" s="23">
        <f>H32*12</f>
        <v>26.64</v>
      </c>
      <c r="F32" s="38"/>
      <c r="G32" s="23">
        <f>H32*12</f>
        <v>26.64</v>
      </c>
      <c r="H32" s="23">
        <v>2.22</v>
      </c>
      <c r="I32" s="11">
        <v>3487.7</v>
      </c>
      <c r="J32" s="12">
        <v>1.9367</v>
      </c>
      <c r="K32" s="11">
        <v>3780.6</v>
      </c>
    </row>
    <row r="33" spans="1:11" s="19" customFormat="1" ht="30">
      <c r="A33" s="37" t="s">
        <v>53</v>
      </c>
      <c r="B33" s="22" t="s">
        <v>10</v>
      </c>
      <c r="C33" s="40"/>
      <c r="D33" s="24">
        <f>1848.15*I33/K33</f>
        <v>1704.9655491191875</v>
      </c>
      <c r="E33" s="40"/>
      <c r="F33" s="38"/>
      <c r="G33" s="23">
        <f aca="true" t="shared" si="0" ref="G33:G39">D33/I33</f>
        <v>0.48885097603554994</v>
      </c>
      <c r="H33" s="23">
        <f aca="true" t="shared" si="1" ref="H33:H39">G33/12</f>
        <v>0.040737581336295826</v>
      </c>
      <c r="I33" s="11">
        <v>3487.7</v>
      </c>
      <c r="J33" s="12">
        <v>0.042800000000000005</v>
      </c>
      <c r="K33" s="19">
        <v>3780.6</v>
      </c>
    </row>
    <row r="34" spans="1:10" s="19" customFormat="1" ht="30" customHeight="1">
      <c r="A34" s="37" t="s">
        <v>73</v>
      </c>
      <c r="B34" s="22" t="s">
        <v>10</v>
      </c>
      <c r="C34" s="40"/>
      <c r="D34" s="24">
        <v>1848.15</v>
      </c>
      <c r="E34" s="40"/>
      <c r="F34" s="38"/>
      <c r="G34" s="23">
        <f t="shared" si="0"/>
        <v>0.5299050950483127</v>
      </c>
      <c r="H34" s="23">
        <f t="shared" si="1"/>
        <v>0.04415875792069273</v>
      </c>
      <c r="I34" s="11">
        <v>3487.7</v>
      </c>
      <c r="J34" s="12">
        <v>0.042800000000000005</v>
      </c>
    </row>
    <row r="35" spans="1:10" s="19" customFormat="1" ht="18.75" customHeight="1">
      <c r="A35" s="37" t="s">
        <v>54</v>
      </c>
      <c r="B35" s="22" t="s">
        <v>10</v>
      </c>
      <c r="C35" s="40"/>
      <c r="D35" s="24">
        <v>11670.68</v>
      </c>
      <c r="E35" s="40"/>
      <c r="F35" s="38"/>
      <c r="G35" s="23">
        <f t="shared" si="0"/>
        <v>3.3462396421710587</v>
      </c>
      <c r="H35" s="23">
        <f t="shared" si="1"/>
        <v>0.2788533035142549</v>
      </c>
      <c r="I35" s="11">
        <v>3487.7</v>
      </c>
      <c r="J35" s="12">
        <v>0.2461</v>
      </c>
    </row>
    <row r="36" spans="1:10" s="19" customFormat="1" ht="30" customHeight="1" hidden="1">
      <c r="A36" s="37" t="s">
        <v>55</v>
      </c>
      <c r="B36" s="22" t="s">
        <v>13</v>
      </c>
      <c r="C36" s="40"/>
      <c r="D36" s="24">
        <f>G36*I36</f>
        <v>0</v>
      </c>
      <c r="E36" s="40"/>
      <c r="F36" s="38"/>
      <c r="G36" s="23">
        <f t="shared" si="0"/>
        <v>3.139060125584196</v>
      </c>
      <c r="H36" s="23">
        <f t="shared" si="1"/>
        <v>0.261588343798683</v>
      </c>
      <c r="I36" s="11">
        <v>3487.7</v>
      </c>
      <c r="J36" s="12">
        <v>0</v>
      </c>
    </row>
    <row r="37" spans="1:10" s="19" customFormat="1" ht="30" customHeight="1" hidden="1">
      <c r="A37" s="37" t="s">
        <v>56</v>
      </c>
      <c r="B37" s="22" t="s">
        <v>13</v>
      </c>
      <c r="C37" s="40"/>
      <c r="D37" s="24">
        <f>G37*I37</f>
        <v>0</v>
      </c>
      <c r="E37" s="40"/>
      <c r="F37" s="38"/>
      <c r="G37" s="23">
        <f t="shared" si="0"/>
        <v>3.139060125584196</v>
      </c>
      <c r="H37" s="23">
        <f t="shared" si="1"/>
        <v>0.261588343798683</v>
      </c>
      <c r="I37" s="11">
        <v>3487.7</v>
      </c>
      <c r="J37" s="12">
        <v>0</v>
      </c>
    </row>
    <row r="38" spans="1:11" s="19" customFormat="1" ht="30" customHeight="1">
      <c r="A38" s="37" t="s">
        <v>139</v>
      </c>
      <c r="B38" s="22" t="s">
        <v>13</v>
      </c>
      <c r="C38" s="40"/>
      <c r="D38" s="24">
        <f>3305.23*I38/K38</f>
        <v>3049.1590411574884</v>
      </c>
      <c r="E38" s="40"/>
      <c r="F38" s="38"/>
      <c r="G38" s="23">
        <f t="shared" si="0"/>
        <v>0.87426069935989</v>
      </c>
      <c r="H38" s="23">
        <f t="shared" si="1"/>
        <v>0.07285505827999084</v>
      </c>
      <c r="I38" s="11">
        <v>3487.7</v>
      </c>
      <c r="J38" s="12">
        <v>0</v>
      </c>
      <c r="K38" s="19">
        <v>3780.6</v>
      </c>
    </row>
    <row r="39" spans="1:10" s="19" customFormat="1" ht="30" customHeight="1">
      <c r="A39" s="37" t="s">
        <v>140</v>
      </c>
      <c r="B39" s="22" t="s">
        <v>13</v>
      </c>
      <c r="C39" s="40"/>
      <c r="D39" s="24">
        <v>11670.69</v>
      </c>
      <c r="E39" s="40"/>
      <c r="F39" s="38"/>
      <c r="G39" s="23">
        <f t="shared" si="0"/>
        <v>3.3462425093901427</v>
      </c>
      <c r="H39" s="23">
        <f t="shared" si="1"/>
        <v>0.27885354244917854</v>
      </c>
      <c r="I39" s="11">
        <v>3487.7</v>
      </c>
      <c r="J39" s="12"/>
    </row>
    <row r="40" spans="1:10" s="19" customFormat="1" ht="30">
      <c r="A40" s="37" t="s">
        <v>24</v>
      </c>
      <c r="B40" s="22"/>
      <c r="C40" s="40">
        <f>F40*12</f>
        <v>0</v>
      </c>
      <c r="D40" s="24">
        <f>G40*I40</f>
        <v>7951.956</v>
      </c>
      <c r="E40" s="40">
        <f>H40*12</f>
        <v>2.2800000000000002</v>
      </c>
      <c r="F40" s="38"/>
      <c r="G40" s="23">
        <f>H40*12</f>
        <v>2.2800000000000002</v>
      </c>
      <c r="H40" s="23">
        <v>0.19</v>
      </c>
      <c r="I40" s="11">
        <v>3487.7</v>
      </c>
      <c r="J40" s="12">
        <v>0.1391</v>
      </c>
    </row>
    <row r="41" spans="1:11" s="11" customFormat="1" ht="20.25" customHeight="1">
      <c r="A41" s="37" t="s">
        <v>26</v>
      </c>
      <c r="B41" s="22" t="s">
        <v>27</v>
      </c>
      <c r="C41" s="40">
        <f>F41*12</f>
        <v>0</v>
      </c>
      <c r="D41" s="24">
        <f>G41*I41</f>
        <v>1674.0959999999998</v>
      </c>
      <c r="E41" s="40">
        <f>H41*12</f>
        <v>0.48</v>
      </c>
      <c r="F41" s="38"/>
      <c r="G41" s="23">
        <v>0.48</v>
      </c>
      <c r="H41" s="23">
        <v>0.04</v>
      </c>
      <c r="I41" s="11">
        <v>3487.7</v>
      </c>
      <c r="J41" s="12">
        <v>0.032100000000000004</v>
      </c>
      <c r="K41" s="11">
        <v>3780.6</v>
      </c>
    </row>
    <row r="42" spans="1:11" s="11" customFormat="1" ht="15">
      <c r="A42" s="37" t="s">
        <v>28</v>
      </c>
      <c r="B42" s="41" t="s">
        <v>29</v>
      </c>
      <c r="C42" s="42">
        <f>F42*12</f>
        <v>0</v>
      </c>
      <c r="D42" s="24">
        <f>G42*I42</f>
        <v>1255.572</v>
      </c>
      <c r="E42" s="42">
        <f>H42*12</f>
        <v>0.36</v>
      </c>
      <c r="F42" s="43"/>
      <c r="G42" s="23">
        <f>12*H42</f>
        <v>0.36</v>
      </c>
      <c r="H42" s="23">
        <v>0.03</v>
      </c>
      <c r="I42" s="11">
        <v>3487.7</v>
      </c>
      <c r="J42" s="12">
        <v>0.021400000000000002</v>
      </c>
      <c r="K42" s="11">
        <v>3780.6</v>
      </c>
    </row>
    <row r="43" spans="1:10" s="39" customFormat="1" ht="30">
      <c r="A43" s="37" t="s">
        <v>25</v>
      </c>
      <c r="B43" s="22" t="s">
        <v>94</v>
      </c>
      <c r="C43" s="40">
        <f>F43*12</f>
        <v>0</v>
      </c>
      <c r="D43" s="24">
        <f>G43*I43</f>
        <v>1674.0959999999998</v>
      </c>
      <c r="E43" s="40">
        <f>H43*12</f>
        <v>0.48</v>
      </c>
      <c r="F43" s="38"/>
      <c r="G43" s="23">
        <f>12*H43</f>
        <v>0.48</v>
      </c>
      <c r="H43" s="23">
        <v>0.04</v>
      </c>
      <c r="I43" s="11">
        <v>3487.7</v>
      </c>
      <c r="J43" s="12">
        <v>0.032100000000000004</v>
      </c>
    </row>
    <row r="44" spans="1:10" s="39" customFormat="1" ht="15">
      <c r="A44" s="37" t="s">
        <v>38</v>
      </c>
      <c r="B44" s="22"/>
      <c r="C44" s="23"/>
      <c r="D44" s="23">
        <f>D46+D47+D48+D49+D50+D51+D52+D53+D55+D54</f>
        <v>13803.48</v>
      </c>
      <c r="E44" s="23" t="e">
        <f>E46+E47+#REF!+E49+E50+E51+E52+E53+E54+E55+#REF!+#REF!</f>
        <v>#REF!</v>
      </c>
      <c r="F44" s="23" t="e">
        <f>F46+F47+#REF!+F49+F50+F51+F52+F53+F54+F55+#REF!+#REF!</f>
        <v>#REF!</v>
      </c>
      <c r="G44" s="23">
        <f>D44/I44</f>
        <v>3.9577601284514152</v>
      </c>
      <c r="H44" s="23">
        <f>G44/12</f>
        <v>0.3298133440376179</v>
      </c>
      <c r="I44" s="11">
        <v>3487.7</v>
      </c>
      <c r="J44" s="12">
        <v>0.5655454906122137</v>
      </c>
    </row>
    <row r="45" spans="1:10" s="19" customFormat="1" ht="15" hidden="1">
      <c r="A45" s="44"/>
      <c r="B45" s="33"/>
      <c r="C45" s="45"/>
      <c r="D45" s="46"/>
      <c r="E45" s="45"/>
      <c r="F45" s="47"/>
      <c r="G45" s="45"/>
      <c r="H45" s="45"/>
      <c r="I45" s="11">
        <v>3487.7</v>
      </c>
      <c r="J45" s="12"/>
    </row>
    <row r="46" spans="1:10" s="19" customFormat="1" ht="15">
      <c r="A46" s="44" t="s">
        <v>48</v>
      </c>
      <c r="B46" s="33" t="s">
        <v>18</v>
      </c>
      <c r="C46" s="45"/>
      <c r="D46" s="46">
        <v>196.5</v>
      </c>
      <c r="E46" s="45"/>
      <c r="F46" s="47"/>
      <c r="G46" s="45"/>
      <c r="H46" s="45"/>
      <c r="I46" s="11">
        <v>3487.7</v>
      </c>
      <c r="J46" s="12">
        <v>0.010700000000000001</v>
      </c>
    </row>
    <row r="47" spans="1:10" s="19" customFormat="1" ht="15">
      <c r="A47" s="44" t="s">
        <v>19</v>
      </c>
      <c r="B47" s="33" t="s">
        <v>23</v>
      </c>
      <c r="C47" s="45">
        <f>F47*12</f>
        <v>0</v>
      </c>
      <c r="D47" s="46">
        <v>415.82</v>
      </c>
      <c r="E47" s="45">
        <f>H47*12</f>
        <v>0</v>
      </c>
      <c r="F47" s="47"/>
      <c r="G47" s="45"/>
      <c r="H47" s="45"/>
      <c r="I47" s="11">
        <v>3487.7</v>
      </c>
      <c r="J47" s="12">
        <v>0.010700000000000001</v>
      </c>
    </row>
    <row r="48" spans="1:10" s="19" customFormat="1" ht="15">
      <c r="A48" s="44" t="s">
        <v>149</v>
      </c>
      <c r="B48" s="50" t="s">
        <v>18</v>
      </c>
      <c r="C48" s="45"/>
      <c r="D48" s="46">
        <v>740.94</v>
      </c>
      <c r="E48" s="45"/>
      <c r="F48" s="47"/>
      <c r="G48" s="45"/>
      <c r="H48" s="45"/>
      <c r="I48" s="11">
        <v>3487.7</v>
      </c>
      <c r="J48" s="12"/>
    </row>
    <row r="49" spans="1:10" s="19" customFormat="1" ht="15">
      <c r="A49" s="44" t="s">
        <v>63</v>
      </c>
      <c r="B49" s="33" t="s">
        <v>18</v>
      </c>
      <c r="C49" s="45">
        <f>F49*12</f>
        <v>0</v>
      </c>
      <c r="D49" s="46">
        <v>792.41</v>
      </c>
      <c r="E49" s="45">
        <f>H49*12</f>
        <v>0</v>
      </c>
      <c r="F49" s="47"/>
      <c r="G49" s="45"/>
      <c r="H49" s="45"/>
      <c r="I49" s="11">
        <v>3487.7</v>
      </c>
      <c r="J49" s="12">
        <v>0.021400000000000002</v>
      </c>
    </row>
    <row r="50" spans="1:10" s="19" customFormat="1" ht="15">
      <c r="A50" s="44" t="s">
        <v>20</v>
      </c>
      <c r="B50" s="33" t="s">
        <v>18</v>
      </c>
      <c r="C50" s="45">
        <f>F50*12</f>
        <v>0</v>
      </c>
      <c r="D50" s="46">
        <v>3532.78</v>
      </c>
      <c r="E50" s="45">
        <f>H50*12</f>
        <v>0</v>
      </c>
      <c r="F50" s="47"/>
      <c r="G50" s="45"/>
      <c r="H50" s="45"/>
      <c r="I50" s="11">
        <v>3487.7</v>
      </c>
      <c r="J50" s="12">
        <v>0.07490000000000001</v>
      </c>
    </row>
    <row r="51" spans="1:10" s="19" customFormat="1" ht="15">
      <c r="A51" s="44" t="s">
        <v>21</v>
      </c>
      <c r="B51" s="33" t="s">
        <v>18</v>
      </c>
      <c r="C51" s="45">
        <f>F51*12</f>
        <v>0</v>
      </c>
      <c r="D51" s="46">
        <v>831.63</v>
      </c>
      <c r="E51" s="45">
        <f>H51*12</f>
        <v>0</v>
      </c>
      <c r="F51" s="47"/>
      <c r="G51" s="45"/>
      <c r="H51" s="45"/>
      <c r="I51" s="11">
        <v>3487.7</v>
      </c>
      <c r="J51" s="12">
        <v>0.021400000000000002</v>
      </c>
    </row>
    <row r="52" spans="1:10" s="19" customFormat="1" ht="15">
      <c r="A52" s="44" t="s">
        <v>59</v>
      </c>
      <c r="B52" s="33" t="s">
        <v>18</v>
      </c>
      <c r="C52" s="45"/>
      <c r="D52" s="46">
        <v>396.19</v>
      </c>
      <c r="E52" s="45"/>
      <c r="F52" s="47"/>
      <c r="G52" s="45"/>
      <c r="H52" s="45"/>
      <c r="I52" s="11">
        <v>3487.7</v>
      </c>
      <c r="J52" s="12">
        <v>0.010700000000000001</v>
      </c>
    </row>
    <row r="53" spans="1:10" s="19" customFormat="1" ht="15">
      <c r="A53" s="44" t="s">
        <v>60</v>
      </c>
      <c r="B53" s="33" t="s">
        <v>23</v>
      </c>
      <c r="C53" s="45"/>
      <c r="D53" s="46">
        <v>1584.82</v>
      </c>
      <c r="E53" s="45"/>
      <c r="F53" s="47"/>
      <c r="G53" s="45"/>
      <c r="H53" s="45"/>
      <c r="I53" s="11">
        <v>3487.7</v>
      </c>
      <c r="J53" s="12">
        <v>0.032100000000000004</v>
      </c>
    </row>
    <row r="54" spans="1:10" s="19" customFormat="1" ht="25.5">
      <c r="A54" s="44" t="s">
        <v>22</v>
      </c>
      <c r="B54" s="33" t="s">
        <v>18</v>
      </c>
      <c r="C54" s="45">
        <f>F54*12</f>
        <v>0</v>
      </c>
      <c r="D54" s="46">
        <v>2522.34</v>
      </c>
      <c r="E54" s="45">
        <f>H54*12</f>
        <v>0</v>
      </c>
      <c r="F54" s="47"/>
      <c r="G54" s="45"/>
      <c r="H54" s="45"/>
      <c r="I54" s="11">
        <v>3487.7</v>
      </c>
      <c r="J54" s="12">
        <v>0.053500000000000006</v>
      </c>
    </row>
    <row r="55" spans="1:10" s="19" customFormat="1" ht="15">
      <c r="A55" s="44" t="s">
        <v>116</v>
      </c>
      <c r="B55" s="33" t="s">
        <v>18</v>
      </c>
      <c r="C55" s="45"/>
      <c r="D55" s="46">
        <v>2790.05</v>
      </c>
      <c r="E55" s="45"/>
      <c r="F55" s="47"/>
      <c r="G55" s="45"/>
      <c r="H55" s="45"/>
      <c r="I55" s="11">
        <v>3487.7</v>
      </c>
      <c r="J55" s="12">
        <v>0.010700000000000001</v>
      </c>
    </row>
    <row r="56" spans="1:10" s="19" customFormat="1" ht="15" hidden="1">
      <c r="A56" s="44"/>
      <c r="B56" s="33"/>
      <c r="C56" s="48"/>
      <c r="D56" s="46"/>
      <c r="E56" s="48"/>
      <c r="F56" s="47"/>
      <c r="G56" s="45"/>
      <c r="H56" s="45"/>
      <c r="I56" s="11">
        <v>3487.7</v>
      </c>
      <c r="J56" s="12"/>
    </row>
    <row r="57" spans="1:10" s="19" customFormat="1" ht="15" hidden="1">
      <c r="A57" s="44"/>
      <c r="B57" s="33"/>
      <c r="C57" s="45"/>
      <c r="D57" s="46"/>
      <c r="E57" s="45"/>
      <c r="F57" s="47"/>
      <c r="G57" s="45"/>
      <c r="H57" s="45"/>
      <c r="I57" s="11">
        <v>3487.7</v>
      </c>
      <c r="J57" s="12"/>
    </row>
    <row r="58" spans="1:10" s="39" customFormat="1" ht="30">
      <c r="A58" s="37" t="s">
        <v>44</v>
      </c>
      <c r="B58" s="22"/>
      <c r="C58" s="23"/>
      <c r="D58" s="23">
        <f>D59+D60+D61+D62+D66</f>
        <v>12846.7</v>
      </c>
      <c r="E58" s="23" t="e">
        <f>E59+E60+E61+E62+#REF!+#REF!+#REF!+E66</f>
        <v>#REF!</v>
      </c>
      <c r="F58" s="23" t="e">
        <f>F59+F60+F61+F62+#REF!+#REF!+#REF!+F66</f>
        <v>#REF!</v>
      </c>
      <c r="G58" s="23">
        <f>D58/I58</f>
        <v>3.6834303409123494</v>
      </c>
      <c r="H58" s="23">
        <f>G58/12</f>
        <v>0.30695252840936244</v>
      </c>
      <c r="I58" s="11">
        <v>3487.7</v>
      </c>
      <c r="J58" s="12">
        <v>0.8502753097395893</v>
      </c>
    </row>
    <row r="59" spans="1:10" s="19" customFormat="1" ht="15">
      <c r="A59" s="44" t="s">
        <v>39</v>
      </c>
      <c r="B59" s="33" t="s">
        <v>64</v>
      </c>
      <c r="C59" s="45"/>
      <c r="D59" s="46">
        <v>2377.23</v>
      </c>
      <c r="E59" s="45"/>
      <c r="F59" s="47"/>
      <c r="G59" s="45"/>
      <c r="H59" s="45"/>
      <c r="I59" s="11">
        <v>3487.7</v>
      </c>
      <c r="J59" s="12">
        <v>0.053500000000000006</v>
      </c>
    </row>
    <row r="60" spans="1:10" s="19" customFormat="1" ht="25.5">
      <c r="A60" s="44" t="s">
        <v>40</v>
      </c>
      <c r="B60" s="33" t="s">
        <v>49</v>
      </c>
      <c r="C60" s="45"/>
      <c r="D60" s="46">
        <v>1584.82</v>
      </c>
      <c r="E60" s="45"/>
      <c r="F60" s="47"/>
      <c r="G60" s="45"/>
      <c r="H60" s="45"/>
      <c r="I60" s="11">
        <v>3487.7</v>
      </c>
      <c r="J60" s="12">
        <v>0.032100000000000004</v>
      </c>
    </row>
    <row r="61" spans="1:10" s="19" customFormat="1" ht="15">
      <c r="A61" s="44" t="s">
        <v>68</v>
      </c>
      <c r="B61" s="33" t="s">
        <v>67</v>
      </c>
      <c r="C61" s="45"/>
      <c r="D61" s="46">
        <v>1663.21</v>
      </c>
      <c r="E61" s="45"/>
      <c r="F61" s="47"/>
      <c r="G61" s="45"/>
      <c r="H61" s="45"/>
      <c r="I61" s="11">
        <v>3487.7</v>
      </c>
      <c r="J61" s="12">
        <v>0.032100000000000004</v>
      </c>
    </row>
    <row r="62" spans="1:10" s="19" customFormat="1" ht="25.5">
      <c r="A62" s="44" t="s">
        <v>65</v>
      </c>
      <c r="B62" s="33" t="s">
        <v>66</v>
      </c>
      <c r="C62" s="45"/>
      <c r="D62" s="46">
        <v>1584.8</v>
      </c>
      <c r="E62" s="45"/>
      <c r="F62" s="47"/>
      <c r="G62" s="45"/>
      <c r="H62" s="45"/>
      <c r="I62" s="11">
        <v>3487.7</v>
      </c>
      <c r="J62" s="12">
        <v>0.032100000000000004</v>
      </c>
    </row>
    <row r="63" spans="1:10" s="19" customFormat="1" ht="15" hidden="1">
      <c r="A63" s="44" t="s">
        <v>51</v>
      </c>
      <c r="B63" s="33" t="s">
        <v>67</v>
      </c>
      <c r="C63" s="45"/>
      <c r="D63" s="46">
        <f>G63*I63</f>
        <v>0</v>
      </c>
      <c r="E63" s="45"/>
      <c r="F63" s="47"/>
      <c r="G63" s="45"/>
      <c r="H63" s="45"/>
      <c r="I63" s="11">
        <v>3487.7</v>
      </c>
      <c r="J63" s="12">
        <v>0</v>
      </c>
    </row>
    <row r="64" spans="1:10" s="19" customFormat="1" ht="15" hidden="1">
      <c r="A64" s="44" t="s">
        <v>52</v>
      </c>
      <c r="B64" s="33" t="s">
        <v>18</v>
      </c>
      <c r="C64" s="45"/>
      <c r="D64" s="46">
        <f>G64*I64</f>
        <v>0</v>
      </c>
      <c r="E64" s="45"/>
      <c r="F64" s="47"/>
      <c r="G64" s="45"/>
      <c r="H64" s="45"/>
      <c r="I64" s="11">
        <v>3487.7</v>
      </c>
      <c r="J64" s="12">
        <v>0</v>
      </c>
    </row>
    <row r="65" spans="1:10" s="19" customFormat="1" ht="25.5" hidden="1">
      <c r="A65" s="44" t="s">
        <v>50</v>
      </c>
      <c r="B65" s="33" t="s">
        <v>18</v>
      </c>
      <c r="C65" s="45"/>
      <c r="D65" s="46">
        <f>G65*I65</f>
        <v>0</v>
      </c>
      <c r="E65" s="45"/>
      <c r="F65" s="47"/>
      <c r="G65" s="45"/>
      <c r="H65" s="45"/>
      <c r="I65" s="11">
        <v>3487.7</v>
      </c>
      <c r="J65" s="12">
        <v>0</v>
      </c>
    </row>
    <row r="66" spans="1:10" s="19" customFormat="1" ht="15">
      <c r="A66" s="44" t="s">
        <v>61</v>
      </c>
      <c r="B66" s="33" t="s">
        <v>10</v>
      </c>
      <c r="C66" s="48"/>
      <c r="D66" s="46">
        <v>5636.64</v>
      </c>
      <c r="E66" s="48"/>
      <c r="F66" s="47"/>
      <c r="G66" s="45"/>
      <c r="H66" s="45"/>
      <c r="I66" s="11">
        <v>3487.7</v>
      </c>
      <c r="J66" s="12">
        <v>0.11770000000000001</v>
      </c>
    </row>
    <row r="67" spans="1:10" s="19" customFormat="1" ht="15" hidden="1">
      <c r="A67" s="44" t="s">
        <v>72</v>
      </c>
      <c r="B67" s="33" t="s">
        <v>18</v>
      </c>
      <c r="C67" s="45"/>
      <c r="D67" s="46">
        <f>G67*I67</f>
        <v>0</v>
      </c>
      <c r="E67" s="45"/>
      <c r="F67" s="47"/>
      <c r="G67" s="45">
        <f>H67*12</f>
        <v>0</v>
      </c>
      <c r="H67" s="45">
        <v>0</v>
      </c>
      <c r="I67" s="11">
        <v>3487.7</v>
      </c>
      <c r="J67" s="12">
        <v>0</v>
      </c>
    </row>
    <row r="68" spans="1:11" s="19" customFormat="1" ht="30">
      <c r="A68" s="37" t="s">
        <v>45</v>
      </c>
      <c r="B68" s="33"/>
      <c r="C68" s="45"/>
      <c r="D68" s="23">
        <v>0</v>
      </c>
      <c r="E68" s="45"/>
      <c r="F68" s="47"/>
      <c r="G68" s="23">
        <v>0</v>
      </c>
      <c r="H68" s="23">
        <f>G68/12</f>
        <v>0</v>
      </c>
      <c r="I68" s="11">
        <v>3487.7</v>
      </c>
      <c r="J68" s="12">
        <v>0.08560000000000001</v>
      </c>
      <c r="K68" s="19">
        <v>3780.6</v>
      </c>
    </row>
    <row r="69" spans="1:11" s="19" customFormat="1" ht="15" customHeight="1" hidden="1">
      <c r="A69" s="44" t="s">
        <v>62</v>
      </c>
      <c r="B69" s="33" t="s">
        <v>10</v>
      </c>
      <c r="C69" s="45"/>
      <c r="D69" s="46">
        <f>G69*I69</f>
        <v>0</v>
      </c>
      <c r="E69" s="45"/>
      <c r="F69" s="47"/>
      <c r="G69" s="45">
        <f>H69*12</f>
        <v>0</v>
      </c>
      <c r="H69" s="23">
        <f>G69/12</f>
        <v>0</v>
      </c>
      <c r="I69" s="11">
        <v>3487.7</v>
      </c>
      <c r="J69" s="12">
        <v>0</v>
      </c>
      <c r="K69" s="19">
        <v>3780.6</v>
      </c>
    </row>
    <row r="70" spans="1:10" s="19" customFormat="1" ht="15">
      <c r="A70" s="37" t="s">
        <v>46</v>
      </c>
      <c r="B70" s="33"/>
      <c r="C70" s="45"/>
      <c r="D70" s="40">
        <f>D72+D73</f>
        <v>9415.207117653283</v>
      </c>
      <c r="E70" s="23" t="e">
        <f>E72+E73+#REF!</f>
        <v>#REF!</v>
      </c>
      <c r="F70" s="23" t="e">
        <f>F72+F73+#REF!</f>
        <v>#REF!</v>
      </c>
      <c r="G70" s="23">
        <f>D70/I70</f>
        <v>2.6995461529527436</v>
      </c>
      <c r="H70" s="23">
        <v>0.23</v>
      </c>
      <c r="I70" s="11">
        <v>3487.7</v>
      </c>
      <c r="J70" s="12">
        <v>0.2033</v>
      </c>
    </row>
    <row r="71" spans="1:10" s="19" customFormat="1" ht="15" hidden="1">
      <c r="A71" s="44" t="s">
        <v>41</v>
      </c>
      <c r="B71" s="33" t="s">
        <v>10</v>
      </c>
      <c r="C71" s="45"/>
      <c r="D71" s="46">
        <f>G71*I71</f>
        <v>0</v>
      </c>
      <c r="E71" s="45"/>
      <c r="F71" s="47"/>
      <c r="G71" s="45">
        <f>H71*12</f>
        <v>0</v>
      </c>
      <c r="H71" s="45">
        <v>0</v>
      </c>
      <c r="I71" s="11">
        <v>3487.7</v>
      </c>
      <c r="J71" s="12">
        <v>0</v>
      </c>
    </row>
    <row r="72" spans="1:10" s="19" customFormat="1" ht="15">
      <c r="A72" s="44" t="s">
        <v>75</v>
      </c>
      <c r="B72" s="33" t="s">
        <v>18</v>
      </c>
      <c r="C72" s="45"/>
      <c r="D72" s="46">
        <v>8651.07</v>
      </c>
      <c r="E72" s="45"/>
      <c r="F72" s="47"/>
      <c r="G72" s="45"/>
      <c r="H72" s="45"/>
      <c r="I72" s="11">
        <v>3487.7</v>
      </c>
      <c r="J72" s="12">
        <v>0.18190000000000003</v>
      </c>
    </row>
    <row r="73" spans="1:11" s="19" customFormat="1" ht="15">
      <c r="A73" s="44" t="s">
        <v>42</v>
      </c>
      <c r="B73" s="33" t="s">
        <v>18</v>
      </c>
      <c r="C73" s="45"/>
      <c r="D73" s="46">
        <f>828.31*I73/K73</f>
        <v>764.1371176532824</v>
      </c>
      <c r="E73" s="45"/>
      <c r="F73" s="47"/>
      <c r="G73" s="45"/>
      <c r="H73" s="45"/>
      <c r="I73" s="11">
        <v>3487.7</v>
      </c>
      <c r="J73" s="12">
        <v>0.021400000000000002</v>
      </c>
      <c r="K73" s="19">
        <v>3780.6</v>
      </c>
    </row>
    <row r="74" spans="1:10" s="19" customFormat="1" ht="15">
      <c r="A74" s="37" t="s">
        <v>47</v>
      </c>
      <c r="B74" s="33"/>
      <c r="C74" s="45"/>
      <c r="D74" s="23">
        <f>D75</f>
        <v>993.79</v>
      </c>
      <c r="E74" s="45"/>
      <c r="F74" s="47"/>
      <c r="G74" s="23">
        <f>D74/I74</f>
        <v>0.2849413653697279</v>
      </c>
      <c r="H74" s="23">
        <f>G74/12</f>
        <v>0.02374511378081066</v>
      </c>
      <c r="I74" s="11">
        <v>3487.7</v>
      </c>
      <c r="J74" s="12">
        <v>0.1391</v>
      </c>
    </row>
    <row r="75" spans="1:10" s="19" customFormat="1" ht="15">
      <c r="A75" s="44" t="s">
        <v>43</v>
      </c>
      <c r="B75" s="33" t="s">
        <v>18</v>
      </c>
      <c r="C75" s="45"/>
      <c r="D75" s="46">
        <v>993.79</v>
      </c>
      <c r="E75" s="45"/>
      <c r="F75" s="47"/>
      <c r="G75" s="45"/>
      <c r="H75" s="45"/>
      <c r="I75" s="11">
        <v>3487.7</v>
      </c>
      <c r="J75" s="12">
        <v>0.021400000000000002</v>
      </c>
    </row>
    <row r="76" spans="1:10" s="11" customFormat="1" ht="15">
      <c r="A76" s="37" t="s">
        <v>58</v>
      </c>
      <c r="B76" s="22"/>
      <c r="C76" s="23"/>
      <c r="D76" s="23">
        <v>0</v>
      </c>
      <c r="E76" s="23" t="e">
        <f>#REF!+#REF!</f>
        <v>#REF!</v>
      </c>
      <c r="F76" s="23" t="e">
        <f>#REF!+#REF!</f>
        <v>#REF!</v>
      </c>
      <c r="G76" s="23">
        <f>D76/I76</f>
        <v>0</v>
      </c>
      <c r="H76" s="23">
        <f>G76/12</f>
        <v>0</v>
      </c>
      <c r="I76" s="11">
        <v>3487.7</v>
      </c>
      <c r="J76" s="12">
        <v>0.3745</v>
      </c>
    </row>
    <row r="77" spans="1:10" s="11" customFormat="1" ht="15">
      <c r="A77" s="37" t="s">
        <v>57</v>
      </c>
      <c r="B77" s="22"/>
      <c r="C77" s="23"/>
      <c r="D77" s="23">
        <f>D78</f>
        <v>15702.99</v>
      </c>
      <c r="E77" s="23" t="e">
        <f>E78+#REF!</f>
        <v>#REF!</v>
      </c>
      <c r="F77" s="23" t="e">
        <f>F78+#REF!</f>
        <v>#REF!</v>
      </c>
      <c r="G77" s="23">
        <f>D77/I77</f>
        <v>4.502391260716231</v>
      </c>
      <c r="H77" s="23">
        <f>G77/12</f>
        <v>0.3751992717263526</v>
      </c>
      <c r="I77" s="11">
        <v>3487.7</v>
      </c>
      <c r="J77" s="12">
        <v>0.28890000000000005</v>
      </c>
    </row>
    <row r="78" spans="1:10" s="19" customFormat="1" ht="15">
      <c r="A78" s="44" t="s">
        <v>70</v>
      </c>
      <c r="B78" s="33" t="s">
        <v>64</v>
      </c>
      <c r="C78" s="45"/>
      <c r="D78" s="46">
        <v>15702.99</v>
      </c>
      <c r="E78" s="45"/>
      <c r="F78" s="47"/>
      <c r="G78" s="45"/>
      <c r="H78" s="45"/>
      <c r="I78" s="11">
        <v>3487.7</v>
      </c>
      <c r="J78" s="12">
        <v>0.25680000000000003</v>
      </c>
    </row>
    <row r="79" spans="1:10" s="19" customFormat="1" ht="25.5" customHeight="1" hidden="1">
      <c r="A79" s="44" t="s">
        <v>71</v>
      </c>
      <c r="B79" s="33" t="s">
        <v>18</v>
      </c>
      <c r="C79" s="45"/>
      <c r="D79" s="46">
        <f>G79*I79</f>
        <v>0</v>
      </c>
      <c r="E79" s="45"/>
      <c r="F79" s="47"/>
      <c r="G79" s="45">
        <f>H79*12</f>
        <v>0</v>
      </c>
      <c r="H79" s="45">
        <f>G79/12</f>
        <v>0.3519690627060814</v>
      </c>
      <c r="I79" s="11">
        <v>3487.7</v>
      </c>
      <c r="J79" s="12">
        <v>0</v>
      </c>
    </row>
    <row r="80" spans="1:10" s="11" customFormat="1" ht="29.25" customHeight="1" hidden="1">
      <c r="A80" s="49"/>
      <c r="B80" s="50"/>
      <c r="C80" s="42"/>
      <c r="D80" s="42"/>
      <c r="E80" s="42"/>
      <c r="F80" s="43"/>
      <c r="G80" s="42"/>
      <c r="H80" s="45">
        <f>G80/12</f>
        <v>0</v>
      </c>
      <c r="J80" s="12"/>
    </row>
    <row r="81" spans="1:10" s="11" customFormat="1" ht="29.25" customHeight="1" thickBot="1">
      <c r="A81" s="49" t="s">
        <v>35</v>
      </c>
      <c r="B81" s="22" t="s">
        <v>13</v>
      </c>
      <c r="C81" s="42">
        <f>F81*12</f>
        <v>0</v>
      </c>
      <c r="D81" s="42">
        <f>G81*I81</f>
        <v>18833.58</v>
      </c>
      <c r="E81" s="42">
        <f>H81*12</f>
        <v>5.4</v>
      </c>
      <c r="F81" s="43"/>
      <c r="G81" s="42">
        <f>H81*12</f>
        <v>5.4</v>
      </c>
      <c r="H81" s="42">
        <f>0.34+0.11</f>
        <v>0.45</v>
      </c>
      <c r="I81" s="11">
        <v>3487.7</v>
      </c>
      <c r="J81" s="12">
        <v>0.29960000000000003</v>
      </c>
    </row>
    <row r="82" spans="1:10" s="11" customFormat="1" ht="19.5" hidden="1" thickBot="1">
      <c r="A82" s="51" t="s">
        <v>103</v>
      </c>
      <c r="B82" s="41"/>
      <c r="C82" s="42">
        <f>F82*12</f>
        <v>0</v>
      </c>
      <c r="D82" s="42"/>
      <c r="E82" s="42"/>
      <c r="F82" s="43"/>
      <c r="G82" s="42"/>
      <c r="H82" s="42"/>
      <c r="I82" s="11">
        <v>3487.7</v>
      </c>
      <c r="J82" s="12"/>
    </row>
    <row r="83" spans="1:10" s="11" customFormat="1" ht="15.75" hidden="1" thickBot="1">
      <c r="A83" s="52" t="s">
        <v>76</v>
      </c>
      <c r="B83" s="53"/>
      <c r="C83" s="54"/>
      <c r="D83" s="42"/>
      <c r="E83" s="42"/>
      <c r="F83" s="43"/>
      <c r="G83" s="42"/>
      <c r="H83" s="42"/>
      <c r="I83" s="11">
        <v>3487.7</v>
      </c>
      <c r="J83" s="12"/>
    </row>
    <row r="84" spans="1:10" s="11" customFormat="1" ht="15.75" hidden="1" thickBot="1">
      <c r="A84" s="52" t="s">
        <v>77</v>
      </c>
      <c r="B84" s="53"/>
      <c r="C84" s="54"/>
      <c r="D84" s="42"/>
      <c r="E84" s="42"/>
      <c r="F84" s="43"/>
      <c r="G84" s="42"/>
      <c r="H84" s="42"/>
      <c r="I84" s="11">
        <v>3487.7</v>
      </c>
      <c r="J84" s="12"/>
    </row>
    <row r="85" spans="1:10" s="11" customFormat="1" ht="15.75" hidden="1" thickBot="1">
      <c r="A85" s="52" t="s">
        <v>78</v>
      </c>
      <c r="B85" s="53"/>
      <c r="C85" s="54"/>
      <c r="D85" s="42"/>
      <c r="E85" s="42"/>
      <c r="F85" s="43"/>
      <c r="G85" s="42"/>
      <c r="H85" s="42"/>
      <c r="I85" s="11">
        <v>3487.7</v>
      </c>
      <c r="J85" s="12"/>
    </row>
    <row r="86" spans="1:10" s="11" customFormat="1" ht="15.75" hidden="1" thickBot="1">
      <c r="A86" s="52" t="s">
        <v>79</v>
      </c>
      <c r="B86" s="53"/>
      <c r="C86" s="54"/>
      <c r="D86" s="42"/>
      <c r="E86" s="42"/>
      <c r="F86" s="43"/>
      <c r="G86" s="42"/>
      <c r="H86" s="42"/>
      <c r="I86" s="11">
        <v>3487.7</v>
      </c>
      <c r="J86" s="12"/>
    </row>
    <row r="87" spans="1:10" s="11" customFormat="1" ht="15.75" hidden="1" thickBot="1">
      <c r="A87" s="52" t="s">
        <v>80</v>
      </c>
      <c r="B87" s="53"/>
      <c r="C87" s="54"/>
      <c r="D87" s="42"/>
      <c r="E87" s="42"/>
      <c r="F87" s="43"/>
      <c r="G87" s="42"/>
      <c r="H87" s="42"/>
      <c r="I87" s="11">
        <v>3487.7</v>
      </c>
      <c r="J87" s="12"/>
    </row>
    <row r="88" spans="1:10" s="11" customFormat="1" ht="15.75" hidden="1" thickBot="1">
      <c r="A88" s="52" t="s">
        <v>81</v>
      </c>
      <c r="B88" s="53"/>
      <c r="C88" s="54"/>
      <c r="D88" s="42"/>
      <c r="E88" s="42"/>
      <c r="F88" s="43"/>
      <c r="G88" s="42"/>
      <c r="H88" s="42"/>
      <c r="I88" s="11">
        <v>3487.7</v>
      </c>
      <c r="J88" s="12"/>
    </row>
    <row r="89" spans="1:10" s="11" customFormat="1" ht="15.75" hidden="1" thickBot="1">
      <c r="A89" s="52" t="s">
        <v>82</v>
      </c>
      <c r="B89" s="53"/>
      <c r="C89" s="54"/>
      <c r="D89" s="42"/>
      <c r="E89" s="42"/>
      <c r="F89" s="43"/>
      <c r="G89" s="42"/>
      <c r="H89" s="42"/>
      <c r="I89" s="11">
        <v>3487.7</v>
      </c>
      <c r="J89" s="12"/>
    </row>
    <row r="90" spans="1:10" s="11" customFormat="1" ht="15.75" hidden="1" thickBot="1">
      <c r="A90" s="52" t="s">
        <v>83</v>
      </c>
      <c r="B90" s="53"/>
      <c r="C90" s="54"/>
      <c r="D90" s="42"/>
      <c r="E90" s="42"/>
      <c r="F90" s="43"/>
      <c r="G90" s="42"/>
      <c r="H90" s="42"/>
      <c r="I90" s="11">
        <v>3487.7</v>
      </c>
      <c r="J90" s="12"/>
    </row>
    <row r="91" spans="1:10" s="11" customFormat="1" ht="15.75" hidden="1" thickBot="1">
      <c r="A91" s="52" t="s">
        <v>84</v>
      </c>
      <c r="B91" s="53"/>
      <c r="C91" s="54"/>
      <c r="D91" s="42">
        <f>G91*I91</f>
        <v>0</v>
      </c>
      <c r="E91" s="42">
        <f>H91*12</f>
        <v>0</v>
      </c>
      <c r="F91" s="43" t="e">
        <f>#REF!+#REF!+#REF!+#REF!+#REF!+#REF!+#REF!+#REF!+#REF!+#REF!</f>
        <v>#REF!</v>
      </c>
      <c r="G91" s="42">
        <f>H91*12</f>
        <v>0</v>
      </c>
      <c r="H91" s="42"/>
      <c r="I91" s="11">
        <v>3487.7</v>
      </c>
      <c r="J91" s="12"/>
    </row>
    <row r="92" spans="1:10" s="11" customFormat="1" ht="19.5" hidden="1" thickBot="1">
      <c r="A92" s="55" t="s">
        <v>34</v>
      </c>
      <c r="B92" s="56"/>
      <c r="C92" s="57" t="e">
        <f>F92*12</f>
        <v>#REF!</v>
      </c>
      <c r="D92" s="58">
        <f>D14+D22+D31+D32+D33+D34+D35+D36+D37+D38+D40+D41+D42+D43+D44+D58+D68+D70+D74+D76+D77+D81+D82</f>
        <v>460210.2330399999</v>
      </c>
      <c r="E92" s="57">
        <f>H92*12</f>
        <v>133.96845113971958</v>
      </c>
      <c r="F92" s="58" t="e">
        <f>F14+F22+F31+F32+#REF!+#REF!+#REF!+#REF!+#REF!+F82+F81</f>
        <v>#REF!</v>
      </c>
      <c r="G92" s="57">
        <f>H92*12</f>
        <v>133.96845113971958</v>
      </c>
      <c r="H92" s="57">
        <f>H14+H22+H31+H32+H33+H34+H35+H36+H37+H38+H40+H41+H42+H43+H44+H58+H68+H70+H74+H76+H77+H81+H82</f>
        <v>11.164037594976632</v>
      </c>
      <c r="I92" s="11">
        <v>3487.7</v>
      </c>
      <c r="J92" s="12"/>
    </row>
    <row r="93" spans="1:10" s="11" customFormat="1" ht="19.5" hidden="1" thickBot="1">
      <c r="A93" s="55" t="s">
        <v>85</v>
      </c>
      <c r="B93" s="56"/>
      <c r="C93" s="57"/>
      <c r="D93" s="59">
        <f>G93*I93</f>
        <v>0</v>
      </c>
      <c r="E93" s="57"/>
      <c r="F93" s="58"/>
      <c r="G93" s="57">
        <f>H93*12</f>
        <v>0</v>
      </c>
      <c r="H93" s="57"/>
      <c r="I93" s="11">
        <v>3487.7</v>
      </c>
      <c r="J93" s="12"/>
    </row>
    <row r="94" spans="1:9" s="11" customFormat="1" ht="19.5" hidden="1" thickBot="1">
      <c r="A94" s="97"/>
      <c r="B94" s="98"/>
      <c r="C94" s="94"/>
      <c r="D94" s="99"/>
      <c r="E94" s="94"/>
      <c r="F94" s="100"/>
      <c r="G94" s="94"/>
      <c r="H94" s="100"/>
      <c r="I94" s="11">
        <v>3487.7</v>
      </c>
    </row>
    <row r="95" spans="1:9" s="11" customFormat="1" ht="19.5" thickBot="1">
      <c r="A95" s="88" t="s">
        <v>118</v>
      </c>
      <c r="B95" s="63" t="s">
        <v>12</v>
      </c>
      <c r="C95" s="40"/>
      <c r="D95" s="105">
        <f>G95*I95</f>
        <v>70811.712</v>
      </c>
      <c r="E95" s="40"/>
      <c r="F95" s="105"/>
      <c r="G95" s="40">
        <f>12*H95</f>
        <v>20.64</v>
      </c>
      <c r="H95" s="105">
        <v>1.72</v>
      </c>
      <c r="I95" s="11">
        <f>3487.7-56.9</f>
        <v>3430.7999999999997</v>
      </c>
    </row>
    <row r="96" spans="1:10" s="11" customFormat="1" ht="20.25" thickBot="1">
      <c r="A96" s="101" t="s">
        <v>34</v>
      </c>
      <c r="B96" s="102"/>
      <c r="C96" s="103"/>
      <c r="D96" s="104">
        <v>581249.07</v>
      </c>
      <c r="E96" s="104" t="e">
        <f>E81+E77+E76+E74+E70+E68+E58+E44+E43+E42+E41+E40+E39+E38+E35+E33+E34+E32+E31+E22+E14+E95</f>
        <v>#REF!</v>
      </c>
      <c r="F96" s="104" t="e">
        <f>F81+F77+F76+F74+F70+F68+F58+F44+F43+F42+F41+F40+F39+F38+F35+F33+F34+F32+F31+F22+F14+F95</f>
        <v>#REF!</v>
      </c>
      <c r="G96" s="104">
        <f>G81+G77+G76+G74+G70+G68+G58+G44+G43+G42+G41+G40+G39+G38+G35+G33+G34+G32+G31+G22+G14+G95</f>
        <v>166.9935681704074</v>
      </c>
      <c r="H96" s="107">
        <f>H81+H77+H76+H74+H70+H68+H58+H44+H43+H42+H41+H40+H39+H38+H35+H33+H34+H32+H31+H22+H14+H95</f>
        <v>13.921168501454558</v>
      </c>
      <c r="J96" s="12"/>
    </row>
    <row r="97" spans="1:10" s="67" customFormat="1" ht="20.25" hidden="1" thickBot="1">
      <c r="A97" s="62" t="s">
        <v>30</v>
      </c>
      <c r="B97" s="63" t="s">
        <v>12</v>
      </c>
      <c r="C97" s="63" t="s">
        <v>31</v>
      </c>
      <c r="D97" s="64"/>
      <c r="E97" s="63" t="s">
        <v>31</v>
      </c>
      <c r="F97" s="65"/>
      <c r="G97" s="63" t="s">
        <v>31</v>
      </c>
      <c r="H97" s="106"/>
      <c r="I97" s="11"/>
      <c r="J97" s="66"/>
    </row>
    <row r="98" spans="1:10" s="69" customFormat="1" ht="15">
      <c r="A98" s="68"/>
      <c r="I98" s="11"/>
      <c r="J98" s="70"/>
    </row>
    <row r="99" spans="1:10" s="69" customFormat="1" ht="15">
      <c r="A99" s="68"/>
      <c r="I99" s="11"/>
      <c r="J99" s="70"/>
    </row>
    <row r="100" spans="1:10" s="11" customFormat="1" ht="29.25" customHeight="1" hidden="1">
      <c r="A100" s="49"/>
      <c r="B100" s="22"/>
      <c r="C100" s="42"/>
      <c r="D100" s="22"/>
      <c r="E100" s="22"/>
      <c r="F100" s="22"/>
      <c r="G100" s="22"/>
      <c r="H100" s="22"/>
      <c r="J100" s="12"/>
    </row>
    <row r="101" spans="1:10" s="69" customFormat="1" ht="15">
      <c r="A101" s="68"/>
      <c r="I101" s="11"/>
      <c r="J101" s="70"/>
    </row>
    <row r="102" spans="1:10" s="69" customFormat="1" ht="15.75" thickBot="1">
      <c r="A102" s="68"/>
      <c r="I102" s="11"/>
      <c r="J102" s="70"/>
    </row>
    <row r="103" spans="1:10" s="11" customFormat="1" ht="30.75" thickBot="1">
      <c r="A103" s="60" t="s">
        <v>105</v>
      </c>
      <c r="B103" s="9"/>
      <c r="C103" s="61">
        <f>F103*12</f>
        <v>0</v>
      </c>
      <c r="D103" s="61">
        <f>D104+D107+D108</f>
        <v>479877.36</v>
      </c>
      <c r="E103" s="61">
        <f>E104+E107+E108</f>
        <v>0</v>
      </c>
      <c r="F103" s="61">
        <f>F104+F107+F108</f>
        <v>0</v>
      </c>
      <c r="G103" s="61">
        <f>G104+G107+G108</f>
        <v>137.59135246724202</v>
      </c>
      <c r="H103" s="61">
        <f>H104+H107+H108</f>
        <v>11.465946038936835</v>
      </c>
      <c r="I103" s="11">
        <v>3487.7</v>
      </c>
      <c r="J103" s="12"/>
    </row>
    <row r="104" spans="1:10" s="11" customFormat="1" ht="15">
      <c r="A104" s="71" t="s">
        <v>152</v>
      </c>
      <c r="B104" s="27"/>
      <c r="C104" s="28"/>
      <c r="D104" s="72">
        <v>146880.53</v>
      </c>
      <c r="E104" s="72"/>
      <c r="F104" s="92"/>
      <c r="G104" s="54">
        <f>D104/I104</f>
        <v>42.11386587149124</v>
      </c>
      <c r="H104" s="30">
        <f>G104/12</f>
        <v>3.50948882262427</v>
      </c>
      <c r="I104" s="11">
        <v>3487.7</v>
      </c>
      <c r="J104" s="12"/>
    </row>
    <row r="105" spans="1:10" s="11" customFormat="1" ht="15" hidden="1">
      <c r="A105" s="71"/>
      <c r="B105" s="53"/>
      <c r="C105" s="54"/>
      <c r="D105" s="73"/>
      <c r="E105" s="73"/>
      <c r="F105" s="93"/>
      <c r="G105" s="54" t="e">
        <f>D105/I105</f>
        <v>#DIV/0!</v>
      </c>
      <c r="H105" s="30" t="e">
        <f>G105/12</f>
        <v>#DIV/0!</v>
      </c>
      <c r="J105" s="12"/>
    </row>
    <row r="106" spans="1:10" s="11" customFormat="1" ht="15" hidden="1">
      <c r="A106" s="74" t="s">
        <v>78</v>
      </c>
      <c r="B106" s="53"/>
      <c r="C106" s="54"/>
      <c r="D106" s="73"/>
      <c r="E106" s="73"/>
      <c r="F106" s="93"/>
      <c r="G106" s="54">
        <f>D106/I106</f>
        <v>0</v>
      </c>
      <c r="H106" s="30">
        <f>G106/12</f>
        <v>0</v>
      </c>
      <c r="I106" s="11">
        <v>3487.7</v>
      </c>
      <c r="J106" s="12"/>
    </row>
    <row r="107" spans="1:10" s="11" customFormat="1" ht="15">
      <c r="A107" s="74" t="s">
        <v>136</v>
      </c>
      <c r="B107" s="53"/>
      <c r="C107" s="54"/>
      <c r="D107" s="73">
        <v>9198.62</v>
      </c>
      <c r="E107" s="73"/>
      <c r="F107" s="93"/>
      <c r="G107" s="54">
        <f>D107/I107</f>
        <v>2.637445881239786</v>
      </c>
      <c r="H107" s="30">
        <f>G107/12</f>
        <v>0.21978715676998217</v>
      </c>
      <c r="I107" s="11">
        <v>3487.7</v>
      </c>
      <c r="J107" s="12"/>
    </row>
    <row r="108" spans="1:10" s="11" customFormat="1" ht="15">
      <c r="A108" s="52" t="s">
        <v>151</v>
      </c>
      <c r="B108" s="53"/>
      <c r="C108" s="54"/>
      <c r="D108" s="53">
        <v>323798.21</v>
      </c>
      <c r="E108" s="53"/>
      <c r="F108" s="53"/>
      <c r="G108" s="54">
        <f>D108/I108</f>
        <v>92.840040714511</v>
      </c>
      <c r="H108" s="30">
        <f>G108/12</f>
        <v>7.7366700595425835</v>
      </c>
      <c r="I108" s="11">
        <v>3487.7</v>
      </c>
      <c r="J108" s="12"/>
    </row>
    <row r="109" spans="1:10" s="11" customFormat="1" ht="15">
      <c r="A109" s="75"/>
      <c r="B109" s="76"/>
      <c r="C109" s="77"/>
      <c r="D109" s="77"/>
      <c r="E109" s="77"/>
      <c r="F109" s="77"/>
      <c r="G109" s="77"/>
      <c r="H109" s="77"/>
      <c r="J109" s="12"/>
    </row>
    <row r="110" spans="1:10" s="69" customFormat="1" ht="13.5" thickBot="1">
      <c r="A110" s="68"/>
      <c r="J110" s="70"/>
    </row>
    <row r="111" spans="1:10" s="81" customFormat="1" ht="15.75" thickBot="1">
      <c r="A111" s="78" t="s">
        <v>86</v>
      </c>
      <c r="B111" s="79"/>
      <c r="C111" s="79"/>
      <c r="D111" s="80">
        <f>D96+D103</f>
        <v>1061126.43</v>
      </c>
      <c r="E111" s="80" t="e">
        <f>E96+E103</f>
        <v>#REF!</v>
      </c>
      <c r="F111" s="80" t="e">
        <f>F96+F103</f>
        <v>#REF!</v>
      </c>
      <c r="G111" s="80">
        <f>G96+G103</f>
        <v>304.5849206376494</v>
      </c>
      <c r="H111" s="80">
        <f>H96+H100+H103</f>
        <v>25.387114540391394</v>
      </c>
      <c r="J111" s="82"/>
    </row>
    <row r="112" spans="1:10" s="86" customFormat="1" ht="18.75">
      <c r="A112" s="83"/>
      <c r="B112" s="84"/>
      <c r="C112" s="85"/>
      <c r="D112" s="85"/>
      <c r="E112" s="85"/>
      <c r="F112" s="85"/>
      <c r="G112" s="85"/>
      <c r="H112" s="85"/>
      <c r="J112" s="87"/>
    </row>
    <row r="113" spans="1:10" s="67" customFormat="1" ht="19.5">
      <c r="A113" s="89"/>
      <c r="B113" s="90"/>
      <c r="C113" s="90"/>
      <c r="D113" s="90"/>
      <c r="E113" s="91"/>
      <c r="F113" s="91"/>
      <c r="G113" s="91"/>
      <c r="H113" s="90"/>
      <c r="J113" s="66"/>
    </row>
    <row r="114" spans="1:10" s="67" customFormat="1" ht="19.5">
      <c r="A114" s="89"/>
      <c r="B114" s="90"/>
      <c r="C114" s="90"/>
      <c r="D114" s="90"/>
      <c r="E114" s="91"/>
      <c r="F114" s="91"/>
      <c r="G114" s="91"/>
      <c r="H114" s="90"/>
      <c r="J114" s="66"/>
    </row>
    <row r="115" spans="1:10" s="69" customFormat="1" ht="14.25">
      <c r="A115" s="121" t="s">
        <v>32</v>
      </c>
      <c r="B115" s="121"/>
      <c r="C115" s="121"/>
      <c r="D115" s="121"/>
      <c r="E115" s="121"/>
      <c r="F115" s="121"/>
      <c r="J115" s="70"/>
    </row>
    <row r="116" spans="1:10" s="69" customFormat="1" ht="12.75">
      <c r="A116" s="68" t="s">
        <v>33</v>
      </c>
      <c r="J116" s="70"/>
    </row>
    <row r="117" s="69" customFormat="1" ht="12.75">
      <c r="J117" s="70"/>
    </row>
    <row r="118" s="69" customFormat="1" ht="12.75">
      <c r="J118" s="70"/>
    </row>
    <row r="119" s="69" customFormat="1" ht="12.75">
      <c r="J119" s="70"/>
    </row>
    <row r="120" s="69" customFormat="1" ht="12.75">
      <c r="J120" s="70"/>
    </row>
    <row r="121" s="69" customFormat="1" ht="12.75">
      <c r="J121" s="70"/>
    </row>
    <row r="122" s="69" customFormat="1" ht="12.75">
      <c r="J122" s="70"/>
    </row>
    <row r="123" s="69" customFormat="1" ht="12.75">
      <c r="J123" s="70"/>
    </row>
    <row r="124" s="69" customFormat="1" ht="12.75">
      <c r="J124" s="70"/>
    </row>
    <row r="125" s="69" customFormat="1" ht="12.75">
      <c r="J125" s="70"/>
    </row>
    <row r="126" s="69" customFormat="1" ht="12.75">
      <c r="J126" s="70"/>
    </row>
    <row r="127" s="69" customFormat="1" ht="12.75">
      <c r="J127" s="70"/>
    </row>
    <row r="128" s="69" customFormat="1" ht="12.75">
      <c r="J128" s="70"/>
    </row>
    <row r="129" s="69" customFormat="1" ht="12.75">
      <c r="J129" s="70"/>
    </row>
  </sheetData>
  <sheetProtection/>
  <mergeCells count="12">
    <mergeCell ref="A7:H7"/>
    <mergeCell ref="A8:H8"/>
    <mergeCell ref="A9:H9"/>
    <mergeCell ref="A10:H10"/>
    <mergeCell ref="A13:H13"/>
    <mergeCell ref="A115:F115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2014-06-11T08:37:37Z</cp:lastPrinted>
  <dcterms:created xsi:type="dcterms:W3CDTF">2010-04-02T14:46:04Z</dcterms:created>
  <dcterms:modified xsi:type="dcterms:W3CDTF">2014-08-13T06:17:10Z</dcterms:modified>
  <cp:category/>
  <cp:version/>
  <cp:contentType/>
  <cp:contentStatus/>
</cp:coreProperties>
</file>