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</sheets>
  <definedNames>
    <definedName name="_xlnm.Print_Area" localSheetId="0">'по голосованию'!$A$1:$H$146</definedName>
  </definedNames>
  <calcPr fullCalcOnLoad="1" fullPrecision="0"/>
</workbook>
</file>

<file path=xl/sharedStrings.xml><?xml version="1.0" encoding="utf-8"?>
<sst xmlns="http://schemas.openxmlformats.org/spreadsheetml/2006/main" count="187" uniqueCount="133">
  <si>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</si>
  <si>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</si>
  <si>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</si>
  <si>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</si>
  <si>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</si>
  <si>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</si>
  <si>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</si>
  <si>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</si>
  <si>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</si>
  <si>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</si>
  <si>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</si>
  <si>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</si>
  <si>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</si>
  <si>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</si>
  <si>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</si>
  <si>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</si>
  <si>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</si>
  <si>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</si>
  <si>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</si>
  <si>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</si>
  <si>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</si>
  <si>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</si>
  <si>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</si>
  <si>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</si>
  <si>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</si>
  <si>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</si>
  <si>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</si>
  <si>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</si>
  <si>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</si>
  <si>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</si>
  <si>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</si>
  <si>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</si>
  <si>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</si>
  <si>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</si>
  <si>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</si>
  <si>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</si>
  <si>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</si>
  <si>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</si>
  <si>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</si>
  <si>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</si>
  <si>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</si>
  <si>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</si>
  <si>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ревизия ВРУ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</si>
  <si>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</si>
  <si>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</si>
  <si>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</si>
  <si>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</si>
  <si>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</si>
  <si>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</si>
  <si>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</si>
  <si>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</si>
  <si>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</si>
  <si>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</si>
  <si>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</si>
  <si>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</si>
  <si>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</si>
  <si>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</si>
  <si>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</si>
  <si>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</si>
  <si>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</si>
  <si>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</si>
  <si>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</si>
  <si>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</si>
  <si>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холодного водоснабжения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</si>
  <si>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</si>
  <si>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</si>
  <si>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</si>
  <si>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</si>
  <si>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1 раз</t>
  </si>
  <si>
    <t>опрессовка бойлера</t>
  </si>
  <si>
    <t>восстановление подвального освещения</t>
  </si>
  <si>
    <t>очистка кровли от снега и скалывание сосулек</t>
  </si>
  <si>
    <t>восстановление общедомового уличного освещения</t>
  </si>
  <si>
    <t>замена ( поверка ) КИП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</si>
  <si>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</si>
  <si>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</si>
  <si>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</si>
  <si>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</si>
  <si>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ремонт кровли</t>
  </si>
  <si>
    <t>ремонт какнализационных вытяжек</t>
  </si>
  <si>
    <t>ремонт вентшахт</t>
  </si>
  <si>
    <t>ремонт балконных плит и выходов на кровлю</t>
  </si>
  <si>
    <t>ремонт дверей в подвал</t>
  </si>
  <si>
    <t>заделка подвальных продухов</t>
  </si>
  <si>
    <t>ремонт козырьков подъездов</t>
  </si>
  <si>
    <t>КИП и автоматика (бойлер)</t>
  </si>
  <si>
    <t>КИП и автоматика (тепловой узел)</t>
  </si>
  <si>
    <t>усановка дверей на кровлю и остекление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</si>
  <si>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</si>
  <si>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</si>
  <si>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</si>
  <si>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</si>
  <si>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</si>
  <si>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</si>
  <si>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</si>
  <si>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</si>
  <si>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</si>
  <si>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</si>
  <si>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</si>
  <si>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</si>
  <si>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</si>
  <si>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</si>
  <si>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1 раз в сутки во время гололеда</t>
  </si>
  <si>
    <t>ВСЕГО:</t>
  </si>
  <si>
    <t>1 раз в 4 месяца</t>
  </si>
  <si>
    <t>Предлагаемый перечень работ по текущему ремонту                                       ( на выбор собственников)</t>
  </si>
  <si>
    <t>замена насоса ГВС (резерв)</t>
  </si>
  <si>
    <t>по адресу: ул.Ленинского Комсомола, д.35(S общ.=4479,9 м2, S зем.уч.= 1371,22 м2)</t>
  </si>
  <si>
    <t>окос травы</t>
  </si>
  <si>
    <t>2-3 раза</t>
  </si>
  <si>
    <t>ревизия задвижек отопления (диам.50мм-1 шт., диам.80мм-8 шт. )</t>
  </si>
  <si>
    <t>подключение системы отопления с регулировкой</t>
  </si>
  <si>
    <t>замена  КИП (манометр 1шт.)</t>
  </si>
  <si>
    <t>1 раз в 4 года</t>
  </si>
  <si>
    <t>замена трансформатора тока (1 узел учета/ 3ТТ)</t>
  </si>
  <si>
    <t>Сбор, вывоз и утилизация ТБО, руб/м2</t>
  </si>
  <si>
    <t>2014-2015 гг.</t>
  </si>
  <si>
    <t>Управление многоквартирным домом всего, в т.ч.:</t>
  </si>
  <si>
    <t>заполнение электронных паспортов</t>
  </si>
  <si>
    <t>ремонт крылец 6 шт.</t>
  </si>
  <si>
    <t>установка спускников на стояки отопления диам.15 мм - 30 шт.</t>
  </si>
  <si>
    <t>установка шар.кранов на эл.узел диам.15 мм-2 шт.</t>
  </si>
  <si>
    <t>демонтаж задвижки в т.узле диам.50 мм-1 шт.</t>
  </si>
  <si>
    <t>окраска трубопроводов СТС в т/у "Корунд"</t>
  </si>
  <si>
    <t>уборка мусора в тех.подвале</t>
  </si>
  <si>
    <t>(стоимость услуг увеличена на 6,6% в соответствии с уровнем инфляции 2013г.)</t>
  </si>
  <si>
    <t>проверка вентканалов и канализационных вытяжек</t>
  </si>
  <si>
    <t>гидравлическое испытание элеватор.узлов и запорной арматуры</t>
  </si>
  <si>
    <t>ревизия задвижек диам.80мм-4 шт.</t>
  </si>
  <si>
    <t>ремонт корпичной кладки фасада (с автовышки) 6 й подъезд</t>
  </si>
  <si>
    <t>ремонт входа в подвал</t>
  </si>
  <si>
    <t>восстановление циркуляции ГВС ( 1 подъезд)</t>
  </si>
  <si>
    <t>монтаж кабельных линий от термосопротивлений до приборов учета тепла системы теплоснабжения и ГВС МКД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</si>
</sst>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  <numFmt numFmtId="168" formatCode="0.000000"/>
    <numFmt numFmtId="169" formatCode="0.00000"/>
    <numFmt numFmtId="170" formatCode="0.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b/>
      <sz val="14"/>
      <name val="Arial Cyr"/>
      <family val="0"/>
    </font>
    <font>
      <b/>
      <sz val="10"/>
      <name val="Arial Blac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8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2" fontId="0" fillId="24" borderId="12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2" fontId="19" fillId="24" borderId="0" xfId="0" applyNumberFormat="1" applyFont="1" applyFill="1" applyBorder="1" applyAlignment="1">
      <alignment horizont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0" fillId="24" borderId="13" xfId="0" applyFont="1" applyFill="1" applyBorder="1" applyAlignment="1">
      <alignment horizontal="left" vertical="center" wrapText="1"/>
    </xf>
    <xf numFmtId="2" fontId="0" fillId="24" borderId="14" xfId="0" applyNumberFormat="1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textRotation="90" wrapText="1"/>
    </xf>
    <xf numFmtId="0" fontId="18" fillId="24" borderId="16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22" xfId="0" applyFont="1" applyFill="1" applyBorder="1" applyAlignment="1">
      <alignment horizontal="left" vertical="center" wrapText="1"/>
    </xf>
    <xf numFmtId="0" fontId="18" fillId="24" borderId="12" xfId="0" applyFont="1" applyFill="1" applyBorder="1" applyAlignment="1">
      <alignment horizontal="center" vertical="center" wrapText="1"/>
    </xf>
    <xf numFmtId="2" fontId="18" fillId="24" borderId="14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12" xfId="0" applyNumberFormat="1" applyFont="1" applyFill="1" applyBorder="1" applyAlignment="1">
      <alignment horizontal="center" vertical="center" wrapText="1"/>
    </xf>
    <xf numFmtId="0" fontId="18" fillId="24" borderId="23" xfId="0" applyFont="1" applyFill="1" applyBorder="1" applyAlignment="1">
      <alignment horizontal="center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left" vertical="center" wrapText="1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0" fontId="19" fillId="24" borderId="0" xfId="0" applyFont="1" applyFill="1" applyAlignment="1">
      <alignment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19" fillId="24" borderId="23" xfId="0" applyFont="1" applyFill="1" applyBorder="1" applyAlignment="1">
      <alignment horizontal="left" vertical="center" wrapText="1"/>
    </xf>
    <xf numFmtId="0" fontId="19" fillId="24" borderId="24" xfId="0" applyFont="1" applyFill="1" applyBorder="1" applyAlignment="1">
      <alignment horizontal="left" vertical="center" wrapText="1"/>
    </xf>
    <xf numFmtId="0" fontId="18" fillId="24" borderId="25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 wrapText="1"/>
    </xf>
    <xf numFmtId="2" fontId="24" fillId="0" borderId="14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24" borderId="13" xfId="0" applyFont="1" applyFill="1" applyBorder="1" applyAlignment="1">
      <alignment horizontal="left" vertical="center" wrapText="1"/>
    </xf>
    <xf numFmtId="2" fontId="18" fillId="0" borderId="14" xfId="0" applyNumberFormat="1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left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left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left" vertical="center"/>
    </xf>
    <xf numFmtId="0" fontId="23" fillId="24" borderId="16" xfId="0" applyFont="1" applyFill="1" applyBorder="1" applyAlignment="1">
      <alignment horizontal="center" vertical="center"/>
    </xf>
    <xf numFmtId="2" fontId="23" fillId="24" borderId="10" xfId="0" applyNumberFormat="1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left" vertical="center" wrapText="1"/>
    </xf>
    <xf numFmtId="0" fontId="23" fillId="24" borderId="16" xfId="0" applyFont="1" applyFill="1" applyBorder="1" applyAlignment="1">
      <alignment horizontal="center" vertical="center" wrapText="1"/>
    </xf>
    <xf numFmtId="2" fontId="23" fillId="24" borderId="16" xfId="0" applyNumberFormat="1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23" fillId="24" borderId="12" xfId="0" applyFont="1" applyFill="1" applyBorder="1" applyAlignment="1">
      <alignment horizontal="left" vertical="center" wrapText="1"/>
    </xf>
    <xf numFmtId="0" fontId="23" fillId="24" borderId="12" xfId="0" applyFont="1" applyFill="1" applyBorder="1" applyAlignment="1">
      <alignment horizontal="center" vertical="center" wrapText="1"/>
    </xf>
    <xf numFmtId="2" fontId="23" fillId="24" borderId="12" xfId="0" applyNumberFormat="1" applyFont="1" applyFill="1" applyBorder="1" applyAlignment="1">
      <alignment horizontal="center" vertical="center" wrapText="1"/>
    </xf>
    <xf numFmtId="2" fontId="0" fillId="24" borderId="0" xfId="0" applyNumberFormat="1" applyFill="1" applyAlignment="1">
      <alignment/>
    </xf>
    <xf numFmtId="2" fontId="20" fillId="24" borderId="0" xfId="0" applyNumberFormat="1" applyFont="1" applyFill="1" applyAlignment="1">
      <alignment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2" fontId="23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2" fontId="20" fillId="24" borderId="0" xfId="0" applyNumberFormat="1" applyFont="1" applyFill="1" applyAlignment="1">
      <alignment horizontal="center" vertical="center"/>
    </xf>
    <xf numFmtId="2" fontId="19" fillId="24" borderId="0" xfId="0" applyNumberFormat="1" applyFont="1" applyFill="1" applyAlignment="1">
      <alignment/>
    </xf>
    <xf numFmtId="0" fontId="0" fillId="24" borderId="12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left" vertical="center" wrapText="1"/>
    </xf>
    <xf numFmtId="2" fontId="18" fillId="0" borderId="1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23" fillId="25" borderId="12" xfId="0" applyNumberFormat="1" applyFont="1" applyFill="1" applyBorder="1" applyAlignment="1">
      <alignment horizontal="center"/>
    </xf>
    <xf numFmtId="2" fontId="18" fillId="25" borderId="14" xfId="0" applyNumberFormat="1" applyFont="1" applyFill="1" applyBorder="1" applyAlignment="1">
      <alignment horizontal="center" vertical="center" wrapText="1"/>
    </xf>
    <xf numFmtId="2" fontId="18" fillId="25" borderId="29" xfId="0" applyNumberFormat="1" applyFont="1" applyFill="1" applyBorder="1" applyAlignment="1">
      <alignment horizontal="center" vertical="center" wrapText="1"/>
    </xf>
    <xf numFmtId="2" fontId="18" fillId="25" borderId="30" xfId="0" applyNumberFormat="1" applyFont="1" applyFill="1" applyBorder="1" applyAlignment="1">
      <alignment horizontal="center" vertical="center" wrapText="1"/>
    </xf>
    <xf numFmtId="2" fontId="24" fillId="25" borderId="14" xfId="0" applyNumberFormat="1" applyFont="1" applyFill="1" applyBorder="1" applyAlignment="1">
      <alignment horizontal="center" vertical="center" wrapText="1"/>
    </xf>
    <xf numFmtId="2" fontId="24" fillId="25" borderId="29" xfId="0" applyNumberFormat="1" applyFont="1" applyFill="1" applyBorder="1" applyAlignment="1">
      <alignment horizontal="center" vertical="center" wrapText="1"/>
    </xf>
    <xf numFmtId="2" fontId="24" fillId="25" borderId="30" xfId="0" applyNumberFormat="1" applyFont="1" applyFill="1" applyBorder="1" applyAlignment="1">
      <alignment horizontal="center" vertical="center" wrapText="1"/>
    </xf>
    <xf numFmtId="2" fontId="18" fillId="25" borderId="31" xfId="0" applyNumberFormat="1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18" fillId="25" borderId="23" xfId="0" applyNumberFormat="1" applyFont="1" applyFill="1" applyBorder="1" applyAlignment="1">
      <alignment horizontal="center" vertical="center" wrapText="1"/>
    </xf>
    <xf numFmtId="2" fontId="18" fillId="25" borderId="32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2" fontId="0" fillId="25" borderId="33" xfId="0" applyNumberFormat="1" applyFont="1" applyFill="1" applyBorder="1" applyAlignment="1">
      <alignment horizontal="center" vertical="center" wrapText="1"/>
    </xf>
    <xf numFmtId="2" fontId="0" fillId="25" borderId="31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18" fillId="25" borderId="25" xfId="0" applyFont="1" applyFill="1" applyBorder="1" applyAlignment="1">
      <alignment horizontal="center" vertical="center"/>
    </xf>
    <xf numFmtId="0" fontId="18" fillId="25" borderId="34" xfId="0" applyFont="1" applyFill="1" applyBorder="1" applyAlignment="1">
      <alignment horizontal="center" vertical="center"/>
    </xf>
    <xf numFmtId="0" fontId="18" fillId="25" borderId="35" xfId="0" applyFont="1" applyFill="1" applyBorder="1" applyAlignment="1">
      <alignment horizontal="center" vertical="center"/>
    </xf>
    <xf numFmtId="0" fontId="0" fillId="25" borderId="0" xfId="0" applyFill="1" applyAlignment="1">
      <alignment horizontal="center" vertical="center"/>
    </xf>
    <xf numFmtId="2" fontId="23" fillId="25" borderId="16" xfId="0" applyNumberFormat="1" applyFont="1" applyFill="1" applyBorder="1" applyAlignment="1">
      <alignment horizontal="center" vertical="center" wrapText="1"/>
    </xf>
    <xf numFmtId="2" fontId="0" fillId="25" borderId="29" xfId="0" applyNumberFormat="1" applyFont="1" applyFill="1" applyBorder="1" applyAlignment="1">
      <alignment horizontal="center" vertical="center" wrapText="1"/>
    </xf>
    <xf numFmtId="2" fontId="0" fillId="25" borderId="30" xfId="0" applyNumberFormat="1" applyFont="1" applyFill="1" applyBorder="1" applyAlignment="1">
      <alignment horizontal="center" vertical="center" wrapText="1"/>
    </xf>
    <xf numFmtId="0" fontId="20" fillId="26" borderId="0" xfId="0" applyFont="1" applyFill="1" applyAlignment="1">
      <alignment horizontal="center"/>
    </xf>
    <xf numFmtId="0" fontId="0" fillId="24" borderId="13" xfId="0" applyFont="1" applyFill="1" applyBorder="1" applyAlignment="1">
      <alignment horizontal="left" vertical="center" wrapText="1"/>
    </xf>
    <xf numFmtId="0" fontId="26" fillId="25" borderId="22" xfId="0" applyFont="1" applyFill="1" applyBorder="1" applyAlignment="1">
      <alignment horizontal="left" vertical="center" wrapText="1"/>
    </xf>
    <xf numFmtId="0" fontId="24" fillId="25" borderId="14" xfId="0" applyFont="1" applyFill="1" applyBorder="1" applyAlignment="1">
      <alignment horizontal="center" vertical="center" wrapText="1"/>
    </xf>
    <xf numFmtId="0" fontId="24" fillId="25" borderId="2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0" fillId="26" borderId="12" xfId="0" applyNumberFormat="1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horizontal="left" vertical="center" wrapText="1"/>
    </xf>
    <xf numFmtId="0" fontId="0" fillId="25" borderId="12" xfId="0" applyFont="1" applyFill="1" applyBorder="1" applyAlignment="1">
      <alignment horizontal="center" vertical="center" wrapText="1"/>
    </xf>
    <xf numFmtId="167" fontId="18" fillId="24" borderId="0" xfId="0" applyNumberFormat="1" applyFont="1" applyFill="1" applyAlignment="1">
      <alignment horizontal="center" vertical="center" wrapText="1"/>
    </xf>
    <xf numFmtId="2" fontId="19" fillId="25" borderId="36" xfId="0" applyNumberFormat="1" applyFont="1" applyFill="1" applyBorder="1" applyAlignment="1">
      <alignment horizontal="center"/>
    </xf>
    <xf numFmtId="2" fontId="18" fillId="25" borderId="16" xfId="0" applyNumberFormat="1" applyFont="1" applyFill="1" applyBorder="1" applyAlignment="1">
      <alignment horizontal="center" vertical="center" wrapText="1"/>
    </xf>
    <xf numFmtId="2" fontId="19" fillId="25" borderId="10" xfId="0" applyNumberFormat="1" applyFont="1" applyFill="1" applyBorder="1" applyAlignment="1">
      <alignment horizontal="center"/>
    </xf>
    <xf numFmtId="0" fontId="0" fillId="25" borderId="12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left" vertical="center" wrapText="1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19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2" fontId="21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2" fontId="19" fillId="0" borderId="37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9" fillId="25" borderId="38" xfId="0" applyFont="1" applyFill="1" applyBorder="1" applyAlignment="1">
      <alignment horizontal="center" vertical="center" wrapText="1"/>
    </xf>
    <xf numFmtId="0" fontId="19" fillId="25" borderId="39" xfId="0" applyFont="1" applyFill="1" applyBorder="1" applyAlignment="1">
      <alignment horizontal="center" vertical="center" wrapText="1"/>
    </xf>
    <xf numFmtId="0" fontId="0" fillId="25" borderId="39" xfId="0" applyFill="1" applyBorder="1" applyAlignment="1">
      <alignment horizontal="center" vertical="center" wrapText="1"/>
    </xf>
    <xf numFmtId="0" fontId="0" fillId="25" borderId="40" xfId="0" applyFill="1" applyBorder="1" applyAlignment="1">
      <alignment horizontal="center" vertical="center" wrapText="1"/>
    </xf>
    <xf numFmtId="0" fontId="21" fillId="25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3"/>
  <sheetViews>
    <sheetView tabSelected="1" zoomScale="75" zoomScaleNormal="75" zoomScalePageLayoutView="0" workbookViewId="0" topLeftCell="A84">
      <selection activeCell="A1" sqref="A1:H136"/>
    </sheetView>
  </sheetViews>
  <sheetFormatPr defaultColWidth="9.00390625" defaultRowHeight="12.75"/>
  <cols>
    <col min="1" max="1" width="72.75390625" style="7" customWidth="1"/>
    <col min="2" max="2" width="19.125" style="7" customWidth="1"/>
    <col min="3" max="3" width="13.875" style="7" hidden="1" customWidth="1"/>
    <col min="4" max="4" width="18.25390625" style="7" customWidth="1"/>
    <col min="5" max="5" width="13.875" style="7" hidden="1" customWidth="1"/>
    <col min="6" max="6" width="20.875" style="7" hidden="1" customWidth="1"/>
    <col min="7" max="7" width="15.00390625" style="7" customWidth="1"/>
    <col min="8" max="8" width="20.875" style="7" customWidth="1"/>
    <col min="9" max="9" width="12.625" style="7" customWidth="1"/>
    <col min="10" max="10" width="15.375" style="69" hidden="1" customWidth="1"/>
    <col min="11" max="14" width="15.375" style="7" customWidth="1"/>
    <col min="15" max="16384" width="9.125" style="7" customWidth="1"/>
  </cols>
  <sheetData>
    <row r="1" spans="1:8" ht="16.5" customHeight="1">
      <c r="A1" s="119" t="s">
        <v>0</v>
      </c>
      <c r="B1" s="120"/>
      <c r="C1" s="120"/>
      <c r="D1" s="120"/>
      <c r="E1" s="120"/>
      <c r="F1" s="120"/>
      <c r="G1" s="120"/>
      <c r="H1" s="120"/>
    </row>
    <row r="2" spans="2:8" ht="12.75" customHeight="1">
      <c r="B2" s="121" t="s">
        <v>1</v>
      </c>
      <c r="C2" s="121"/>
      <c r="D2" s="121"/>
      <c r="E2" s="121"/>
      <c r="F2" s="121"/>
      <c r="G2" s="120"/>
      <c r="H2" s="120"/>
    </row>
    <row r="3" spans="1:8" ht="19.5" customHeight="1">
      <c r="A3" s="104" t="s">
        <v>116</v>
      </c>
      <c r="B3" s="121" t="s">
        <v>2</v>
      </c>
      <c r="C3" s="121"/>
      <c r="D3" s="121"/>
      <c r="E3" s="121"/>
      <c r="F3" s="121"/>
      <c r="G3" s="120"/>
      <c r="H3" s="120"/>
    </row>
    <row r="4" spans="2:8" ht="14.25" customHeight="1">
      <c r="B4" s="121" t="s">
        <v>36</v>
      </c>
      <c r="C4" s="121"/>
      <c r="D4" s="121"/>
      <c r="E4" s="121"/>
      <c r="F4" s="121"/>
      <c r="G4" s="120"/>
      <c r="H4" s="120"/>
    </row>
    <row r="5" spans="1:8" s="81" customFormat="1" ht="39.75" customHeight="1">
      <c r="A5" s="124"/>
      <c r="B5" s="125"/>
      <c r="C5" s="125"/>
      <c r="D5" s="125"/>
      <c r="E5" s="125"/>
      <c r="F5" s="125"/>
      <c r="G5" s="125"/>
      <c r="H5" s="125"/>
    </row>
    <row r="6" spans="1:8" s="81" customFormat="1" ht="33" customHeight="1">
      <c r="A6" s="126" t="s">
        <v>125</v>
      </c>
      <c r="B6" s="127"/>
      <c r="C6" s="127"/>
      <c r="D6" s="127"/>
      <c r="E6" s="127"/>
      <c r="F6" s="127"/>
      <c r="G6" s="127"/>
      <c r="H6" s="127"/>
    </row>
    <row r="7" spans="1:10" s="10" customFormat="1" ht="22.5" customHeight="1">
      <c r="A7" s="122" t="s">
        <v>3</v>
      </c>
      <c r="B7" s="122"/>
      <c r="C7" s="122"/>
      <c r="D7" s="122"/>
      <c r="E7" s="123"/>
      <c r="F7" s="123"/>
      <c r="G7" s="123"/>
      <c r="H7" s="123"/>
      <c r="J7" s="70"/>
    </row>
    <row r="8" spans="1:8" s="11" customFormat="1" ht="18.75" customHeight="1">
      <c r="A8" s="122" t="s">
        <v>107</v>
      </c>
      <c r="B8" s="122"/>
      <c r="C8" s="122"/>
      <c r="D8" s="122"/>
      <c r="E8" s="123"/>
      <c r="F8" s="123"/>
      <c r="G8" s="123"/>
      <c r="H8" s="123"/>
    </row>
    <row r="9" spans="1:8" s="12" customFormat="1" ht="17.25" customHeight="1">
      <c r="A9" s="128" t="s">
        <v>76</v>
      </c>
      <c r="B9" s="128"/>
      <c r="C9" s="128"/>
      <c r="D9" s="128"/>
      <c r="E9" s="129"/>
      <c r="F9" s="129"/>
      <c r="G9" s="129"/>
      <c r="H9" s="129"/>
    </row>
    <row r="10" spans="1:8" s="11" customFormat="1" ht="30" customHeight="1" thickBot="1">
      <c r="A10" s="130" t="s">
        <v>88</v>
      </c>
      <c r="B10" s="130"/>
      <c r="C10" s="130"/>
      <c r="D10" s="130"/>
      <c r="E10" s="131"/>
      <c r="F10" s="131"/>
      <c r="G10" s="131"/>
      <c r="H10" s="131"/>
    </row>
    <row r="11" spans="1:10" s="16" customFormat="1" ht="139.5" customHeight="1" thickBot="1">
      <c r="A11" s="13" t="s">
        <v>4</v>
      </c>
      <c r="B11" s="14" t="s">
        <v>5</v>
      </c>
      <c r="C11" s="15" t="s">
        <v>6</v>
      </c>
      <c r="D11" s="15" t="s">
        <v>37</v>
      </c>
      <c r="E11" s="15" t="s">
        <v>6</v>
      </c>
      <c r="F11" s="1" t="s">
        <v>7</v>
      </c>
      <c r="G11" s="15" t="s">
        <v>6</v>
      </c>
      <c r="H11" s="1" t="s">
        <v>7</v>
      </c>
      <c r="J11" s="71"/>
    </row>
    <row r="12" spans="1:10" s="22" customFormat="1" ht="12.75">
      <c r="A12" s="17">
        <v>1</v>
      </c>
      <c r="B12" s="18">
        <v>2</v>
      </c>
      <c r="C12" s="18">
        <v>3</v>
      </c>
      <c r="D12" s="19"/>
      <c r="E12" s="18">
        <v>3</v>
      </c>
      <c r="F12" s="2">
        <v>4</v>
      </c>
      <c r="G12" s="20">
        <v>3</v>
      </c>
      <c r="H12" s="21">
        <v>4</v>
      </c>
      <c r="J12" s="72"/>
    </row>
    <row r="13" spans="1:10" s="22" customFormat="1" ht="49.5" customHeight="1">
      <c r="A13" s="132" t="s">
        <v>8</v>
      </c>
      <c r="B13" s="133"/>
      <c r="C13" s="133"/>
      <c r="D13" s="133"/>
      <c r="E13" s="133"/>
      <c r="F13" s="133"/>
      <c r="G13" s="134"/>
      <c r="H13" s="135"/>
      <c r="J13" s="72"/>
    </row>
    <row r="14" spans="1:10" s="16" customFormat="1" ht="15">
      <c r="A14" s="23" t="s">
        <v>117</v>
      </c>
      <c r="B14" s="24"/>
      <c r="C14" s="25">
        <f>F14*12</f>
        <v>0</v>
      </c>
      <c r="D14" s="84">
        <f>G14*I14</f>
        <v>143536</v>
      </c>
      <c r="E14" s="83">
        <f>H14*12</f>
        <v>32.04</v>
      </c>
      <c r="F14" s="85"/>
      <c r="G14" s="83">
        <f>H14*12</f>
        <v>32.04</v>
      </c>
      <c r="H14" s="83">
        <f>H19+H21</f>
        <v>2.67</v>
      </c>
      <c r="I14" s="16">
        <v>4479.9</v>
      </c>
      <c r="J14" s="71">
        <v>2.24</v>
      </c>
    </row>
    <row r="15" spans="1:10" s="47" customFormat="1" ht="29.25" customHeight="1">
      <c r="A15" s="44" t="s">
        <v>89</v>
      </c>
      <c r="B15" s="45" t="s">
        <v>90</v>
      </c>
      <c r="C15" s="46"/>
      <c r="D15" s="87"/>
      <c r="E15" s="86"/>
      <c r="F15" s="88"/>
      <c r="G15" s="86"/>
      <c r="H15" s="86"/>
      <c r="J15" s="73"/>
    </row>
    <row r="16" spans="1:10" s="47" customFormat="1" ht="15">
      <c r="A16" s="44" t="s">
        <v>91</v>
      </c>
      <c r="B16" s="45" t="s">
        <v>90</v>
      </c>
      <c r="C16" s="46"/>
      <c r="D16" s="87"/>
      <c r="E16" s="86"/>
      <c r="F16" s="88"/>
      <c r="G16" s="86"/>
      <c r="H16" s="86"/>
      <c r="J16" s="73"/>
    </row>
    <row r="17" spans="1:10" s="47" customFormat="1" ht="15">
      <c r="A17" s="44" t="s">
        <v>92</v>
      </c>
      <c r="B17" s="45" t="s">
        <v>93</v>
      </c>
      <c r="C17" s="46"/>
      <c r="D17" s="87"/>
      <c r="E17" s="86"/>
      <c r="F17" s="88"/>
      <c r="G17" s="86"/>
      <c r="H17" s="86"/>
      <c r="J17" s="73"/>
    </row>
    <row r="18" spans="1:10" s="47" customFormat="1" ht="15">
      <c r="A18" s="44" t="s">
        <v>94</v>
      </c>
      <c r="B18" s="45" t="s">
        <v>90</v>
      </c>
      <c r="C18" s="46"/>
      <c r="D18" s="87"/>
      <c r="E18" s="86"/>
      <c r="F18" s="88"/>
      <c r="G18" s="86"/>
      <c r="H18" s="86"/>
      <c r="J18" s="73"/>
    </row>
    <row r="19" spans="1:10" s="47" customFormat="1" ht="15">
      <c r="A19" s="106" t="s">
        <v>34</v>
      </c>
      <c r="B19" s="107"/>
      <c r="C19" s="86"/>
      <c r="D19" s="87"/>
      <c r="E19" s="86"/>
      <c r="F19" s="88"/>
      <c r="G19" s="86"/>
      <c r="H19" s="83">
        <v>2.56</v>
      </c>
      <c r="J19" s="73"/>
    </row>
    <row r="20" spans="1:10" s="47" customFormat="1" ht="15">
      <c r="A20" s="108" t="s">
        <v>118</v>
      </c>
      <c r="B20" s="107" t="s">
        <v>90</v>
      </c>
      <c r="C20" s="86"/>
      <c r="D20" s="87"/>
      <c r="E20" s="86"/>
      <c r="F20" s="88"/>
      <c r="G20" s="86"/>
      <c r="H20" s="86"/>
      <c r="J20" s="73"/>
    </row>
    <row r="21" spans="1:10" s="47" customFormat="1" ht="15">
      <c r="A21" s="106" t="s">
        <v>34</v>
      </c>
      <c r="B21" s="107"/>
      <c r="C21" s="86"/>
      <c r="D21" s="87"/>
      <c r="E21" s="86"/>
      <c r="F21" s="88"/>
      <c r="G21" s="86"/>
      <c r="H21" s="83">
        <v>0.11</v>
      </c>
      <c r="J21" s="73"/>
    </row>
    <row r="22" spans="1:10" s="16" customFormat="1" ht="30">
      <c r="A22" s="23" t="s">
        <v>10</v>
      </c>
      <c r="B22" s="26"/>
      <c r="C22" s="25">
        <f>F22*12</f>
        <v>0</v>
      </c>
      <c r="D22" s="84">
        <f>G22*I22</f>
        <v>107517.6</v>
      </c>
      <c r="E22" s="83">
        <f>H22*12</f>
        <v>24</v>
      </c>
      <c r="F22" s="85"/>
      <c r="G22" s="83">
        <f>H22*12</f>
        <v>24</v>
      </c>
      <c r="H22" s="83">
        <v>2</v>
      </c>
      <c r="I22" s="16">
        <v>4479.9</v>
      </c>
      <c r="J22" s="71">
        <v>0.89</v>
      </c>
    </row>
    <row r="23" spans="1:10" s="47" customFormat="1" ht="15">
      <c r="A23" s="48" t="s">
        <v>95</v>
      </c>
      <c r="B23" s="32" t="s">
        <v>11</v>
      </c>
      <c r="C23" s="49"/>
      <c r="D23" s="84"/>
      <c r="E23" s="83"/>
      <c r="F23" s="85"/>
      <c r="G23" s="83"/>
      <c r="H23" s="83"/>
      <c r="J23" s="73"/>
    </row>
    <row r="24" spans="1:10" s="47" customFormat="1" ht="15">
      <c r="A24" s="48" t="s">
        <v>96</v>
      </c>
      <c r="B24" s="32" t="s">
        <v>11</v>
      </c>
      <c r="C24" s="49"/>
      <c r="D24" s="84"/>
      <c r="E24" s="83"/>
      <c r="F24" s="85"/>
      <c r="G24" s="83"/>
      <c r="H24" s="83"/>
      <c r="J24" s="73"/>
    </row>
    <row r="25" spans="1:10" s="47" customFormat="1" ht="15">
      <c r="A25" s="105" t="s">
        <v>108</v>
      </c>
      <c r="B25" s="78" t="s">
        <v>109</v>
      </c>
      <c r="C25" s="49"/>
      <c r="D25" s="84"/>
      <c r="E25" s="83"/>
      <c r="F25" s="85"/>
      <c r="G25" s="83"/>
      <c r="H25" s="83"/>
      <c r="J25" s="73"/>
    </row>
    <row r="26" spans="1:10" s="47" customFormat="1" ht="15">
      <c r="A26" s="48" t="s">
        <v>97</v>
      </c>
      <c r="B26" s="32" t="s">
        <v>11</v>
      </c>
      <c r="C26" s="49"/>
      <c r="D26" s="84"/>
      <c r="E26" s="83"/>
      <c r="F26" s="85"/>
      <c r="G26" s="83"/>
      <c r="H26" s="83"/>
      <c r="J26" s="73"/>
    </row>
    <row r="27" spans="1:10" s="47" customFormat="1" ht="25.5">
      <c r="A27" s="48" t="s">
        <v>98</v>
      </c>
      <c r="B27" s="32" t="s">
        <v>12</v>
      </c>
      <c r="C27" s="49"/>
      <c r="D27" s="84"/>
      <c r="E27" s="83"/>
      <c r="F27" s="85"/>
      <c r="G27" s="83"/>
      <c r="H27" s="83"/>
      <c r="J27" s="73"/>
    </row>
    <row r="28" spans="1:10" s="47" customFormat="1" ht="15">
      <c r="A28" s="48" t="s">
        <v>99</v>
      </c>
      <c r="B28" s="32" t="s">
        <v>11</v>
      </c>
      <c r="C28" s="49"/>
      <c r="D28" s="84"/>
      <c r="E28" s="83"/>
      <c r="F28" s="85"/>
      <c r="G28" s="83"/>
      <c r="H28" s="83"/>
      <c r="J28" s="73"/>
    </row>
    <row r="29" spans="1:10" s="47" customFormat="1" ht="15">
      <c r="A29" s="50" t="s">
        <v>100</v>
      </c>
      <c r="B29" s="51" t="s">
        <v>11</v>
      </c>
      <c r="C29" s="49"/>
      <c r="D29" s="84"/>
      <c r="E29" s="83"/>
      <c r="F29" s="85"/>
      <c r="G29" s="83"/>
      <c r="H29" s="83"/>
      <c r="J29" s="73"/>
    </row>
    <row r="30" spans="1:10" s="47" customFormat="1" ht="26.25" thickBot="1">
      <c r="A30" s="52" t="s">
        <v>101</v>
      </c>
      <c r="B30" s="53" t="s">
        <v>102</v>
      </c>
      <c r="C30" s="49"/>
      <c r="D30" s="84"/>
      <c r="E30" s="83"/>
      <c r="F30" s="85"/>
      <c r="G30" s="83"/>
      <c r="H30" s="83"/>
      <c r="J30" s="73"/>
    </row>
    <row r="31" spans="1:10" s="28" customFormat="1" ht="17.25" customHeight="1">
      <c r="A31" s="27" t="s">
        <v>13</v>
      </c>
      <c r="B31" s="24" t="s">
        <v>14</v>
      </c>
      <c r="C31" s="25">
        <f>F31*12</f>
        <v>0</v>
      </c>
      <c r="D31" s="84">
        <f>G31*I31</f>
        <v>36555.98</v>
      </c>
      <c r="E31" s="83">
        <f>H31*12</f>
        <v>8.16</v>
      </c>
      <c r="F31" s="89"/>
      <c r="G31" s="83">
        <f>H31*12</f>
        <v>8.16</v>
      </c>
      <c r="H31" s="83">
        <v>0.68</v>
      </c>
      <c r="I31" s="16">
        <v>4479.9</v>
      </c>
      <c r="J31" s="71">
        <v>0.6</v>
      </c>
    </row>
    <row r="32" spans="1:10" s="16" customFormat="1" ht="20.25" customHeight="1">
      <c r="A32" s="27" t="s">
        <v>15</v>
      </c>
      <c r="B32" s="24" t="s">
        <v>16</v>
      </c>
      <c r="C32" s="25">
        <f>F32*12</f>
        <v>0</v>
      </c>
      <c r="D32" s="84">
        <f>G32*I32</f>
        <v>119344.54</v>
      </c>
      <c r="E32" s="83">
        <f>H32*12</f>
        <v>26.64</v>
      </c>
      <c r="F32" s="89"/>
      <c r="G32" s="83">
        <f>H32*12</f>
        <v>26.64</v>
      </c>
      <c r="H32" s="83">
        <v>2.22</v>
      </c>
      <c r="I32" s="16">
        <v>4479.9</v>
      </c>
      <c r="J32" s="71">
        <v>1.94</v>
      </c>
    </row>
    <row r="33" spans="1:10" s="22" customFormat="1" ht="30">
      <c r="A33" s="27" t="s">
        <v>54</v>
      </c>
      <c r="B33" s="24" t="s">
        <v>9</v>
      </c>
      <c r="C33" s="29"/>
      <c r="D33" s="84">
        <v>1848.15</v>
      </c>
      <c r="E33" s="90"/>
      <c r="F33" s="89"/>
      <c r="G33" s="83">
        <f>D33/I33</f>
        <v>0.41</v>
      </c>
      <c r="H33" s="83">
        <f>G33/12</f>
        <v>0.03</v>
      </c>
      <c r="I33" s="16">
        <v>4479.9</v>
      </c>
      <c r="J33" s="71">
        <v>0.03</v>
      </c>
    </row>
    <row r="34" spans="1:10" s="22" customFormat="1" ht="30">
      <c r="A34" s="27" t="s">
        <v>75</v>
      </c>
      <c r="B34" s="24" t="s">
        <v>9</v>
      </c>
      <c r="C34" s="29"/>
      <c r="D34" s="84">
        <v>1848.15</v>
      </c>
      <c r="E34" s="90"/>
      <c r="F34" s="89"/>
      <c r="G34" s="83">
        <f>D34/I34</f>
        <v>0.41</v>
      </c>
      <c r="H34" s="83">
        <f>G34/12</f>
        <v>0.03</v>
      </c>
      <c r="I34" s="16">
        <v>4479.9</v>
      </c>
      <c r="J34" s="71">
        <v>0.03</v>
      </c>
    </row>
    <row r="35" spans="1:10" s="22" customFormat="1" ht="21" customHeight="1">
      <c r="A35" s="27" t="s">
        <v>55</v>
      </c>
      <c r="B35" s="24" t="s">
        <v>9</v>
      </c>
      <c r="C35" s="29"/>
      <c r="D35" s="84">
        <v>11670.68</v>
      </c>
      <c r="E35" s="90"/>
      <c r="F35" s="89"/>
      <c r="G35" s="83">
        <f>D35/I35</f>
        <v>2.61</v>
      </c>
      <c r="H35" s="83">
        <f>G35/12</f>
        <v>0.22</v>
      </c>
      <c r="I35" s="16">
        <v>4479.9</v>
      </c>
      <c r="J35" s="71">
        <v>0.19</v>
      </c>
    </row>
    <row r="36" spans="1:10" s="22" customFormat="1" ht="30" hidden="1">
      <c r="A36" s="27" t="s">
        <v>56</v>
      </c>
      <c r="B36" s="24" t="s">
        <v>12</v>
      </c>
      <c r="C36" s="29"/>
      <c r="D36" s="84">
        <f>G36*I36</f>
        <v>0</v>
      </c>
      <c r="E36" s="90"/>
      <c r="F36" s="89"/>
      <c r="G36" s="83">
        <f>D36/I36</f>
        <v>2.44</v>
      </c>
      <c r="H36" s="83">
        <f>G36/12</f>
        <v>0.2</v>
      </c>
      <c r="I36" s="16">
        <v>4479.9</v>
      </c>
      <c r="J36" s="71">
        <v>0</v>
      </c>
    </row>
    <row r="37" spans="1:10" s="22" customFormat="1" ht="30" hidden="1">
      <c r="A37" s="27" t="s">
        <v>57</v>
      </c>
      <c r="B37" s="24" t="s">
        <v>12</v>
      </c>
      <c r="C37" s="29"/>
      <c r="D37" s="84">
        <v>0</v>
      </c>
      <c r="E37" s="90"/>
      <c r="F37" s="89"/>
      <c r="G37" s="83">
        <f>D37/I37</f>
        <v>0</v>
      </c>
      <c r="H37" s="83">
        <f>G37/12</f>
        <v>0</v>
      </c>
      <c r="I37" s="16">
        <v>4479.9</v>
      </c>
      <c r="J37" s="71">
        <v>0</v>
      </c>
    </row>
    <row r="38" spans="1:10" s="22" customFormat="1" ht="30">
      <c r="A38" s="27" t="s">
        <v>23</v>
      </c>
      <c r="B38" s="24"/>
      <c r="C38" s="29">
        <f>F38*12</f>
        <v>0</v>
      </c>
      <c r="D38" s="84">
        <f>G38*I38</f>
        <v>10214.17</v>
      </c>
      <c r="E38" s="90">
        <f>H38*12</f>
        <v>2.28</v>
      </c>
      <c r="F38" s="89"/>
      <c r="G38" s="83">
        <f>H38*12</f>
        <v>2.28</v>
      </c>
      <c r="H38" s="83">
        <v>0.19</v>
      </c>
      <c r="I38" s="16">
        <v>4479.9</v>
      </c>
      <c r="J38" s="71">
        <v>0.14</v>
      </c>
    </row>
    <row r="39" spans="1:10" s="16" customFormat="1" ht="15">
      <c r="A39" s="27" t="s">
        <v>25</v>
      </c>
      <c r="B39" s="24" t="s">
        <v>26</v>
      </c>
      <c r="C39" s="29">
        <f>F39*12</f>
        <v>0</v>
      </c>
      <c r="D39" s="84">
        <f>G39*I39</f>
        <v>2150.35</v>
      </c>
      <c r="E39" s="90">
        <f>H39*12</f>
        <v>0.48</v>
      </c>
      <c r="F39" s="89"/>
      <c r="G39" s="83">
        <f>H39*12</f>
        <v>0.48</v>
      </c>
      <c r="H39" s="83">
        <v>0.04</v>
      </c>
      <c r="I39" s="16">
        <v>4479.9</v>
      </c>
      <c r="J39" s="71">
        <v>0.03</v>
      </c>
    </row>
    <row r="40" spans="1:10" s="16" customFormat="1" ht="15">
      <c r="A40" s="27" t="s">
        <v>27</v>
      </c>
      <c r="B40" s="30" t="s">
        <v>28</v>
      </c>
      <c r="C40" s="31">
        <f>F40*12</f>
        <v>0</v>
      </c>
      <c r="D40" s="84">
        <f>G40*I40</f>
        <v>1612.76</v>
      </c>
      <c r="E40" s="91">
        <f>H40*12</f>
        <v>0.36</v>
      </c>
      <c r="F40" s="92"/>
      <c r="G40" s="83">
        <f>12*H40</f>
        <v>0.36</v>
      </c>
      <c r="H40" s="83">
        <v>0.03</v>
      </c>
      <c r="I40" s="16">
        <v>4479.9</v>
      </c>
      <c r="J40" s="71">
        <v>0.02</v>
      </c>
    </row>
    <row r="41" spans="1:10" s="28" customFormat="1" ht="30">
      <c r="A41" s="27" t="s">
        <v>24</v>
      </c>
      <c r="B41" s="24" t="s">
        <v>104</v>
      </c>
      <c r="C41" s="29">
        <f>F41*12</f>
        <v>0</v>
      </c>
      <c r="D41" s="84">
        <f>G41*I41</f>
        <v>2150.35</v>
      </c>
      <c r="E41" s="90">
        <f>H41*12</f>
        <v>0.48</v>
      </c>
      <c r="F41" s="89"/>
      <c r="G41" s="83">
        <v>0.48</v>
      </c>
      <c r="H41" s="83">
        <v>0.04</v>
      </c>
      <c r="I41" s="16">
        <v>4479.9</v>
      </c>
      <c r="J41" s="71">
        <v>0.03</v>
      </c>
    </row>
    <row r="42" spans="1:10" s="28" customFormat="1" ht="15">
      <c r="A42" s="27" t="s">
        <v>38</v>
      </c>
      <c r="B42" s="24"/>
      <c r="C42" s="25"/>
      <c r="D42" s="83">
        <f>SUM(D44:D57)</f>
        <v>18603.46</v>
      </c>
      <c r="E42" s="83"/>
      <c r="F42" s="89"/>
      <c r="G42" s="83">
        <f>D42/I42</f>
        <v>4.15</v>
      </c>
      <c r="H42" s="83">
        <f>G42/12</f>
        <v>0.35</v>
      </c>
      <c r="I42" s="16">
        <v>4479.9</v>
      </c>
      <c r="J42" s="71">
        <v>0.5</v>
      </c>
    </row>
    <row r="43" spans="1:10" s="22" customFormat="1" ht="15" hidden="1">
      <c r="A43" s="8"/>
      <c r="B43" s="32"/>
      <c r="C43" s="3"/>
      <c r="D43" s="94"/>
      <c r="E43" s="93"/>
      <c r="F43" s="95"/>
      <c r="G43" s="93"/>
      <c r="H43" s="93"/>
      <c r="I43" s="16"/>
      <c r="J43" s="71"/>
    </row>
    <row r="44" spans="1:10" s="22" customFormat="1" ht="15">
      <c r="A44" s="8" t="s">
        <v>48</v>
      </c>
      <c r="B44" s="32" t="s">
        <v>17</v>
      </c>
      <c r="C44" s="3"/>
      <c r="D44" s="94">
        <v>196.5</v>
      </c>
      <c r="E44" s="93"/>
      <c r="F44" s="95"/>
      <c r="G44" s="93"/>
      <c r="H44" s="93"/>
      <c r="I44" s="16">
        <v>4479.9</v>
      </c>
      <c r="J44" s="71">
        <v>0.01</v>
      </c>
    </row>
    <row r="45" spans="1:10" s="22" customFormat="1" ht="15">
      <c r="A45" s="8" t="s">
        <v>18</v>
      </c>
      <c r="B45" s="32" t="s">
        <v>22</v>
      </c>
      <c r="C45" s="3">
        <f>F45*12</f>
        <v>0</v>
      </c>
      <c r="D45" s="94">
        <v>415.82</v>
      </c>
      <c r="E45" s="93">
        <f>H45*12</f>
        <v>0</v>
      </c>
      <c r="F45" s="95"/>
      <c r="G45" s="93"/>
      <c r="H45" s="93"/>
      <c r="I45" s="16">
        <v>4479.9</v>
      </c>
      <c r="J45" s="71">
        <v>0.01</v>
      </c>
    </row>
    <row r="46" spans="1:10" s="22" customFormat="1" ht="15">
      <c r="A46" s="54" t="s">
        <v>127</v>
      </c>
      <c r="B46" s="109" t="s">
        <v>17</v>
      </c>
      <c r="C46" s="55"/>
      <c r="D46" s="94">
        <v>740.94</v>
      </c>
      <c r="E46" s="93"/>
      <c r="F46" s="95"/>
      <c r="G46" s="93"/>
      <c r="H46" s="93"/>
      <c r="I46" s="16">
        <v>4479.9</v>
      </c>
      <c r="J46" s="71"/>
    </row>
    <row r="47" spans="1:10" s="22" customFormat="1" ht="15" hidden="1">
      <c r="A47" s="8" t="s">
        <v>110</v>
      </c>
      <c r="B47" s="32" t="s">
        <v>17</v>
      </c>
      <c r="C47" s="3">
        <f>F47*12</f>
        <v>0</v>
      </c>
      <c r="D47" s="94">
        <v>0</v>
      </c>
      <c r="E47" s="93">
        <f>H47*12</f>
        <v>0</v>
      </c>
      <c r="F47" s="95"/>
      <c r="G47" s="93"/>
      <c r="H47" s="93"/>
      <c r="I47" s="16">
        <v>4479.9</v>
      </c>
      <c r="J47" s="71">
        <v>0.15</v>
      </c>
    </row>
    <row r="48" spans="1:10" s="22" customFormat="1" ht="15">
      <c r="A48" s="8" t="s">
        <v>128</v>
      </c>
      <c r="B48" s="78" t="s">
        <v>17</v>
      </c>
      <c r="C48" s="3"/>
      <c r="D48" s="94">
        <v>3046.28</v>
      </c>
      <c r="E48" s="93"/>
      <c r="F48" s="95"/>
      <c r="G48" s="93"/>
      <c r="H48" s="93"/>
      <c r="I48" s="16">
        <v>4479.9</v>
      </c>
      <c r="J48" s="71"/>
    </row>
    <row r="49" spans="1:10" s="22" customFormat="1" ht="15">
      <c r="A49" s="8" t="s">
        <v>64</v>
      </c>
      <c r="B49" s="32" t="s">
        <v>17</v>
      </c>
      <c r="C49" s="3">
        <f>F49*12</f>
        <v>0</v>
      </c>
      <c r="D49" s="94">
        <v>792.41</v>
      </c>
      <c r="E49" s="93">
        <f>H49*12</f>
        <v>0</v>
      </c>
      <c r="F49" s="95"/>
      <c r="G49" s="93"/>
      <c r="H49" s="93"/>
      <c r="I49" s="16">
        <v>4479.9</v>
      </c>
      <c r="J49" s="71">
        <v>0.01</v>
      </c>
    </row>
    <row r="50" spans="1:10" s="22" customFormat="1" ht="15">
      <c r="A50" s="8" t="s">
        <v>19</v>
      </c>
      <c r="B50" s="32" t="s">
        <v>17</v>
      </c>
      <c r="C50" s="3">
        <f>F50*12</f>
        <v>0</v>
      </c>
      <c r="D50" s="94">
        <v>3532.78</v>
      </c>
      <c r="E50" s="93">
        <f>H50*12</f>
        <v>0</v>
      </c>
      <c r="F50" s="95"/>
      <c r="G50" s="93"/>
      <c r="H50" s="93"/>
      <c r="I50" s="16">
        <v>4479.9</v>
      </c>
      <c r="J50" s="71">
        <v>0.05</v>
      </c>
    </row>
    <row r="51" spans="1:10" s="22" customFormat="1" ht="15">
      <c r="A51" s="8" t="s">
        <v>20</v>
      </c>
      <c r="B51" s="32" t="s">
        <v>17</v>
      </c>
      <c r="C51" s="3">
        <f>F51*12</f>
        <v>0</v>
      </c>
      <c r="D51" s="94">
        <v>831.63</v>
      </c>
      <c r="E51" s="93">
        <f>H51*12</f>
        <v>0</v>
      </c>
      <c r="F51" s="95"/>
      <c r="G51" s="93"/>
      <c r="H51" s="93"/>
      <c r="I51" s="16">
        <v>4479.9</v>
      </c>
      <c r="J51" s="71">
        <v>0.01</v>
      </c>
    </row>
    <row r="52" spans="1:10" s="22" customFormat="1" ht="15">
      <c r="A52" s="8" t="s">
        <v>60</v>
      </c>
      <c r="B52" s="32" t="s">
        <v>17</v>
      </c>
      <c r="C52" s="3"/>
      <c r="D52" s="94">
        <v>396.19</v>
      </c>
      <c r="E52" s="93"/>
      <c r="F52" s="95"/>
      <c r="G52" s="93"/>
      <c r="H52" s="93"/>
      <c r="I52" s="16">
        <v>4479.9</v>
      </c>
      <c r="J52" s="71">
        <v>0.01</v>
      </c>
    </row>
    <row r="53" spans="1:10" s="22" customFormat="1" ht="15">
      <c r="A53" s="8" t="s">
        <v>61</v>
      </c>
      <c r="B53" s="32" t="s">
        <v>22</v>
      </c>
      <c r="C53" s="3"/>
      <c r="D53" s="94">
        <v>1584.82</v>
      </c>
      <c r="E53" s="93"/>
      <c r="F53" s="95"/>
      <c r="G53" s="93"/>
      <c r="H53" s="93"/>
      <c r="I53" s="16">
        <v>4479.9</v>
      </c>
      <c r="J53" s="71">
        <v>0.02</v>
      </c>
    </row>
    <row r="54" spans="1:10" s="22" customFormat="1" ht="25.5">
      <c r="A54" s="8" t="s">
        <v>21</v>
      </c>
      <c r="B54" s="32" t="s">
        <v>17</v>
      </c>
      <c r="C54" s="3">
        <f>F54*12</f>
        <v>0</v>
      </c>
      <c r="D54" s="94">
        <v>4276.04</v>
      </c>
      <c r="E54" s="93">
        <f>H54*12</f>
        <v>0</v>
      </c>
      <c r="F54" s="95"/>
      <c r="G54" s="93"/>
      <c r="H54" s="93"/>
      <c r="I54" s="16">
        <v>4479.9</v>
      </c>
      <c r="J54" s="71">
        <v>0.07</v>
      </c>
    </row>
    <row r="55" spans="1:10" s="22" customFormat="1" ht="15">
      <c r="A55" s="8" t="s">
        <v>111</v>
      </c>
      <c r="B55" s="32" t="s">
        <v>17</v>
      </c>
      <c r="C55" s="3"/>
      <c r="D55" s="94">
        <v>2790.05</v>
      </c>
      <c r="E55" s="93"/>
      <c r="F55" s="95"/>
      <c r="G55" s="93"/>
      <c r="H55" s="93"/>
      <c r="I55" s="16">
        <v>4479.9</v>
      </c>
      <c r="J55" s="71">
        <v>0.01</v>
      </c>
    </row>
    <row r="56" spans="1:10" s="22" customFormat="1" ht="15" hidden="1">
      <c r="A56" s="8"/>
      <c r="B56" s="32"/>
      <c r="C56" s="9"/>
      <c r="D56" s="94"/>
      <c r="E56" s="96"/>
      <c r="F56" s="95"/>
      <c r="G56" s="93"/>
      <c r="H56" s="93"/>
      <c r="I56" s="16"/>
      <c r="J56" s="71"/>
    </row>
    <row r="57" spans="1:10" s="22" customFormat="1" ht="15" hidden="1">
      <c r="A57" s="8"/>
      <c r="B57" s="32"/>
      <c r="C57" s="3"/>
      <c r="D57" s="94"/>
      <c r="E57" s="93"/>
      <c r="F57" s="95"/>
      <c r="G57" s="93"/>
      <c r="H57" s="93"/>
      <c r="I57" s="16"/>
      <c r="J57" s="71"/>
    </row>
    <row r="58" spans="1:10" s="28" customFormat="1" ht="30">
      <c r="A58" s="27" t="s">
        <v>44</v>
      </c>
      <c r="B58" s="24"/>
      <c r="C58" s="25"/>
      <c r="D58" s="83">
        <f>SUM(D59:D68)</f>
        <v>23891.02</v>
      </c>
      <c r="E58" s="83"/>
      <c r="F58" s="89"/>
      <c r="G58" s="83">
        <f>D58/I58</f>
        <v>5.33</v>
      </c>
      <c r="H58" s="83">
        <v>0.45</v>
      </c>
      <c r="I58" s="16">
        <v>4479.9</v>
      </c>
      <c r="J58" s="71">
        <v>0.66</v>
      </c>
    </row>
    <row r="59" spans="1:10" s="22" customFormat="1" ht="15">
      <c r="A59" s="8" t="s">
        <v>39</v>
      </c>
      <c r="B59" s="32" t="s">
        <v>65</v>
      </c>
      <c r="C59" s="3"/>
      <c r="D59" s="94">
        <v>2377.23</v>
      </c>
      <c r="E59" s="93"/>
      <c r="F59" s="95"/>
      <c r="G59" s="93"/>
      <c r="H59" s="93"/>
      <c r="I59" s="16">
        <v>4479.9</v>
      </c>
      <c r="J59" s="71">
        <v>0.04</v>
      </c>
    </row>
    <row r="60" spans="1:10" s="22" customFormat="1" ht="25.5">
      <c r="A60" s="8" t="s">
        <v>40</v>
      </c>
      <c r="B60" s="32" t="s">
        <v>49</v>
      </c>
      <c r="C60" s="3"/>
      <c r="D60" s="94">
        <v>1584.82</v>
      </c>
      <c r="E60" s="93"/>
      <c r="F60" s="95"/>
      <c r="G60" s="93"/>
      <c r="H60" s="93"/>
      <c r="I60" s="16">
        <v>4479.9</v>
      </c>
      <c r="J60" s="71">
        <v>0.02</v>
      </c>
    </row>
    <row r="61" spans="1:10" s="22" customFormat="1" ht="15">
      <c r="A61" s="8" t="s">
        <v>69</v>
      </c>
      <c r="B61" s="32" t="s">
        <v>68</v>
      </c>
      <c r="C61" s="3"/>
      <c r="D61" s="94">
        <v>1663.21</v>
      </c>
      <c r="E61" s="93"/>
      <c r="F61" s="95"/>
      <c r="G61" s="93"/>
      <c r="H61" s="93"/>
      <c r="I61" s="16">
        <v>4479.9</v>
      </c>
      <c r="J61" s="71">
        <v>0.03</v>
      </c>
    </row>
    <row r="62" spans="1:10" s="22" customFormat="1" ht="25.5">
      <c r="A62" s="8" t="s">
        <v>66</v>
      </c>
      <c r="B62" s="32" t="s">
        <v>67</v>
      </c>
      <c r="C62" s="3"/>
      <c r="D62" s="94">
        <v>1584.8</v>
      </c>
      <c r="E62" s="93"/>
      <c r="F62" s="95"/>
      <c r="G62" s="93"/>
      <c r="H62" s="93"/>
      <c r="I62" s="16">
        <v>4479.9</v>
      </c>
      <c r="J62" s="71">
        <v>0.02</v>
      </c>
    </row>
    <row r="63" spans="1:10" s="22" customFormat="1" ht="15" hidden="1">
      <c r="A63" s="8" t="s">
        <v>52</v>
      </c>
      <c r="B63" s="32" t="s">
        <v>68</v>
      </c>
      <c r="C63" s="3"/>
      <c r="D63" s="94">
        <f aca="true" t="shared" si="0" ref="D63:D68">G63*I63</f>
        <v>0</v>
      </c>
      <c r="E63" s="93"/>
      <c r="F63" s="95"/>
      <c r="G63" s="93"/>
      <c r="H63" s="93"/>
      <c r="I63" s="16">
        <v>4479.9</v>
      </c>
      <c r="J63" s="71">
        <v>0</v>
      </c>
    </row>
    <row r="64" spans="1:10" s="22" customFormat="1" ht="15" hidden="1">
      <c r="A64" s="8" t="s">
        <v>53</v>
      </c>
      <c r="B64" s="32" t="s">
        <v>17</v>
      </c>
      <c r="C64" s="3"/>
      <c r="D64" s="94">
        <f t="shared" si="0"/>
        <v>0</v>
      </c>
      <c r="E64" s="93"/>
      <c r="F64" s="95"/>
      <c r="G64" s="93"/>
      <c r="H64" s="93"/>
      <c r="I64" s="16">
        <v>4479.9</v>
      </c>
      <c r="J64" s="71">
        <v>0</v>
      </c>
    </row>
    <row r="65" spans="1:10" s="22" customFormat="1" ht="25.5" hidden="1">
      <c r="A65" s="8" t="s">
        <v>50</v>
      </c>
      <c r="B65" s="32" t="s">
        <v>17</v>
      </c>
      <c r="C65" s="3"/>
      <c r="D65" s="94">
        <f t="shared" si="0"/>
        <v>0</v>
      </c>
      <c r="E65" s="93"/>
      <c r="F65" s="95"/>
      <c r="G65" s="93"/>
      <c r="H65" s="93"/>
      <c r="I65" s="16">
        <v>4479.9</v>
      </c>
      <c r="J65" s="71">
        <v>0</v>
      </c>
    </row>
    <row r="66" spans="1:10" s="22" customFormat="1" ht="25.5">
      <c r="A66" s="8" t="s">
        <v>106</v>
      </c>
      <c r="B66" s="78" t="s">
        <v>12</v>
      </c>
      <c r="C66" s="3"/>
      <c r="D66" s="94">
        <v>11044.32</v>
      </c>
      <c r="E66" s="93"/>
      <c r="F66" s="95"/>
      <c r="G66" s="93"/>
      <c r="H66" s="93"/>
      <c r="I66" s="16">
        <v>4479.9</v>
      </c>
      <c r="J66" s="71">
        <v>0.18</v>
      </c>
    </row>
    <row r="67" spans="1:10" s="22" customFormat="1" ht="15">
      <c r="A67" s="8" t="s">
        <v>62</v>
      </c>
      <c r="B67" s="32" t="s">
        <v>9</v>
      </c>
      <c r="C67" s="9"/>
      <c r="D67" s="94">
        <v>5636.64</v>
      </c>
      <c r="E67" s="96"/>
      <c r="F67" s="95"/>
      <c r="G67" s="93"/>
      <c r="H67" s="93"/>
      <c r="I67" s="16">
        <v>4479.9</v>
      </c>
      <c r="J67" s="71">
        <v>0.1</v>
      </c>
    </row>
    <row r="68" spans="1:10" s="22" customFormat="1" ht="15" hidden="1">
      <c r="A68" s="8" t="s">
        <v>73</v>
      </c>
      <c r="B68" s="32" t="s">
        <v>17</v>
      </c>
      <c r="C68" s="3"/>
      <c r="D68" s="94">
        <f t="shared" si="0"/>
        <v>0</v>
      </c>
      <c r="E68" s="93"/>
      <c r="F68" s="95"/>
      <c r="G68" s="93">
        <f>H68*12</f>
        <v>0</v>
      </c>
      <c r="H68" s="93">
        <v>0</v>
      </c>
      <c r="I68" s="16">
        <v>4479.9</v>
      </c>
      <c r="J68" s="71">
        <v>0</v>
      </c>
    </row>
    <row r="69" spans="1:10" s="22" customFormat="1" ht="30" hidden="1">
      <c r="A69" s="27" t="s">
        <v>45</v>
      </c>
      <c r="B69" s="32"/>
      <c r="C69" s="3"/>
      <c r="D69" s="83">
        <f>D70</f>
        <v>0</v>
      </c>
      <c r="E69" s="93"/>
      <c r="F69" s="95"/>
      <c r="G69" s="83">
        <f>D69/I69</f>
        <v>0</v>
      </c>
      <c r="H69" s="83">
        <f>G69/12</f>
        <v>0</v>
      </c>
      <c r="I69" s="16">
        <v>4479.9</v>
      </c>
      <c r="J69" s="71">
        <v>0.06</v>
      </c>
    </row>
    <row r="70" spans="1:10" s="22" customFormat="1" ht="25.5" hidden="1">
      <c r="A70" s="8" t="s">
        <v>112</v>
      </c>
      <c r="B70" s="78" t="s">
        <v>12</v>
      </c>
      <c r="C70" s="3"/>
      <c r="D70" s="94">
        <v>0</v>
      </c>
      <c r="E70" s="93"/>
      <c r="F70" s="95"/>
      <c r="G70" s="93"/>
      <c r="H70" s="93"/>
      <c r="I70" s="16">
        <v>4479.9</v>
      </c>
      <c r="J70" s="71">
        <v>0.03</v>
      </c>
    </row>
    <row r="71" spans="1:10" s="22" customFormat="1" ht="15" hidden="1">
      <c r="A71" s="8"/>
      <c r="B71" s="32"/>
      <c r="C71" s="3"/>
      <c r="D71" s="94"/>
      <c r="E71" s="93"/>
      <c r="F71" s="95"/>
      <c r="G71" s="93"/>
      <c r="H71" s="93"/>
      <c r="I71" s="16"/>
      <c r="J71" s="71"/>
    </row>
    <row r="72" spans="1:10" s="22" customFormat="1" ht="15" hidden="1">
      <c r="A72" s="8" t="s">
        <v>63</v>
      </c>
      <c r="B72" s="32" t="s">
        <v>9</v>
      </c>
      <c r="C72" s="3"/>
      <c r="D72" s="94">
        <f>G72*I72</f>
        <v>0</v>
      </c>
      <c r="E72" s="93"/>
      <c r="F72" s="95"/>
      <c r="G72" s="93">
        <f>H72*12</f>
        <v>0</v>
      </c>
      <c r="H72" s="93">
        <v>0</v>
      </c>
      <c r="I72" s="16">
        <v>4479.9</v>
      </c>
      <c r="J72" s="71">
        <v>0</v>
      </c>
    </row>
    <row r="73" spans="1:10" s="22" customFormat="1" ht="15">
      <c r="A73" s="27" t="s">
        <v>46</v>
      </c>
      <c r="B73" s="32"/>
      <c r="C73" s="3"/>
      <c r="D73" s="83">
        <f>D75+D76+D78</f>
        <v>12608.55</v>
      </c>
      <c r="E73" s="93"/>
      <c r="F73" s="95"/>
      <c r="G73" s="83">
        <f>D73/I73</f>
        <v>2.81</v>
      </c>
      <c r="H73" s="83">
        <f>G73/12</f>
        <v>0.23</v>
      </c>
      <c r="I73" s="16">
        <v>4479.9</v>
      </c>
      <c r="J73" s="71">
        <v>0.2</v>
      </c>
    </row>
    <row r="74" spans="1:10" s="22" customFormat="1" ht="15" hidden="1">
      <c r="A74" s="8" t="s">
        <v>41</v>
      </c>
      <c r="B74" s="32" t="s">
        <v>9</v>
      </c>
      <c r="C74" s="3"/>
      <c r="D74" s="94">
        <f aca="true" t="shared" si="1" ref="D74:D81">G74*I74</f>
        <v>0</v>
      </c>
      <c r="E74" s="93"/>
      <c r="F74" s="95"/>
      <c r="G74" s="93">
        <f aca="true" t="shared" si="2" ref="G74:G81">H74*12</f>
        <v>0</v>
      </c>
      <c r="H74" s="93">
        <v>0</v>
      </c>
      <c r="I74" s="16">
        <v>4479.9</v>
      </c>
      <c r="J74" s="71">
        <v>0</v>
      </c>
    </row>
    <row r="75" spans="1:10" s="22" customFormat="1" ht="15">
      <c r="A75" s="8" t="s">
        <v>77</v>
      </c>
      <c r="B75" s="32" t="s">
        <v>17</v>
      </c>
      <c r="C75" s="3"/>
      <c r="D75" s="94">
        <v>11780.24</v>
      </c>
      <c r="E75" s="93"/>
      <c r="F75" s="95"/>
      <c r="G75" s="93"/>
      <c r="H75" s="93"/>
      <c r="I75" s="16">
        <v>4479.9</v>
      </c>
      <c r="J75" s="71">
        <v>0.19</v>
      </c>
    </row>
    <row r="76" spans="1:10" s="22" customFormat="1" ht="15">
      <c r="A76" s="8" t="s">
        <v>42</v>
      </c>
      <c r="B76" s="32" t="s">
        <v>17</v>
      </c>
      <c r="C76" s="3"/>
      <c r="D76" s="94">
        <v>828.31</v>
      </c>
      <c r="E76" s="93"/>
      <c r="F76" s="95"/>
      <c r="G76" s="93"/>
      <c r="H76" s="93"/>
      <c r="I76" s="16">
        <v>4479.9</v>
      </c>
      <c r="J76" s="71">
        <v>0.01</v>
      </c>
    </row>
    <row r="77" spans="1:10" s="22" customFormat="1" ht="27.75" customHeight="1" hidden="1">
      <c r="A77" s="8" t="s">
        <v>51</v>
      </c>
      <c r="B77" s="32" t="s">
        <v>12</v>
      </c>
      <c r="C77" s="3"/>
      <c r="D77" s="94">
        <f t="shared" si="1"/>
        <v>0</v>
      </c>
      <c r="E77" s="93"/>
      <c r="F77" s="95"/>
      <c r="G77" s="93"/>
      <c r="H77" s="93"/>
      <c r="I77" s="16">
        <v>4479.9</v>
      </c>
      <c r="J77" s="71">
        <v>0</v>
      </c>
    </row>
    <row r="78" spans="1:10" s="22" customFormat="1" ht="15" hidden="1">
      <c r="A78" s="8" t="s">
        <v>114</v>
      </c>
      <c r="B78" s="78" t="s">
        <v>113</v>
      </c>
      <c r="C78" s="3"/>
      <c r="D78" s="94">
        <v>0</v>
      </c>
      <c r="E78" s="93"/>
      <c r="F78" s="95"/>
      <c r="G78" s="93"/>
      <c r="H78" s="93"/>
      <c r="I78" s="16">
        <v>4479.9</v>
      </c>
      <c r="J78" s="71">
        <v>0</v>
      </c>
    </row>
    <row r="79" spans="1:10" s="22" customFormat="1" ht="25.5" hidden="1">
      <c r="A79" s="8" t="s">
        <v>70</v>
      </c>
      <c r="B79" s="32" t="s">
        <v>12</v>
      </c>
      <c r="C79" s="3"/>
      <c r="D79" s="94">
        <f t="shared" si="1"/>
        <v>0</v>
      </c>
      <c r="E79" s="93"/>
      <c r="F79" s="95"/>
      <c r="G79" s="93">
        <f t="shared" si="2"/>
        <v>0</v>
      </c>
      <c r="H79" s="93">
        <v>0</v>
      </c>
      <c r="I79" s="16">
        <v>4479.9</v>
      </c>
      <c r="J79" s="71">
        <v>0</v>
      </c>
    </row>
    <row r="80" spans="1:10" s="22" customFormat="1" ht="25.5" hidden="1">
      <c r="A80" s="8" t="s">
        <v>74</v>
      </c>
      <c r="B80" s="32" t="s">
        <v>12</v>
      </c>
      <c r="C80" s="3"/>
      <c r="D80" s="94">
        <f t="shared" si="1"/>
        <v>0</v>
      </c>
      <c r="E80" s="93"/>
      <c r="F80" s="95"/>
      <c r="G80" s="93">
        <f t="shared" si="2"/>
        <v>0</v>
      </c>
      <c r="H80" s="93">
        <v>0</v>
      </c>
      <c r="I80" s="16">
        <v>4479.9</v>
      </c>
      <c r="J80" s="71">
        <v>0</v>
      </c>
    </row>
    <row r="81" spans="1:10" s="22" customFormat="1" ht="25.5" hidden="1">
      <c r="A81" s="8" t="s">
        <v>72</v>
      </c>
      <c r="B81" s="32" t="s">
        <v>12</v>
      </c>
      <c r="C81" s="3"/>
      <c r="D81" s="94">
        <f t="shared" si="1"/>
        <v>0</v>
      </c>
      <c r="E81" s="93"/>
      <c r="F81" s="95"/>
      <c r="G81" s="93">
        <f t="shared" si="2"/>
        <v>0</v>
      </c>
      <c r="H81" s="93">
        <v>0</v>
      </c>
      <c r="I81" s="16">
        <v>4479.9</v>
      </c>
      <c r="J81" s="71">
        <v>0</v>
      </c>
    </row>
    <row r="82" spans="1:10" s="22" customFormat="1" ht="15">
      <c r="A82" s="27" t="s">
        <v>47</v>
      </c>
      <c r="B82" s="32"/>
      <c r="C82" s="3"/>
      <c r="D82" s="83">
        <v>0</v>
      </c>
      <c r="E82" s="93"/>
      <c r="F82" s="95"/>
      <c r="G82" s="83">
        <f>D82/I82</f>
        <v>0</v>
      </c>
      <c r="H82" s="83">
        <f>G82/12</f>
        <v>0</v>
      </c>
      <c r="I82" s="16">
        <v>4479.9</v>
      </c>
      <c r="J82" s="71">
        <v>0.13</v>
      </c>
    </row>
    <row r="83" spans="1:10" s="22" customFormat="1" ht="15" hidden="1">
      <c r="A83" s="8" t="s">
        <v>43</v>
      </c>
      <c r="B83" s="32" t="s">
        <v>17</v>
      </c>
      <c r="C83" s="3"/>
      <c r="D83" s="94">
        <v>0</v>
      </c>
      <c r="E83" s="93"/>
      <c r="F83" s="95"/>
      <c r="G83" s="93"/>
      <c r="H83" s="93"/>
      <c r="I83" s="16">
        <v>4479.9</v>
      </c>
      <c r="J83" s="71">
        <v>0.01</v>
      </c>
    </row>
    <row r="84" spans="1:10" s="16" customFormat="1" ht="15">
      <c r="A84" s="27" t="s">
        <v>59</v>
      </c>
      <c r="B84" s="24"/>
      <c r="C84" s="25"/>
      <c r="D84" s="83">
        <v>0</v>
      </c>
      <c r="E84" s="83"/>
      <c r="F84" s="89"/>
      <c r="G84" s="83">
        <f>D84/I84</f>
        <v>0</v>
      </c>
      <c r="H84" s="83">
        <f>G84/12</f>
        <v>0</v>
      </c>
      <c r="I84" s="16">
        <v>4479.9</v>
      </c>
      <c r="J84" s="71">
        <v>0.35</v>
      </c>
    </row>
    <row r="85" spans="1:13" s="16" customFormat="1" ht="15">
      <c r="A85" s="27" t="s">
        <v>58</v>
      </c>
      <c r="B85" s="24"/>
      <c r="C85" s="25"/>
      <c r="D85" s="83">
        <f>D86</f>
        <v>15702.99</v>
      </c>
      <c r="E85" s="83"/>
      <c r="F85" s="89"/>
      <c r="G85" s="83">
        <f>D85/I85</f>
        <v>3.51</v>
      </c>
      <c r="H85" s="83">
        <f>G85/12</f>
        <v>0.29</v>
      </c>
      <c r="I85" s="16">
        <v>4479.9</v>
      </c>
      <c r="J85" s="71">
        <v>0.52</v>
      </c>
      <c r="M85" s="16" t="e">
        <f>10.8*12*#REF!</f>
        <v>#REF!</v>
      </c>
    </row>
    <row r="86" spans="1:10" s="22" customFormat="1" ht="15">
      <c r="A86" s="8" t="s">
        <v>71</v>
      </c>
      <c r="B86" s="32" t="s">
        <v>65</v>
      </c>
      <c r="C86" s="3"/>
      <c r="D86" s="94">
        <v>15702.99</v>
      </c>
      <c r="E86" s="93"/>
      <c r="F86" s="95"/>
      <c r="G86" s="93"/>
      <c r="H86" s="93"/>
      <c r="I86" s="16">
        <v>4479.9</v>
      </c>
      <c r="J86" s="71">
        <v>0.46</v>
      </c>
    </row>
    <row r="87" spans="1:13" s="16" customFormat="1" ht="30.75" thickBot="1">
      <c r="A87" s="33" t="s">
        <v>35</v>
      </c>
      <c r="B87" s="24" t="s">
        <v>12</v>
      </c>
      <c r="C87" s="31">
        <f>F87*12</f>
        <v>0</v>
      </c>
      <c r="D87" s="91">
        <v>24191.45</v>
      </c>
      <c r="E87" s="91">
        <f aca="true" t="shared" si="3" ref="E87:E93">H87*12</f>
        <v>5.4</v>
      </c>
      <c r="F87" s="92"/>
      <c r="G87" s="91">
        <f aca="true" t="shared" si="4" ref="G87:G93">H87*12</f>
        <v>5.4</v>
      </c>
      <c r="H87" s="91">
        <f>0.34+0.11</f>
        <v>0.45</v>
      </c>
      <c r="I87" s="16">
        <v>4479.9</v>
      </c>
      <c r="J87" s="71">
        <v>0.3</v>
      </c>
      <c r="L87" s="71">
        <f>D101-D100</f>
        <v>533446.2</v>
      </c>
      <c r="M87" s="113">
        <f>L87/I87/12</f>
        <v>9.923</v>
      </c>
    </row>
    <row r="88" spans="1:10" s="16" customFormat="1" ht="19.5" hidden="1" thickBot="1">
      <c r="A88" s="41" t="s">
        <v>33</v>
      </c>
      <c r="B88" s="30"/>
      <c r="C88" s="31" t="e">
        <f>F88*12</f>
        <v>#REF!</v>
      </c>
      <c r="D88" s="91" t="e">
        <f aca="true" t="shared" si="5" ref="D88:D93">G88*I88</f>
        <v>#REF!</v>
      </c>
      <c r="E88" s="91" t="e">
        <f t="shared" si="3"/>
        <v>#REF!</v>
      </c>
      <c r="F88" s="92" t="e">
        <f>#REF!+#REF!+#REF!+#REF!+#REF!+#REF!+#REF!+#REF!+#REF!+#REF!</f>
        <v>#REF!</v>
      </c>
      <c r="G88" s="91" t="e">
        <f t="shared" si="4"/>
        <v>#REF!</v>
      </c>
      <c r="H88" s="91" t="e">
        <f>H89+H90+H91+H92+H93+H94+H95+H96+H97+H98+H99+#REF!</f>
        <v>#REF!</v>
      </c>
      <c r="I88" s="16">
        <v>4479.9</v>
      </c>
      <c r="J88" s="71"/>
    </row>
    <row r="89" spans="1:10" s="22" customFormat="1" ht="15.75" hidden="1" thickBot="1">
      <c r="A89" s="8" t="s">
        <v>78</v>
      </c>
      <c r="B89" s="32"/>
      <c r="C89" s="3"/>
      <c r="D89" s="94">
        <f t="shared" si="5"/>
        <v>0</v>
      </c>
      <c r="E89" s="93">
        <f t="shared" si="3"/>
        <v>0</v>
      </c>
      <c r="F89" s="95" t="e">
        <f>#REF!+#REF!+#REF!+#REF!+#REF!+#REF!+#REF!+#REF!+#REF!+#REF!</f>
        <v>#REF!</v>
      </c>
      <c r="G89" s="93">
        <f t="shared" si="4"/>
        <v>0</v>
      </c>
      <c r="H89" s="93"/>
      <c r="I89" s="16">
        <v>4479.9</v>
      </c>
      <c r="J89" s="72"/>
    </row>
    <row r="90" spans="1:10" s="22" customFormat="1" ht="15.75" hidden="1" thickBot="1">
      <c r="A90" s="8" t="s">
        <v>87</v>
      </c>
      <c r="B90" s="32"/>
      <c r="C90" s="3"/>
      <c r="D90" s="94">
        <f t="shared" si="5"/>
        <v>0</v>
      </c>
      <c r="E90" s="93">
        <f t="shared" si="3"/>
        <v>0</v>
      </c>
      <c r="F90" s="95" t="e">
        <f>#REF!+#REF!+#REF!+#REF!+#REF!+#REF!+#REF!+#REF!+#REF!+#REF!</f>
        <v>#REF!</v>
      </c>
      <c r="G90" s="93">
        <f t="shared" si="4"/>
        <v>0</v>
      </c>
      <c r="H90" s="93"/>
      <c r="I90" s="16">
        <v>4479.9</v>
      </c>
      <c r="J90" s="72"/>
    </row>
    <row r="91" spans="1:10" s="22" customFormat="1" ht="15.75" hidden="1" thickBot="1">
      <c r="A91" s="8" t="s">
        <v>79</v>
      </c>
      <c r="B91" s="32"/>
      <c r="C91" s="3"/>
      <c r="D91" s="94">
        <f t="shared" si="5"/>
        <v>0</v>
      </c>
      <c r="E91" s="93">
        <f t="shared" si="3"/>
        <v>0</v>
      </c>
      <c r="F91" s="95" t="e">
        <f>#REF!+#REF!+#REF!+#REF!+#REF!+#REF!+#REF!+#REF!+#REF!+#REF!</f>
        <v>#REF!</v>
      </c>
      <c r="G91" s="93">
        <f t="shared" si="4"/>
        <v>0</v>
      </c>
      <c r="H91" s="93"/>
      <c r="I91" s="16">
        <v>4479.9</v>
      </c>
      <c r="J91" s="72"/>
    </row>
    <row r="92" spans="1:10" s="22" customFormat="1" ht="15.75" hidden="1" thickBot="1">
      <c r="A92" s="8" t="s">
        <v>80</v>
      </c>
      <c r="B92" s="32"/>
      <c r="C92" s="3"/>
      <c r="D92" s="94">
        <f t="shared" si="5"/>
        <v>0</v>
      </c>
      <c r="E92" s="93">
        <f t="shared" si="3"/>
        <v>0</v>
      </c>
      <c r="F92" s="95" t="e">
        <f>#REF!+#REF!+#REF!+#REF!+#REF!+#REF!+#REF!+#REF!+#REF!+#REF!</f>
        <v>#REF!</v>
      </c>
      <c r="G92" s="93">
        <f t="shared" si="4"/>
        <v>0</v>
      </c>
      <c r="H92" s="93"/>
      <c r="I92" s="16">
        <v>4479.9</v>
      </c>
      <c r="J92" s="72"/>
    </row>
    <row r="93" spans="1:10" s="22" customFormat="1" ht="15.75" hidden="1" thickBot="1">
      <c r="A93" s="8" t="s">
        <v>81</v>
      </c>
      <c r="B93" s="32"/>
      <c r="C93" s="3"/>
      <c r="D93" s="94">
        <f t="shared" si="5"/>
        <v>0</v>
      </c>
      <c r="E93" s="93">
        <f t="shared" si="3"/>
        <v>0</v>
      </c>
      <c r="F93" s="95" t="e">
        <f>#REF!+#REF!+#REF!+#REF!+#REF!+#REF!+#REF!+#REF!+#REF!+#REF!</f>
        <v>#REF!</v>
      </c>
      <c r="G93" s="93">
        <f t="shared" si="4"/>
        <v>0</v>
      </c>
      <c r="H93" s="93"/>
      <c r="I93" s="16">
        <v>4479.9</v>
      </c>
      <c r="J93" s="72"/>
    </row>
    <row r="94" spans="1:10" s="22" customFormat="1" ht="15.75" hidden="1" thickBot="1">
      <c r="A94" s="8" t="s">
        <v>78</v>
      </c>
      <c r="B94" s="32"/>
      <c r="C94" s="3"/>
      <c r="D94" s="94"/>
      <c r="E94" s="93"/>
      <c r="F94" s="95"/>
      <c r="G94" s="93"/>
      <c r="H94" s="93"/>
      <c r="I94" s="16">
        <v>4479.9</v>
      </c>
      <c r="J94" s="72"/>
    </row>
    <row r="95" spans="1:10" s="22" customFormat="1" ht="15.75" hidden="1" thickBot="1">
      <c r="A95" s="8" t="s">
        <v>82</v>
      </c>
      <c r="B95" s="32"/>
      <c r="C95" s="3"/>
      <c r="D95" s="94"/>
      <c r="E95" s="93"/>
      <c r="F95" s="95"/>
      <c r="G95" s="93"/>
      <c r="H95" s="93"/>
      <c r="I95" s="16">
        <v>4479.9</v>
      </c>
      <c r="J95" s="72"/>
    </row>
    <row r="96" spans="1:10" s="22" customFormat="1" ht="15.75" hidden="1" thickBot="1">
      <c r="A96" s="8" t="s">
        <v>83</v>
      </c>
      <c r="B96" s="32"/>
      <c r="C96" s="3"/>
      <c r="D96" s="94"/>
      <c r="E96" s="93"/>
      <c r="F96" s="95"/>
      <c r="G96" s="93"/>
      <c r="H96" s="93"/>
      <c r="I96" s="16">
        <v>4479.9</v>
      </c>
      <c r="J96" s="72"/>
    </row>
    <row r="97" spans="1:10" s="22" customFormat="1" ht="15.75" hidden="1" thickBot="1">
      <c r="A97" s="8" t="s">
        <v>84</v>
      </c>
      <c r="B97" s="32"/>
      <c r="C97" s="3"/>
      <c r="D97" s="94"/>
      <c r="E97" s="93"/>
      <c r="F97" s="95"/>
      <c r="G97" s="93"/>
      <c r="H97" s="93"/>
      <c r="I97" s="16">
        <v>4479.9</v>
      </c>
      <c r="J97" s="72"/>
    </row>
    <row r="98" spans="1:10" s="22" customFormat="1" ht="15.75" hidden="1" thickBot="1">
      <c r="A98" s="8" t="s">
        <v>85</v>
      </c>
      <c r="B98" s="32"/>
      <c r="C98" s="3"/>
      <c r="D98" s="94"/>
      <c r="E98" s="93"/>
      <c r="F98" s="95"/>
      <c r="G98" s="93"/>
      <c r="H98" s="93"/>
      <c r="I98" s="16">
        <v>4479.9</v>
      </c>
      <c r="J98" s="72"/>
    </row>
    <row r="99" spans="1:10" s="22" customFormat="1" ht="15.75" hidden="1" thickBot="1">
      <c r="A99" s="8" t="s">
        <v>86</v>
      </c>
      <c r="B99" s="32"/>
      <c r="C99" s="3"/>
      <c r="D99" s="94"/>
      <c r="E99" s="93"/>
      <c r="F99" s="95"/>
      <c r="G99" s="93"/>
      <c r="H99" s="93"/>
      <c r="I99" s="16">
        <v>4479.9</v>
      </c>
      <c r="J99" s="72"/>
    </row>
    <row r="100" spans="1:11" s="47" customFormat="1" ht="20.25" thickBot="1">
      <c r="A100" s="61" t="s">
        <v>115</v>
      </c>
      <c r="B100" s="24" t="s">
        <v>11</v>
      </c>
      <c r="C100" s="80"/>
      <c r="D100" s="114">
        <f>G100*I100</f>
        <v>86904.72</v>
      </c>
      <c r="E100" s="115"/>
      <c r="F100" s="116"/>
      <c r="G100" s="91">
        <f>H100*12</f>
        <v>20.64</v>
      </c>
      <c r="H100" s="116">
        <v>1.72</v>
      </c>
      <c r="I100" s="16">
        <f>4479.9-269.4</f>
        <v>4210.5</v>
      </c>
      <c r="K100" s="47">
        <v>-269.4</v>
      </c>
    </row>
    <row r="101" spans="1:10" s="16" customFormat="1" ht="19.5">
      <c r="A101" s="66" t="s">
        <v>34</v>
      </c>
      <c r="B101" s="67"/>
      <c r="C101" s="68">
        <f>F101*12</f>
        <v>0</v>
      </c>
      <c r="D101" s="82">
        <f>D14+D22+D31+D32+D33+D34+D35+D38+D39+D40+D41+D42+D58+D73+D82+D84+D85+D87+D100</f>
        <v>620350.92</v>
      </c>
      <c r="E101" s="82">
        <f>E14+E22+E31+E32+E33+E34+E35+E38+E39+E40+E41+E42+E58+E73+E82+E84+E85+E87+E100</f>
        <v>99.84</v>
      </c>
      <c r="F101" s="82">
        <f>F14+F22+F31+F32+F33+F34+F35+F38+F39+F40+F41+F42+F58+F73+F82+F84+F85+F87+F100</f>
        <v>0</v>
      </c>
      <c r="G101" s="82">
        <f>G14+G22+G31+G32+G33+G34+G35+G38+G39+G40+G41+G42+G58+G73+G82+G84+G85+G87+G100</f>
        <v>139.71</v>
      </c>
      <c r="H101" s="82">
        <f>H14+H22+H31+H32+H33+H34+H35+H38+H39+H40+H41+H42+H58+H73+H82+H84+H85+H87+H100</f>
        <v>11.64</v>
      </c>
      <c r="I101" s="16">
        <v>4479.9</v>
      </c>
      <c r="J101" s="71"/>
    </row>
    <row r="102" spans="1:10" s="34" customFormat="1" ht="20.25" hidden="1" thickBot="1">
      <c r="A102" s="42" t="s">
        <v>29</v>
      </c>
      <c r="B102" s="43" t="s">
        <v>11</v>
      </c>
      <c r="C102" s="43" t="s">
        <v>30</v>
      </c>
      <c r="D102" s="98"/>
      <c r="E102" s="97" t="s">
        <v>30</v>
      </c>
      <c r="F102" s="99"/>
      <c r="G102" s="97" t="s">
        <v>30</v>
      </c>
      <c r="H102" s="97"/>
      <c r="J102" s="74"/>
    </row>
    <row r="103" spans="1:10" s="4" customFormat="1" ht="12.75">
      <c r="A103" s="35"/>
      <c r="D103" s="100"/>
      <c r="E103" s="100"/>
      <c r="F103" s="100"/>
      <c r="G103" s="100"/>
      <c r="H103" s="100"/>
      <c r="J103" s="75"/>
    </row>
    <row r="104" spans="1:10" s="4" customFormat="1" ht="12.75">
      <c r="A104" s="35"/>
      <c r="D104" s="100"/>
      <c r="E104" s="100"/>
      <c r="F104" s="100"/>
      <c r="G104" s="100"/>
      <c r="H104" s="100"/>
      <c r="J104" s="75"/>
    </row>
    <row r="105" spans="1:10" s="4" customFormat="1" ht="12.75" hidden="1">
      <c r="A105" s="35"/>
      <c r="D105" s="100"/>
      <c r="E105" s="100"/>
      <c r="F105" s="100"/>
      <c r="G105" s="100"/>
      <c r="H105" s="100"/>
      <c r="J105" s="75"/>
    </row>
    <row r="106" spans="1:10" s="4" customFormat="1" ht="12.75">
      <c r="A106" s="35"/>
      <c r="D106" s="100"/>
      <c r="E106" s="100"/>
      <c r="F106" s="100"/>
      <c r="G106" s="100"/>
      <c r="H106" s="100"/>
      <c r="J106" s="75"/>
    </row>
    <row r="107" spans="1:10" s="4" customFormat="1" ht="12.75">
      <c r="A107" s="35"/>
      <c r="D107" s="100"/>
      <c r="E107" s="100"/>
      <c r="F107" s="100"/>
      <c r="G107" s="100"/>
      <c r="H107" s="100"/>
      <c r="J107" s="75"/>
    </row>
    <row r="108" spans="1:10" s="4" customFormat="1" ht="13.5" thickBot="1">
      <c r="A108" s="35"/>
      <c r="D108" s="100"/>
      <c r="E108" s="100"/>
      <c r="F108" s="100"/>
      <c r="G108" s="100"/>
      <c r="H108" s="100"/>
      <c r="J108" s="75"/>
    </row>
    <row r="109" spans="1:12" s="65" customFormat="1" ht="30.75" thickBot="1">
      <c r="A109" s="79" t="s">
        <v>105</v>
      </c>
      <c r="B109" s="62"/>
      <c r="C109" s="63">
        <f>F109*12</f>
        <v>0</v>
      </c>
      <c r="D109" s="101">
        <f>D115+D116+D117+D118+D119+D120+D121+D122+D123+D124+D125</f>
        <v>230410.47</v>
      </c>
      <c r="E109" s="101">
        <f>E115+E116+E117+E118+E119+E120+E121+E122+E123+E124+E125</f>
        <v>0</v>
      </c>
      <c r="F109" s="101">
        <f>F115+F116+F117+F118+F119+F120+F121+F122+F123+F124+F125</f>
        <v>0</v>
      </c>
      <c r="G109" s="101">
        <f>G115+G116+G117+G118+G119+G120+G121+G122+G123+G124+G125</f>
        <v>51.42</v>
      </c>
      <c r="H109" s="101">
        <f>H115+H116+H117+H118+H119+H120+H121+H122+H123+H124+H125</f>
        <v>4.29</v>
      </c>
      <c r="I109" s="64">
        <v>4479.9</v>
      </c>
      <c r="J109" s="76"/>
      <c r="K109" s="65" t="e">
        <f>H109*12*#REF!</f>
        <v>#REF!</v>
      </c>
      <c r="L109" s="65">
        <f>D109/12/I109</f>
        <v>4.28600470992656</v>
      </c>
    </row>
    <row r="110" spans="1:10" s="4" customFormat="1" ht="15" hidden="1">
      <c r="A110" s="56" t="s">
        <v>78</v>
      </c>
      <c r="B110" s="57"/>
      <c r="C110" s="9"/>
      <c r="D110" s="102">
        <f>G110*I110</f>
        <v>0</v>
      </c>
      <c r="E110" s="96">
        <f>H110*12</f>
        <v>0</v>
      </c>
      <c r="F110" s="103" t="e">
        <f>#REF!+#REF!+#REF!+#REF!+#REF!+#REF!+#REF!+#REF!+#REF!+#REF!</f>
        <v>#REF!</v>
      </c>
      <c r="G110" s="96">
        <f>H110*12</f>
        <v>0</v>
      </c>
      <c r="H110" s="103"/>
      <c r="I110" s="16">
        <v>4479.9</v>
      </c>
      <c r="J110" s="75"/>
    </row>
    <row r="111" spans="1:10" s="4" customFormat="1" ht="15" hidden="1">
      <c r="A111" s="8" t="s">
        <v>87</v>
      </c>
      <c r="B111" s="32"/>
      <c r="C111" s="3"/>
      <c r="D111" s="94">
        <f>G111*I111</f>
        <v>0</v>
      </c>
      <c r="E111" s="93">
        <f>H111*12</f>
        <v>0</v>
      </c>
      <c r="F111" s="95" t="e">
        <f>#REF!+#REF!+#REF!+#REF!+#REF!+#REF!+#REF!+#REF!+#REF!+#REF!</f>
        <v>#REF!</v>
      </c>
      <c r="G111" s="93">
        <f>H111*12</f>
        <v>0</v>
      </c>
      <c r="H111" s="95"/>
      <c r="I111" s="16">
        <v>4479.9</v>
      </c>
      <c r="J111" s="75"/>
    </row>
    <row r="112" spans="1:10" s="4" customFormat="1" ht="15" hidden="1">
      <c r="A112" s="8" t="s">
        <v>79</v>
      </c>
      <c r="B112" s="32"/>
      <c r="C112" s="3"/>
      <c r="D112" s="94">
        <f>G112*I112</f>
        <v>0</v>
      </c>
      <c r="E112" s="93">
        <f>H112*12</f>
        <v>0</v>
      </c>
      <c r="F112" s="95" t="e">
        <f>#REF!+#REF!+#REF!+#REF!+#REF!+#REF!+#REF!+#REF!+#REF!+#REF!</f>
        <v>#REF!</v>
      </c>
      <c r="G112" s="93">
        <f>H112*12</f>
        <v>0</v>
      </c>
      <c r="H112" s="95"/>
      <c r="I112" s="16">
        <v>4479.9</v>
      </c>
      <c r="J112" s="75"/>
    </row>
    <row r="113" spans="1:10" s="4" customFormat="1" ht="15" hidden="1">
      <c r="A113" s="8" t="s">
        <v>80</v>
      </c>
      <c r="B113" s="32"/>
      <c r="C113" s="3"/>
      <c r="D113" s="94">
        <f>G113*I113</f>
        <v>0</v>
      </c>
      <c r="E113" s="93">
        <f>H113*12</f>
        <v>0</v>
      </c>
      <c r="F113" s="95" t="e">
        <f>#REF!+#REF!+#REF!+#REF!+#REF!+#REF!+#REF!+#REF!+#REF!+#REF!</f>
        <v>#REF!</v>
      </c>
      <c r="G113" s="93">
        <f>H113*12</f>
        <v>0</v>
      </c>
      <c r="H113" s="95"/>
      <c r="I113" s="16">
        <v>4479.9</v>
      </c>
      <c r="J113" s="75"/>
    </row>
    <row r="114" spans="1:10" s="4" customFormat="1" ht="15" hidden="1">
      <c r="A114" s="8" t="s">
        <v>81</v>
      </c>
      <c r="B114" s="32"/>
      <c r="C114" s="3"/>
      <c r="D114" s="94">
        <f>G114*I114</f>
        <v>0</v>
      </c>
      <c r="E114" s="93">
        <f>H114*12</f>
        <v>0</v>
      </c>
      <c r="F114" s="95" t="e">
        <f>#REF!+#REF!+#REF!+#REF!+#REF!+#REF!+#REF!+#REF!+#REF!+#REF!</f>
        <v>#REF!</v>
      </c>
      <c r="G114" s="93">
        <f>H114*12</f>
        <v>0</v>
      </c>
      <c r="H114" s="95"/>
      <c r="I114" s="16">
        <v>4479.9</v>
      </c>
      <c r="J114" s="75"/>
    </row>
    <row r="115" spans="1:10" s="4" customFormat="1" ht="15">
      <c r="A115" s="111" t="s">
        <v>119</v>
      </c>
      <c r="B115" s="117"/>
      <c r="C115" s="110"/>
      <c r="D115" s="94">
        <v>55073.73</v>
      </c>
      <c r="E115" s="93"/>
      <c r="F115" s="95"/>
      <c r="G115" s="93">
        <f>D115/I115</f>
        <v>12.29</v>
      </c>
      <c r="H115" s="93">
        <f aca="true" t="shared" si="6" ref="H115:H125">G115/12</f>
        <v>1.02</v>
      </c>
      <c r="I115" s="16">
        <v>4480.9</v>
      </c>
      <c r="J115" s="75"/>
    </row>
    <row r="116" spans="1:10" s="4" customFormat="1" ht="15">
      <c r="A116" s="111" t="s">
        <v>120</v>
      </c>
      <c r="B116" s="117"/>
      <c r="C116" s="110"/>
      <c r="D116" s="94">
        <v>19351.48</v>
      </c>
      <c r="E116" s="93"/>
      <c r="F116" s="95"/>
      <c r="G116" s="93">
        <f aca="true" t="shared" si="7" ref="G116:G125">D116/I116</f>
        <v>4.32</v>
      </c>
      <c r="H116" s="93">
        <f t="shared" si="6"/>
        <v>0.36</v>
      </c>
      <c r="I116" s="16">
        <v>4479.9</v>
      </c>
      <c r="J116" s="75"/>
    </row>
    <row r="117" spans="1:10" s="4" customFormat="1" ht="15">
      <c r="A117" s="111" t="s">
        <v>129</v>
      </c>
      <c r="B117" s="117"/>
      <c r="C117" s="110"/>
      <c r="D117" s="94">
        <v>2467.88</v>
      </c>
      <c r="E117" s="93"/>
      <c r="F117" s="95"/>
      <c r="G117" s="93">
        <f t="shared" si="7"/>
        <v>0.55</v>
      </c>
      <c r="H117" s="93">
        <f t="shared" si="6"/>
        <v>0.05</v>
      </c>
      <c r="I117" s="16">
        <v>4479.9</v>
      </c>
      <c r="J117" s="75"/>
    </row>
    <row r="118" spans="1:10" s="4" customFormat="1" ht="15">
      <c r="A118" s="111" t="s">
        <v>130</v>
      </c>
      <c r="B118" s="117"/>
      <c r="C118" s="110"/>
      <c r="D118" s="94">
        <v>54796.96</v>
      </c>
      <c r="E118" s="93"/>
      <c r="F118" s="95"/>
      <c r="G118" s="93">
        <f t="shared" si="7"/>
        <v>12.23</v>
      </c>
      <c r="H118" s="93">
        <f t="shared" si="6"/>
        <v>1.02</v>
      </c>
      <c r="I118" s="16">
        <v>4479.9</v>
      </c>
      <c r="J118" s="75"/>
    </row>
    <row r="119" spans="1:10" s="4" customFormat="1" ht="15">
      <c r="A119" s="111" t="s">
        <v>121</v>
      </c>
      <c r="B119" s="117"/>
      <c r="C119" s="110"/>
      <c r="D119" s="94">
        <v>1307.66</v>
      </c>
      <c r="E119" s="93"/>
      <c r="F119" s="95"/>
      <c r="G119" s="93">
        <f t="shared" si="7"/>
        <v>0.29</v>
      </c>
      <c r="H119" s="93">
        <f t="shared" si="6"/>
        <v>0.02</v>
      </c>
      <c r="I119" s="16">
        <v>4479.9</v>
      </c>
      <c r="J119" s="75"/>
    </row>
    <row r="120" spans="1:10" s="4" customFormat="1" ht="15">
      <c r="A120" s="111" t="s">
        <v>122</v>
      </c>
      <c r="B120" s="117"/>
      <c r="C120" s="110"/>
      <c r="D120" s="94">
        <v>109.22</v>
      </c>
      <c r="E120" s="93"/>
      <c r="F120" s="95"/>
      <c r="G120" s="93">
        <f>D120/I120</f>
        <v>0.02</v>
      </c>
      <c r="H120" s="93">
        <v>0.01</v>
      </c>
      <c r="I120" s="16">
        <v>4479.9</v>
      </c>
      <c r="J120" s="75"/>
    </row>
    <row r="121" spans="1:10" s="4" customFormat="1" ht="15">
      <c r="A121" s="111" t="s">
        <v>123</v>
      </c>
      <c r="B121" s="117"/>
      <c r="C121" s="110"/>
      <c r="D121" s="94">
        <v>12548.12</v>
      </c>
      <c r="E121" s="93"/>
      <c r="F121" s="95"/>
      <c r="G121" s="93">
        <f>D121/I121</f>
        <v>2.8</v>
      </c>
      <c r="H121" s="93">
        <f t="shared" si="6"/>
        <v>0.23</v>
      </c>
      <c r="I121" s="16">
        <v>4479.9</v>
      </c>
      <c r="J121" s="75"/>
    </row>
    <row r="122" spans="1:10" s="4" customFormat="1" ht="15">
      <c r="A122" s="111" t="s">
        <v>124</v>
      </c>
      <c r="B122" s="117"/>
      <c r="C122" s="110"/>
      <c r="D122" s="94">
        <v>15966.04</v>
      </c>
      <c r="E122" s="93"/>
      <c r="F122" s="95"/>
      <c r="G122" s="93">
        <f>D122/I122</f>
        <v>3.56</v>
      </c>
      <c r="H122" s="93">
        <f t="shared" si="6"/>
        <v>0.3</v>
      </c>
      <c r="I122" s="16">
        <v>4479.9</v>
      </c>
      <c r="J122" s="75"/>
    </row>
    <row r="123" spans="1:10" s="4" customFormat="1" ht="15">
      <c r="A123" s="111" t="s">
        <v>131</v>
      </c>
      <c r="B123" s="117"/>
      <c r="C123" s="110"/>
      <c r="D123" s="94">
        <v>21025.66</v>
      </c>
      <c r="E123" s="93"/>
      <c r="F123" s="95"/>
      <c r="G123" s="93">
        <f t="shared" si="7"/>
        <v>4.69</v>
      </c>
      <c r="H123" s="93">
        <f t="shared" si="6"/>
        <v>0.39</v>
      </c>
      <c r="I123" s="16">
        <v>4479.9</v>
      </c>
      <c r="J123" s="75"/>
    </row>
    <row r="124" spans="1:10" s="4" customFormat="1" ht="15">
      <c r="A124" s="111" t="s">
        <v>126</v>
      </c>
      <c r="B124" s="112"/>
      <c r="C124" s="93"/>
      <c r="D124" s="93">
        <v>19830</v>
      </c>
      <c r="E124" s="93"/>
      <c r="F124" s="93"/>
      <c r="G124" s="93">
        <f t="shared" si="7"/>
        <v>4.43</v>
      </c>
      <c r="H124" s="93">
        <f t="shared" si="6"/>
        <v>0.37</v>
      </c>
      <c r="I124" s="16">
        <v>4479.9</v>
      </c>
      <c r="J124" s="75"/>
    </row>
    <row r="125" spans="1:10" s="4" customFormat="1" ht="25.5">
      <c r="A125" s="118" t="s">
        <v>132</v>
      </c>
      <c r="B125" s="112"/>
      <c r="C125" s="93"/>
      <c r="D125" s="93">
        <v>27933.72</v>
      </c>
      <c r="E125" s="93"/>
      <c r="F125" s="93"/>
      <c r="G125" s="93">
        <f t="shared" si="7"/>
        <v>6.24</v>
      </c>
      <c r="H125" s="93">
        <f t="shared" si="6"/>
        <v>0.52</v>
      </c>
      <c r="I125" s="16">
        <v>4479.9</v>
      </c>
      <c r="J125" s="75"/>
    </row>
    <row r="126" spans="1:10" s="4" customFormat="1" ht="12.75">
      <c r="A126" s="35"/>
      <c r="J126" s="75"/>
    </row>
    <row r="127" spans="1:10" s="4" customFormat="1" ht="13.5" thickBot="1">
      <c r="A127" s="35"/>
      <c r="J127" s="75"/>
    </row>
    <row r="128" spans="1:12" s="4" customFormat="1" ht="20.25" thickBot="1">
      <c r="A128" s="58" t="s">
        <v>103</v>
      </c>
      <c r="B128" s="59"/>
      <c r="C128" s="59"/>
      <c r="D128" s="60">
        <f>D101+D109</f>
        <v>850761.39</v>
      </c>
      <c r="E128" s="60">
        <f>E101+E109</f>
        <v>99.84</v>
      </c>
      <c r="F128" s="60">
        <f>F101+F109</f>
        <v>0</v>
      </c>
      <c r="G128" s="60">
        <f>G101+G109</f>
        <v>191.13</v>
      </c>
      <c r="H128" s="60">
        <f>H101+H109</f>
        <v>15.93</v>
      </c>
      <c r="J128" s="75"/>
      <c r="L128" s="4">
        <f>H128*I123*12</f>
        <v>856377.684</v>
      </c>
    </row>
    <row r="129" spans="1:10" s="4" customFormat="1" ht="18.75">
      <c r="A129" s="36"/>
      <c r="B129" s="37"/>
      <c r="C129" s="5"/>
      <c r="D129" s="5"/>
      <c r="E129" s="5"/>
      <c r="F129" s="5"/>
      <c r="G129" s="5"/>
      <c r="H129" s="5"/>
      <c r="J129" s="75"/>
    </row>
    <row r="130" spans="1:10" s="4" customFormat="1" ht="18.75">
      <c r="A130" s="36"/>
      <c r="B130" s="37"/>
      <c r="C130" s="5"/>
      <c r="D130" s="5"/>
      <c r="E130" s="5"/>
      <c r="F130" s="5"/>
      <c r="G130" s="5"/>
      <c r="H130" s="5"/>
      <c r="J130" s="75"/>
    </row>
    <row r="131" spans="1:10" s="38" customFormat="1" ht="18.75">
      <c r="A131" s="36"/>
      <c r="B131" s="37"/>
      <c r="C131" s="5"/>
      <c r="D131" s="5"/>
      <c r="E131" s="5"/>
      <c r="F131" s="5"/>
      <c r="G131" s="5"/>
      <c r="H131" s="5"/>
      <c r="J131" s="77"/>
    </row>
    <row r="132" spans="1:10" s="34" customFormat="1" ht="19.5">
      <c r="A132" s="39"/>
      <c r="B132" s="40"/>
      <c r="C132" s="6"/>
      <c r="D132" s="6"/>
      <c r="E132" s="6"/>
      <c r="F132" s="6"/>
      <c r="G132" s="6"/>
      <c r="H132" s="6"/>
      <c r="J132" s="74"/>
    </row>
    <row r="133" spans="1:10" s="4" customFormat="1" ht="14.25">
      <c r="A133" s="136" t="s">
        <v>31</v>
      </c>
      <c r="B133" s="136"/>
      <c r="C133" s="136"/>
      <c r="D133" s="136"/>
      <c r="E133" s="136"/>
      <c r="F133" s="136"/>
      <c r="J133" s="75"/>
    </row>
    <row r="134" s="4" customFormat="1" ht="12.75">
      <c r="J134" s="75"/>
    </row>
    <row r="135" spans="1:10" s="4" customFormat="1" ht="12.75">
      <c r="A135" s="35" t="s">
        <v>32</v>
      </c>
      <c r="J135" s="75"/>
    </row>
    <row r="136" s="4" customFormat="1" ht="12.75">
      <c r="J136" s="75"/>
    </row>
    <row r="137" s="4" customFormat="1" ht="12.75">
      <c r="J137" s="75"/>
    </row>
    <row r="138" s="4" customFormat="1" ht="12.75">
      <c r="J138" s="75"/>
    </row>
    <row r="139" s="4" customFormat="1" ht="12.75">
      <c r="J139" s="75"/>
    </row>
    <row r="140" s="4" customFormat="1" ht="12.75">
      <c r="J140" s="75"/>
    </row>
    <row r="141" s="4" customFormat="1" ht="12.75">
      <c r="J141" s="75"/>
    </row>
    <row r="142" s="4" customFormat="1" ht="12.75">
      <c r="J142" s="75"/>
    </row>
    <row r="143" s="4" customFormat="1" ht="12.75">
      <c r="J143" s="75"/>
    </row>
    <row r="144" s="4" customFormat="1" ht="12.75">
      <c r="J144" s="75"/>
    </row>
    <row r="145" s="4" customFormat="1" ht="12.75">
      <c r="J145" s="75"/>
    </row>
    <row r="146" s="4" customFormat="1" ht="12.75">
      <c r="J146" s="75"/>
    </row>
    <row r="147" s="4" customFormat="1" ht="12.75">
      <c r="J147" s="75"/>
    </row>
    <row r="148" s="4" customFormat="1" ht="12.75">
      <c r="J148" s="75"/>
    </row>
    <row r="149" s="4" customFormat="1" ht="12.75">
      <c r="J149" s="75"/>
    </row>
    <row r="150" s="4" customFormat="1" ht="12.75">
      <c r="J150" s="75"/>
    </row>
    <row r="151" s="4" customFormat="1" ht="12.75">
      <c r="J151" s="75"/>
    </row>
    <row r="152" s="4" customFormat="1" ht="12.75">
      <c r="J152" s="75"/>
    </row>
    <row r="153" s="4" customFormat="1" ht="12.75">
      <c r="J153" s="75"/>
    </row>
  </sheetData>
  <sheetProtection/>
  <mergeCells count="12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0:H10"/>
    <mergeCell ref="A13:H13"/>
    <mergeCell ref="A133:F133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2014-06-11T08:44:31Z</cp:lastPrinted>
  <dcterms:created xsi:type="dcterms:W3CDTF">2010-04-02T14:46:04Z</dcterms:created>
  <dcterms:modified xsi:type="dcterms:W3CDTF">2014-08-13T06:18:32Z</dcterms:modified>
  <cp:category/>
  <cp:version/>
  <cp:contentType/>
  <cp:contentStatus/>
</cp:coreProperties>
</file>