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firstSheet="3" activeTab="3"/>
  </bookViews>
  <sheets>
    <sheet name="общий" sheetId="1" r:id="rId1"/>
    <sheet name="общий (заявление)" sheetId="2" r:id="rId2"/>
    <sheet name="население (по заявл)" sheetId="3" r:id="rId3"/>
    <sheet name="по голосованию" sheetId="4" r:id="rId4"/>
  </sheets>
  <definedNames/>
  <calcPr fullCalcOnLoad="1"/>
</workbook>
</file>

<file path=xl/sharedStrings.xml><?xml version="1.0" encoding="utf-8"?>
<sst xmlns="http://schemas.openxmlformats.org/spreadsheetml/2006/main" count="812" uniqueCount="160">
  <si>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</si>
  <si>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</si>
  <si>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</si>
  <si>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</si>
  <si>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</si>
  <si>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</si>
  <si>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</si>
  <si>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</si>
  <si>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</si>
  <si>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Управление многоквартирным домом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</si>
  <si>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</si>
  <si>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</si>
  <si>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</si>
  <si>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</si>
  <si>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</si>
  <si>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</si>
  <si>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</si>
  <si>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</si>
  <si>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</si>
  <si>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</si>
  <si>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</si>
  <si>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</si>
  <si>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</si>
  <si>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</si>
  <si>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</si>
  <si>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</si>
  <si>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</si>
  <si>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</si>
  <si>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</si>
  <si>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</si>
  <si>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</si>
  <si>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</si>
  <si>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>* для жилых помещений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</si>
  <si>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</si>
  <si>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</si>
  <si>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(многоквартирный дом с газовыми плитами и повышающими насосами)</t>
  </si>
  <si>
    <t>Уборка мусоропроводов</t>
  </si>
  <si>
    <t>Уборка лестничных клеток*</t>
  </si>
  <si>
    <t>Обслуживание лифтов*</t>
  </si>
  <si>
    <t>ежедневно с 06.00 - 23.00час.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</si>
  <si>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</si>
  <si>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</si>
  <si>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</si>
  <si>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</si>
  <si>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</si>
  <si>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</si>
  <si>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</si>
  <si>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</si>
  <si>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</si>
  <si>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</si>
  <si>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</si>
  <si>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</si>
  <si>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</si>
  <si>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</si>
  <si>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</si>
  <si>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</si>
  <si>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</si>
  <si>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</si>
  <si>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</si>
  <si>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</si>
  <si>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замена трансформатора тока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</si>
  <si>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</si>
  <si>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</si>
  <si>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</si>
  <si>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</si>
  <si>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</si>
  <si>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</si>
  <si>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</si>
  <si>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</si>
  <si>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</si>
  <si>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</si>
  <si>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</si>
  <si>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</si>
  <si>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</si>
  <si>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</si>
  <si>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отключение системы отопления в местах общего пользования</t>
  </si>
  <si>
    <t>подключение системы отопления в местах общего пользования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</si>
  <si>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</si>
  <si>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</si>
  <si>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</si>
  <si>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</si>
  <si>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</si>
  <si>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восстановление подвального освещения</t>
  </si>
  <si>
    <t>прочистка вентиляционных каналов и канализационных вытяжек</t>
  </si>
  <si>
    <t>проверка вентиляционных каналов и канализационных вытяжек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</si>
  <si>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</si>
  <si>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</si>
  <si>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восстановление чердачного освещения</t>
  </si>
  <si>
    <t>Обслуживание общедомовых приборов учета горячего водоснабжения</t>
  </si>
  <si>
    <t>ревизия ШР, ЩЭ</t>
  </si>
  <si>
    <t>ремонт кровли</t>
  </si>
  <si>
    <t>ремонт стеновых панельных швов</t>
  </si>
  <si>
    <t>ремонт приямков</t>
  </si>
  <si>
    <t>установка двеей в мусорокамеры</t>
  </si>
  <si>
    <t>ремонт отмостки</t>
  </si>
  <si>
    <t>ремонт крылец</t>
  </si>
  <si>
    <t>установка кип (бойлер)</t>
  </si>
  <si>
    <t>смена кип (тепловой узел)</t>
  </si>
  <si>
    <t>смена запорной арматуры (отопление)</t>
  </si>
  <si>
    <t>Расчет размера платы за содержание и ремонт общего имущества в многоквартирном доме</t>
  </si>
  <si>
    <t>очистка кровли от снега и наледи (в районе водоприемных воронок)</t>
  </si>
  <si>
    <t>очистка кровли от снега и наледи подъездных козырьков</t>
  </si>
  <si>
    <t>Погашение задолженности прошлых периодов</t>
  </si>
  <si>
    <t>ВСЕГО:</t>
  </si>
  <si>
    <t>Дополнительные работы  (текущий ремонт), в т.ч.:</t>
  </si>
  <si>
    <t>1 раз в 4 месяца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</si>
  <si>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</si>
  <si>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</si>
  <si>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</si>
  <si>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</si>
  <si>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</si>
  <si>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</si>
  <si>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</si>
  <si>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</si>
  <si>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</si>
  <si>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</si>
  <si>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</si>
  <si>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</si>
  <si>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</si>
  <si>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сутки во время гололеда</t>
  </si>
  <si>
    <t>замена насоса гвс / резерв /</t>
  </si>
  <si>
    <t>2013-2014 гг.</t>
  </si>
  <si>
    <t>(стоимость услуг увеличена на 7% в соответствии с уровнем инфляции 2012г.)</t>
  </si>
  <si>
    <t>окос травы</t>
  </si>
  <si>
    <t xml:space="preserve">2-3 раза </t>
  </si>
  <si>
    <t>по адресу: ул.Ленинского Комсомола, д.41 (Sобщ.=8111,82 м2, Sзем.уч.=3886,м2)</t>
  </si>
  <si>
    <t>Поверка общедомовыз приборов учета теплоэнергии</t>
  </si>
  <si>
    <t>подключение системы отопления с регулировкой</t>
  </si>
  <si>
    <t>ревизия задвижек отопления (д.50мм-10 шт., д.80мм-4 шт., д.100мм-12шт.)</t>
  </si>
  <si>
    <t>замена  КИП манометры 8 шт.,термометры 8 шт.</t>
  </si>
  <si>
    <t>ревизия задвижек ГВС (д.100мм-1шт., диам.80 мм - 1 шт.)</t>
  </si>
  <si>
    <t>замена  КИП  на ВВП манометры 5 шт., термометры 5 шт.</t>
  </si>
  <si>
    <t>замена  КИП  манометры 1 шт.</t>
  </si>
  <si>
    <t>ревизия задвижек  ХВС (д.100мм-4 шт.)</t>
  </si>
  <si>
    <t>замена насоса хвс / резерв /</t>
  </si>
  <si>
    <t>электроизмерения (замеры сопротивления изоляции)</t>
  </si>
  <si>
    <t>Сбор, вывоз и утилизация ТБО, руб/м2</t>
  </si>
  <si>
    <t>Рмонт мусорокамер (согласно СаНПиН 2.1.2.2645-10 утвержденного Постановлением Главного госуд.сан.врача от 10.06.2010 г. № 64)</t>
  </si>
  <si>
    <t>ремонт площадок входа в мусорокамеру 3 шт.</t>
  </si>
  <si>
    <t>ремонт пола в мусоокамере 8,5 м2</t>
  </si>
  <si>
    <t>ремонт керамической плитки на стеновых панелях 2 м2</t>
  </si>
  <si>
    <t>устройство резиновых уплотнителей на крышке клапанов 19,2 п.м.</t>
  </si>
  <si>
    <t>восстановление водоснабжения в мусорокамере</t>
  </si>
  <si>
    <t>восстановление шиберов на мусоропроводах</t>
  </si>
  <si>
    <t xml:space="preserve"> Санобработка мусорокамер (согласно СаНПиН 2.1.2.2645-10 утвержденного Постановлением Главного госуд.сан.врача от 10.06.2010 г. № 64, Постановление Госстроя России № 170 от 27.09.03 г.)</t>
  </si>
  <si>
    <t>ремонт панельныш швов  400 п.м.</t>
  </si>
  <si>
    <t>ремонт отмостки 200 м2</t>
  </si>
  <si>
    <t>ремонт кровли 405 м2</t>
  </si>
  <si>
    <t>устройство бетонного покрытия перед подъездом № 2</t>
  </si>
  <si>
    <t>смена задвижек ВВП на СТС (д.80 мм - 1 шт., д.100 мм - 1 шт.)</t>
  </si>
  <si>
    <t>смена задвижек на эл.узлах (д.80 мм - 2 шт., д. 50 мм - 2 шт.)</t>
  </si>
  <si>
    <t>смена шаровых  кранов на эл.узлах ( д. 32 мм - 4 шт.)</t>
  </si>
  <si>
    <t>ремонт канализации</t>
  </si>
  <si>
    <t>окраска трубопроводов отопления составом "Корунд"</t>
  </si>
  <si>
    <t xml:space="preserve">замена канализационного колена </t>
  </si>
  <si>
    <t>установка датчиков движения в тамбурах 36 шт.</t>
  </si>
  <si>
    <t>ремонт освещения подходов к машинному отделению лифта</t>
  </si>
  <si>
    <t>монтаж установки "Термит" с целью защиты бойлера от закипания</t>
  </si>
  <si>
    <t>энергоаудит</t>
  </si>
  <si>
    <t>Проект 1 (с учетом поверки общедомового прибора учета теплоэнергии)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</si>
</sst>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9"/>
      <name val="Arial Black"/>
      <family val="2"/>
    </font>
    <font>
      <sz val="10"/>
      <name val="Arial"/>
      <family val="2"/>
    </font>
    <font>
      <b/>
      <sz val="14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2" fontId="18" fillId="24" borderId="12" xfId="0" applyNumberFormat="1" applyFont="1" applyFill="1" applyBorder="1" applyAlignment="1">
      <alignment horizontal="center" vertical="center" wrapText="1"/>
    </xf>
    <xf numFmtId="2" fontId="0" fillId="24" borderId="12" xfId="0" applyNumberFormat="1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2" fontId="0" fillId="24" borderId="14" xfId="0" applyNumberFormat="1" applyFont="1" applyFill="1" applyBorder="1" applyAlignment="1">
      <alignment horizontal="center" vertical="center" wrapText="1"/>
    </xf>
    <xf numFmtId="2" fontId="18" fillId="24" borderId="15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19" fillId="24" borderId="0" xfId="0" applyNumberFormat="1" applyFont="1" applyFill="1" applyBorder="1" applyAlignment="1">
      <alignment horizont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6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/>
    </xf>
    <xf numFmtId="2" fontId="0" fillId="24" borderId="17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25" fillId="24" borderId="14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center" vertical="center" wrapText="1"/>
    </xf>
    <xf numFmtId="2" fontId="25" fillId="24" borderId="12" xfId="0" applyNumberFormat="1" applyFont="1" applyFill="1" applyBorder="1" applyAlignment="1">
      <alignment horizontal="left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6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 textRotation="90" wrapText="1"/>
    </xf>
    <xf numFmtId="0" fontId="18" fillId="24" borderId="2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" vertical="center" wrapText="1"/>
    </xf>
    <xf numFmtId="0" fontId="0" fillId="24" borderId="24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26" xfId="0" applyFont="1" applyFill="1" applyBorder="1" applyAlignment="1">
      <alignment horizontal="left" vertical="center" wrapText="1"/>
    </xf>
    <xf numFmtId="0" fontId="18" fillId="24" borderId="14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2" fontId="18" fillId="24" borderId="27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2" fontId="18" fillId="24" borderId="28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9" fillId="24" borderId="29" xfId="0" applyFont="1" applyFill="1" applyBorder="1" applyAlignment="1">
      <alignment horizontal="left" vertical="center" wrapText="1"/>
    </xf>
    <xf numFmtId="0" fontId="25" fillId="24" borderId="18" xfId="0" applyFont="1" applyFill="1" applyBorder="1" applyAlignment="1">
      <alignment horizontal="left" vertical="center" wrapText="1"/>
    </xf>
    <xf numFmtId="0" fontId="25" fillId="24" borderId="14" xfId="0" applyFont="1" applyFill="1" applyBorder="1" applyAlignment="1">
      <alignment horizontal="center" vertical="center" wrapText="1"/>
    </xf>
    <xf numFmtId="0" fontId="25" fillId="24" borderId="0" xfId="0" applyFont="1" applyFill="1" applyAlignment="1">
      <alignment horizontal="center" vertical="center" wrapText="1"/>
    </xf>
    <xf numFmtId="0" fontId="18" fillId="24" borderId="20" xfId="0" applyFont="1" applyFill="1" applyBorder="1" applyAlignment="1">
      <alignment horizontal="center" vertical="center"/>
    </xf>
    <xf numFmtId="0" fontId="18" fillId="24" borderId="30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horizontal="center" vertical="center" wrapText="1"/>
    </xf>
    <xf numFmtId="2" fontId="25" fillId="24" borderId="0" xfId="0" applyNumberFormat="1" applyFont="1" applyFill="1" applyBorder="1" applyAlignment="1">
      <alignment horizontal="center" vertical="center" wrapText="1"/>
    </xf>
    <xf numFmtId="0" fontId="25" fillId="24" borderId="29" xfId="0" applyFont="1" applyFill="1" applyBorder="1" applyAlignment="1">
      <alignment horizontal="left" vertical="center" wrapText="1"/>
    </xf>
    <xf numFmtId="0" fontId="25" fillId="24" borderId="28" xfId="0" applyFont="1" applyFill="1" applyBorder="1" applyAlignment="1">
      <alignment horizontal="center" vertical="center" wrapText="1"/>
    </xf>
    <xf numFmtId="2" fontId="25" fillId="24" borderId="28" xfId="0" applyNumberFormat="1" applyFont="1" applyFill="1" applyBorder="1" applyAlignment="1">
      <alignment horizontal="center" vertical="center" wrapText="1"/>
    </xf>
    <xf numFmtId="2" fontId="25" fillId="24" borderId="15" xfId="0" applyNumberFormat="1" applyFont="1" applyFill="1" applyBorder="1" applyAlignment="1">
      <alignment horizontal="center" vertical="center" wrapText="1"/>
    </xf>
    <xf numFmtId="0" fontId="18" fillId="24" borderId="16" xfId="0" applyFont="1" applyFill="1" applyBorder="1" applyAlignment="1">
      <alignment horizontal="left" vertical="center" wrapText="1"/>
    </xf>
    <xf numFmtId="2" fontId="18" fillId="24" borderId="20" xfId="0" applyNumberFormat="1" applyFont="1" applyFill="1" applyBorder="1" applyAlignment="1">
      <alignment horizontal="center" vertical="center" wrapText="1"/>
    </xf>
    <xf numFmtId="2" fontId="19" fillId="24" borderId="10" xfId="0" applyNumberFormat="1" applyFont="1" applyFill="1" applyBorder="1" applyAlignment="1">
      <alignment horizontal="center"/>
    </xf>
    <xf numFmtId="0" fontId="19" fillId="24" borderId="31" xfId="0" applyFont="1" applyFill="1" applyBorder="1" applyAlignment="1">
      <alignment horizontal="left" vertical="center" wrapText="1"/>
    </xf>
    <xf numFmtId="0" fontId="18" fillId="24" borderId="32" xfId="0" applyFont="1" applyFill="1" applyBorder="1" applyAlignment="1">
      <alignment horizontal="center" vertical="center" wrapText="1"/>
    </xf>
    <xf numFmtId="2" fontId="18" fillId="24" borderId="32" xfId="0" applyNumberFormat="1" applyFont="1" applyFill="1" applyBorder="1" applyAlignment="1">
      <alignment horizontal="center" vertical="center" wrapText="1"/>
    </xf>
    <xf numFmtId="2" fontId="18" fillId="24" borderId="33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2" fontId="25" fillId="24" borderId="34" xfId="0" applyNumberFormat="1" applyFont="1" applyFill="1" applyBorder="1" applyAlignment="1">
      <alignment horizontal="left" vertical="center" wrapText="1"/>
    </xf>
    <xf numFmtId="0" fontId="25" fillId="24" borderId="26" xfId="0" applyFont="1" applyFill="1" applyBorder="1" applyAlignment="1">
      <alignment horizontal="left" vertical="center" wrapText="1"/>
    </xf>
    <xf numFmtId="0" fontId="25" fillId="24" borderId="19" xfId="0" applyFont="1" applyFill="1" applyBorder="1" applyAlignment="1">
      <alignment horizontal="center" vertical="center" wrapText="1"/>
    </xf>
    <xf numFmtId="2" fontId="25" fillId="24" borderId="19" xfId="0" applyNumberFormat="1" applyFont="1" applyFill="1" applyBorder="1" applyAlignment="1">
      <alignment horizontal="center" vertical="center" wrapText="1"/>
    </xf>
    <xf numFmtId="4" fontId="25" fillId="24" borderId="26" xfId="0" applyNumberFormat="1" applyFont="1" applyFill="1" applyBorder="1" applyAlignment="1">
      <alignment horizontal="left" vertical="center" wrapText="1"/>
    </xf>
    <xf numFmtId="4" fontId="25" fillId="24" borderId="19" xfId="0" applyNumberFormat="1" applyFont="1" applyFill="1" applyBorder="1" applyAlignment="1">
      <alignment horizontal="center" vertical="center" wrapText="1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5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5" fillId="24" borderId="31" xfId="0" applyFont="1" applyFill="1" applyBorder="1" applyAlignment="1">
      <alignment horizontal="left" vertical="center" wrapText="1"/>
    </xf>
    <xf numFmtId="0" fontId="25" fillId="24" borderId="32" xfId="0" applyFont="1" applyFill="1" applyBorder="1" applyAlignment="1">
      <alignment horizontal="center" vertical="center" wrapText="1"/>
    </xf>
    <xf numFmtId="2" fontId="25" fillId="24" borderId="32" xfId="0" applyNumberFormat="1" applyFont="1" applyFill="1" applyBorder="1" applyAlignment="1">
      <alignment horizontal="center" vertical="center" wrapText="1"/>
    </xf>
    <xf numFmtId="2" fontId="25" fillId="24" borderId="35" xfId="0" applyNumberFormat="1" applyFont="1" applyFill="1" applyBorder="1" applyAlignment="1">
      <alignment horizontal="center" vertical="center" wrapText="1"/>
    </xf>
    <xf numFmtId="2" fontId="25" fillId="24" borderId="33" xfId="0" applyNumberFormat="1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left" vertical="center"/>
    </xf>
    <xf numFmtId="0" fontId="18" fillId="0" borderId="20" xfId="0" applyFont="1" applyFill="1" applyBorder="1" applyAlignment="1">
      <alignment horizontal="center" vertical="center"/>
    </xf>
    <xf numFmtId="2" fontId="18" fillId="24" borderId="10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2" fontId="18" fillId="0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center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13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14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15" xfId="0" applyNumberFormat="1" applyFont="1" applyFill="1" applyBorder="1" applyAlignment="1">
      <alignment horizontal="center" vertical="center" wrapText="1"/>
    </xf>
    <xf numFmtId="2" fontId="0" fillId="25" borderId="17" xfId="0" applyNumberFormat="1" applyFont="1" applyFill="1" applyBorder="1" applyAlignment="1">
      <alignment horizontal="center" vertical="center" wrapText="1"/>
    </xf>
    <xf numFmtId="2" fontId="0" fillId="25" borderId="14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25" fillId="25" borderId="27" xfId="0" applyNumberFormat="1" applyFont="1" applyFill="1" applyBorder="1" applyAlignment="1">
      <alignment horizontal="center" vertical="center" wrapText="1"/>
    </xf>
    <xf numFmtId="2" fontId="25" fillId="25" borderId="19" xfId="0" applyNumberFormat="1" applyFont="1" applyFill="1" applyBorder="1" applyAlignment="1">
      <alignment horizontal="center" vertical="center" wrapText="1"/>
    </xf>
    <xf numFmtId="2" fontId="25" fillId="25" borderId="12" xfId="0" applyNumberFormat="1" applyFont="1" applyFill="1" applyBorder="1" applyAlignment="1">
      <alignment horizontal="center" vertical="center" wrapText="1"/>
    </xf>
    <xf numFmtId="2" fontId="25" fillId="25" borderId="13" xfId="0" applyNumberFormat="1" applyFont="1" applyFill="1" applyBorder="1" applyAlignment="1">
      <alignment horizontal="center" vertical="center" wrapText="1"/>
    </xf>
    <xf numFmtId="2" fontId="25" fillId="25" borderId="14" xfId="0" applyNumberFormat="1" applyFont="1" applyFill="1" applyBorder="1" applyAlignment="1">
      <alignment horizontal="center" vertical="center" wrapText="1"/>
    </xf>
    <xf numFmtId="2" fontId="18" fillId="26" borderId="27" xfId="0" applyNumberFormat="1" applyFont="1" applyFill="1" applyBorder="1" applyAlignment="1">
      <alignment horizontal="center" vertical="center" wrapText="1"/>
    </xf>
    <xf numFmtId="2" fontId="18" fillId="26" borderId="19" xfId="0" applyNumberFormat="1" applyFont="1" applyFill="1" applyBorder="1" applyAlignment="1">
      <alignment horizontal="center" vertical="center" wrapText="1"/>
    </xf>
    <xf numFmtId="2" fontId="18" fillId="26" borderId="13" xfId="0" applyNumberFormat="1" applyFont="1" applyFill="1" applyBorder="1" applyAlignment="1">
      <alignment horizontal="center" vertical="center" wrapText="1"/>
    </xf>
    <xf numFmtId="2" fontId="18" fillId="26" borderId="12" xfId="0" applyNumberFormat="1" applyFont="1" applyFill="1" applyBorder="1" applyAlignment="1">
      <alignment horizontal="center" vertical="center" wrapText="1"/>
    </xf>
    <xf numFmtId="2" fontId="25" fillId="26" borderId="27" xfId="0" applyNumberFormat="1" applyFont="1" applyFill="1" applyBorder="1" applyAlignment="1">
      <alignment horizontal="center" vertical="center" wrapText="1"/>
    </xf>
    <xf numFmtId="2" fontId="25" fillId="26" borderId="19" xfId="0" applyNumberFormat="1" applyFont="1" applyFill="1" applyBorder="1" applyAlignment="1">
      <alignment horizontal="center" vertical="center" wrapText="1"/>
    </xf>
    <xf numFmtId="2" fontId="25" fillId="26" borderId="12" xfId="0" applyNumberFormat="1" applyFont="1" applyFill="1" applyBorder="1" applyAlignment="1">
      <alignment horizontal="center" vertical="center" wrapText="1"/>
    </xf>
    <xf numFmtId="2" fontId="18" fillId="26" borderId="14" xfId="0" applyNumberFormat="1" applyFont="1" applyFill="1" applyBorder="1" applyAlignment="1">
      <alignment horizontal="center" vertical="center" wrapText="1"/>
    </xf>
    <xf numFmtId="2" fontId="18" fillId="26" borderId="28" xfId="0" applyNumberFormat="1" applyFont="1" applyFill="1" applyBorder="1" applyAlignment="1">
      <alignment horizontal="center" vertical="center" wrapText="1"/>
    </xf>
    <xf numFmtId="2" fontId="18" fillId="26" borderId="15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2" fontId="18" fillId="26" borderId="20" xfId="0" applyNumberFormat="1" applyFont="1" applyFill="1" applyBorder="1" applyAlignment="1">
      <alignment horizontal="center" vertical="center" wrapText="1"/>
    </xf>
    <xf numFmtId="2" fontId="18" fillId="26" borderId="10" xfId="0" applyNumberFormat="1" applyFont="1" applyFill="1" applyBorder="1" applyAlignment="1">
      <alignment horizontal="center" vertical="center" wrapText="1"/>
    </xf>
    <xf numFmtId="2" fontId="18" fillId="26" borderId="32" xfId="0" applyNumberFormat="1" applyFont="1" applyFill="1" applyBorder="1" applyAlignment="1">
      <alignment horizontal="center" vertical="center" wrapText="1"/>
    </xf>
    <xf numFmtId="2" fontId="18" fillId="26" borderId="33" xfId="0" applyNumberFormat="1" applyFont="1" applyFill="1" applyBorder="1" applyAlignment="1">
      <alignment horizontal="center" vertical="center" wrapText="1"/>
    </xf>
    <xf numFmtId="2" fontId="25" fillId="26" borderId="14" xfId="0" applyNumberFormat="1" applyFont="1" applyFill="1" applyBorder="1" applyAlignment="1">
      <alignment horizontal="center" vertical="center" wrapText="1"/>
    </xf>
    <xf numFmtId="2" fontId="25" fillId="26" borderId="28" xfId="0" applyNumberFormat="1" applyFont="1" applyFill="1" applyBorder="1" applyAlignment="1">
      <alignment horizontal="center" vertical="center" wrapText="1"/>
    </xf>
    <xf numFmtId="2" fontId="25" fillId="26" borderId="15" xfId="0" applyNumberFormat="1" applyFont="1" applyFill="1" applyBorder="1" applyAlignment="1">
      <alignment horizontal="center" vertical="center" wrapText="1"/>
    </xf>
    <xf numFmtId="2" fontId="25" fillId="26" borderId="35" xfId="0" applyNumberFormat="1" applyFont="1" applyFill="1" applyBorder="1" applyAlignment="1">
      <alignment horizontal="center" vertical="center" wrapText="1"/>
    </xf>
    <xf numFmtId="2" fontId="25" fillId="26" borderId="32" xfId="0" applyNumberFormat="1" applyFont="1" applyFill="1" applyBorder="1" applyAlignment="1">
      <alignment horizontal="center" vertical="center" wrapText="1"/>
    </xf>
    <xf numFmtId="2" fontId="25" fillId="26" borderId="33" xfId="0" applyNumberFormat="1" applyFont="1" applyFill="1" applyBorder="1" applyAlignment="1">
      <alignment horizontal="center" vertical="center" wrapText="1"/>
    </xf>
    <xf numFmtId="2" fontId="19" fillId="26" borderId="10" xfId="0" applyNumberFormat="1" applyFont="1" applyFill="1" applyBorder="1" applyAlignment="1">
      <alignment horizontal="center"/>
    </xf>
    <xf numFmtId="0" fontId="18" fillId="26" borderId="30" xfId="0" applyFont="1" applyFill="1" applyBorder="1" applyAlignment="1">
      <alignment horizontal="center" vertical="center"/>
    </xf>
    <xf numFmtId="0" fontId="18" fillId="26" borderId="20" xfId="0" applyFont="1" applyFill="1" applyBorder="1" applyAlignment="1">
      <alignment horizontal="center" vertical="center"/>
    </xf>
    <xf numFmtId="0" fontId="18" fillId="26" borderId="10" xfId="0" applyFont="1" applyFill="1" applyBorder="1" applyAlignment="1">
      <alignment horizontal="center" vertical="center"/>
    </xf>
    <xf numFmtId="0" fontId="0" fillId="26" borderId="0" xfId="0" applyFill="1" applyAlignment="1">
      <alignment horizontal="center" vertical="center"/>
    </xf>
    <xf numFmtId="2" fontId="25" fillId="26" borderId="13" xfId="0" applyNumberFormat="1" applyFont="1" applyFill="1" applyBorder="1" applyAlignment="1">
      <alignment horizontal="center" vertical="center" wrapText="1"/>
    </xf>
    <xf numFmtId="2" fontId="25" fillId="26" borderId="0" xfId="0" applyNumberFormat="1" applyFont="1" applyFill="1" applyBorder="1" applyAlignment="1">
      <alignment horizontal="center" vertical="center" wrapText="1"/>
    </xf>
    <xf numFmtId="2" fontId="0" fillId="26" borderId="17" xfId="0" applyNumberFormat="1" applyFont="1" applyFill="1" applyBorder="1" applyAlignment="1">
      <alignment horizontal="center" vertical="center" wrapText="1"/>
    </xf>
    <xf numFmtId="2" fontId="0" fillId="26" borderId="14" xfId="0" applyNumberFormat="1" applyFont="1" applyFill="1" applyBorder="1" applyAlignment="1">
      <alignment horizontal="center" vertical="center" wrapText="1"/>
    </xf>
    <xf numFmtId="2" fontId="0" fillId="26" borderId="12" xfId="0" applyNumberFormat="1" applyFont="1" applyFill="1" applyBorder="1" applyAlignment="1">
      <alignment horizontal="center" vertical="center" wrapText="1"/>
    </xf>
    <xf numFmtId="2" fontId="0" fillId="26" borderId="19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21" fillId="26" borderId="0" xfId="0" applyFont="1" applyFill="1" applyAlignment="1">
      <alignment horizontal="left" vertical="center"/>
    </xf>
    <xf numFmtId="0" fontId="19" fillId="26" borderId="36" xfId="0" applyFont="1" applyFill="1" applyBorder="1" applyAlignment="1">
      <alignment horizontal="center" vertical="center" wrapText="1"/>
    </xf>
    <xf numFmtId="0" fontId="19" fillId="26" borderId="37" xfId="0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0" fillId="26" borderId="38" xfId="0" applyFill="1" applyBorder="1" applyAlignment="1">
      <alignment horizontal="center" vertical="center" wrapText="1"/>
    </xf>
    <xf numFmtId="2" fontId="19" fillId="26" borderId="39" xfId="0" applyNumberFormat="1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="75" zoomScaleNormal="75" zoomScalePageLayoutView="0" workbookViewId="0" topLeftCell="A100">
      <selection activeCell="L135" sqref="L135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hidden="1" customWidth="1"/>
    <col min="4" max="4" width="14.875" style="11" customWidth="1"/>
    <col min="5" max="5" width="13.875" style="11" hidden="1" customWidth="1"/>
    <col min="6" max="6" width="20.875" style="11" hidden="1" customWidth="1"/>
    <col min="7" max="7" width="13.875" style="11" customWidth="1"/>
    <col min="8" max="8" width="20.875" style="11" customWidth="1"/>
    <col min="9" max="9" width="15.375" style="11" customWidth="1"/>
    <col min="10" max="10" width="15.375" style="11" hidden="1" customWidth="1"/>
    <col min="11" max="11" width="15.375" style="79" hidden="1" customWidth="1"/>
    <col min="12" max="14" width="15.375" style="11" customWidth="1"/>
    <col min="15" max="16384" width="9.125" style="11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8" customHeight="1">
      <c r="A3" s="99" t="s">
        <v>121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43</v>
      </c>
      <c r="C4" s="157"/>
      <c r="D4" s="157"/>
      <c r="E4" s="157"/>
      <c r="F4" s="157"/>
      <c r="G4" s="156"/>
      <c r="H4" s="156"/>
    </row>
    <row r="5" spans="1:8" s="87" customFormat="1" ht="39.75" customHeight="1">
      <c r="A5" s="151" t="s">
        <v>159</v>
      </c>
      <c r="B5" s="152"/>
      <c r="C5" s="152"/>
      <c r="D5" s="152"/>
      <c r="E5" s="152"/>
      <c r="F5" s="152"/>
      <c r="G5" s="152"/>
      <c r="H5" s="152"/>
    </row>
    <row r="6" spans="1:8" s="87" customFormat="1" ht="33" customHeight="1">
      <c r="A6" s="153" t="s">
        <v>122</v>
      </c>
      <c r="B6" s="154"/>
      <c r="C6" s="154"/>
      <c r="D6" s="154"/>
      <c r="E6" s="154"/>
      <c r="F6" s="154"/>
      <c r="G6" s="154"/>
      <c r="H6" s="154"/>
    </row>
    <row r="7" spans="1:11" s="20" customFormat="1" ht="22.5" customHeight="1">
      <c r="A7" s="165" t="s">
        <v>3</v>
      </c>
      <c r="B7" s="165"/>
      <c r="C7" s="165"/>
      <c r="D7" s="165"/>
      <c r="E7" s="166"/>
      <c r="F7" s="166"/>
      <c r="G7" s="166"/>
      <c r="H7" s="166"/>
      <c r="K7" s="80"/>
    </row>
    <row r="8" spans="1:8" s="21" customFormat="1" ht="18.75" customHeight="1">
      <c r="A8" s="165" t="s">
        <v>125</v>
      </c>
      <c r="B8" s="165"/>
      <c r="C8" s="165"/>
      <c r="D8" s="165"/>
      <c r="E8" s="166"/>
      <c r="F8" s="166"/>
      <c r="G8" s="166"/>
      <c r="H8" s="166"/>
    </row>
    <row r="9" spans="1:8" s="22" customFormat="1" ht="17.25" customHeight="1">
      <c r="A9" s="167" t="s">
        <v>35</v>
      </c>
      <c r="B9" s="167"/>
      <c r="C9" s="167"/>
      <c r="D9" s="167"/>
      <c r="E9" s="168"/>
      <c r="F9" s="168"/>
      <c r="G9" s="168"/>
      <c r="H9" s="168"/>
    </row>
    <row r="10" spans="1:8" s="21" customFormat="1" ht="30" customHeight="1" thickBot="1">
      <c r="A10" s="163" t="s">
        <v>99</v>
      </c>
      <c r="B10" s="163"/>
      <c r="C10" s="163"/>
      <c r="D10" s="163"/>
      <c r="E10" s="164"/>
      <c r="F10" s="164"/>
      <c r="G10" s="164"/>
      <c r="H10" s="164"/>
    </row>
    <row r="11" spans="1:11" s="26" customFormat="1" ht="139.5" customHeight="1" thickBot="1">
      <c r="A11" s="23" t="s">
        <v>4</v>
      </c>
      <c r="B11" s="24" t="s">
        <v>5</v>
      </c>
      <c r="C11" s="25" t="s">
        <v>6</v>
      </c>
      <c r="D11" s="25" t="s">
        <v>44</v>
      </c>
      <c r="E11" s="25" t="s">
        <v>6</v>
      </c>
      <c r="F11" s="1" t="s">
        <v>7</v>
      </c>
      <c r="G11" s="25" t="s">
        <v>6</v>
      </c>
      <c r="H11" s="1" t="s">
        <v>7</v>
      </c>
      <c r="K11" s="81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2">
        <v>4</v>
      </c>
      <c r="G12" s="30">
        <v>3</v>
      </c>
      <c r="H12" s="31">
        <v>4</v>
      </c>
      <c r="K12" s="82"/>
    </row>
    <row r="13" spans="1:11" s="32" customFormat="1" ht="49.5" customHeight="1">
      <c r="A13" s="159" t="s">
        <v>8</v>
      </c>
      <c r="B13" s="160"/>
      <c r="C13" s="160"/>
      <c r="D13" s="160"/>
      <c r="E13" s="160"/>
      <c r="F13" s="160"/>
      <c r="G13" s="161"/>
      <c r="H13" s="162"/>
      <c r="K13" s="82"/>
    </row>
    <row r="14" spans="1:11" s="26" customFormat="1" ht="15">
      <c r="A14" s="33" t="s">
        <v>9</v>
      </c>
      <c r="B14" s="34" t="s">
        <v>10</v>
      </c>
      <c r="C14" s="35">
        <f>F14*12</f>
        <v>0</v>
      </c>
      <c r="D14" s="100">
        <f>G14*I14</f>
        <v>248129.856</v>
      </c>
      <c r="E14" s="101">
        <f>H14*12</f>
        <v>28.799999999999997</v>
      </c>
      <c r="F14" s="102"/>
      <c r="G14" s="101">
        <f>H14*12</f>
        <v>28.799999999999997</v>
      </c>
      <c r="H14" s="101">
        <v>2.4</v>
      </c>
      <c r="I14" s="26">
        <v>8615.62</v>
      </c>
      <c r="J14" s="26">
        <v>1.07</v>
      </c>
      <c r="K14" s="81">
        <v>2.2363</v>
      </c>
    </row>
    <row r="15" spans="1:11" s="26" customFormat="1" ht="27.75" customHeight="1">
      <c r="A15" s="77" t="s">
        <v>106</v>
      </c>
      <c r="B15" s="78" t="s">
        <v>107</v>
      </c>
      <c r="C15" s="35"/>
      <c r="D15" s="36"/>
      <c r="E15" s="35"/>
      <c r="F15" s="5"/>
      <c r="G15" s="35"/>
      <c r="H15" s="35"/>
      <c r="K15" s="81"/>
    </row>
    <row r="16" spans="1:11" s="26" customFormat="1" ht="15">
      <c r="A16" s="77" t="s">
        <v>108</v>
      </c>
      <c r="B16" s="78" t="s">
        <v>107</v>
      </c>
      <c r="C16" s="35"/>
      <c r="D16" s="36"/>
      <c r="E16" s="35"/>
      <c r="F16" s="5"/>
      <c r="G16" s="35"/>
      <c r="H16" s="35"/>
      <c r="K16" s="81"/>
    </row>
    <row r="17" spans="1:11" s="26" customFormat="1" ht="15">
      <c r="A17" s="77" t="s">
        <v>109</v>
      </c>
      <c r="B17" s="78" t="s">
        <v>110</v>
      </c>
      <c r="C17" s="35"/>
      <c r="D17" s="36"/>
      <c r="E17" s="35"/>
      <c r="F17" s="5"/>
      <c r="G17" s="35"/>
      <c r="H17" s="35"/>
      <c r="K17" s="81"/>
    </row>
    <row r="18" spans="1:11" s="26" customFormat="1" ht="15">
      <c r="A18" s="77" t="s">
        <v>111</v>
      </c>
      <c r="B18" s="78" t="s">
        <v>107</v>
      </c>
      <c r="C18" s="35"/>
      <c r="D18" s="36"/>
      <c r="E18" s="35"/>
      <c r="F18" s="5"/>
      <c r="G18" s="35"/>
      <c r="H18" s="35"/>
      <c r="K18" s="81"/>
    </row>
    <row r="19" spans="1:11" s="26" customFormat="1" ht="30">
      <c r="A19" s="33" t="s">
        <v>11</v>
      </c>
      <c r="B19" s="37" t="s">
        <v>12</v>
      </c>
      <c r="C19" s="35">
        <f>F19*12</f>
        <v>0</v>
      </c>
      <c r="D19" s="100">
        <f>G19*I19</f>
        <v>144065.9232</v>
      </c>
      <c r="E19" s="101">
        <f>H19*12</f>
        <v>17.759999999999998</v>
      </c>
      <c r="F19" s="102"/>
      <c r="G19" s="101">
        <f>H19*12</f>
        <v>17.759999999999998</v>
      </c>
      <c r="H19" s="101">
        <v>1.48</v>
      </c>
      <c r="I19" s="26">
        <v>8111.82</v>
      </c>
      <c r="J19" s="26">
        <v>1.07</v>
      </c>
      <c r="K19" s="81">
        <v>1.3054000000000001</v>
      </c>
    </row>
    <row r="20" spans="1:11" s="26" customFormat="1" ht="15">
      <c r="A20" s="77" t="s">
        <v>112</v>
      </c>
      <c r="B20" s="78" t="s">
        <v>12</v>
      </c>
      <c r="C20" s="35"/>
      <c r="D20" s="36"/>
      <c r="E20" s="35"/>
      <c r="F20" s="5"/>
      <c r="G20" s="35"/>
      <c r="H20" s="35"/>
      <c r="K20" s="81"/>
    </row>
    <row r="21" spans="1:11" s="26" customFormat="1" ht="15">
      <c r="A21" s="77" t="s">
        <v>113</v>
      </c>
      <c r="B21" s="78" t="s">
        <v>12</v>
      </c>
      <c r="C21" s="35"/>
      <c r="D21" s="36"/>
      <c r="E21" s="35"/>
      <c r="F21" s="5"/>
      <c r="G21" s="35"/>
      <c r="H21" s="35"/>
      <c r="K21" s="81"/>
    </row>
    <row r="22" spans="1:11" s="26" customFormat="1" ht="15">
      <c r="A22" s="77" t="s">
        <v>123</v>
      </c>
      <c r="B22" s="78" t="s">
        <v>124</v>
      </c>
      <c r="C22" s="35"/>
      <c r="D22" s="36"/>
      <c r="E22" s="35"/>
      <c r="F22" s="5"/>
      <c r="G22" s="35"/>
      <c r="H22" s="35"/>
      <c r="K22" s="81"/>
    </row>
    <row r="23" spans="1:11" s="26" customFormat="1" ht="15">
      <c r="A23" s="77" t="s">
        <v>114</v>
      </c>
      <c r="B23" s="78" t="s">
        <v>12</v>
      </c>
      <c r="C23" s="35"/>
      <c r="D23" s="36"/>
      <c r="E23" s="35"/>
      <c r="F23" s="5"/>
      <c r="G23" s="35"/>
      <c r="H23" s="35"/>
      <c r="K23" s="81"/>
    </row>
    <row r="24" spans="1:11" s="26" customFormat="1" ht="25.5">
      <c r="A24" s="77" t="s">
        <v>115</v>
      </c>
      <c r="B24" s="78" t="s">
        <v>13</v>
      </c>
      <c r="C24" s="35"/>
      <c r="D24" s="36"/>
      <c r="E24" s="35"/>
      <c r="F24" s="5"/>
      <c r="G24" s="35"/>
      <c r="H24" s="35"/>
      <c r="K24" s="81"/>
    </row>
    <row r="25" spans="1:11" s="26" customFormat="1" ht="15">
      <c r="A25" s="77" t="s">
        <v>116</v>
      </c>
      <c r="B25" s="78" t="s">
        <v>12</v>
      </c>
      <c r="C25" s="35"/>
      <c r="D25" s="36"/>
      <c r="E25" s="35"/>
      <c r="F25" s="5"/>
      <c r="G25" s="35"/>
      <c r="H25" s="35"/>
      <c r="K25" s="81"/>
    </row>
    <row r="26" spans="1:11" s="26" customFormat="1" ht="15">
      <c r="A26" s="77" t="s">
        <v>117</v>
      </c>
      <c r="B26" s="78" t="s">
        <v>12</v>
      </c>
      <c r="C26" s="35"/>
      <c r="D26" s="36"/>
      <c r="E26" s="35"/>
      <c r="F26" s="5"/>
      <c r="G26" s="35"/>
      <c r="H26" s="35"/>
      <c r="K26" s="81"/>
    </row>
    <row r="27" spans="1:11" s="26" customFormat="1" ht="25.5">
      <c r="A27" s="77" t="s">
        <v>118</v>
      </c>
      <c r="B27" s="78" t="s">
        <v>119</v>
      </c>
      <c r="C27" s="35"/>
      <c r="D27" s="36"/>
      <c r="E27" s="35"/>
      <c r="F27" s="5"/>
      <c r="G27" s="35"/>
      <c r="H27" s="35"/>
      <c r="K27" s="81"/>
    </row>
    <row r="28" spans="1:11" s="39" customFormat="1" ht="15">
      <c r="A28" s="38" t="s">
        <v>14</v>
      </c>
      <c r="B28" s="34" t="s">
        <v>15</v>
      </c>
      <c r="C28" s="35">
        <f>F28*12</f>
        <v>0</v>
      </c>
      <c r="D28" s="100">
        <f>G28*I28</f>
        <v>66167.96160000001</v>
      </c>
      <c r="E28" s="101">
        <f>H28*12</f>
        <v>7.68</v>
      </c>
      <c r="F28" s="103"/>
      <c r="G28" s="101">
        <f>H28*12</f>
        <v>7.68</v>
      </c>
      <c r="H28" s="101">
        <v>0.64</v>
      </c>
      <c r="I28" s="26">
        <v>8615.62</v>
      </c>
      <c r="J28" s="26">
        <v>1.07</v>
      </c>
      <c r="K28" s="81">
        <v>0.5992000000000001</v>
      </c>
    </row>
    <row r="29" spans="1:11" s="26" customFormat="1" ht="15">
      <c r="A29" s="38" t="s">
        <v>16</v>
      </c>
      <c r="B29" s="34" t="s">
        <v>17</v>
      </c>
      <c r="C29" s="35">
        <f>F29*12</f>
        <v>0</v>
      </c>
      <c r="D29" s="100">
        <f>G29*I29</f>
        <v>215045.87520000004</v>
      </c>
      <c r="E29" s="101">
        <f>H29*12</f>
        <v>24.96</v>
      </c>
      <c r="F29" s="103"/>
      <c r="G29" s="101">
        <f>H29*12</f>
        <v>24.96</v>
      </c>
      <c r="H29" s="101">
        <v>2.08</v>
      </c>
      <c r="I29" s="26">
        <v>8615.62</v>
      </c>
      <c r="J29" s="26">
        <v>1.07</v>
      </c>
      <c r="K29" s="81">
        <v>1.9367</v>
      </c>
    </row>
    <row r="30" spans="1:11" s="26" customFormat="1" ht="15">
      <c r="A30" s="38" t="s">
        <v>36</v>
      </c>
      <c r="B30" s="34" t="s">
        <v>12</v>
      </c>
      <c r="C30" s="35">
        <f>F30*12</f>
        <v>0</v>
      </c>
      <c r="D30" s="100">
        <f>G30*I30</f>
        <v>131411.48400000003</v>
      </c>
      <c r="E30" s="101">
        <f>H30*12</f>
        <v>16.200000000000003</v>
      </c>
      <c r="F30" s="103"/>
      <c r="G30" s="101">
        <f>H30*12</f>
        <v>16.200000000000003</v>
      </c>
      <c r="H30" s="101">
        <v>1.35</v>
      </c>
      <c r="I30" s="26">
        <v>8111.82</v>
      </c>
      <c r="J30" s="26">
        <v>1.07</v>
      </c>
      <c r="K30" s="81">
        <v>1.2626</v>
      </c>
    </row>
    <row r="31" spans="1:11" s="26" customFormat="1" ht="45">
      <c r="A31" s="38" t="s">
        <v>137</v>
      </c>
      <c r="B31" s="34"/>
      <c r="C31" s="35"/>
      <c r="D31" s="100">
        <f>D32+D33+D34+D35+D36+D37</f>
        <v>51034.48</v>
      </c>
      <c r="E31" s="101"/>
      <c r="F31" s="103"/>
      <c r="G31" s="101">
        <f>D31/I31</f>
        <v>6.291372343074674</v>
      </c>
      <c r="H31" s="101">
        <f>G31/12</f>
        <v>0.5242810285895562</v>
      </c>
      <c r="I31" s="26">
        <v>8111.82</v>
      </c>
      <c r="K31" s="81"/>
    </row>
    <row r="32" spans="1:11" s="26" customFormat="1" ht="15">
      <c r="A32" s="46" t="s">
        <v>138</v>
      </c>
      <c r="B32" s="47"/>
      <c r="C32" s="76"/>
      <c r="D32" s="111">
        <v>7630.24</v>
      </c>
      <c r="E32" s="112"/>
      <c r="F32" s="113"/>
      <c r="G32" s="112"/>
      <c r="H32" s="112"/>
      <c r="K32" s="81"/>
    </row>
    <row r="33" spans="1:11" s="26" customFormat="1" ht="15">
      <c r="A33" s="46" t="s">
        <v>139</v>
      </c>
      <c r="B33" s="47"/>
      <c r="C33" s="76"/>
      <c r="D33" s="111">
        <v>11235.24</v>
      </c>
      <c r="E33" s="112"/>
      <c r="F33" s="113"/>
      <c r="G33" s="112"/>
      <c r="H33" s="112"/>
      <c r="K33" s="81"/>
    </row>
    <row r="34" spans="1:11" s="26" customFormat="1" ht="15">
      <c r="A34" s="46" t="s">
        <v>140</v>
      </c>
      <c r="B34" s="47"/>
      <c r="C34" s="76"/>
      <c r="D34" s="111">
        <v>2091.67</v>
      </c>
      <c r="E34" s="112"/>
      <c r="F34" s="113"/>
      <c r="G34" s="112"/>
      <c r="H34" s="112"/>
      <c r="K34" s="81"/>
    </row>
    <row r="35" spans="1:11" s="26" customFormat="1" ht="15">
      <c r="A35" s="46" t="s">
        <v>141</v>
      </c>
      <c r="B35" s="47"/>
      <c r="C35" s="76"/>
      <c r="D35" s="111">
        <v>4509.88</v>
      </c>
      <c r="E35" s="112"/>
      <c r="F35" s="113"/>
      <c r="G35" s="112"/>
      <c r="H35" s="112"/>
      <c r="K35" s="81"/>
    </row>
    <row r="36" spans="1:11" s="26" customFormat="1" ht="15">
      <c r="A36" s="46" t="s">
        <v>142</v>
      </c>
      <c r="B36" s="47"/>
      <c r="C36" s="76"/>
      <c r="D36" s="111">
        <v>14867.45</v>
      </c>
      <c r="E36" s="112"/>
      <c r="F36" s="113"/>
      <c r="G36" s="112"/>
      <c r="H36" s="112"/>
      <c r="K36" s="81"/>
    </row>
    <row r="37" spans="1:11" s="26" customFormat="1" ht="15">
      <c r="A37" s="46" t="s">
        <v>143</v>
      </c>
      <c r="B37" s="47"/>
      <c r="C37" s="76"/>
      <c r="D37" s="111">
        <f>2*5350</f>
        <v>10700</v>
      </c>
      <c r="E37" s="112"/>
      <c r="F37" s="113"/>
      <c r="G37" s="112"/>
      <c r="H37" s="112"/>
      <c r="K37" s="81"/>
    </row>
    <row r="38" spans="1:11" s="26" customFormat="1" ht="60">
      <c r="A38" s="38" t="s">
        <v>144</v>
      </c>
      <c r="B38" s="47"/>
      <c r="C38" s="76"/>
      <c r="D38" s="100">
        <f>4*18916.67</f>
        <v>75666.68</v>
      </c>
      <c r="E38" s="101"/>
      <c r="F38" s="103"/>
      <c r="G38" s="101">
        <f>D38/I38</f>
        <v>9.327953529540842</v>
      </c>
      <c r="H38" s="101">
        <f>G38/12</f>
        <v>0.7773294607950701</v>
      </c>
      <c r="I38" s="26">
        <v>8111.82</v>
      </c>
      <c r="K38" s="81"/>
    </row>
    <row r="39" spans="1:11" s="26" customFormat="1" ht="18" customHeight="1">
      <c r="A39" s="38" t="s">
        <v>37</v>
      </c>
      <c r="B39" s="34" t="s">
        <v>12</v>
      </c>
      <c r="C39" s="35">
        <f>F39*12</f>
        <v>0</v>
      </c>
      <c r="D39" s="100">
        <f>G39*I39</f>
        <v>152826.6888</v>
      </c>
      <c r="E39" s="101">
        <f>H39*12</f>
        <v>18.84</v>
      </c>
      <c r="F39" s="103"/>
      <c r="G39" s="101">
        <f>H39*12</f>
        <v>18.84</v>
      </c>
      <c r="H39" s="101">
        <v>1.57</v>
      </c>
      <c r="I39" s="26">
        <v>8111.82</v>
      </c>
      <c r="J39" s="26">
        <v>1.07</v>
      </c>
      <c r="K39" s="81">
        <v>1.4659000000000002</v>
      </c>
    </row>
    <row r="40" spans="1:11" s="26" customFormat="1" ht="28.5">
      <c r="A40" s="38" t="s">
        <v>38</v>
      </c>
      <c r="B40" s="40" t="s">
        <v>39</v>
      </c>
      <c r="C40" s="35">
        <f>F40*12</f>
        <v>0</v>
      </c>
      <c r="D40" s="100">
        <f>G40*I40</f>
        <v>324148.3272</v>
      </c>
      <c r="E40" s="101">
        <f>H40*12</f>
        <v>39.96</v>
      </c>
      <c r="F40" s="103"/>
      <c r="G40" s="101">
        <f>H40*12</f>
        <v>39.96</v>
      </c>
      <c r="H40" s="101">
        <v>3.33</v>
      </c>
      <c r="I40" s="26">
        <v>8111.82</v>
      </c>
      <c r="J40" s="26">
        <v>1.07</v>
      </c>
      <c r="K40" s="81">
        <v>3.1137</v>
      </c>
    </row>
    <row r="41" spans="1:11" s="32" customFormat="1" ht="30">
      <c r="A41" s="38" t="s">
        <v>63</v>
      </c>
      <c r="B41" s="34" t="s">
        <v>10</v>
      </c>
      <c r="C41" s="41"/>
      <c r="D41" s="100">
        <v>1733.72</v>
      </c>
      <c r="E41" s="41"/>
      <c r="F41" s="3"/>
      <c r="G41" s="101">
        <f>D41/I41</f>
        <v>0.20122985925563103</v>
      </c>
      <c r="H41" s="101">
        <f aca="true" t="shared" si="0" ref="H41:H47">G41/12</f>
        <v>0.016769154937969252</v>
      </c>
      <c r="I41" s="26">
        <v>8615.62</v>
      </c>
      <c r="J41" s="26">
        <v>1.07</v>
      </c>
      <c r="K41" s="81">
        <v>0.010700000000000001</v>
      </c>
    </row>
    <row r="42" spans="1:11" s="32" customFormat="1" ht="27.75" customHeight="1">
      <c r="A42" s="38" t="s">
        <v>88</v>
      </c>
      <c r="B42" s="34" t="s">
        <v>10</v>
      </c>
      <c r="C42" s="41"/>
      <c r="D42" s="100">
        <v>1733.72</v>
      </c>
      <c r="E42" s="41"/>
      <c r="F42" s="3"/>
      <c r="G42" s="101">
        <f>D42/I42</f>
        <v>0.20122985925563103</v>
      </c>
      <c r="H42" s="101">
        <f t="shared" si="0"/>
        <v>0.016769154937969252</v>
      </c>
      <c r="I42" s="26">
        <v>8615.62</v>
      </c>
      <c r="J42" s="26">
        <v>1.07</v>
      </c>
      <c r="K42" s="81">
        <v>0.010700000000000001</v>
      </c>
    </row>
    <row r="43" spans="1:11" s="32" customFormat="1" ht="24" customHeight="1">
      <c r="A43" s="38" t="s">
        <v>64</v>
      </c>
      <c r="B43" s="34" t="s">
        <v>10</v>
      </c>
      <c r="C43" s="41"/>
      <c r="D43" s="100">
        <v>10948.1</v>
      </c>
      <c r="E43" s="41"/>
      <c r="F43" s="3"/>
      <c r="G43" s="101">
        <f>D43/I43</f>
        <v>1.2707268890689236</v>
      </c>
      <c r="H43" s="101">
        <f t="shared" si="0"/>
        <v>0.1058939074224103</v>
      </c>
      <c r="I43" s="26">
        <v>8615.62</v>
      </c>
      <c r="J43" s="26">
        <v>1.07</v>
      </c>
      <c r="K43" s="81">
        <v>0.0963</v>
      </c>
    </row>
    <row r="44" spans="1:11" s="32" customFormat="1" ht="30" hidden="1">
      <c r="A44" s="38" t="s">
        <v>65</v>
      </c>
      <c r="B44" s="34" t="s">
        <v>13</v>
      </c>
      <c r="C44" s="41"/>
      <c r="D44" s="36">
        <f>G44*I44</f>
        <v>0</v>
      </c>
      <c r="E44" s="41"/>
      <c r="F44" s="3"/>
      <c r="G44" s="35">
        <f>H44*12</f>
        <v>0</v>
      </c>
      <c r="H44" s="101">
        <f t="shared" si="0"/>
        <v>0.016769154937969252</v>
      </c>
      <c r="I44" s="26">
        <v>8615.62</v>
      </c>
      <c r="J44" s="26">
        <v>1.07</v>
      </c>
      <c r="K44" s="81">
        <v>0</v>
      </c>
    </row>
    <row r="45" spans="1:11" s="32" customFormat="1" ht="30" hidden="1">
      <c r="A45" s="38" t="s">
        <v>66</v>
      </c>
      <c r="B45" s="34" t="s">
        <v>13</v>
      </c>
      <c r="C45" s="41"/>
      <c r="D45" s="36">
        <f>G45*I45</f>
        <v>0</v>
      </c>
      <c r="E45" s="41"/>
      <c r="F45" s="3"/>
      <c r="G45" s="35">
        <f>H45*12</f>
        <v>0</v>
      </c>
      <c r="H45" s="101">
        <f t="shared" si="0"/>
        <v>0.016769154937969252</v>
      </c>
      <c r="I45" s="26">
        <v>8615.62</v>
      </c>
      <c r="J45" s="26">
        <v>1.07</v>
      </c>
      <c r="K45" s="81">
        <v>0</v>
      </c>
    </row>
    <row r="46" spans="1:11" s="32" customFormat="1" ht="30" hidden="1">
      <c r="A46" s="38" t="s">
        <v>67</v>
      </c>
      <c r="B46" s="34" t="s">
        <v>13</v>
      </c>
      <c r="C46" s="41"/>
      <c r="D46" s="36">
        <f>G46*I46</f>
        <v>0</v>
      </c>
      <c r="E46" s="41"/>
      <c r="F46" s="3"/>
      <c r="G46" s="35">
        <f>H46*12</f>
        <v>0</v>
      </c>
      <c r="H46" s="101">
        <f t="shared" si="0"/>
        <v>0.016769154937969252</v>
      </c>
      <c r="I46" s="26">
        <v>8615.62</v>
      </c>
      <c r="J46" s="26">
        <v>1.07</v>
      </c>
      <c r="K46" s="81">
        <v>0</v>
      </c>
    </row>
    <row r="47" spans="1:11" s="32" customFormat="1" ht="30">
      <c r="A47" s="38" t="s">
        <v>126</v>
      </c>
      <c r="B47" s="34" t="s">
        <v>13</v>
      </c>
      <c r="C47" s="41"/>
      <c r="D47" s="100">
        <v>10948.11</v>
      </c>
      <c r="E47" s="104"/>
      <c r="F47" s="103"/>
      <c r="G47" s="101">
        <f>D47/I47</f>
        <v>1.270728049751498</v>
      </c>
      <c r="H47" s="101">
        <f t="shared" si="0"/>
        <v>0.10589400414595816</v>
      </c>
      <c r="I47" s="26">
        <v>8615.62</v>
      </c>
      <c r="J47" s="26"/>
      <c r="K47" s="81"/>
    </row>
    <row r="48" spans="1:11" s="32" customFormat="1" ht="30">
      <c r="A48" s="38" t="s">
        <v>24</v>
      </c>
      <c r="B48" s="34"/>
      <c r="C48" s="41">
        <f>F48*12</f>
        <v>0</v>
      </c>
      <c r="D48" s="100">
        <f>G48*I48</f>
        <v>17521.5312</v>
      </c>
      <c r="E48" s="104">
        <f>H48*12</f>
        <v>2.16</v>
      </c>
      <c r="F48" s="103"/>
      <c r="G48" s="101">
        <f>H48*12</f>
        <v>2.16</v>
      </c>
      <c r="H48" s="101">
        <v>0.18</v>
      </c>
      <c r="I48" s="26">
        <v>8111.82</v>
      </c>
      <c r="J48" s="26">
        <v>1.07</v>
      </c>
      <c r="K48" s="81">
        <v>0.1391</v>
      </c>
    </row>
    <row r="49" spans="1:11" s="26" customFormat="1" ht="15">
      <c r="A49" s="38" t="s">
        <v>26</v>
      </c>
      <c r="B49" s="34" t="s">
        <v>27</v>
      </c>
      <c r="C49" s="41">
        <f>F49*12</f>
        <v>0</v>
      </c>
      <c r="D49" s="100">
        <f>G49*I49</f>
        <v>4135.497600000001</v>
      </c>
      <c r="E49" s="104">
        <f>H49*12</f>
        <v>0.48</v>
      </c>
      <c r="F49" s="103"/>
      <c r="G49" s="101">
        <f>H49*12</f>
        <v>0.48</v>
      </c>
      <c r="H49" s="101">
        <v>0.04</v>
      </c>
      <c r="I49" s="26">
        <v>8615.62</v>
      </c>
      <c r="J49" s="26">
        <v>1.07</v>
      </c>
      <c r="K49" s="81">
        <v>0.032100000000000004</v>
      </c>
    </row>
    <row r="50" spans="1:11" s="26" customFormat="1" ht="15">
      <c r="A50" s="38" t="s">
        <v>28</v>
      </c>
      <c r="B50" s="42" t="s">
        <v>29</v>
      </c>
      <c r="C50" s="43">
        <f>F50*12</f>
        <v>0</v>
      </c>
      <c r="D50" s="100">
        <v>2373.6</v>
      </c>
      <c r="E50" s="105">
        <f>H50*12</f>
        <v>0.2754996158140679</v>
      </c>
      <c r="F50" s="106"/>
      <c r="G50" s="101">
        <f>D50/I50</f>
        <v>0.2754996158140679</v>
      </c>
      <c r="H50" s="101">
        <f>G50/12</f>
        <v>0.02295830131783899</v>
      </c>
      <c r="I50" s="26">
        <v>8615.62</v>
      </c>
      <c r="J50" s="26">
        <v>1.07</v>
      </c>
      <c r="K50" s="81">
        <v>0.021400000000000002</v>
      </c>
    </row>
    <row r="51" spans="1:11" s="39" customFormat="1" ht="30">
      <c r="A51" s="38" t="s">
        <v>25</v>
      </c>
      <c r="B51" s="34" t="s">
        <v>105</v>
      </c>
      <c r="C51" s="41">
        <f>F51*12</f>
        <v>0</v>
      </c>
      <c r="D51" s="100">
        <v>3560.39</v>
      </c>
      <c r="E51" s="41">
        <f>H51*12</f>
        <v>0.41324826303852763</v>
      </c>
      <c r="F51" s="3"/>
      <c r="G51" s="101">
        <f>D51/I51</f>
        <v>0.41324826303852763</v>
      </c>
      <c r="H51" s="101">
        <f>G51/12</f>
        <v>0.034437355253210636</v>
      </c>
      <c r="I51" s="26">
        <v>8615.62</v>
      </c>
      <c r="J51" s="26">
        <v>1.07</v>
      </c>
      <c r="K51" s="81">
        <v>0.032100000000000004</v>
      </c>
    </row>
    <row r="52" spans="1:11" s="39" customFormat="1" ht="15">
      <c r="A52" s="38" t="s">
        <v>45</v>
      </c>
      <c r="B52" s="34"/>
      <c r="C52" s="35"/>
      <c r="D52" s="35">
        <f>D54+D55+D56+D57+D58+D59+D60+D61+D62+D63+D66</f>
        <v>45996.280000000006</v>
      </c>
      <c r="E52" s="35"/>
      <c r="F52" s="3"/>
      <c r="G52" s="35">
        <f>SUM(G53:G66)</f>
        <v>0</v>
      </c>
      <c r="H52" s="35">
        <f>SUM(H53:H66)</f>
        <v>0</v>
      </c>
      <c r="I52" s="26"/>
      <c r="J52" s="26">
        <v>1.07</v>
      </c>
      <c r="K52" s="81">
        <v>0.4542604095776334</v>
      </c>
    </row>
    <row r="53" spans="1:11" s="32" customFormat="1" ht="15" hidden="1">
      <c r="A53" s="15" t="s">
        <v>75</v>
      </c>
      <c r="B53" s="44" t="s">
        <v>18</v>
      </c>
      <c r="C53" s="6"/>
      <c r="D53" s="14"/>
      <c r="E53" s="6"/>
      <c r="F53" s="4"/>
      <c r="G53" s="6"/>
      <c r="H53" s="6">
        <v>0</v>
      </c>
      <c r="I53" s="26">
        <v>8111.12</v>
      </c>
      <c r="J53" s="26">
        <v>1.07</v>
      </c>
      <c r="K53" s="81">
        <v>0</v>
      </c>
    </row>
    <row r="54" spans="1:11" s="32" customFormat="1" ht="15">
      <c r="A54" s="15" t="s">
        <v>57</v>
      </c>
      <c r="B54" s="44" t="s">
        <v>18</v>
      </c>
      <c r="C54" s="6"/>
      <c r="D54" s="107">
        <v>276.61</v>
      </c>
      <c r="E54" s="108"/>
      <c r="F54" s="109"/>
      <c r="G54" s="108"/>
      <c r="H54" s="108"/>
      <c r="I54" s="26">
        <v>8181.82</v>
      </c>
      <c r="J54" s="26">
        <v>1.07</v>
      </c>
      <c r="K54" s="81">
        <v>0.010700000000000001</v>
      </c>
    </row>
    <row r="55" spans="1:11" s="32" customFormat="1" ht="15">
      <c r="A55" s="15" t="s">
        <v>19</v>
      </c>
      <c r="B55" s="44" t="s">
        <v>23</v>
      </c>
      <c r="C55" s="6">
        <f>F55*12</f>
        <v>0</v>
      </c>
      <c r="D55" s="107">
        <v>780.14</v>
      </c>
      <c r="E55" s="108">
        <f>H55*12</f>
        <v>0</v>
      </c>
      <c r="F55" s="109"/>
      <c r="G55" s="108"/>
      <c r="H55" s="108"/>
      <c r="I55" s="26">
        <v>8615.62</v>
      </c>
      <c r="J55" s="26">
        <v>1.07</v>
      </c>
      <c r="K55" s="81">
        <v>0.010700000000000001</v>
      </c>
    </row>
    <row r="56" spans="1:11" s="32" customFormat="1" ht="15">
      <c r="A56" s="15" t="s">
        <v>128</v>
      </c>
      <c r="B56" s="44" t="s">
        <v>18</v>
      </c>
      <c r="C56" s="6">
        <f>F56*12</f>
        <v>0</v>
      </c>
      <c r="D56" s="107">
        <v>16718.22</v>
      </c>
      <c r="E56" s="108">
        <f>H56*12</f>
        <v>0</v>
      </c>
      <c r="F56" s="109"/>
      <c r="G56" s="108"/>
      <c r="H56" s="108"/>
      <c r="I56" s="26">
        <v>8615.62</v>
      </c>
      <c r="J56" s="26">
        <v>1.07</v>
      </c>
      <c r="K56" s="81">
        <v>0.18190000000000003</v>
      </c>
    </row>
    <row r="57" spans="1:11" s="32" customFormat="1" ht="15">
      <c r="A57" s="15" t="s">
        <v>73</v>
      </c>
      <c r="B57" s="44" t="s">
        <v>18</v>
      </c>
      <c r="C57" s="6">
        <f>F57*12</f>
        <v>0</v>
      </c>
      <c r="D57" s="107">
        <v>1486.7</v>
      </c>
      <c r="E57" s="108">
        <f>H57*12</f>
        <v>0</v>
      </c>
      <c r="F57" s="109"/>
      <c r="G57" s="108"/>
      <c r="H57" s="108"/>
      <c r="I57" s="26">
        <v>8111.82</v>
      </c>
      <c r="J57" s="26">
        <v>1.07</v>
      </c>
      <c r="K57" s="81">
        <v>0.010700000000000001</v>
      </c>
    </row>
    <row r="58" spans="1:11" s="32" customFormat="1" ht="15">
      <c r="A58" s="15" t="s">
        <v>20</v>
      </c>
      <c r="B58" s="44" t="s">
        <v>18</v>
      </c>
      <c r="C58" s="6">
        <f>F58*12</f>
        <v>0</v>
      </c>
      <c r="D58" s="107">
        <v>4971.09</v>
      </c>
      <c r="E58" s="108">
        <f>H58*12</f>
        <v>0</v>
      </c>
      <c r="F58" s="109"/>
      <c r="G58" s="108"/>
      <c r="H58" s="108"/>
      <c r="I58" s="26">
        <v>8111.82</v>
      </c>
      <c r="J58" s="26">
        <v>1.07</v>
      </c>
      <c r="K58" s="81">
        <v>0.042800000000000005</v>
      </c>
    </row>
    <row r="59" spans="1:11" s="32" customFormat="1" ht="15">
      <c r="A59" s="15" t="s">
        <v>21</v>
      </c>
      <c r="B59" s="44" t="s">
        <v>18</v>
      </c>
      <c r="C59" s="6">
        <f>F59*12</f>
        <v>0</v>
      </c>
      <c r="D59" s="107">
        <v>780.14</v>
      </c>
      <c r="E59" s="108">
        <f>H59*12</f>
        <v>0</v>
      </c>
      <c r="F59" s="109"/>
      <c r="G59" s="108"/>
      <c r="H59" s="108"/>
      <c r="I59" s="26">
        <v>8111.82</v>
      </c>
      <c r="J59" s="26">
        <v>1.07</v>
      </c>
      <c r="K59" s="81">
        <v>0.010700000000000001</v>
      </c>
    </row>
    <row r="60" spans="1:11" s="32" customFormat="1" ht="15">
      <c r="A60" s="15" t="s">
        <v>70</v>
      </c>
      <c r="B60" s="44" t="s">
        <v>18</v>
      </c>
      <c r="C60" s="6"/>
      <c r="D60" s="107">
        <v>743.32</v>
      </c>
      <c r="E60" s="108"/>
      <c r="F60" s="109"/>
      <c r="G60" s="108"/>
      <c r="H60" s="108"/>
      <c r="I60" s="26">
        <v>8615.62</v>
      </c>
      <c r="J60" s="26">
        <v>1.07</v>
      </c>
      <c r="K60" s="81">
        <v>0.010700000000000001</v>
      </c>
    </row>
    <row r="61" spans="1:11" s="32" customFormat="1" ht="15">
      <c r="A61" s="15" t="s">
        <v>71</v>
      </c>
      <c r="B61" s="44" t="s">
        <v>23</v>
      </c>
      <c r="C61" s="6"/>
      <c r="D61" s="107">
        <v>2973.4</v>
      </c>
      <c r="E61" s="108"/>
      <c r="F61" s="109"/>
      <c r="G61" s="108"/>
      <c r="H61" s="108"/>
      <c r="I61" s="26">
        <v>8111.82</v>
      </c>
      <c r="J61" s="26">
        <v>1.07</v>
      </c>
      <c r="K61" s="81">
        <v>0.032100000000000004</v>
      </c>
    </row>
    <row r="62" spans="1:11" s="32" customFormat="1" ht="25.5">
      <c r="A62" s="15" t="s">
        <v>22</v>
      </c>
      <c r="B62" s="44" t="s">
        <v>18</v>
      </c>
      <c r="C62" s="6">
        <f>F62*12</f>
        <v>0</v>
      </c>
      <c r="D62" s="107">
        <v>6209.39</v>
      </c>
      <c r="E62" s="108">
        <f>H62*12</f>
        <v>0</v>
      </c>
      <c r="F62" s="109"/>
      <c r="G62" s="108"/>
      <c r="H62" s="108"/>
      <c r="I62" s="26">
        <v>8615.62</v>
      </c>
      <c r="J62" s="26">
        <v>1.07</v>
      </c>
      <c r="K62" s="81">
        <v>0.053500000000000006</v>
      </c>
    </row>
    <row r="63" spans="1:11" s="32" customFormat="1" ht="15">
      <c r="A63" s="15" t="s">
        <v>127</v>
      </c>
      <c r="B63" s="44" t="s">
        <v>18</v>
      </c>
      <c r="C63" s="6"/>
      <c r="D63" s="107">
        <v>5142.55</v>
      </c>
      <c r="E63" s="108"/>
      <c r="F63" s="109"/>
      <c r="G63" s="108"/>
      <c r="H63" s="108"/>
      <c r="I63" s="26">
        <v>8181.82</v>
      </c>
      <c r="J63" s="26">
        <v>1.07</v>
      </c>
      <c r="K63" s="81">
        <v>0.010700000000000001</v>
      </c>
    </row>
    <row r="64" spans="1:11" s="32" customFormat="1" ht="15" hidden="1">
      <c r="A64" s="15" t="s">
        <v>76</v>
      </c>
      <c r="B64" s="44" t="s">
        <v>18</v>
      </c>
      <c r="C64" s="16"/>
      <c r="D64" s="14"/>
      <c r="E64" s="16"/>
      <c r="F64" s="4"/>
      <c r="G64" s="6"/>
      <c r="H64" s="6"/>
      <c r="I64" s="26">
        <v>8181.82</v>
      </c>
      <c r="J64" s="26">
        <v>1.07</v>
      </c>
      <c r="K64" s="81">
        <v>0</v>
      </c>
    </row>
    <row r="65" spans="1:11" s="32" customFormat="1" ht="15" hidden="1">
      <c r="A65" s="15"/>
      <c r="B65" s="44"/>
      <c r="C65" s="6"/>
      <c r="D65" s="14"/>
      <c r="E65" s="6"/>
      <c r="F65" s="4"/>
      <c r="G65" s="6"/>
      <c r="H65" s="6"/>
      <c r="I65" s="26">
        <v>8181.82</v>
      </c>
      <c r="J65" s="26"/>
      <c r="K65" s="81"/>
    </row>
    <row r="66" spans="1:11" s="32" customFormat="1" ht="27.75" customHeight="1">
      <c r="A66" s="15" t="s">
        <v>129</v>
      </c>
      <c r="B66" s="93" t="s">
        <v>13</v>
      </c>
      <c r="C66" s="6"/>
      <c r="D66" s="107">
        <v>5914.72</v>
      </c>
      <c r="E66" s="108"/>
      <c r="F66" s="109"/>
      <c r="G66" s="108"/>
      <c r="H66" s="108"/>
      <c r="I66" s="26">
        <v>8181.82</v>
      </c>
      <c r="J66" s="26">
        <v>1.07</v>
      </c>
      <c r="K66" s="81">
        <v>0.026260409577633342</v>
      </c>
    </row>
    <row r="67" spans="1:11" s="39" customFormat="1" ht="30">
      <c r="A67" s="38" t="s">
        <v>53</v>
      </c>
      <c r="B67" s="34"/>
      <c r="C67" s="35"/>
      <c r="D67" s="35">
        <f>D68+D69+D70+D71+D76+D77+D78+D79</f>
        <v>27537.5</v>
      </c>
      <c r="E67" s="35"/>
      <c r="F67" s="3"/>
      <c r="G67" s="35">
        <f>SUM(G68:G79)</f>
        <v>0</v>
      </c>
      <c r="H67" s="35">
        <f>SUM(H68:H79)</f>
        <v>0</v>
      </c>
      <c r="I67" s="26"/>
      <c r="J67" s="26">
        <v>1.07</v>
      </c>
      <c r="K67" s="81">
        <v>0.28267298060189316</v>
      </c>
    </row>
    <row r="68" spans="1:11" s="32" customFormat="1" ht="15">
      <c r="A68" s="15" t="s">
        <v>46</v>
      </c>
      <c r="B68" s="44" t="s">
        <v>74</v>
      </c>
      <c r="C68" s="6"/>
      <c r="D68" s="107">
        <v>2230.05</v>
      </c>
      <c r="E68" s="108"/>
      <c r="F68" s="109"/>
      <c r="G68" s="108"/>
      <c r="H68" s="108"/>
      <c r="I68" s="26">
        <v>8615.62</v>
      </c>
      <c r="J68" s="26">
        <v>1.07</v>
      </c>
      <c r="K68" s="81">
        <v>0.021400000000000002</v>
      </c>
    </row>
    <row r="69" spans="1:11" s="32" customFormat="1" ht="25.5">
      <c r="A69" s="15" t="s">
        <v>47</v>
      </c>
      <c r="B69" s="44" t="s">
        <v>58</v>
      </c>
      <c r="C69" s="6"/>
      <c r="D69" s="107">
        <v>1486.7</v>
      </c>
      <c r="E69" s="108"/>
      <c r="F69" s="109"/>
      <c r="G69" s="108"/>
      <c r="H69" s="108"/>
      <c r="I69" s="26">
        <v>8615.62</v>
      </c>
      <c r="J69" s="26">
        <v>1.07</v>
      </c>
      <c r="K69" s="81">
        <v>0.010700000000000001</v>
      </c>
    </row>
    <row r="70" spans="1:11" s="32" customFormat="1" ht="15">
      <c r="A70" s="15" t="s">
        <v>81</v>
      </c>
      <c r="B70" s="44" t="s">
        <v>80</v>
      </c>
      <c r="C70" s="6"/>
      <c r="D70" s="107">
        <v>1560.23</v>
      </c>
      <c r="E70" s="108"/>
      <c r="F70" s="109"/>
      <c r="G70" s="108"/>
      <c r="H70" s="108"/>
      <c r="I70" s="26">
        <v>8615.62</v>
      </c>
      <c r="J70" s="26">
        <v>1.07</v>
      </c>
      <c r="K70" s="81">
        <v>0.010700000000000001</v>
      </c>
    </row>
    <row r="71" spans="1:11" s="32" customFormat="1" ht="25.5">
      <c r="A71" s="15" t="s">
        <v>77</v>
      </c>
      <c r="B71" s="44" t="s">
        <v>78</v>
      </c>
      <c r="C71" s="6"/>
      <c r="D71" s="107">
        <v>1486.68</v>
      </c>
      <c r="E71" s="108"/>
      <c r="F71" s="109"/>
      <c r="G71" s="108"/>
      <c r="H71" s="108"/>
      <c r="I71" s="26">
        <v>8181.82</v>
      </c>
      <c r="J71" s="26">
        <v>1.07</v>
      </c>
      <c r="K71" s="81">
        <v>0.010700000000000001</v>
      </c>
    </row>
    <row r="72" spans="1:11" s="32" customFormat="1" ht="15" hidden="1">
      <c r="A72" s="15" t="s">
        <v>48</v>
      </c>
      <c r="B72" s="44" t="s">
        <v>79</v>
      </c>
      <c r="C72" s="6"/>
      <c r="D72" s="14">
        <f>G72*I72</f>
        <v>0</v>
      </c>
      <c r="E72" s="6"/>
      <c r="F72" s="4"/>
      <c r="G72" s="6"/>
      <c r="H72" s="6"/>
      <c r="I72" s="26">
        <v>8111.12</v>
      </c>
      <c r="J72" s="26">
        <v>1.07</v>
      </c>
      <c r="K72" s="81">
        <v>0</v>
      </c>
    </row>
    <row r="73" spans="1:11" s="32" customFormat="1" ht="15" hidden="1">
      <c r="A73" s="15" t="s">
        <v>61</v>
      </c>
      <c r="B73" s="44" t="s">
        <v>80</v>
      </c>
      <c r="C73" s="6"/>
      <c r="D73" s="14"/>
      <c r="E73" s="6"/>
      <c r="F73" s="4"/>
      <c r="G73" s="6"/>
      <c r="H73" s="6"/>
      <c r="I73" s="26">
        <v>8111.12</v>
      </c>
      <c r="J73" s="26">
        <v>1.07</v>
      </c>
      <c r="K73" s="81">
        <v>0</v>
      </c>
    </row>
    <row r="74" spans="1:11" s="32" customFormat="1" ht="15" hidden="1">
      <c r="A74" s="15" t="s">
        <v>62</v>
      </c>
      <c r="B74" s="44" t="s">
        <v>18</v>
      </c>
      <c r="C74" s="6"/>
      <c r="D74" s="14"/>
      <c r="E74" s="6"/>
      <c r="F74" s="4"/>
      <c r="G74" s="6"/>
      <c r="H74" s="6"/>
      <c r="I74" s="26">
        <v>8111.12</v>
      </c>
      <c r="J74" s="26">
        <v>1.07</v>
      </c>
      <c r="K74" s="81">
        <v>0</v>
      </c>
    </row>
    <row r="75" spans="1:11" s="32" customFormat="1" ht="25.5" hidden="1">
      <c r="A75" s="15" t="s">
        <v>59</v>
      </c>
      <c r="B75" s="44" t="s">
        <v>18</v>
      </c>
      <c r="C75" s="6"/>
      <c r="D75" s="14"/>
      <c r="E75" s="6"/>
      <c r="F75" s="4"/>
      <c r="G75" s="6"/>
      <c r="H75" s="6"/>
      <c r="I75" s="26">
        <v>8111.12</v>
      </c>
      <c r="J75" s="26">
        <v>1.07</v>
      </c>
      <c r="K75" s="81">
        <v>0</v>
      </c>
    </row>
    <row r="76" spans="1:11" s="32" customFormat="1" ht="25.5" customHeight="1">
      <c r="A76" s="15" t="s">
        <v>130</v>
      </c>
      <c r="B76" s="44" t="s">
        <v>18</v>
      </c>
      <c r="C76" s="6"/>
      <c r="D76" s="107">
        <v>1428.84</v>
      </c>
      <c r="E76" s="108"/>
      <c r="F76" s="109"/>
      <c r="G76" s="108"/>
      <c r="H76" s="108"/>
      <c r="I76" s="26">
        <v>8615.62</v>
      </c>
      <c r="J76" s="26">
        <v>1.07</v>
      </c>
      <c r="K76" s="81">
        <v>0.021400000000000002</v>
      </c>
    </row>
    <row r="77" spans="1:11" s="32" customFormat="1" ht="25.5">
      <c r="A77" s="15" t="s">
        <v>120</v>
      </c>
      <c r="B77" s="44" t="s">
        <v>13</v>
      </c>
      <c r="C77" s="6"/>
      <c r="D77" s="107">
        <v>10360.56</v>
      </c>
      <c r="E77" s="108"/>
      <c r="F77" s="109"/>
      <c r="G77" s="108"/>
      <c r="H77" s="108"/>
      <c r="I77" s="26">
        <v>8615.62</v>
      </c>
      <c r="J77" s="26">
        <v>1.07</v>
      </c>
      <c r="K77" s="81">
        <v>0.0963</v>
      </c>
    </row>
    <row r="78" spans="1:11" s="32" customFormat="1" ht="15">
      <c r="A78" s="15" t="s">
        <v>72</v>
      </c>
      <c r="B78" s="44" t="s">
        <v>10</v>
      </c>
      <c r="C78" s="16"/>
      <c r="D78" s="107">
        <v>5287.68</v>
      </c>
      <c r="E78" s="110"/>
      <c r="F78" s="109"/>
      <c r="G78" s="108"/>
      <c r="H78" s="108"/>
      <c r="I78" s="26">
        <v>8615.62</v>
      </c>
      <c r="J78" s="26">
        <v>1.07</v>
      </c>
      <c r="K78" s="81">
        <v>0.042800000000000005</v>
      </c>
    </row>
    <row r="79" spans="1:11" s="32" customFormat="1" ht="26.25" customHeight="1">
      <c r="A79" s="15" t="s">
        <v>131</v>
      </c>
      <c r="B79" s="93" t="s">
        <v>13</v>
      </c>
      <c r="C79" s="6"/>
      <c r="D79" s="107">
        <v>3696.76</v>
      </c>
      <c r="E79" s="108"/>
      <c r="F79" s="109"/>
      <c r="G79" s="108"/>
      <c r="H79" s="108"/>
      <c r="I79" s="26">
        <v>8615.62</v>
      </c>
      <c r="J79" s="26">
        <v>1.07</v>
      </c>
      <c r="K79" s="81">
        <v>0.06867298060189314</v>
      </c>
    </row>
    <row r="80" spans="1:11" s="32" customFormat="1" ht="30">
      <c r="A80" s="38" t="s">
        <v>54</v>
      </c>
      <c r="B80" s="44"/>
      <c r="C80" s="6"/>
      <c r="D80" s="35">
        <f>D81+D82+D83</f>
        <v>13539.31</v>
      </c>
      <c r="E80" s="6"/>
      <c r="F80" s="4"/>
      <c r="G80" s="35">
        <f>G81+G82+G83</f>
        <v>0</v>
      </c>
      <c r="H80" s="35">
        <f>H81+H82+H83</f>
        <v>0</v>
      </c>
      <c r="I80" s="26"/>
      <c r="J80" s="26">
        <v>1.07</v>
      </c>
      <c r="K80" s="81">
        <v>0.12840000000000001</v>
      </c>
    </row>
    <row r="81" spans="1:11" s="32" customFormat="1" ht="25.5">
      <c r="A81" s="15" t="s">
        <v>132</v>
      </c>
      <c r="B81" s="93" t="s">
        <v>13</v>
      </c>
      <c r="C81" s="6"/>
      <c r="D81" s="107">
        <v>321.07</v>
      </c>
      <c r="E81" s="108"/>
      <c r="F81" s="109"/>
      <c r="G81" s="108"/>
      <c r="H81" s="108"/>
      <c r="I81" s="26">
        <v>8615.62</v>
      </c>
      <c r="J81" s="26">
        <v>1.07</v>
      </c>
      <c r="K81" s="81">
        <v>0.010700000000000001</v>
      </c>
    </row>
    <row r="82" spans="1:11" s="32" customFormat="1" ht="15">
      <c r="A82" s="15" t="s">
        <v>133</v>
      </c>
      <c r="B82" s="44" t="s">
        <v>18</v>
      </c>
      <c r="C82" s="6"/>
      <c r="D82" s="107">
        <v>2857.68</v>
      </c>
      <c r="E82" s="108"/>
      <c r="F82" s="109"/>
      <c r="G82" s="108"/>
      <c r="H82" s="108"/>
      <c r="I82" s="26">
        <v>8615.62</v>
      </c>
      <c r="J82" s="26">
        <v>1.07</v>
      </c>
      <c r="K82" s="81">
        <v>0.021400000000000002</v>
      </c>
    </row>
    <row r="83" spans="1:11" s="32" customFormat="1" ht="25.5">
      <c r="A83" s="15" t="s">
        <v>134</v>
      </c>
      <c r="B83" s="93" t="s">
        <v>13</v>
      </c>
      <c r="C83" s="6"/>
      <c r="D83" s="107">
        <v>10360.56</v>
      </c>
      <c r="E83" s="108"/>
      <c r="F83" s="109"/>
      <c r="G83" s="108"/>
      <c r="H83" s="108"/>
      <c r="I83" s="26">
        <v>8615.62</v>
      </c>
      <c r="J83" s="26">
        <v>1.07</v>
      </c>
      <c r="K83" s="81">
        <v>0.0963</v>
      </c>
    </row>
    <row r="84" spans="1:11" s="32" customFormat="1" ht="15">
      <c r="A84" s="38" t="s">
        <v>55</v>
      </c>
      <c r="B84" s="44"/>
      <c r="C84" s="6"/>
      <c r="D84" s="35">
        <f>D85+D86+D87+D89+D92</f>
        <v>58124.759999999995</v>
      </c>
      <c r="E84" s="6"/>
      <c r="F84" s="4"/>
      <c r="G84" s="35">
        <f>SUM(G85:G92)</f>
        <v>0</v>
      </c>
      <c r="H84" s="35">
        <f>SUM(H85:H92)</f>
        <v>0</v>
      </c>
      <c r="I84" s="26"/>
      <c r="J84" s="26">
        <v>1.07</v>
      </c>
      <c r="K84" s="81">
        <v>0.2782</v>
      </c>
    </row>
    <row r="85" spans="1:11" s="32" customFormat="1" ht="15" customHeight="1">
      <c r="A85" s="15" t="s">
        <v>49</v>
      </c>
      <c r="B85" s="44" t="s">
        <v>10</v>
      </c>
      <c r="C85" s="6"/>
      <c r="D85" s="107">
        <v>1036.08</v>
      </c>
      <c r="E85" s="108"/>
      <c r="F85" s="109"/>
      <c r="G85" s="108"/>
      <c r="H85" s="108"/>
      <c r="I85" s="26">
        <v>8111.82</v>
      </c>
      <c r="J85" s="26">
        <v>1.07</v>
      </c>
      <c r="K85" s="81">
        <v>0.010700000000000001</v>
      </c>
    </row>
    <row r="86" spans="1:11" s="32" customFormat="1" ht="15">
      <c r="A86" s="15" t="s">
        <v>89</v>
      </c>
      <c r="B86" s="44" t="s">
        <v>18</v>
      </c>
      <c r="C86" s="6"/>
      <c r="D86" s="107">
        <v>14676.98</v>
      </c>
      <c r="E86" s="108"/>
      <c r="F86" s="109"/>
      <c r="G86" s="108"/>
      <c r="H86" s="108"/>
      <c r="I86" s="26">
        <v>8111.82</v>
      </c>
      <c r="J86" s="26">
        <v>1.07</v>
      </c>
      <c r="K86" s="81">
        <v>0.1391</v>
      </c>
    </row>
    <row r="87" spans="1:11" s="32" customFormat="1" ht="15">
      <c r="A87" s="15" t="s">
        <v>50</v>
      </c>
      <c r="B87" s="44" t="s">
        <v>18</v>
      </c>
      <c r="C87" s="6"/>
      <c r="D87" s="107">
        <v>777.03</v>
      </c>
      <c r="E87" s="108"/>
      <c r="F87" s="109"/>
      <c r="G87" s="108"/>
      <c r="H87" s="108"/>
      <c r="I87" s="26">
        <v>8615.62</v>
      </c>
      <c r="J87" s="26">
        <v>1.07</v>
      </c>
      <c r="K87" s="81">
        <v>0.010700000000000001</v>
      </c>
    </row>
    <row r="88" spans="1:11" s="32" customFormat="1" ht="30" customHeight="1" hidden="1">
      <c r="A88" s="15" t="s">
        <v>60</v>
      </c>
      <c r="B88" s="44" t="s">
        <v>13</v>
      </c>
      <c r="C88" s="6"/>
      <c r="D88" s="14">
        <f>G88*I88</f>
        <v>0</v>
      </c>
      <c r="E88" s="6"/>
      <c r="F88" s="4"/>
      <c r="G88" s="6"/>
      <c r="H88" s="6"/>
      <c r="I88" s="26">
        <v>8638.3</v>
      </c>
      <c r="J88" s="26">
        <v>1.07</v>
      </c>
      <c r="K88" s="81">
        <v>0.06420000000000001</v>
      </c>
    </row>
    <row r="89" spans="1:11" s="32" customFormat="1" ht="29.25" customHeight="1">
      <c r="A89" s="15" t="s">
        <v>135</v>
      </c>
      <c r="B89" s="44" t="s">
        <v>13</v>
      </c>
      <c r="C89" s="6"/>
      <c r="D89" s="107">
        <v>36419.59</v>
      </c>
      <c r="E89" s="108"/>
      <c r="F89" s="109"/>
      <c r="G89" s="108"/>
      <c r="H89" s="108"/>
      <c r="I89" s="26">
        <v>8111.82</v>
      </c>
      <c r="J89" s="26">
        <v>1.07</v>
      </c>
      <c r="K89" s="81">
        <v>0</v>
      </c>
    </row>
    <row r="90" spans="1:11" s="32" customFormat="1" ht="15" customHeight="1" hidden="1">
      <c r="A90" s="15" t="s">
        <v>82</v>
      </c>
      <c r="B90" s="44" t="s">
        <v>13</v>
      </c>
      <c r="C90" s="6"/>
      <c r="D90" s="14">
        <f>G90*I90</f>
        <v>0</v>
      </c>
      <c r="E90" s="6"/>
      <c r="F90" s="4"/>
      <c r="G90" s="6"/>
      <c r="H90" s="6"/>
      <c r="I90" s="26">
        <v>8111.82</v>
      </c>
      <c r="J90" s="26">
        <v>1.07</v>
      </c>
      <c r="K90" s="81">
        <v>0</v>
      </c>
    </row>
    <row r="91" spans="1:11" s="32" customFormat="1" ht="18" customHeight="1" hidden="1">
      <c r="A91" s="15" t="s">
        <v>87</v>
      </c>
      <c r="B91" s="44" t="s">
        <v>13</v>
      </c>
      <c r="C91" s="6"/>
      <c r="D91" s="14">
        <f>G91*I91</f>
        <v>0</v>
      </c>
      <c r="E91" s="6"/>
      <c r="F91" s="4"/>
      <c r="G91" s="6"/>
      <c r="H91" s="6"/>
      <c r="I91" s="26">
        <v>8111.82</v>
      </c>
      <c r="J91" s="26">
        <v>1.07</v>
      </c>
      <c r="K91" s="81">
        <v>0</v>
      </c>
    </row>
    <row r="92" spans="1:11" s="32" customFormat="1" ht="27.75" customHeight="1">
      <c r="A92" s="15" t="s">
        <v>86</v>
      </c>
      <c r="B92" s="44" t="s">
        <v>13</v>
      </c>
      <c r="C92" s="6"/>
      <c r="D92" s="107">
        <v>5215.08</v>
      </c>
      <c r="E92" s="108"/>
      <c r="F92" s="109"/>
      <c r="G92" s="108"/>
      <c r="H92" s="108"/>
      <c r="I92" s="26">
        <v>8111.82</v>
      </c>
      <c r="J92" s="26">
        <v>1.07</v>
      </c>
      <c r="K92" s="81">
        <v>0.053500000000000006</v>
      </c>
    </row>
    <row r="93" spans="1:11" s="32" customFormat="1" ht="15">
      <c r="A93" s="38" t="s">
        <v>56</v>
      </c>
      <c r="B93" s="44"/>
      <c r="C93" s="6"/>
      <c r="D93" s="35">
        <f>D94+D95</f>
        <v>1681.99</v>
      </c>
      <c r="E93" s="6"/>
      <c r="F93" s="4"/>
      <c r="G93" s="35"/>
      <c r="H93" s="35"/>
      <c r="I93" s="26"/>
      <c r="J93" s="26">
        <v>1.07</v>
      </c>
      <c r="K93" s="81">
        <v>0.0963</v>
      </c>
    </row>
    <row r="94" spans="1:11" s="32" customFormat="1" ht="15">
      <c r="A94" s="15" t="s">
        <v>51</v>
      </c>
      <c r="B94" s="44" t="s">
        <v>18</v>
      </c>
      <c r="C94" s="6"/>
      <c r="D94" s="107">
        <v>932.26</v>
      </c>
      <c r="E94" s="108"/>
      <c r="F94" s="109"/>
      <c r="G94" s="108"/>
      <c r="H94" s="108"/>
      <c r="I94" s="26">
        <v>8615.62</v>
      </c>
      <c r="J94" s="26">
        <v>1.07</v>
      </c>
      <c r="K94" s="81">
        <v>0.010700000000000001</v>
      </c>
    </row>
    <row r="95" spans="1:11" s="32" customFormat="1" ht="15">
      <c r="A95" s="15" t="s">
        <v>52</v>
      </c>
      <c r="B95" s="44" t="s">
        <v>18</v>
      </c>
      <c r="C95" s="6"/>
      <c r="D95" s="107">
        <v>749.73</v>
      </c>
      <c r="E95" s="108"/>
      <c r="F95" s="109"/>
      <c r="G95" s="108"/>
      <c r="H95" s="108"/>
      <c r="I95" s="26">
        <v>8615.62</v>
      </c>
      <c r="J95" s="26">
        <v>1.07</v>
      </c>
      <c r="K95" s="81">
        <v>0.010700000000000001</v>
      </c>
    </row>
    <row r="96" spans="1:11" s="26" customFormat="1" ht="15">
      <c r="A96" s="38" t="s">
        <v>69</v>
      </c>
      <c r="B96" s="34"/>
      <c r="C96" s="35"/>
      <c r="D96" s="35">
        <f>D97+D98</f>
        <v>59703.94</v>
      </c>
      <c r="E96" s="35"/>
      <c r="F96" s="3"/>
      <c r="G96" s="35">
        <f>G97+G98</f>
        <v>0</v>
      </c>
      <c r="H96" s="35">
        <f>H97+H98</f>
        <v>0</v>
      </c>
      <c r="I96" s="26">
        <v>8111.82</v>
      </c>
      <c r="J96" s="26">
        <v>1.07</v>
      </c>
      <c r="K96" s="81">
        <v>0.010700000000000001</v>
      </c>
    </row>
    <row r="97" spans="1:11" s="32" customFormat="1" ht="25.5">
      <c r="A97" s="15" t="s">
        <v>84</v>
      </c>
      <c r="B97" s="93" t="s">
        <v>13</v>
      </c>
      <c r="C97" s="6"/>
      <c r="D97" s="107">
        <v>1381.39</v>
      </c>
      <c r="E97" s="108"/>
      <c r="F97" s="109"/>
      <c r="G97" s="108"/>
      <c r="H97" s="108"/>
      <c r="I97" s="26">
        <v>8111.82</v>
      </c>
      <c r="J97" s="26">
        <v>1.07</v>
      </c>
      <c r="K97" s="81">
        <v>0.010700000000000001</v>
      </c>
    </row>
    <row r="98" spans="1:11" s="32" customFormat="1" ht="25.5">
      <c r="A98" s="15" t="s">
        <v>83</v>
      </c>
      <c r="B98" s="44" t="s">
        <v>13</v>
      </c>
      <c r="C98" s="6">
        <f>F98*12</f>
        <v>0</v>
      </c>
      <c r="D98" s="107">
        <v>58322.55</v>
      </c>
      <c r="E98" s="108"/>
      <c r="F98" s="109"/>
      <c r="G98" s="108"/>
      <c r="H98" s="108"/>
      <c r="I98" s="26">
        <v>8111.82</v>
      </c>
      <c r="J98" s="26">
        <v>1.07</v>
      </c>
      <c r="K98" s="81">
        <v>0</v>
      </c>
    </row>
    <row r="99" spans="1:11" s="26" customFormat="1" ht="15">
      <c r="A99" s="38" t="s">
        <v>68</v>
      </c>
      <c r="B99" s="34"/>
      <c r="C99" s="35"/>
      <c r="D99" s="35">
        <f>D100+D101+D102</f>
        <v>10360.56</v>
      </c>
      <c r="E99" s="35"/>
      <c r="F99" s="3"/>
      <c r="G99" s="35">
        <f>G100+G101+G102</f>
        <v>0</v>
      </c>
      <c r="H99" s="35">
        <f>H100+H101+H102</f>
        <v>0</v>
      </c>
      <c r="I99" s="26">
        <v>8111.82</v>
      </c>
      <c r="J99" s="26">
        <v>1.07</v>
      </c>
      <c r="K99" s="81">
        <v>0.042800000000000005</v>
      </c>
    </row>
    <row r="100" spans="1:11" s="32" customFormat="1" ht="15">
      <c r="A100" s="15" t="s">
        <v>100</v>
      </c>
      <c r="B100" s="44" t="s">
        <v>74</v>
      </c>
      <c r="C100" s="6"/>
      <c r="D100" s="107">
        <v>4144.08</v>
      </c>
      <c r="E100" s="108"/>
      <c r="F100" s="109"/>
      <c r="G100" s="108"/>
      <c r="H100" s="108"/>
      <c r="I100" s="26">
        <v>8111.82</v>
      </c>
      <c r="J100" s="26">
        <v>1.07</v>
      </c>
      <c r="K100" s="81">
        <v>0.042800000000000005</v>
      </c>
    </row>
    <row r="101" spans="1:11" s="32" customFormat="1" ht="15">
      <c r="A101" s="15" t="s">
        <v>101</v>
      </c>
      <c r="B101" s="44" t="s">
        <v>74</v>
      </c>
      <c r="C101" s="6"/>
      <c r="D101" s="107">
        <v>6216.48</v>
      </c>
      <c r="E101" s="108"/>
      <c r="F101" s="109"/>
      <c r="G101" s="108"/>
      <c r="H101" s="108"/>
      <c r="I101" s="26">
        <v>8111.82</v>
      </c>
      <c r="J101" s="26">
        <v>1.07</v>
      </c>
      <c r="K101" s="81">
        <v>0</v>
      </c>
    </row>
    <row r="102" spans="1:11" s="32" customFormat="1" ht="25.5" customHeight="1" hidden="1">
      <c r="A102" s="15" t="s">
        <v>85</v>
      </c>
      <c r="B102" s="44" t="s">
        <v>18</v>
      </c>
      <c r="C102" s="6"/>
      <c r="D102" s="14"/>
      <c r="E102" s="6"/>
      <c r="F102" s="4"/>
      <c r="G102" s="6"/>
      <c r="H102" s="6">
        <v>0</v>
      </c>
      <c r="I102" s="26">
        <v>8111.82</v>
      </c>
      <c r="J102" s="26">
        <v>1.07</v>
      </c>
      <c r="K102" s="81">
        <v>0</v>
      </c>
    </row>
    <row r="103" spans="1:11" s="26" customFormat="1" ht="30.75" thickBot="1">
      <c r="A103" s="45" t="s">
        <v>42</v>
      </c>
      <c r="B103" s="42" t="s">
        <v>13</v>
      </c>
      <c r="C103" s="43">
        <f>F103*12</f>
        <v>0</v>
      </c>
      <c r="D103" s="43">
        <f>G103*I103</f>
        <v>31149.388799999997</v>
      </c>
      <c r="E103" s="43">
        <f>H103*12</f>
        <v>3.84</v>
      </c>
      <c r="F103" s="7"/>
      <c r="G103" s="43">
        <f>H103*12</f>
        <v>3.84</v>
      </c>
      <c r="H103" s="43">
        <v>0.32</v>
      </c>
      <c r="I103" s="26">
        <v>8111.82</v>
      </c>
      <c r="J103" s="26">
        <v>1.07</v>
      </c>
      <c r="K103" s="81">
        <v>0.29960000000000003</v>
      </c>
    </row>
    <row r="104" spans="1:11" s="26" customFormat="1" ht="19.5" hidden="1" thickBot="1">
      <c r="A104" s="12" t="s">
        <v>102</v>
      </c>
      <c r="B104" s="25"/>
      <c r="C104" s="66"/>
      <c r="D104" s="66"/>
      <c r="E104" s="66"/>
      <c r="F104" s="72"/>
      <c r="G104" s="43">
        <f aca="true" t="shared" si="1" ref="G104:G116">H104*12</f>
        <v>0</v>
      </c>
      <c r="H104" s="72"/>
      <c r="I104" s="26">
        <v>8111.82</v>
      </c>
      <c r="K104" s="81"/>
    </row>
    <row r="105" spans="1:11" s="26" customFormat="1" ht="19.5" hidden="1" thickBot="1">
      <c r="A105" s="68" t="s">
        <v>40</v>
      </c>
      <c r="B105" s="69"/>
      <c r="C105" s="70">
        <f>F105*12</f>
        <v>0</v>
      </c>
      <c r="D105" s="70"/>
      <c r="E105" s="70"/>
      <c r="F105" s="71"/>
      <c r="G105" s="43">
        <f t="shared" si="1"/>
        <v>0</v>
      </c>
      <c r="H105" s="71"/>
      <c r="I105" s="26">
        <v>8111.82</v>
      </c>
      <c r="K105" s="81"/>
    </row>
    <row r="106" spans="1:11" s="48" customFormat="1" ht="15.75" hidden="1" thickBot="1">
      <c r="A106" s="46" t="s">
        <v>90</v>
      </c>
      <c r="B106" s="47"/>
      <c r="C106" s="17"/>
      <c r="D106" s="17"/>
      <c r="E106" s="17"/>
      <c r="F106" s="17"/>
      <c r="G106" s="43">
        <f t="shared" si="1"/>
        <v>0</v>
      </c>
      <c r="H106" s="18"/>
      <c r="I106" s="26">
        <v>8111.82</v>
      </c>
      <c r="K106" s="83"/>
    </row>
    <row r="107" spans="1:11" s="48" customFormat="1" ht="15.75" hidden="1" thickBot="1">
      <c r="A107" s="19" t="s">
        <v>91</v>
      </c>
      <c r="B107" s="47"/>
      <c r="C107" s="17"/>
      <c r="D107" s="17"/>
      <c r="E107" s="17"/>
      <c r="F107" s="17"/>
      <c r="G107" s="43">
        <f t="shared" si="1"/>
        <v>0</v>
      </c>
      <c r="H107" s="18"/>
      <c r="I107" s="26">
        <v>8111.82</v>
      </c>
      <c r="K107" s="83"/>
    </row>
    <row r="108" spans="1:11" s="48" customFormat="1" ht="15.75" hidden="1" thickBot="1">
      <c r="A108" s="46" t="s">
        <v>92</v>
      </c>
      <c r="B108" s="47"/>
      <c r="C108" s="17"/>
      <c r="D108" s="17"/>
      <c r="E108" s="17"/>
      <c r="F108" s="17"/>
      <c r="G108" s="43">
        <f t="shared" si="1"/>
        <v>0</v>
      </c>
      <c r="H108" s="18"/>
      <c r="I108" s="26">
        <v>8111.82</v>
      </c>
      <c r="K108" s="83"/>
    </row>
    <row r="109" spans="1:11" s="48" customFormat="1" ht="15.75" hidden="1" thickBot="1">
      <c r="A109" s="46" t="s">
        <v>93</v>
      </c>
      <c r="B109" s="47"/>
      <c r="C109" s="17"/>
      <c r="D109" s="17"/>
      <c r="E109" s="17"/>
      <c r="F109" s="17"/>
      <c r="G109" s="43">
        <f t="shared" si="1"/>
        <v>0</v>
      </c>
      <c r="H109" s="18"/>
      <c r="I109" s="26">
        <v>8111.82</v>
      </c>
      <c r="K109" s="83"/>
    </row>
    <row r="110" spans="1:11" s="48" customFormat="1" ht="15.75" hidden="1" thickBot="1">
      <c r="A110" s="46" t="s">
        <v>94</v>
      </c>
      <c r="B110" s="47"/>
      <c r="C110" s="17"/>
      <c r="D110" s="17"/>
      <c r="E110" s="17"/>
      <c r="F110" s="17"/>
      <c r="G110" s="43">
        <f t="shared" si="1"/>
        <v>0</v>
      </c>
      <c r="H110" s="18"/>
      <c r="I110" s="26">
        <v>8111.82</v>
      </c>
      <c r="K110" s="83"/>
    </row>
    <row r="111" spans="1:11" s="48" customFormat="1" ht="15.75" hidden="1" thickBot="1">
      <c r="A111" s="46" t="s">
        <v>95</v>
      </c>
      <c r="B111" s="47"/>
      <c r="C111" s="17"/>
      <c r="D111" s="17"/>
      <c r="E111" s="17"/>
      <c r="F111" s="17"/>
      <c r="G111" s="43">
        <f t="shared" si="1"/>
        <v>0</v>
      </c>
      <c r="H111" s="18"/>
      <c r="I111" s="26">
        <v>8111.82</v>
      </c>
      <c r="K111" s="83"/>
    </row>
    <row r="112" spans="1:11" s="48" customFormat="1" ht="15.75" hidden="1" thickBot="1">
      <c r="A112" s="46" t="s">
        <v>96</v>
      </c>
      <c r="B112" s="47"/>
      <c r="C112" s="17"/>
      <c r="D112" s="17"/>
      <c r="E112" s="17"/>
      <c r="F112" s="17"/>
      <c r="G112" s="43">
        <f t="shared" si="1"/>
        <v>0</v>
      </c>
      <c r="H112" s="18"/>
      <c r="I112" s="26">
        <v>8111.82</v>
      </c>
      <c r="K112" s="83"/>
    </row>
    <row r="113" spans="1:11" s="48" customFormat="1" ht="15.75" hidden="1" thickBot="1">
      <c r="A113" s="46" t="s">
        <v>97</v>
      </c>
      <c r="B113" s="47"/>
      <c r="C113" s="17"/>
      <c r="D113" s="17"/>
      <c r="E113" s="17"/>
      <c r="F113" s="17"/>
      <c r="G113" s="43">
        <f t="shared" si="1"/>
        <v>0</v>
      </c>
      <c r="H113" s="18"/>
      <c r="I113" s="26">
        <v>8111.82</v>
      </c>
      <c r="K113" s="83"/>
    </row>
    <row r="114" spans="1:11" s="48" customFormat="1" ht="15.75" hidden="1" thickBot="1">
      <c r="A114" s="61" t="s">
        <v>98</v>
      </c>
      <c r="B114" s="62"/>
      <c r="C114" s="63"/>
      <c r="D114" s="63"/>
      <c r="E114" s="63"/>
      <c r="F114" s="63"/>
      <c r="G114" s="43">
        <f t="shared" si="1"/>
        <v>0</v>
      </c>
      <c r="H114" s="64"/>
      <c r="I114" s="26">
        <v>8111.82</v>
      </c>
      <c r="K114" s="83"/>
    </row>
    <row r="115" spans="1:11" s="48" customFormat="1" ht="15.75" hidden="1" thickBot="1">
      <c r="A115" s="88"/>
      <c r="B115" s="89"/>
      <c r="C115" s="90"/>
      <c r="D115" s="91"/>
      <c r="E115" s="90"/>
      <c r="F115" s="91"/>
      <c r="G115" s="43">
        <f t="shared" si="1"/>
        <v>0</v>
      </c>
      <c r="H115" s="92"/>
      <c r="I115" s="26">
        <v>8111.82</v>
      </c>
      <c r="K115" s="83"/>
    </row>
    <row r="116" spans="1:11" s="48" customFormat="1" ht="19.5" thickBot="1">
      <c r="A116" s="12" t="s">
        <v>136</v>
      </c>
      <c r="B116" s="49" t="s">
        <v>12</v>
      </c>
      <c r="C116" s="90"/>
      <c r="D116" s="43">
        <f>G116*I116</f>
        <v>137251.99439999997</v>
      </c>
      <c r="E116" s="43"/>
      <c r="F116" s="43"/>
      <c r="G116" s="43">
        <f t="shared" si="1"/>
        <v>16.919999999999998</v>
      </c>
      <c r="H116" s="43">
        <v>1.41</v>
      </c>
      <c r="I116" s="26">
        <v>8111.82</v>
      </c>
      <c r="K116" s="83"/>
    </row>
    <row r="117" spans="1:11" s="26" customFormat="1" ht="19.5" thickBot="1">
      <c r="A117" s="65" t="s">
        <v>41</v>
      </c>
      <c r="B117" s="25"/>
      <c r="C117" s="66" t="e">
        <f>F117*12</f>
        <v>#REF!</v>
      </c>
      <c r="D117" s="67">
        <f>D116+D103+D99+D96+D93+D84+D80+D67+D52+D51+D50+D49+D47+D43+D42+D41+D40+D39+D38+D31+D30+D29+D28+D19+D14+D48</f>
        <v>1846797.668</v>
      </c>
      <c r="E117" s="67" t="e">
        <f>E14+E19+E28+E29+E30+E39+E40+E41+E42+E43+E44+E45+E46+E48+E49+E50+E51+E52+E67+E80+E84+E93+E96+E99+E103+E105+E116+#REF!</f>
        <v>#REF!</v>
      </c>
      <c r="F117" s="67" t="e">
        <f>F14+F19+F28+F29+F30+F39+F40+F41+F42+F43+F44+F45+F46+F48+F49+F50+F51+F52+F67+F80+F84+F93+F96+F99+F103+F105+F116+#REF!</f>
        <v>#REF!</v>
      </c>
      <c r="G117" s="67"/>
      <c r="H117" s="67"/>
      <c r="K117" s="81"/>
    </row>
    <row r="118" spans="1:11" s="51" customFormat="1" ht="20.25" hidden="1" thickBot="1">
      <c r="A118" s="12" t="s">
        <v>30</v>
      </c>
      <c r="B118" s="49" t="s">
        <v>12</v>
      </c>
      <c r="C118" s="49" t="s">
        <v>31</v>
      </c>
      <c r="D118" s="50"/>
      <c r="E118" s="49" t="s">
        <v>31</v>
      </c>
      <c r="F118" s="13"/>
      <c r="G118" s="49" t="s">
        <v>31</v>
      </c>
      <c r="H118" s="13"/>
      <c r="K118" s="84"/>
    </row>
    <row r="119" spans="1:11" s="8" customFormat="1" ht="12.75">
      <c r="A119" s="52"/>
      <c r="K119" s="85"/>
    </row>
    <row r="120" spans="1:11" s="8" customFormat="1" ht="12.75">
      <c r="A120" s="52"/>
      <c r="K120" s="85"/>
    </row>
    <row r="121" spans="1:11" s="8" customFormat="1" ht="13.5" thickBot="1">
      <c r="A121" s="52"/>
      <c r="K121" s="85"/>
    </row>
    <row r="122" spans="1:11" s="26" customFormat="1" ht="19.5" thickBot="1">
      <c r="A122" s="12" t="s">
        <v>104</v>
      </c>
      <c r="B122" s="25"/>
      <c r="C122" s="66">
        <f>F122*12</f>
        <v>0</v>
      </c>
      <c r="D122" s="72">
        <f>D123+D124+D125+D126+D128+D133+D134+D129+D130+D131+D132+D127+D135+D136</f>
        <v>1360052.5299999998</v>
      </c>
      <c r="E122" s="72">
        <f>SUM(E123:E136)</f>
        <v>0</v>
      </c>
      <c r="F122" s="72">
        <f>SUM(F123:F136)</f>
        <v>0</v>
      </c>
      <c r="G122" s="72">
        <f>SUM(G123:G136)</f>
        <v>167.5652110006164</v>
      </c>
      <c r="H122" s="72">
        <v>13.96</v>
      </c>
      <c r="K122" s="81"/>
    </row>
    <row r="123" spans="1:11" s="48" customFormat="1" ht="15">
      <c r="A123" s="74" t="s">
        <v>145</v>
      </c>
      <c r="B123" s="75"/>
      <c r="C123" s="76"/>
      <c r="D123" s="112">
        <v>229248.16</v>
      </c>
      <c r="E123" s="112"/>
      <c r="F123" s="112"/>
      <c r="G123" s="112">
        <f>D123/I123</f>
        <v>28.261001846687922</v>
      </c>
      <c r="H123" s="114">
        <v>2.35</v>
      </c>
      <c r="I123" s="26">
        <v>8111.82</v>
      </c>
      <c r="K123" s="83"/>
    </row>
    <row r="124" spans="1:11" s="48" customFormat="1" ht="15">
      <c r="A124" s="73" t="s">
        <v>146</v>
      </c>
      <c r="B124" s="47"/>
      <c r="C124" s="17"/>
      <c r="D124" s="115">
        <v>266975.29</v>
      </c>
      <c r="E124" s="115"/>
      <c r="F124" s="115"/>
      <c r="G124" s="112">
        <f aca="true" t="shared" si="2" ref="G124:G136">D124/I124</f>
        <v>32.91188537220994</v>
      </c>
      <c r="H124" s="114">
        <f aca="true" t="shared" si="3" ref="H124:H135">G124/12</f>
        <v>2.7426571143508283</v>
      </c>
      <c r="I124" s="26">
        <v>8111.82</v>
      </c>
      <c r="K124" s="83"/>
    </row>
    <row r="125" spans="1:11" s="48" customFormat="1" ht="15">
      <c r="A125" s="46" t="s">
        <v>147</v>
      </c>
      <c r="B125" s="47"/>
      <c r="C125" s="17"/>
      <c r="D125" s="115">
        <v>552486.36</v>
      </c>
      <c r="E125" s="115"/>
      <c r="F125" s="115"/>
      <c r="G125" s="112">
        <f t="shared" si="2"/>
        <v>68.10880418944207</v>
      </c>
      <c r="H125" s="114">
        <f t="shared" si="3"/>
        <v>5.675733682453505</v>
      </c>
      <c r="I125" s="26">
        <v>8111.82</v>
      </c>
      <c r="K125" s="83"/>
    </row>
    <row r="126" spans="1:11" s="48" customFormat="1" ht="15">
      <c r="A126" s="46" t="s">
        <v>148</v>
      </c>
      <c r="B126" s="47"/>
      <c r="C126" s="17"/>
      <c r="D126" s="115">
        <v>38995.1</v>
      </c>
      <c r="E126" s="115"/>
      <c r="F126" s="115"/>
      <c r="G126" s="112">
        <f t="shared" si="2"/>
        <v>4.807194932826419</v>
      </c>
      <c r="H126" s="114">
        <f t="shared" si="3"/>
        <v>0.4005995777355349</v>
      </c>
      <c r="I126" s="26">
        <v>8111.82</v>
      </c>
      <c r="K126" s="83"/>
    </row>
    <row r="127" spans="1:11" s="48" customFormat="1" ht="15">
      <c r="A127" s="46" t="s">
        <v>149</v>
      </c>
      <c r="B127" s="47"/>
      <c r="C127" s="17"/>
      <c r="D127" s="115">
        <v>13573.28</v>
      </c>
      <c r="E127" s="115"/>
      <c r="F127" s="115"/>
      <c r="G127" s="112">
        <f t="shared" si="2"/>
        <v>1.5754269570849224</v>
      </c>
      <c r="H127" s="114">
        <f t="shared" si="3"/>
        <v>0.13128557975707686</v>
      </c>
      <c r="I127" s="26">
        <v>8615.62</v>
      </c>
      <c r="K127" s="83"/>
    </row>
    <row r="128" spans="1:11" s="48" customFormat="1" ht="15">
      <c r="A128" s="46" t="s">
        <v>150</v>
      </c>
      <c r="B128" s="47"/>
      <c r="C128" s="17"/>
      <c r="D128" s="115">
        <v>21560.9</v>
      </c>
      <c r="E128" s="115"/>
      <c r="F128" s="115"/>
      <c r="G128" s="112">
        <f t="shared" si="2"/>
        <v>2.657960852188535</v>
      </c>
      <c r="H128" s="114">
        <f t="shared" si="3"/>
        <v>0.2214967376823779</v>
      </c>
      <c r="I128" s="26">
        <v>8111.82</v>
      </c>
      <c r="K128" s="83"/>
    </row>
    <row r="129" spans="1:11" s="48" customFormat="1" ht="15">
      <c r="A129" s="46" t="s">
        <v>151</v>
      </c>
      <c r="B129" s="47"/>
      <c r="C129" s="17"/>
      <c r="D129" s="115">
        <v>5167.42</v>
      </c>
      <c r="E129" s="115"/>
      <c r="F129" s="115"/>
      <c r="G129" s="112">
        <f t="shared" si="2"/>
        <v>0.6370235039732144</v>
      </c>
      <c r="H129" s="114">
        <f t="shared" si="3"/>
        <v>0.05308529199776787</v>
      </c>
      <c r="I129" s="26">
        <v>8111.82</v>
      </c>
      <c r="K129" s="83"/>
    </row>
    <row r="130" spans="1:11" s="48" customFormat="1" ht="15">
      <c r="A130" s="46" t="s">
        <v>152</v>
      </c>
      <c r="B130" s="47"/>
      <c r="C130" s="17"/>
      <c r="D130" s="115">
        <v>5474.94</v>
      </c>
      <c r="E130" s="115"/>
      <c r="F130" s="115"/>
      <c r="G130" s="112">
        <f t="shared" si="2"/>
        <v>0.674933615390874</v>
      </c>
      <c r="H130" s="114">
        <f t="shared" si="3"/>
        <v>0.056244467949239506</v>
      </c>
      <c r="I130" s="26">
        <v>8111.82</v>
      </c>
      <c r="K130" s="83"/>
    </row>
    <row r="131" spans="1:11" s="48" customFormat="1" ht="15">
      <c r="A131" s="46" t="s">
        <v>153</v>
      </c>
      <c r="B131" s="47"/>
      <c r="C131" s="17"/>
      <c r="D131" s="115">
        <v>19128.15</v>
      </c>
      <c r="E131" s="115"/>
      <c r="F131" s="115"/>
      <c r="G131" s="112">
        <f t="shared" si="2"/>
        <v>2.358058980598682</v>
      </c>
      <c r="H131" s="114">
        <f t="shared" si="3"/>
        <v>0.19650491504989018</v>
      </c>
      <c r="I131" s="26">
        <v>8111.82</v>
      </c>
      <c r="K131" s="83"/>
    </row>
    <row r="132" spans="1:11" s="48" customFormat="1" ht="15">
      <c r="A132" s="46" t="s">
        <v>154</v>
      </c>
      <c r="B132" s="47"/>
      <c r="C132" s="17"/>
      <c r="D132" s="115">
        <v>5416.54</v>
      </c>
      <c r="E132" s="115"/>
      <c r="F132" s="115"/>
      <c r="G132" s="112">
        <f t="shared" si="2"/>
        <v>0.6677342445961573</v>
      </c>
      <c r="H132" s="114">
        <f t="shared" si="3"/>
        <v>0.0556445203830131</v>
      </c>
      <c r="I132" s="26">
        <v>8111.82</v>
      </c>
      <c r="K132" s="83"/>
    </row>
    <row r="133" spans="1:11" s="48" customFormat="1" ht="15">
      <c r="A133" s="46" t="s">
        <v>155</v>
      </c>
      <c r="B133" s="47"/>
      <c r="C133" s="17"/>
      <c r="D133" s="115">
        <v>22426.23</v>
      </c>
      <c r="E133" s="115"/>
      <c r="F133" s="115"/>
      <c r="G133" s="112">
        <f t="shared" si="2"/>
        <v>2.7646360496164855</v>
      </c>
      <c r="H133" s="114">
        <f t="shared" si="3"/>
        <v>0.23038633746804046</v>
      </c>
      <c r="I133" s="26">
        <v>8111.82</v>
      </c>
      <c r="K133" s="83"/>
    </row>
    <row r="134" spans="1:11" s="48" customFormat="1" ht="15">
      <c r="A134" s="46" t="s">
        <v>156</v>
      </c>
      <c r="B134" s="47"/>
      <c r="C134" s="17"/>
      <c r="D134" s="115">
        <v>10647.96</v>
      </c>
      <c r="E134" s="115"/>
      <c r="F134" s="115"/>
      <c r="G134" s="112">
        <f t="shared" si="2"/>
        <v>1.3126474699882393</v>
      </c>
      <c r="H134" s="114">
        <f t="shared" si="3"/>
        <v>0.10938728916568662</v>
      </c>
      <c r="I134" s="26">
        <v>8111.82</v>
      </c>
      <c r="K134" s="83"/>
    </row>
    <row r="135" spans="1:11" s="48" customFormat="1" ht="15">
      <c r="A135" s="46" t="s">
        <v>157</v>
      </c>
      <c r="B135" s="47"/>
      <c r="C135" s="17"/>
      <c r="D135" s="17">
        <v>75320</v>
      </c>
      <c r="E135" s="17"/>
      <c r="F135" s="17"/>
      <c r="G135" s="112">
        <f t="shared" si="2"/>
        <v>9.285215894830014</v>
      </c>
      <c r="H135" s="114">
        <f t="shared" si="3"/>
        <v>0.7737679912358345</v>
      </c>
      <c r="I135" s="26">
        <v>8111.82</v>
      </c>
      <c r="K135" s="83"/>
    </row>
    <row r="136" spans="1:11" s="48" customFormat="1" ht="15">
      <c r="A136" s="46" t="s">
        <v>158</v>
      </c>
      <c r="B136" s="47"/>
      <c r="C136" s="17"/>
      <c r="D136" s="17">
        <v>93632.2</v>
      </c>
      <c r="E136" s="17"/>
      <c r="F136" s="17"/>
      <c r="G136" s="112">
        <f t="shared" si="2"/>
        <v>11.542687091182989</v>
      </c>
      <c r="H136" s="114">
        <v>0.96</v>
      </c>
      <c r="I136" s="26">
        <v>8111.82</v>
      </c>
      <c r="K136" s="83"/>
    </row>
    <row r="137" spans="1:11" s="48" customFormat="1" ht="15.75" thickBot="1">
      <c r="A137" s="58"/>
      <c r="B137" s="59"/>
      <c r="C137" s="60"/>
      <c r="D137" s="60"/>
      <c r="E137" s="60"/>
      <c r="F137" s="60"/>
      <c r="G137" s="60"/>
      <c r="H137" s="60"/>
      <c r="I137" s="26"/>
      <c r="K137" s="83"/>
    </row>
    <row r="138" spans="1:10" s="97" customFormat="1" ht="15.75" thickBot="1">
      <c r="A138" s="94" t="s">
        <v>103</v>
      </c>
      <c r="B138" s="95"/>
      <c r="C138" s="95"/>
      <c r="D138" s="96">
        <f>D117+D122</f>
        <v>3206850.198</v>
      </c>
      <c r="E138" s="96" t="e">
        <f>E117+E122</f>
        <v>#REF!</v>
      </c>
      <c r="F138" s="96" t="e">
        <f>F117+F122</f>
        <v>#REF!</v>
      </c>
      <c r="G138" s="96"/>
      <c r="H138" s="96"/>
      <c r="J138" s="98"/>
    </row>
    <row r="139" spans="1:11" s="48" customFormat="1" ht="15">
      <c r="A139" s="58"/>
      <c r="B139" s="59"/>
      <c r="C139" s="60"/>
      <c r="D139" s="60"/>
      <c r="E139" s="60"/>
      <c r="F139" s="60"/>
      <c r="G139" s="60"/>
      <c r="H139" s="60"/>
      <c r="I139" s="26"/>
      <c r="K139" s="83"/>
    </row>
    <row r="140" spans="1:11" s="48" customFormat="1" ht="15">
      <c r="A140" s="58"/>
      <c r="B140" s="59"/>
      <c r="C140" s="60"/>
      <c r="D140" s="60"/>
      <c r="E140" s="60"/>
      <c r="F140" s="60"/>
      <c r="G140" s="60"/>
      <c r="H140" s="60"/>
      <c r="I140" s="26"/>
      <c r="K140" s="83"/>
    </row>
    <row r="141" spans="1:11" s="55" customFormat="1" ht="18.75">
      <c r="A141" s="53" t="s">
        <v>32</v>
      </c>
      <c r="B141" s="54"/>
      <c r="C141" s="9"/>
      <c r="D141" s="9"/>
      <c r="E141" s="9"/>
      <c r="F141" s="9"/>
      <c r="G141" s="9"/>
      <c r="H141" s="9"/>
      <c r="K141" s="86"/>
    </row>
    <row r="142" spans="1:11" s="51" customFormat="1" ht="19.5">
      <c r="A142" s="56"/>
      <c r="B142" s="57"/>
      <c r="C142" s="10"/>
      <c r="D142" s="10"/>
      <c r="E142" s="10"/>
      <c r="F142" s="10"/>
      <c r="G142" s="10"/>
      <c r="H142" s="10"/>
      <c r="K142" s="84"/>
    </row>
    <row r="143" spans="1:11" s="8" customFormat="1" ht="14.25">
      <c r="A143" s="158" t="s">
        <v>33</v>
      </c>
      <c r="B143" s="158"/>
      <c r="C143" s="158"/>
      <c r="D143" s="158"/>
      <c r="E143" s="158"/>
      <c r="F143" s="158"/>
      <c r="K143" s="85"/>
    </row>
    <row r="144" s="8" customFormat="1" ht="12.75">
      <c r="K144" s="85"/>
    </row>
    <row r="145" spans="1:11" s="8" customFormat="1" ht="12.75">
      <c r="A145" s="52" t="s">
        <v>34</v>
      </c>
      <c r="K145" s="85"/>
    </row>
    <row r="146" s="8" customFormat="1" ht="12.75">
      <c r="K146" s="85"/>
    </row>
    <row r="147" s="8" customFormat="1" ht="12.75">
      <c r="K147" s="85"/>
    </row>
    <row r="148" s="8" customFormat="1" ht="12.75">
      <c r="K148" s="85"/>
    </row>
    <row r="149" s="8" customFormat="1" ht="12.75">
      <c r="K149" s="85"/>
    </row>
    <row r="150" s="8" customFormat="1" ht="12.75">
      <c r="K150" s="85"/>
    </row>
    <row r="151" s="8" customFormat="1" ht="12.75">
      <c r="K151" s="85"/>
    </row>
    <row r="152" s="8" customFormat="1" ht="12.75">
      <c r="K152" s="85"/>
    </row>
    <row r="153" s="8" customFormat="1" ht="12.75">
      <c r="K153" s="85"/>
    </row>
    <row r="154" s="8" customFormat="1" ht="12.75">
      <c r="K154" s="85"/>
    </row>
    <row r="155" s="8" customFormat="1" ht="12.75">
      <c r="K155" s="85"/>
    </row>
    <row r="156" s="8" customFormat="1" ht="12.75">
      <c r="K156" s="85"/>
    </row>
    <row r="157" s="8" customFormat="1" ht="12.75">
      <c r="K157" s="85"/>
    </row>
    <row r="158" s="8" customFormat="1" ht="12.75">
      <c r="K158" s="85"/>
    </row>
    <row r="159" s="8" customFormat="1" ht="12.75">
      <c r="K159" s="85"/>
    </row>
    <row r="160" s="8" customFormat="1" ht="12.75">
      <c r="K160" s="85"/>
    </row>
    <row r="161" s="8" customFormat="1" ht="12.75">
      <c r="K161" s="85"/>
    </row>
    <row r="162" s="8" customFormat="1" ht="12.75">
      <c r="K162" s="85"/>
    </row>
    <row r="163" s="8" customFormat="1" ht="12.75">
      <c r="K163" s="85"/>
    </row>
  </sheetData>
  <sheetProtection/>
  <mergeCells count="12">
    <mergeCell ref="A143:F143"/>
    <mergeCell ref="A13:H13"/>
    <mergeCell ref="A10:H10"/>
    <mergeCell ref="A7:H7"/>
    <mergeCell ref="A8:H8"/>
    <mergeCell ref="A9:H9"/>
    <mergeCell ref="A5:H5"/>
    <mergeCell ref="A6:H6"/>
    <mergeCell ref="A1:H1"/>
    <mergeCell ref="B2:H2"/>
    <mergeCell ref="B3:H3"/>
    <mergeCell ref="B4:H4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9"/>
  <sheetViews>
    <sheetView zoomScale="75" zoomScaleNormal="75" zoomScalePageLayoutView="0" workbookViewId="0" topLeftCell="A91">
      <selection activeCell="H129" sqref="H129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hidden="1" customWidth="1"/>
    <col min="4" max="4" width="14.875" style="11" customWidth="1"/>
    <col min="5" max="5" width="13.875" style="11" hidden="1" customWidth="1"/>
    <col min="6" max="6" width="20.875" style="11" hidden="1" customWidth="1"/>
    <col min="7" max="7" width="13.875" style="11" customWidth="1"/>
    <col min="8" max="8" width="20.875" style="11" customWidth="1"/>
    <col min="9" max="9" width="15.375" style="11" customWidth="1"/>
    <col min="10" max="10" width="15.375" style="11" hidden="1" customWidth="1"/>
    <col min="11" max="11" width="15.375" style="79" hidden="1" customWidth="1"/>
    <col min="12" max="14" width="15.375" style="11" customWidth="1"/>
    <col min="15" max="16384" width="9.125" style="11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8" customHeight="1">
      <c r="A3" s="99" t="s">
        <v>121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43</v>
      </c>
      <c r="C4" s="157"/>
      <c r="D4" s="157"/>
      <c r="E4" s="157"/>
      <c r="F4" s="157"/>
      <c r="G4" s="156"/>
      <c r="H4" s="156"/>
    </row>
    <row r="5" spans="1:8" s="87" customFormat="1" ht="39.75" customHeight="1">
      <c r="A5" s="151"/>
      <c r="B5" s="152"/>
      <c r="C5" s="152"/>
      <c r="D5" s="152"/>
      <c r="E5" s="152"/>
      <c r="F5" s="152"/>
      <c r="G5" s="152"/>
      <c r="H5" s="152"/>
    </row>
    <row r="6" spans="1:8" s="87" customFormat="1" ht="33" customHeight="1">
      <c r="A6" s="153" t="s">
        <v>122</v>
      </c>
      <c r="B6" s="154"/>
      <c r="C6" s="154"/>
      <c r="D6" s="154"/>
      <c r="E6" s="154"/>
      <c r="F6" s="154"/>
      <c r="G6" s="154"/>
      <c r="H6" s="154"/>
    </row>
    <row r="7" spans="1:11" s="20" customFormat="1" ht="22.5" customHeight="1">
      <c r="A7" s="165" t="s">
        <v>3</v>
      </c>
      <c r="B7" s="165"/>
      <c r="C7" s="165"/>
      <c r="D7" s="165"/>
      <c r="E7" s="166"/>
      <c r="F7" s="166"/>
      <c r="G7" s="166"/>
      <c r="H7" s="166"/>
      <c r="K7" s="80"/>
    </row>
    <row r="8" spans="1:8" s="21" customFormat="1" ht="18.75" customHeight="1">
      <c r="A8" s="165" t="s">
        <v>125</v>
      </c>
      <c r="B8" s="165"/>
      <c r="C8" s="165"/>
      <c r="D8" s="165"/>
      <c r="E8" s="166"/>
      <c r="F8" s="166"/>
      <c r="G8" s="166"/>
      <c r="H8" s="166"/>
    </row>
    <row r="9" spans="1:8" s="22" customFormat="1" ht="17.25" customHeight="1">
      <c r="A9" s="167" t="s">
        <v>35</v>
      </c>
      <c r="B9" s="167"/>
      <c r="C9" s="167"/>
      <c r="D9" s="167"/>
      <c r="E9" s="168"/>
      <c r="F9" s="168"/>
      <c r="G9" s="168"/>
      <c r="H9" s="168"/>
    </row>
    <row r="10" spans="1:8" s="21" customFormat="1" ht="30" customHeight="1" thickBot="1">
      <c r="A10" s="163" t="s">
        <v>99</v>
      </c>
      <c r="B10" s="163"/>
      <c r="C10" s="163"/>
      <c r="D10" s="163"/>
      <c r="E10" s="164"/>
      <c r="F10" s="164"/>
      <c r="G10" s="164"/>
      <c r="H10" s="164"/>
    </row>
    <row r="11" spans="1:11" s="26" customFormat="1" ht="139.5" customHeight="1" thickBot="1">
      <c r="A11" s="23" t="s">
        <v>4</v>
      </c>
      <c r="B11" s="24" t="s">
        <v>5</v>
      </c>
      <c r="C11" s="25" t="s">
        <v>6</v>
      </c>
      <c r="D11" s="25" t="s">
        <v>44</v>
      </c>
      <c r="E11" s="25" t="s">
        <v>6</v>
      </c>
      <c r="F11" s="1" t="s">
        <v>7</v>
      </c>
      <c r="G11" s="25" t="s">
        <v>6</v>
      </c>
      <c r="H11" s="1" t="s">
        <v>7</v>
      </c>
      <c r="K11" s="81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2">
        <v>4</v>
      </c>
      <c r="G12" s="30">
        <v>3</v>
      </c>
      <c r="H12" s="31">
        <v>4</v>
      </c>
      <c r="K12" s="82"/>
    </row>
    <row r="13" spans="1:11" s="32" customFormat="1" ht="49.5" customHeight="1">
      <c r="A13" s="159" t="s">
        <v>8</v>
      </c>
      <c r="B13" s="160"/>
      <c r="C13" s="160"/>
      <c r="D13" s="160"/>
      <c r="E13" s="160"/>
      <c r="F13" s="160"/>
      <c r="G13" s="161"/>
      <c r="H13" s="162"/>
      <c r="K13" s="82"/>
    </row>
    <row r="14" spans="1:11" s="26" customFormat="1" ht="15">
      <c r="A14" s="33" t="s">
        <v>9</v>
      </c>
      <c r="B14" s="34" t="s">
        <v>10</v>
      </c>
      <c r="C14" s="35">
        <f>F14*12</f>
        <v>0</v>
      </c>
      <c r="D14" s="100">
        <f>G14*I14</f>
        <v>248129.856</v>
      </c>
      <c r="E14" s="101">
        <f>H14*12</f>
        <v>28.799999999999997</v>
      </c>
      <c r="F14" s="102"/>
      <c r="G14" s="101">
        <f>H14*12</f>
        <v>28.799999999999997</v>
      </c>
      <c r="H14" s="101">
        <v>2.4</v>
      </c>
      <c r="I14" s="26">
        <v>8615.62</v>
      </c>
      <c r="J14" s="26">
        <v>1.07</v>
      </c>
      <c r="K14" s="81">
        <v>2.2363</v>
      </c>
    </row>
    <row r="15" spans="1:11" s="26" customFormat="1" ht="27.75" customHeight="1">
      <c r="A15" s="77" t="s">
        <v>106</v>
      </c>
      <c r="B15" s="78" t="s">
        <v>107</v>
      </c>
      <c r="C15" s="35"/>
      <c r="D15" s="36"/>
      <c r="E15" s="35"/>
      <c r="F15" s="5"/>
      <c r="G15" s="35"/>
      <c r="H15" s="35"/>
      <c r="K15" s="81"/>
    </row>
    <row r="16" spans="1:11" s="26" customFormat="1" ht="15">
      <c r="A16" s="77" t="s">
        <v>108</v>
      </c>
      <c r="B16" s="78" t="s">
        <v>107</v>
      </c>
      <c r="C16" s="35"/>
      <c r="D16" s="36"/>
      <c r="E16" s="35"/>
      <c r="F16" s="5"/>
      <c r="G16" s="35"/>
      <c r="H16" s="35"/>
      <c r="K16" s="81"/>
    </row>
    <row r="17" spans="1:11" s="26" customFormat="1" ht="15">
      <c r="A17" s="77" t="s">
        <v>109</v>
      </c>
      <c r="B17" s="78" t="s">
        <v>110</v>
      </c>
      <c r="C17" s="35"/>
      <c r="D17" s="36"/>
      <c r="E17" s="35"/>
      <c r="F17" s="5"/>
      <c r="G17" s="35"/>
      <c r="H17" s="35"/>
      <c r="K17" s="81"/>
    </row>
    <row r="18" spans="1:11" s="26" customFormat="1" ht="15">
      <c r="A18" s="77" t="s">
        <v>111</v>
      </c>
      <c r="B18" s="78" t="s">
        <v>107</v>
      </c>
      <c r="C18" s="35"/>
      <c r="D18" s="36"/>
      <c r="E18" s="35"/>
      <c r="F18" s="5"/>
      <c r="G18" s="35"/>
      <c r="H18" s="35"/>
      <c r="K18" s="81"/>
    </row>
    <row r="19" spans="1:11" s="26" customFormat="1" ht="30">
      <c r="A19" s="33" t="s">
        <v>11</v>
      </c>
      <c r="B19" s="37" t="s">
        <v>12</v>
      </c>
      <c r="C19" s="35">
        <f>F19*12</f>
        <v>0</v>
      </c>
      <c r="D19" s="100">
        <f>G19*I19</f>
        <v>144065.9232</v>
      </c>
      <c r="E19" s="101">
        <f>H19*12</f>
        <v>17.759999999999998</v>
      </c>
      <c r="F19" s="102"/>
      <c r="G19" s="101">
        <f>H19*12</f>
        <v>17.759999999999998</v>
      </c>
      <c r="H19" s="101">
        <v>1.48</v>
      </c>
      <c r="I19" s="26">
        <v>8111.82</v>
      </c>
      <c r="J19" s="26">
        <v>1.07</v>
      </c>
      <c r="K19" s="81">
        <v>1.3054000000000001</v>
      </c>
    </row>
    <row r="20" spans="1:11" s="26" customFormat="1" ht="15">
      <c r="A20" s="77" t="s">
        <v>112</v>
      </c>
      <c r="B20" s="78" t="s">
        <v>12</v>
      </c>
      <c r="C20" s="35"/>
      <c r="D20" s="36"/>
      <c r="E20" s="35"/>
      <c r="F20" s="5"/>
      <c r="G20" s="35"/>
      <c r="H20" s="35"/>
      <c r="K20" s="81"/>
    </row>
    <row r="21" spans="1:11" s="26" customFormat="1" ht="15">
      <c r="A21" s="77" t="s">
        <v>113</v>
      </c>
      <c r="B21" s="78" t="s">
        <v>12</v>
      </c>
      <c r="C21" s="35"/>
      <c r="D21" s="36"/>
      <c r="E21" s="35"/>
      <c r="F21" s="5"/>
      <c r="G21" s="35"/>
      <c r="H21" s="35"/>
      <c r="K21" s="81"/>
    </row>
    <row r="22" spans="1:11" s="26" customFormat="1" ht="15">
      <c r="A22" s="77" t="s">
        <v>123</v>
      </c>
      <c r="B22" s="78" t="s">
        <v>124</v>
      </c>
      <c r="C22" s="35"/>
      <c r="D22" s="36"/>
      <c r="E22" s="35"/>
      <c r="F22" s="5"/>
      <c r="G22" s="35"/>
      <c r="H22" s="35"/>
      <c r="K22" s="81"/>
    </row>
    <row r="23" spans="1:11" s="26" customFormat="1" ht="15">
      <c r="A23" s="77" t="s">
        <v>114</v>
      </c>
      <c r="B23" s="78" t="s">
        <v>12</v>
      </c>
      <c r="C23" s="35"/>
      <c r="D23" s="36"/>
      <c r="E23" s="35"/>
      <c r="F23" s="5"/>
      <c r="G23" s="35"/>
      <c r="H23" s="35"/>
      <c r="K23" s="81"/>
    </row>
    <row r="24" spans="1:11" s="26" customFormat="1" ht="25.5">
      <c r="A24" s="77" t="s">
        <v>115</v>
      </c>
      <c r="B24" s="78" t="s">
        <v>13</v>
      </c>
      <c r="C24" s="35"/>
      <c r="D24" s="36"/>
      <c r="E24" s="35"/>
      <c r="F24" s="5"/>
      <c r="G24" s="35"/>
      <c r="H24" s="35"/>
      <c r="K24" s="81"/>
    </row>
    <row r="25" spans="1:11" s="26" customFormat="1" ht="15">
      <c r="A25" s="77" t="s">
        <v>116</v>
      </c>
      <c r="B25" s="78" t="s">
        <v>12</v>
      </c>
      <c r="C25" s="35"/>
      <c r="D25" s="36"/>
      <c r="E25" s="35"/>
      <c r="F25" s="5"/>
      <c r="G25" s="35"/>
      <c r="H25" s="35"/>
      <c r="K25" s="81"/>
    </row>
    <row r="26" spans="1:11" s="26" customFormat="1" ht="15">
      <c r="A26" s="77" t="s">
        <v>117</v>
      </c>
      <c r="B26" s="78" t="s">
        <v>12</v>
      </c>
      <c r="C26" s="35"/>
      <c r="D26" s="36"/>
      <c r="E26" s="35"/>
      <c r="F26" s="5"/>
      <c r="G26" s="35"/>
      <c r="H26" s="35"/>
      <c r="K26" s="81"/>
    </row>
    <row r="27" spans="1:11" s="26" customFormat="1" ht="25.5">
      <c r="A27" s="77" t="s">
        <v>118</v>
      </c>
      <c r="B27" s="78" t="s">
        <v>119</v>
      </c>
      <c r="C27" s="35"/>
      <c r="D27" s="36"/>
      <c r="E27" s="35"/>
      <c r="F27" s="5"/>
      <c r="G27" s="35"/>
      <c r="H27" s="35"/>
      <c r="K27" s="81"/>
    </row>
    <row r="28" spans="1:11" s="39" customFormat="1" ht="15">
      <c r="A28" s="38" t="s">
        <v>14</v>
      </c>
      <c r="B28" s="34" t="s">
        <v>15</v>
      </c>
      <c r="C28" s="35">
        <f>F28*12</f>
        <v>0</v>
      </c>
      <c r="D28" s="100">
        <f>G28*I28</f>
        <v>66167.96160000001</v>
      </c>
      <c r="E28" s="101">
        <f>H28*12</f>
        <v>7.68</v>
      </c>
      <c r="F28" s="103"/>
      <c r="G28" s="101">
        <f>H28*12</f>
        <v>7.68</v>
      </c>
      <c r="H28" s="101">
        <v>0.64</v>
      </c>
      <c r="I28" s="26">
        <v>8615.62</v>
      </c>
      <c r="J28" s="26">
        <v>1.07</v>
      </c>
      <c r="K28" s="81">
        <v>0.5992000000000001</v>
      </c>
    </row>
    <row r="29" spans="1:11" s="26" customFormat="1" ht="15">
      <c r="A29" s="38" t="s">
        <v>16</v>
      </c>
      <c r="B29" s="34" t="s">
        <v>17</v>
      </c>
      <c r="C29" s="35">
        <f>F29*12</f>
        <v>0</v>
      </c>
      <c r="D29" s="100">
        <f>G29*I29</f>
        <v>215045.87520000004</v>
      </c>
      <c r="E29" s="101">
        <f>H29*12</f>
        <v>24.96</v>
      </c>
      <c r="F29" s="103"/>
      <c r="G29" s="101">
        <f>H29*12</f>
        <v>24.96</v>
      </c>
      <c r="H29" s="101">
        <v>2.08</v>
      </c>
      <c r="I29" s="26">
        <v>8615.62</v>
      </c>
      <c r="J29" s="26">
        <v>1.07</v>
      </c>
      <c r="K29" s="81">
        <v>1.9367</v>
      </c>
    </row>
    <row r="30" spans="1:11" s="26" customFormat="1" ht="15">
      <c r="A30" s="38" t="s">
        <v>36</v>
      </c>
      <c r="B30" s="34" t="s">
        <v>12</v>
      </c>
      <c r="C30" s="35">
        <f>F30*12</f>
        <v>0</v>
      </c>
      <c r="D30" s="100">
        <f>G30*I30</f>
        <v>131411.48400000003</v>
      </c>
      <c r="E30" s="101">
        <f>H30*12</f>
        <v>16.200000000000003</v>
      </c>
      <c r="F30" s="103"/>
      <c r="G30" s="101">
        <f>H30*12</f>
        <v>16.200000000000003</v>
      </c>
      <c r="H30" s="101">
        <v>1.35</v>
      </c>
      <c r="I30" s="26">
        <v>8111.82</v>
      </c>
      <c r="J30" s="26">
        <v>1.07</v>
      </c>
      <c r="K30" s="81">
        <v>1.2626</v>
      </c>
    </row>
    <row r="31" spans="1:11" s="26" customFormat="1" ht="45">
      <c r="A31" s="38" t="s">
        <v>137</v>
      </c>
      <c r="B31" s="34"/>
      <c r="C31" s="35"/>
      <c r="D31" s="100">
        <f>D32+D33+D34+D35</f>
        <v>34075.36</v>
      </c>
      <c r="E31" s="101"/>
      <c r="F31" s="103"/>
      <c r="G31" s="101">
        <f>D31/I31</f>
        <v>4.200704650744223</v>
      </c>
      <c r="H31" s="101">
        <f>G31/12</f>
        <v>0.3500587208953519</v>
      </c>
      <c r="I31" s="26">
        <v>8111.82</v>
      </c>
      <c r="K31" s="81"/>
    </row>
    <row r="32" spans="1:11" s="26" customFormat="1" ht="15">
      <c r="A32" s="46" t="s">
        <v>138</v>
      </c>
      <c r="B32" s="47"/>
      <c r="C32" s="76"/>
      <c r="D32" s="111">
        <v>7630.24</v>
      </c>
      <c r="E32" s="112"/>
      <c r="F32" s="113"/>
      <c r="G32" s="112"/>
      <c r="H32" s="112"/>
      <c r="K32" s="81"/>
    </row>
    <row r="33" spans="1:11" s="26" customFormat="1" ht="15">
      <c r="A33" s="46" t="s">
        <v>139</v>
      </c>
      <c r="B33" s="47"/>
      <c r="C33" s="76"/>
      <c r="D33" s="111">
        <v>11235.24</v>
      </c>
      <c r="E33" s="112"/>
      <c r="F33" s="113"/>
      <c r="G33" s="112"/>
      <c r="H33" s="112"/>
      <c r="K33" s="81"/>
    </row>
    <row r="34" spans="1:11" s="26" customFormat="1" ht="15">
      <c r="A34" s="46" t="s">
        <v>141</v>
      </c>
      <c r="B34" s="47"/>
      <c r="C34" s="76"/>
      <c r="D34" s="111">
        <v>4509.88</v>
      </c>
      <c r="E34" s="112"/>
      <c r="F34" s="113"/>
      <c r="G34" s="112"/>
      <c r="H34" s="112"/>
      <c r="K34" s="81"/>
    </row>
    <row r="35" spans="1:11" s="26" customFormat="1" ht="15">
      <c r="A35" s="46" t="s">
        <v>143</v>
      </c>
      <c r="B35" s="47"/>
      <c r="C35" s="76"/>
      <c r="D35" s="111">
        <f>2*5350</f>
        <v>10700</v>
      </c>
      <c r="E35" s="112"/>
      <c r="F35" s="113"/>
      <c r="G35" s="112"/>
      <c r="H35" s="112"/>
      <c r="K35" s="81"/>
    </row>
    <row r="36" spans="1:11" s="26" customFormat="1" ht="60">
      <c r="A36" s="38" t="s">
        <v>144</v>
      </c>
      <c r="B36" s="47"/>
      <c r="C36" s="76"/>
      <c r="D36" s="100">
        <f>4*18916.67</f>
        <v>75666.68</v>
      </c>
      <c r="E36" s="101"/>
      <c r="F36" s="103"/>
      <c r="G36" s="101">
        <f>D36/I36</f>
        <v>9.327953529540842</v>
      </c>
      <c r="H36" s="101">
        <f>G36/12</f>
        <v>0.7773294607950701</v>
      </c>
      <c r="I36" s="26">
        <v>8111.82</v>
      </c>
      <c r="K36" s="81"/>
    </row>
    <row r="37" spans="1:11" s="26" customFormat="1" ht="18" customHeight="1">
      <c r="A37" s="38" t="s">
        <v>37</v>
      </c>
      <c r="B37" s="34" t="s">
        <v>12</v>
      </c>
      <c r="C37" s="35">
        <f>F37*12</f>
        <v>0</v>
      </c>
      <c r="D37" s="100">
        <f>G37*I37</f>
        <v>152826.6888</v>
      </c>
      <c r="E37" s="101">
        <f>H37*12</f>
        <v>18.84</v>
      </c>
      <c r="F37" s="103"/>
      <c r="G37" s="101">
        <f>H37*12</f>
        <v>18.84</v>
      </c>
      <c r="H37" s="101">
        <v>1.57</v>
      </c>
      <c r="I37" s="26">
        <v>8111.82</v>
      </c>
      <c r="J37" s="26">
        <v>1.07</v>
      </c>
      <c r="K37" s="81">
        <v>1.4659000000000002</v>
      </c>
    </row>
    <row r="38" spans="1:11" s="26" customFormat="1" ht="28.5">
      <c r="A38" s="38" t="s">
        <v>38</v>
      </c>
      <c r="B38" s="40" t="s">
        <v>39</v>
      </c>
      <c r="C38" s="35">
        <f>F38*12</f>
        <v>0</v>
      </c>
      <c r="D38" s="100">
        <f>G38*I38</f>
        <v>324148.3272</v>
      </c>
      <c r="E38" s="101">
        <f>H38*12</f>
        <v>39.96</v>
      </c>
      <c r="F38" s="103"/>
      <c r="G38" s="101">
        <f>H38*12</f>
        <v>39.96</v>
      </c>
      <c r="H38" s="101">
        <v>3.33</v>
      </c>
      <c r="I38" s="26">
        <v>8111.82</v>
      </c>
      <c r="J38" s="26">
        <v>1.07</v>
      </c>
      <c r="K38" s="81">
        <v>3.1137</v>
      </c>
    </row>
    <row r="39" spans="1:11" s="32" customFormat="1" ht="30">
      <c r="A39" s="38" t="s">
        <v>63</v>
      </c>
      <c r="B39" s="34" t="s">
        <v>10</v>
      </c>
      <c r="C39" s="41"/>
      <c r="D39" s="100">
        <v>1733.72</v>
      </c>
      <c r="E39" s="41"/>
      <c r="F39" s="3"/>
      <c r="G39" s="101">
        <f>D39/I39</f>
        <v>0.20122985925563103</v>
      </c>
      <c r="H39" s="101">
        <f aca="true" t="shared" si="0" ref="H39:H45">G39/12</f>
        <v>0.016769154937969252</v>
      </c>
      <c r="I39" s="26">
        <v>8615.62</v>
      </c>
      <c r="J39" s="26">
        <v>1.07</v>
      </c>
      <c r="K39" s="81">
        <v>0.010700000000000001</v>
      </c>
    </row>
    <row r="40" spans="1:11" s="32" customFormat="1" ht="27.75" customHeight="1">
      <c r="A40" s="38" t="s">
        <v>88</v>
      </c>
      <c r="B40" s="34" t="s">
        <v>10</v>
      </c>
      <c r="C40" s="41"/>
      <c r="D40" s="100">
        <v>1733.72</v>
      </c>
      <c r="E40" s="41"/>
      <c r="F40" s="3"/>
      <c r="G40" s="101">
        <f>D40/I40</f>
        <v>0.20122985925563103</v>
      </c>
      <c r="H40" s="101">
        <f t="shared" si="0"/>
        <v>0.016769154937969252</v>
      </c>
      <c r="I40" s="26">
        <v>8615.62</v>
      </c>
      <c r="J40" s="26">
        <v>1.07</v>
      </c>
      <c r="K40" s="81">
        <v>0.010700000000000001</v>
      </c>
    </row>
    <row r="41" spans="1:11" s="32" customFormat="1" ht="24" customHeight="1">
      <c r="A41" s="38" t="s">
        <v>64</v>
      </c>
      <c r="B41" s="34" t="s">
        <v>10</v>
      </c>
      <c r="C41" s="41"/>
      <c r="D41" s="100">
        <v>10948.1</v>
      </c>
      <c r="E41" s="41"/>
      <c r="F41" s="3"/>
      <c r="G41" s="101">
        <f>D41/I41</f>
        <v>1.2707268890689236</v>
      </c>
      <c r="H41" s="101">
        <f t="shared" si="0"/>
        <v>0.1058939074224103</v>
      </c>
      <c r="I41" s="26">
        <v>8615.62</v>
      </c>
      <c r="J41" s="26">
        <v>1.07</v>
      </c>
      <c r="K41" s="81">
        <v>0.0963</v>
      </c>
    </row>
    <row r="42" spans="1:11" s="32" customFormat="1" ht="30" hidden="1">
      <c r="A42" s="38" t="s">
        <v>65</v>
      </c>
      <c r="B42" s="34" t="s">
        <v>13</v>
      </c>
      <c r="C42" s="41"/>
      <c r="D42" s="36">
        <f>G42*I42</f>
        <v>0</v>
      </c>
      <c r="E42" s="41"/>
      <c r="F42" s="3"/>
      <c r="G42" s="35">
        <f>H42*12</f>
        <v>0</v>
      </c>
      <c r="H42" s="101">
        <f t="shared" si="0"/>
        <v>0.016769154937969252</v>
      </c>
      <c r="I42" s="26">
        <v>8615.62</v>
      </c>
      <c r="J42" s="26">
        <v>1.07</v>
      </c>
      <c r="K42" s="81">
        <v>0</v>
      </c>
    </row>
    <row r="43" spans="1:11" s="32" customFormat="1" ht="30" hidden="1">
      <c r="A43" s="38" t="s">
        <v>66</v>
      </c>
      <c r="B43" s="34" t="s">
        <v>13</v>
      </c>
      <c r="C43" s="41"/>
      <c r="D43" s="36">
        <f>G43*I43</f>
        <v>0</v>
      </c>
      <c r="E43" s="41"/>
      <c r="F43" s="3"/>
      <c r="G43" s="35">
        <f>H43*12</f>
        <v>0</v>
      </c>
      <c r="H43" s="101">
        <f t="shared" si="0"/>
        <v>0.016769154937969252</v>
      </c>
      <c r="I43" s="26">
        <v>8615.62</v>
      </c>
      <c r="J43" s="26">
        <v>1.07</v>
      </c>
      <c r="K43" s="81">
        <v>0</v>
      </c>
    </row>
    <row r="44" spans="1:11" s="32" customFormat="1" ht="30" hidden="1">
      <c r="A44" s="38" t="s">
        <v>67</v>
      </c>
      <c r="B44" s="34" t="s">
        <v>13</v>
      </c>
      <c r="C44" s="41"/>
      <c r="D44" s="36">
        <f>G44*I44</f>
        <v>0</v>
      </c>
      <c r="E44" s="41"/>
      <c r="F44" s="3"/>
      <c r="G44" s="35">
        <f>H44*12</f>
        <v>0</v>
      </c>
      <c r="H44" s="101">
        <f t="shared" si="0"/>
        <v>0.016769154937969252</v>
      </c>
      <c r="I44" s="26">
        <v>8615.62</v>
      </c>
      <c r="J44" s="26">
        <v>1.07</v>
      </c>
      <c r="K44" s="81">
        <v>0</v>
      </c>
    </row>
    <row r="45" spans="1:11" s="32" customFormat="1" ht="30">
      <c r="A45" s="38" t="s">
        <v>126</v>
      </c>
      <c r="B45" s="34" t="s">
        <v>13</v>
      </c>
      <c r="C45" s="41"/>
      <c r="D45" s="100">
        <v>10948.11</v>
      </c>
      <c r="E45" s="104"/>
      <c r="F45" s="103"/>
      <c r="G45" s="101">
        <f>D45/I45</f>
        <v>1.270728049751498</v>
      </c>
      <c r="H45" s="101">
        <f t="shared" si="0"/>
        <v>0.10589400414595816</v>
      </c>
      <c r="I45" s="26">
        <v>8615.62</v>
      </c>
      <c r="J45" s="26"/>
      <c r="K45" s="81"/>
    </row>
    <row r="46" spans="1:11" s="32" customFormat="1" ht="30">
      <c r="A46" s="38" t="s">
        <v>24</v>
      </c>
      <c r="B46" s="34"/>
      <c r="C46" s="41">
        <f>F46*12</f>
        <v>0</v>
      </c>
      <c r="D46" s="100">
        <f>G46*I46</f>
        <v>17521.5312</v>
      </c>
      <c r="E46" s="104">
        <f>H46*12</f>
        <v>2.16</v>
      </c>
      <c r="F46" s="103"/>
      <c r="G46" s="101">
        <f>H46*12</f>
        <v>2.16</v>
      </c>
      <c r="H46" s="101">
        <v>0.18</v>
      </c>
      <c r="I46" s="26">
        <v>8111.82</v>
      </c>
      <c r="J46" s="26">
        <v>1.07</v>
      </c>
      <c r="K46" s="81">
        <v>0.1391</v>
      </c>
    </row>
    <row r="47" spans="1:11" s="26" customFormat="1" ht="15">
      <c r="A47" s="38" t="s">
        <v>26</v>
      </c>
      <c r="B47" s="34" t="s">
        <v>27</v>
      </c>
      <c r="C47" s="41">
        <f>F47*12</f>
        <v>0</v>
      </c>
      <c r="D47" s="100">
        <f>G47*I47</f>
        <v>4135.497600000001</v>
      </c>
      <c r="E47" s="104">
        <f>H47*12</f>
        <v>0.48</v>
      </c>
      <c r="F47" s="103"/>
      <c r="G47" s="101">
        <f>H47*12</f>
        <v>0.48</v>
      </c>
      <c r="H47" s="101">
        <v>0.04</v>
      </c>
      <c r="I47" s="26">
        <v>8615.62</v>
      </c>
      <c r="J47" s="26">
        <v>1.07</v>
      </c>
      <c r="K47" s="81">
        <v>0.032100000000000004</v>
      </c>
    </row>
    <row r="48" spans="1:11" s="26" customFormat="1" ht="15">
      <c r="A48" s="38" t="s">
        <v>28</v>
      </c>
      <c r="B48" s="42" t="s">
        <v>29</v>
      </c>
      <c r="C48" s="43">
        <f>F48*12</f>
        <v>0</v>
      </c>
      <c r="D48" s="100">
        <v>2373.6</v>
      </c>
      <c r="E48" s="105">
        <f>H48*12</f>
        <v>0.2754996158140679</v>
      </c>
      <c r="F48" s="106"/>
      <c r="G48" s="101">
        <f>D48/I48</f>
        <v>0.2754996158140679</v>
      </c>
      <c r="H48" s="101">
        <f>G48/12</f>
        <v>0.02295830131783899</v>
      </c>
      <c r="I48" s="26">
        <v>8615.62</v>
      </c>
      <c r="J48" s="26">
        <v>1.07</v>
      </c>
      <c r="K48" s="81">
        <v>0.021400000000000002</v>
      </c>
    </row>
    <row r="49" spans="1:11" s="39" customFormat="1" ht="30">
      <c r="A49" s="38" t="s">
        <v>25</v>
      </c>
      <c r="B49" s="34" t="s">
        <v>105</v>
      </c>
      <c r="C49" s="41">
        <f>F49*12</f>
        <v>0</v>
      </c>
      <c r="D49" s="100">
        <v>3560.39</v>
      </c>
      <c r="E49" s="41">
        <f>H49*12</f>
        <v>0.41324826303852763</v>
      </c>
      <c r="F49" s="3"/>
      <c r="G49" s="101">
        <f>D49/I49</f>
        <v>0.41324826303852763</v>
      </c>
      <c r="H49" s="101">
        <f>G49/12</f>
        <v>0.034437355253210636</v>
      </c>
      <c r="I49" s="26">
        <v>8615.62</v>
      </c>
      <c r="J49" s="26">
        <v>1.07</v>
      </c>
      <c r="K49" s="81">
        <v>0.032100000000000004</v>
      </c>
    </row>
    <row r="50" spans="1:11" s="39" customFormat="1" ht="15">
      <c r="A50" s="38" t="s">
        <v>45</v>
      </c>
      <c r="B50" s="34"/>
      <c r="C50" s="35"/>
      <c r="D50" s="35">
        <f>D52+D53+D54+D55+D56+D57+D58+D59+D60+D61</f>
        <v>40081.560000000005</v>
      </c>
      <c r="E50" s="35"/>
      <c r="F50" s="3"/>
      <c r="G50" s="35">
        <f>SUM(G51:G63)</f>
        <v>0</v>
      </c>
      <c r="H50" s="35">
        <f>SUM(H51:H63)</f>
        <v>0</v>
      </c>
      <c r="I50" s="26"/>
      <c r="J50" s="26">
        <v>1.07</v>
      </c>
      <c r="K50" s="81">
        <v>0.4542604095776334</v>
      </c>
    </row>
    <row r="51" spans="1:11" s="32" customFormat="1" ht="15" hidden="1">
      <c r="A51" s="15" t="s">
        <v>75</v>
      </c>
      <c r="B51" s="44" t="s">
        <v>18</v>
      </c>
      <c r="C51" s="6"/>
      <c r="D51" s="14"/>
      <c r="E51" s="6"/>
      <c r="F51" s="4"/>
      <c r="G51" s="6"/>
      <c r="H51" s="6">
        <v>0</v>
      </c>
      <c r="I51" s="26">
        <v>8111.12</v>
      </c>
      <c r="J51" s="26">
        <v>1.07</v>
      </c>
      <c r="K51" s="81">
        <v>0</v>
      </c>
    </row>
    <row r="52" spans="1:11" s="32" customFormat="1" ht="15">
      <c r="A52" s="15" t="s">
        <v>57</v>
      </c>
      <c r="B52" s="44" t="s">
        <v>18</v>
      </c>
      <c r="C52" s="6"/>
      <c r="D52" s="107">
        <v>276.61</v>
      </c>
      <c r="E52" s="108"/>
      <c r="F52" s="109"/>
      <c r="G52" s="108"/>
      <c r="H52" s="108"/>
      <c r="I52" s="26">
        <v>8181.82</v>
      </c>
      <c r="J52" s="26">
        <v>1.07</v>
      </c>
      <c r="K52" s="81">
        <v>0.010700000000000001</v>
      </c>
    </row>
    <row r="53" spans="1:11" s="32" customFormat="1" ht="15">
      <c r="A53" s="15" t="s">
        <v>19</v>
      </c>
      <c r="B53" s="44" t="s">
        <v>23</v>
      </c>
      <c r="C53" s="6">
        <f>F53*12</f>
        <v>0</v>
      </c>
      <c r="D53" s="107">
        <v>780.14</v>
      </c>
      <c r="E53" s="108">
        <f>H53*12</f>
        <v>0</v>
      </c>
      <c r="F53" s="109"/>
      <c r="G53" s="108"/>
      <c r="H53" s="108"/>
      <c r="I53" s="26">
        <v>8615.62</v>
      </c>
      <c r="J53" s="26">
        <v>1.07</v>
      </c>
      <c r="K53" s="81">
        <v>0.010700000000000001</v>
      </c>
    </row>
    <row r="54" spans="1:11" s="32" customFormat="1" ht="15">
      <c r="A54" s="15" t="s">
        <v>128</v>
      </c>
      <c r="B54" s="44" t="s">
        <v>18</v>
      </c>
      <c r="C54" s="6">
        <f>F54*12</f>
        <v>0</v>
      </c>
      <c r="D54" s="107">
        <v>16718.22</v>
      </c>
      <c r="E54" s="108">
        <f>H54*12</f>
        <v>0</v>
      </c>
      <c r="F54" s="109"/>
      <c r="G54" s="108"/>
      <c r="H54" s="108"/>
      <c r="I54" s="26">
        <v>8615.62</v>
      </c>
      <c r="J54" s="26">
        <v>1.07</v>
      </c>
      <c r="K54" s="81">
        <v>0.18190000000000003</v>
      </c>
    </row>
    <row r="55" spans="1:11" s="32" customFormat="1" ht="15">
      <c r="A55" s="15" t="s">
        <v>73</v>
      </c>
      <c r="B55" s="44" t="s">
        <v>18</v>
      </c>
      <c r="C55" s="6">
        <f>F55*12</f>
        <v>0</v>
      </c>
      <c r="D55" s="107">
        <v>1486.7</v>
      </c>
      <c r="E55" s="108">
        <f>H55*12</f>
        <v>0</v>
      </c>
      <c r="F55" s="109"/>
      <c r="G55" s="108"/>
      <c r="H55" s="108"/>
      <c r="I55" s="26">
        <v>8111.82</v>
      </c>
      <c r="J55" s="26">
        <v>1.07</v>
      </c>
      <c r="K55" s="81">
        <v>0.010700000000000001</v>
      </c>
    </row>
    <row r="56" spans="1:11" s="32" customFormat="1" ht="15">
      <c r="A56" s="15" t="s">
        <v>20</v>
      </c>
      <c r="B56" s="44" t="s">
        <v>18</v>
      </c>
      <c r="C56" s="6">
        <f>F56*12</f>
        <v>0</v>
      </c>
      <c r="D56" s="107">
        <v>4971.09</v>
      </c>
      <c r="E56" s="108">
        <f>H56*12</f>
        <v>0</v>
      </c>
      <c r="F56" s="109"/>
      <c r="G56" s="108"/>
      <c r="H56" s="108"/>
      <c r="I56" s="26">
        <v>8111.82</v>
      </c>
      <c r="J56" s="26">
        <v>1.07</v>
      </c>
      <c r="K56" s="81">
        <v>0.042800000000000005</v>
      </c>
    </row>
    <row r="57" spans="1:11" s="32" customFormat="1" ht="15">
      <c r="A57" s="15" t="s">
        <v>21</v>
      </c>
      <c r="B57" s="44" t="s">
        <v>18</v>
      </c>
      <c r="C57" s="6">
        <f>F57*12</f>
        <v>0</v>
      </c>
      <c r="D57" s="107">
        <v>780.14</v>
      </c>
      <c r="E57" s="108">
        <f>H57*12</f>
        <v>0</v>
      </c>
      <c r="F57" s="109"/>
      <c r="G57" s="108"/>
      <c r="H57" s="108"/>
      <c r="I57" s="26">
        <v>8111.82</v>
      </c>
      <c r="J57" s="26">
        <v>1.07</v>
      </c>
      <c r="K57" s="81">
        <v>0.010700000000000001</v>
      </c>
    </row>
    <row r="58" spans="1:11" s="32" customFormat="1" ht="15">
      <c r="A58" s="15" t="s">
        <v>70</v>
      </c>
      <c r="B58" s="44" t="s">
        <v>18</v>
      </c>
      <c r="C58" s="6"/>
      <c r="D58" s="107">
        <v>743.32</v>
      </c>
      <c r="E58" s="108"/>
      <c r="F58" s="109"/>
      <c r="G58" s="108"/>
      <c r="H58" s="108"/>
      <c r="I58" s="26">
        <v>8615.62</v>
      </c>
      <c r="J58" s="26">
        <v>1.07</v>
      </c>
      <c r="K58" s="81">
        <v>0.010700000000000001</v>
      </c>
    </row>
    <row r="59" spans="1:11" s="32" customFormat="1" ht="15">
      <c r="A59" s="15" t="s">
        <v>71</v>
      </c>
      <c r="B59" s="44" t="s">
        <v>23</v>
      </c>
      <c r="C59" s="6"/>
      <c r="D59" s="107">
        <v>2973.4</v>
      </c>
      <c r="E59" s="108"/>
      <c r="F59" s="109"/>
      <c r="G59" s="108"/>
      <c r="H59" s="108"/>
      <c r="I59" s="26">
        <v>8111.82</v>
      </c>
      <c r="J59" s="26">
        <v>1.07</v>
      </c>
      <c r="K59" s="81">
        <v>0.032100000000000004</v>
      </c>
    </row>
    <row r="60" spans="1:11" s="32" customFormat="1" ht="25.5">
      <c r="A60" s="15" t="s">
        <v>22</v>
      </c>
      <c r="B60" s="44" t="s">
        <v>18</v>
      </c>
      <c r="C60" s="6">
        <f>F60*12</f>
        <v>0</v>
      </c>
      <c r="D60" s="107">
        <v>6209.39</v>
      </c>
      <c r="E60" s="108">
        <f>H60*12</f>
        <v>0</v>
      </c>
      <c r="F60" s="109"/>
      <c r="G60" s="108"/>
      <c r="H60" s="108"/>
      <c r="I60" s="26">
        <v>8615.62</v>
      </c>
      <c r="J60" s="26">
        <v>1.07</v>
      </c>
      <c r="K60" s="81">
        <v>0.053500000000000006</v>
      </c>
    </row>
    <row r="61" spans="1:11" s="32" customFormat="1" ht="15">
      <c r="A61" s="15" t="s">
        <v>127</v>
      </c>
      <c r="B61" s="44" t="s">
        <v>18</v>
      </c>
      <c r="C61" s="6"/>
      <c r="D61" s="107">
        <v>5142.55</v>
      </c>
      <c r="E61" s="108"/>
      <c r="F61" s="109"/>
      <c r="G61" s="108"/>
      <c r="H61" s="108"/>
      <c r="I61" s="26">
        <v>8181.82</v>
      </c>
      <c r="J61" s="26">
        <v>1.07</v>
      </c>
      <c r="K61" s="81">
        <v>0.010700000000000001</v>
      </c>
    </row>
    <row r="62" spans="1:11" s="32" customFormat="1" ht="15" hidden="1">
      <c r="A62" s="15" t="s">
        <v>76</v>
      </c>
      <c r="B62" s="44" t="s">
        <v>18</v>
      </c>
      <c r="C62" s="16"/>
      <c r="D62" s="14"/>
      <c r="E62" s="16"/>
      <c r="F62" s="4"/>
      <c r="G62" s="6"/>
      <c r="H62" s="6"/>
      <c r="I62" s="26">
        <v>8181.82</v>
      </c>
      <c r="J62" s="26">
        <v>1.07</v>
      </c>
      <c r="K62" s="81">
        <v>0</v>
      </c>
    </row>
    <row r="63" spans="1:11" s="32" customFormat="1" ht="15" hidden="1">
      <c r="A63" s="15"/>
      <c r="B63" s="44"/>
      <c r="C63" s="6"/>
      <c r="D63" s="14"/>
      <c r="E63" s="6"/>
      <c r="F63" s="4"/>
      <c r="G63" s="6"/>
      <c r="H63" s="6"/>
      <c r="I63" s="26">
        <v>8181.82</v>
      </c>
      <c r="J63" s="26"/>
      <c r="K63" s="81"/>
    </row>
    <row r="64" spans="1:11" s="39" customFormat="1" ht="30">
      <c r="A64" s="38" t="s">
        <v>53</v>
      </c>
      <c r="B64" s="34"/>
      <c r="C64" s="35"/>
      <c r="D64" s="35">
        <f>D65+D66+D67+D68+D73+D74</f>
        <v>13480.18</v>
      </c>
      <c r="E64" s="35"/>
      <c r="F64" s="3"/>
      <c r="G64" s="35">
        <f>SUM(G65:G74)</f>
        <v>0</v>
      </c>
      <c r="H64" s="35">
        <f>SUM(H65:H74)</f>
        <v>0</v>
      </c>
      <c r="I64" s="26"/>
      <c r="J64" s="26">
        <v>1.07</v>
      </c>
      <c r="K64" s="81">
        <v>0.28267298060189316</v>
      </c>
    </row>
    <row r="65" spans="1:11" s="32" customFormat="1" ht="15">
      <c r="A65" s="15" t="s">
        <v>46</v>
      </c>
      <c r="B65" s="44" t="s">
        <v>74</v>
      </c>
      <c r="C65" s="6"/>
      <c r="D65" s="107">
        <v>2230.05</v>
      </c>
      <c r="E65" s="108"/>
      <c r="F65" s="109"/>
      <c r="G65" s="108"/>
      <c r="H65" s="108"/>
      <c r="I65" s="26">
        <v>8615.62</v>
      </c>
      <c r="J65" s="26">
        <v>1.07</v>
      </c>
      <c r="K65" s="81">
        <v>0.021400000000000002</v>
      </c>
    </row>
    <row r="66" spans="1:11" s="32" customFormat="1" ht="25.5">
      <c r="A66" s="15" t="s">
        <v>47</v>
      </c>
      <c r="B66" s="44" t="s">
        <v>58</v>
      </c>
      <c r="C66" s="6"/>
      <c r="D66" s="107">
        <v>1486.7</v>
      </c>
      <c r="E66" s="108"/>
      <c r="F66" s="109"/>
      <c r="G66" s="108"/>
      <c r="H66" s="108"/>
      <c r="I66" s="26">
        <v>8615.62</v>
      </c>
      <c r="J66" s="26">
        <v>1.07</v>
      </c>
      <c r="K66" s="81">
        <v>0.010700000000000001</v>
      </c>
    </row>
    <row r="67" spans="1:11" s="32" customFormat="1" ht="15">
      <c r="A67" s="15" t="s">
        <v>81</v>
      </c>
      <c r="B67" s="44" t="s">
        <v>80</v>
      </c>
      <c r="C67" s="6"/>
      <c r="D67" s="107">
        <v>1560.23</v>
      </c>
      <c r="E67" s="108"/>
      <c r="F67" s="109"/>
      <c r="G67" s="108"/>
      <c r="H67" s="108"/>
      <c r="I67" s="26">
        <v>8615.62</v>
      </c>
      <c r="J67" s="26">
        <v>1.07</v>
      </c>
      <c r="K67" s="81">
        <v>0.010700000000000001</v>
      </c>
    </row>
    <row r="68" spans="1:11" s="32" customFormat="1" ht="25.5">
      <c r="A68" s="15" t="s">
        <v>77</v>
      </c>
      <c r="B68" s="44" t="s">
        <v>78</v>
      </c>
      <c r="C68" s="6"/>
      <c r="D68" s="107">
        <v>1486.68</v>
      </c>
      <c r="E68" s="108"/>
      <c r="F68" s="109"/>
      <c r="G68" s="108"/>
      <c r="H68" s="108"/>
      <c r="I68" s="26">
        <v>8181.82</v>
      </c>
      <c r="J68" s="26">
        <v>1.07</v>
      </c>
      <c r="K68" s="81">
        <v>0.010700000000000001</v>
      </c>
    </row>
    <row r="69" spans="1:11" s="32" customFormat="1" ht="15" hidden="1">
      <c r="A69" s="15" t="s">
        <v>48</v>
      </c>
      <c r="B69" s="44" t="s">
        <v>79</v>
      </c>
      <c r="C69" s="6"/>
      <c r="D69" s="14">
        <f>G69*I69</f>
        <v>0</v>
      </c>
      <c r="E69" s="6"/>
      <c r="F69" s="4"/>
      <c r="G69" s="6"/>
      <c r="H69" s="6"/>
      <c r="I69" s="26">
        <v>8111.12</v>
      </c>
      <c r="J69" s="26">
        <v>1.07</v>
      </c>
      <c r="K69" s="81">
        <v>0</v>
      </c>
    </row>
    <row r="70" spans="1:11" s="32" customFormat="1" ht="15" hidden="1">
      <c r="A70" s="15" t="s">
        <v>61</v>
      </c>
      <c r="B70" s="44" t="s">
        <v>80</v>
      </c>
      <c r="C70" s="6"/>
      <c r="D70" s="14"/>
      <c r="E70" s="6"/>
      <c r="F70" s="4"/>
      <c r="G70" s="6"/>
      <c r="H70" s="6"/>
      <c r="I70" s="26">
        <v>8111.12</v>
      </c>
      <c r="J70" s="26">
        <v>1.07</v>
      </c>
      <c r="K70" s="81">
        <v>0</v>
      </c>
    </row>
    <row r="71" spans="1:11" s="32" customFormat="1" ht="15" hidden="1">
      <c r="A71" s="15" t="s">
        <v>62</v>
      </c>
      <c r="B71" s="44" t="s">
        <v>18</v>
      </c>
      <c r="C71" s="6"/>
      <c r="D71" s="14"/>
      <c r="E71" s="6"/>
      <c r="F71" s="4"/>
      <c r="G71" s="6"/>
      <c r="H71" s="6"/>
      <c r="I71" s="26">
        <v>8111.12</v>
      </c>
      <c r="J71" s="26">
        <v>1.07</v>
      </c>
      <c r="K71" s="81">
        <v>0</v>
      </c>
    </row>
    <row r="72" spans="1:11" s="32" customFormat="1" ht="25.5" hidden="1">
      <c r="A72" s="15" t="s">
        <v>59</v>
      </c>
      <c r="B72" s="44" t="s">
        <v>18</v>
      </c>
      <c r="C72" s="6"/>
      <c r="D72" s="14"/>
      <c r="E72" s="6"/>
      <c r="F72" s="4"/>
      <c r="G72" s="6"/>
      <c r="H72" s="6"/>
      <c r="I72" s="26">
        <v>8111.12</v>
      </c>
      <c r="J72" s="26">
        <v>1.07</v>
      </c>
      <c r="K72" s="81">
        <v>0</v>
      </c>
    </row>
    <row r="73" spans="1:11" s="32" customFormat="1" ht="25.5" customHeight="1">
      <c r="A73" s="15" t="s">
        <v>130</v>
      </c>
      <c r="B73" s="44" t="s">
        <v>18</v>
      </c>
      <c r="C73" s="6"/>
      <c r="D73" s="107">
        <v>1428.84</v>
      </c>
      <c r="E73" s="108"/>
      <c r="F73" s="109"/>
      <c r="G73" s="108"/>
      <c r="H73" s="108"/>
      <c r="I73" s="26">
        <v>8615.62</v>
      </c>
      <c r="J73" s="26">
        <v>1.07</v>
      </c>
      <c r="K73" s="81">
        <v>0.021400000000000002</v>
      </c>
    </row>
    <row r="74" spans="1:11" s="32" customFormat="1" ht="15">
      <c r="A74" s="15" t="s">
        <v>72</v>
      </c>
      <c r="B74" s="44" t="s">
        <v>10</v>
      </c>
      <c r="C74" s="16"/>
      <c r="D74" s="107">
        <v>5287.68</v>
      </c>
      <c r="E74" s="110"/>
      <c r="F74" s="109"/>
      <c r="G74" s="108"/>
      <c r="H74" s="108"/>
      <c r="I74" s="26">
        <v>8615.62</v>
      </c>
      <c r="J74" s="26">
        <v>1.07</v>
      </c>
      <c r="K74" s="81">
        <v>0.042800000000000005</v>
      </c>
    </row>
    <row r="75" spans="1:11" s="32" customFormat="1" ht="30">
      <c r="A75" s="38" t="s">
        <v>54</v>
      </c>
      <c r="B75" s="44"/>
      <c r="C75" s="6"/>
      <c r="D75" s="35">
        <f>D76</f>
        <v>2857.68</v>
      </c>
      <c r="E75" s="6"/>
      <c r="F75" s="4"/>
      <c r="G75" s="35">
        <v>0</v>
      </c>
      <c r="H75" s="35">
        <v>0</v>
      </c>
      <c r="I75" s="26">
        <v>8615.62</v>
      </c>
      <c r="J75" s="26">
        <v>1.07</v>
      </c>
      <c r="K75" s="81">
        <v>0.12840000000000001</v>
      </c>
    </row>
    <row r="76" spans="1:11" s="32" customFormat="1" ht="15">
      <c r="A76" s="15" t="s">
        <v>133</v>
      </c>
      <c r="B76" s="44" t="s">
        <v>18</v>
      </c>
      <c r="C76" s="6"/>
      <c r="D76" s="107">
        <v>2857.68</v>
      </c>
      <c r="E76" s="108"/>
      <c r="F76" s="109"/>
      <c r="G76" s="108"/>
      <c r="H76" s="108"/>
      <c r="I76" s="26">
        <v>8615.62</v>
      </c>
      <c r="J76" s="26">
        <v>1.07</v>
      </c>
      <c r="K76" s="81">
        <v>0.021400000000000002</v>
      </c>
    </row>
    <row r="77" spans="1:11" s="32" customFormat="1" ht="15">
      <c r="A77" s="38" t="s">
        <v>55</v>
      </c>
      <c r="B77" s="44"/>
      <c r="C77" s="6"/>
      <c r="D77" s="35">
        <f>D78+D79+D80+D82+D85</f>
        <v>58124.759999999995</v>
      </c>
      <c r="E77" s="6"/>
      <c r="F77" s="4"/>
      <c r="G77" s="35">
        <f>SUM(G78:G85)</f>
        <v>0</v>
      </c>
      <c r="H77" s="35">
        <f>SUM(H78:H85)</f>
        <v>0</v>
      </c>
      <c r="I77" s="26"/>
      <c r="J77" s="26">
        <v>1.07</v>
      </c>
      <c r="K77" s="81">
        <v>0.2782</v>
      </c>
    </row>
    <row r="78" spans="1:11" s="32" customFormat="1" ht="15" customHeight="1">
      <c r="A78" s="15" t="s">
        <v>49</v>
      </c>
      <c r="B78" s="44" t="s">
        <v>10</v>
      </c>
      <c r="C78" s="6"/>
      <c r="D78" s="107">
        <v>1036.08</v>
      </c>
      <c r="E78" s="108"/>
      <c r="F78" s="109"/>
      <c r="G78" s="108"/>
      <c r="H78" s="108"/>
      <c r="I78" s="26">
        <v>8111.82</v>
      </c>
      <c r="J78" s="26">
        <v>1.07</v>
      </c>
      <c r="K78" s="81">
        <v>0.010700000000000001</v>
      </c>
    </row>
    <row r="79" spans="1:11" s="32" customFormat="1" ht="15">
      <c r="A79" s="15" t="s">
        <v>89</v>
      </c>
      <c r="B79" s="44" t="s">
        <v>18</v>
      </c>
      <c r="C79" s="6"/>
      <c r="D79" s="107">
        <v>14676.98</v>
      </c>
      <c r="E79" s="108"/>
      <c r="F79" s="109"/>
      <c r="G79" s="108"/>
      <c r="H79" s="108"/>
      <c r="I79" s="26">
        <v>8111.82</v>
      </c>
      <c r="J79" s="26">
        <v>1.07</v>
      </c>
      <c r="K79" s="81">
        <v>0.1391</v>
      </c>
    </row>
    <row r="80" spans="1:11" s="32" customFormat="1" ht="15">
      <c r="A80" s="15" t="s">
        <v>50</v>
      </c>
      <c r="B80" s="44" t="s">
        <v>18</v>
      </c>
      <c r="C80" s="6"/>
      <c r="D80" s="107">
        <v>777.03</v>
      </c>
      <c r="E80" s="108"/>
      <c r="F80" s="109"/>
      <c r="G80" s="108"/>
      <c r="H80" s="108"/>
      <c r="I80" s="26">
        <v>8615.62</v>
      </c>
      <c r="J80" s="26">
        <v>1.07</v>
      </c>
      <c r="K80" s="81">
        <v>0.010700000000000001</v>
      </c>
    </row>
    <row r="81" spans="1:11" s="32" customFormat="1" ht="30" customHeight="1" hidden="1">
      <c r="A81" s="15" t="s">
        <v>60</v>
      </c>
      <c r="B81" s="44" t="s">
        <v>13</v>
      </c>
      <c r="C81" s="6"/>
      <c r="D81" s="14">
        <f>G81*I81</f>
        <v>0</v>
      </c>
      <c r="E81" s="6"/>
      <c r="F81" s="4"/>
      <c r="G81" s="6"/>
      <c r="H81" s="6"/>
      <c r="I81" s="26">
        <v>8638.3</v>
      </c>
      <c r="J81" s="26">
        <v>1.07</v>
      </c>
      <c r="K81" s="81">
        <v>0.06420000000000001</v>
      </c>
    </row>
    <row r="82" spans="1:11" s="32" customFormat="1" ht="29.25" customHeight="1">
      <c r="A82" s="15" t="s">
        <v>135</v>
      </c>
      <c r="B82" s="44" t="s">
        <v>13</v>
      </c>
      <c r="C82" s="6"/>
      <c r="D82" s="107">
        <v>36419.59</v>
      </c>
      <c r="E82" s="108"/>
      <c r="F82" s="109"/>
      <c r="G82" s="108"/>
      <c r="H82" s="108"/>
      <c r="I82" s="26">
        <v>8111.82</v>
      </c>
      <c r="J82" s="26">
        <v>1.07</v>
      </c>
      <c r="K82" s="81">
        <v>0</v>
      </c>
    </row>
    <row r="83" spans="1:11" s="32" customFormat="1" ht="15" customHeight="1" hidden="1">
      <c r="A83" s="15" t="s">
        <v>82</v>
      </c>
      <c r="B83" s="44" t="s">
        <v>13</v>
      </c>
      <c r="C83" s="6"/>
      <c r="D83" s="14">
        <f>G83*I83</f>
        <v>0</v>
      </c>
      <c r="E83" s="6"/>
      <c r="F83" s="4"/>
      <c r="G83" s="6"/>
      <c r="H83" s="6"/>
      <c r="I83" s="26">
        <v>8111.82</v>
      </c>
      <c r="J83" s="26">
        <v>1.07</v>
      </c>
      <c r="K83" s="81">
        <v>0</v>
      </c>
    </row>
    <row r="84" spans="1:11" s="32" customFormat="1" ht="18" customHeight="1" hidden="1">
      <c r="A84" s="15" t="s">
        <v>87</v>
      </c>
      <c r="B84" s="44" t="s">
        <v>13</v>
      </c>
      <c r="C84" s="6"/>
      <c r="D84" s="14">
        <f>G84*I84</f>
        <v>0</v>
      </c>
      <c r="E84" s="6"/>
      <c r="F84" s="4"/>
      <c r="G84" s="6"/>
      <c r="H84" s="6"/>
      <c r="I84" s="26">
        <v>8111.82</v>
      </c>
      <c r="J84" s="26">
        <v>1.07</v>
      </c>
      <c r="K84" s="81">
        <v>0</v>
      </c>
    </row>
    <row r="85" spans="1:11" s="32" customFormat="1" ht="27.75" customHeight="1">
      <c r="A85" s="15" t="s">
        <v>86</v>
      </c>
      <c r="B85" s="44" t="s">
        <v>13</v>
      </c>
      <c r="C85" s="6"/>
      <c r="D85" s="107">
        <v>5215.08</v>
      </c>
      <c r="E85" s="108"/>
      <c r="F85" s="109"/>
      <c r="G85" s="108"/>
      <c r="H85" s="108"/>
      <c r="I85" s="26">
        <v>8111.82</v>
      </c>
      <c r="J85" s="26">
        <v>1.07</v>
      </c>
      <c r="K85" s="81">
        <v>0.053500000000000006</v>
      </c>
    </row>
    <row r="86" spans="1:11" s="32" customFormat="1" ht="15">
      <c r="A86" s="38" t="s">
        <v>56</v>
      </c>
      <c r="B86" s="44"/>
      <c r="C86" s="6"/>
      <c r="D86" s="35">
        <f>D87+D88</f>
        <v>1681.99</v>
      </c>
      <c r="E86" s="6"/>
      <c r="F86" s="4"/>
      <c r="G86" s="35"/>
      <c r="H86" s="35"/>
      <c r="I86" s="26"/>
      <c r="J86" s="26">
        <v>1.07</v>
      </c>
      <c r="K86" s="81">
        <v>0.0963</v>
      </c>
    </row>
    <row r="87" spans="1:11" s="32" customFormat="1" ht="15">
      <c r="A87" s="15" t="s">
        <v>51</v>
      </c>
      <c r="B87" s="44" t="s">
        <v>18</v>
      </c>
      <c r="C87" s="6"/>
      <c r="D87" s="107">
        <v>932.26</v>
      </c>
      <c r="E87" s="108"/>
      <c r="F87" s="109"/>
      <c r="G87" s="108"/>
      <c r="H87" s="108"/>
      <c r="I87" s="26">
        <v>8615.62</v>
      </c>
      <c r="J87" s="26">
        <v>1.07</v>
      </c>
      <c r="K87" s="81">
        <v>0.010700000000000001</v>
      </c>
    </row>
    <row r="88" spans="1:11" s="32" customFormat="1" ht="15">
      <c r="A88" s="15" t="s">
        <v>52</v>
      </c>
      <c r="B88" s="44" t="s">
        <v>18</v>
      </c>
      <c r="C88" s="6"/>
      <c r="D88" s="107">
        <v>749.73</v>
      </c>
      <c r="E88" s="108"/>
      <c r="F88" s="109"/>
      <c r="G88" s="108"/>
      <c r="H88" s="108"/>
      <c r="I88" s="26">
        <v>8615.62</v>
      </c>
      <c r="J88" s="26">
        <v>1.07</v>
      </c>
      <c r="K88" s="81">
        <v>0.010700000000000001</v>
      </c>
    </row>
    <row r="89" spans="1:11" s="26" customFormat="1" ht="15">
      <c r="A89" s="38" t="s">
        <v>69</v>
      </c>
      <c r="B89" s="34"/>
      <c r="C89" s="35"/>
      <c r="D89" s="35">
        <f>D90</f>
        <v>1381.39</v>
      </c>
      <c r="E89" s="35"/>
      <c r="F89" s="3"/>
      <c r="G89" s="35">
        <v>0</v>
      </c>
      <c r="H89" s="35">
        <v>0</v>
      </c>
      <c r="I89" s="26">
        <v>8111.82</v>
      </c>
      <c r="J89" s="26">
        <v>1.07</v>
      </c>
      <c r="K89" s="81">
        <v>0.010700000000000001</v>
      </c>
    </row>
    <row r="90" spans="1:11" s="32" customFormat="1" ht="25.5">
      <c r="A90" s="15" t="s">
        <v>84</v>
      </c>
      <c r="B90" s="93" t="s">
        <v>13</v>
      </c>
      <c r="C90" s="6"/>
      <c r="D90" s="107">
        <v>1381.39</v>
      </c>
      <c r="E90" s="108"/>
      <c r="F90" s="109"/>
      <c r="G90" s="108"/>
      <c r="H90" s="108"/>
      <c r="I90" s="26">
        <v>8111.82</v>
      </c>
      <c r="J90" s="26">
        <v>1.07</v>
      </c>
      <c r="K90" s="81">
        <v>0.010700000000000001</v>
      </c>
    </row>
    <row r="91" spans="1:11" s="26" customFormat="1" ht="15">
      <c r="A91" s="38" t="s">
        <v>68</v>
      </c>
      <c r="B91" s="34"/>
      <c r="C91" s="35"/>
      <c r="D91" s="35">
        <f>D92</f>
        <v>4144.08</v>
      </c>
      <c r="E91" s="35"/>
      <c r="F91" s="3"/>
      <c r="G91" s="35">
        <v>0</v>
      </c>
      <c r="H91" s="35">
        <v>0</v>
      </c>
      <c r="I91" s="26">
        <v>8111.82</v>
      </c>
      <c r="J91" s="26">
        <v>1.07</v>
      </c>
      <c r="K91" s="81">
        <v>0.042800000000000005</v>
      </c>
    </row>
    <row r="92" spans="1:11" s="32" customFormat="1" ht="15">
      <c r="A92" s="15" t="s">
        <v>100</v>
      </c>
      <c r="B92" s="44" t="s">
        <v>74</v>
      </c>
      <c r="C92" s="6"/>
      <c r="D92" s="107">
        <v>4144.08</v>
      </c>
      <c r="E92" s="108"/>
      <c r="F92" s="109"/>
      <c r="G92" s="108"/>
      <c r="H92" s="108"/>
      <c r="I92" s="26">
        <v>8111.82</v>
      </c>
      <c r="J92" s="26">
        <v>1.07</v>
      </c>
      <c r="K92" s="81">
        <v>0.042800000000000005</v>
      </c>
    </row>
    <row r="93" spans="1:11" s="32" customFormat="1" ht="25.5" customHeight="1" hidden="1">
      <c r="A93" s="15" t="s">
        <v>85</v>
      </c>
      <c r="B93" s="44" t="s">
        <v>18</v>
      </c>
      <c r="C93" s="6"/>
      <c r="D93" s="14"/>
      <c r="E93" s="6"/>
      <c r="F93" s="4"/>
      <c r="G93" s="6"/>
      <c r="H93" s="6">
        <v>0</v>
      </c>
      <c r="I93" s="26">
        <v>8111.82</v>
      </c>
      <c r="J93" s="26">
        <v>1.07</v>
      </c>
      <c r="K93" s="81">
        <v>0</v>
      </c>
    </row>
    <row r="94" spans="1:11" s="26" customFormat="1" ht="30.75" thickBot="1">
      <c r="A94" s="45" t="s">
        <v>42</v>
      </c>
      <c r="B94" s="42" t="s">
        <v>13</v>
      </c>
      <c r="C94" s="43">
        <f>F94*12</f>
        <v>0</v>
      </c>
      <c r="D94" s="43">
        <f>G94*I94</f>
        <v>31149.388799999997</v>
      </c>
      <c r="E94" s="43">
        <f>H94*12</f>
        <v>3.84</v>
      </c>
      <c r="F94" s="7"/>
      <c r="G94" s="43">
        <f>H94*12</f>
        <v>3.84</v>
      </c>
      <c r="H94" s="43">
        <v>0.32</v>
      </c>
      <c r="I94" s="26">
        <v>8111.82</v>
      </c>
      <c r="J94" s="26">
        <v>1.07</v>
      </c>
      <c r="K94" s="81">
        <v>0.29960000000000003</v>
      </c>
    </row>
    <row r="95" spans="1:11" s="26" customFormat="1" ht="19.5" hidden="1" thickBot="1">
      <c r="A95" s="12" t="s">
        <v>102</v>
      </c>
      <c r="B95" s="25"/>
      <c r="C95" s="66"/>
      <c r="D95" s="66"/>
      <c r="E95" s="66"/>
      <c r="F95" s="72"/>
      <c r="G95" s="43">
        <f aca="true" t="shared" si="1" ref="G95:G107">H95*12</f>
        <v>0</v>
      </c>
      <c r="H95" s="72"/>
      <c r="I95" s="26">
        <v>8111.82</v>
      </c>
      <c r="K95" s="81"/>
    </row>
    <row r="96" spans="1:11" s="26" customFormat="1" ht="19.5" hidden="1" thickBot="1">
      <c r="A96" s="68" t="s">
        <v>40</v>
      </c>
      <c r="B96" s="69"/>
      <c r="C96" s="70">
        <f>F96*12</f>
        <v>0</v>
      </c>
      <c r="D96" s="70"/>
      <c r="E96" s="70"/>
      <c r="F96" s="71"/>
      <c r="G96" s="43">
        <f t="shared" si="1"/>
        <v>0</v>
      </c>
      <c r="H96" s="71"/>
      <c r="I96" s="26">
        <v>8111.82</v>
      </c>
      <c r="K96" s="81"/>
    </row>
    <row r="97" spans="1:11" s="48" customFormat="1" ht="15.75" hidden="1" thickBot="1">
      <c r="A97" s="46" t="s">
        <v>90</v>
      </c>
      <c r="B97" s="47"/>
      <c r="C97" s="17"/>
      <c r="D97" s="17"/>
      <c r="E97" s="17"/>
      <c r="F97" s="17"/>
      <c r="G97" s="43">
        <f t="shared" si="1"/>
        <v>0</v>
      </c>
      <c r="H97" s="18"/>
      <c r="I97" s="26">
        <v>8111.82</v>
      </c>
      <c r="K97" s="83"/>
    </row>
    <row r="98" spans="1:11" s="48" customFormat="1" ht="15.75" hidden="1" thickBot="1">
      <c r="A98" s="19" t="s">
        <v>91</v>
      </c>
      <c r="B98" s="47"/>
      <c r="C98" s="17"/>
      <c r="D98" s="17"/>
      <c r="E98" s="17"/>
      <c r="F98" s="17"/>
      <c r="G98" s="43">
        <f t="shared" si="1"/>
        <v>0</v>
      </c>
      <c r="H98" s="18"/>
      <c r="I98" s="26">
        <v>8111.82</v>
      </c>
      <c r="K98" s="83"/>
    </row>
    <row r="99" spans="1:11" s="48" customFormat="1" ht="15.75" hidden="1" thickBot="1">
      <c r="A99" s="46" t="s">
        <v>92</v>
      </c>
      <c r="B99" s="47"/>
      <c r="C99" s="17"/>
      <c r="D99" s="17"/>
      <c r="E99" s="17"/>
      <c r="F99" s="17"/>
      <c r="G99" s="43">
        <f t="shared" si="1"/>
        <v>0</v>
      </c>
      <c r="H99" s="18"/>
      <c r="I99" s="26">
        <v>8111.82</v>
      </c>
      <c r="K99" s="83"/>
    </row>
    <row r="100" spans="1:11" s="48" customFormat="1" ht="15.75" hidden="1" thickBot="1">
      <c r="A100" s="46" t="s">
        <v>93</v>
      </c>
      <c r="B100" s="47"/>
      <c r="C100" s="17"/>
      <c r="D100" s="17"/>
      <c r="E100" s="17"/>
      <c r="F100" s="17"/>
      <c r="G100" s="43">
        <f t="shared" si="1"/>
        <v>0</v>
      </c>
      <c r="H100" s="18"/>
      <c r="I100" s="26">
        <v>8111.82</v>
      </c>
      <c r="K100" s="83"/>
    </row>
    <row r="101" spans="1:11" s="48" customFormat="1" ht="15.75" hidden="1" thickBot="1">
      <c r="A101" s="46" t="s">
        <v>94</v>
      </c>
      <c r="B101" s="47"/>
      <c r="C101" s="17"/>
      <c r="D101" s="17"/>
      <c r="E101" s="17"/>
      <c r="F101" s="17"/>
      <c r="G101" s="43">
        <f t="shared" si="1"/>
        <v>0</v>
      </c>
      <c r="H101" s="18"/>
      <c r="I101" s="26">
        <v>8111.82</v>
      </c>
      <c r="K101" s="83"/>
    </row>
    <row r="102" spans="1:11" s="48" customFormat="1" ht="15.75" hidden="1" thickBot="1">
      <c r="A102" s="46" t="s">
        <v>95</v>
      </c>
      <c r="B102" s="47"/>
      <c r="C102" s="17"/>
      <c r="D102" s="17"/>
      <c r="E102" s="17"/>
      <c r="F102" s="17"/>
      <c r="G102" s="43">
        <f t="shared" si="1"/>
        <v>0</v>
      </c>
      <c r="H102" s="18"/>
      <c r="I102" s="26">
        <v>8111.82</v>
      </c>
      <c r="K102" s="83"/>
    </row>
    <row r="103" spans="1:11" s="48" customFormat="1" ht="15.75" hidden="1" thickBot="1">
      <c r="A103" s="46" t="s">
        <v>96</v>
      </c>
      <c r="B103" s="47"/>
      <c r="C103" s="17"/>
      <c r="D103" s="17"/>
      <c r="E103" s="17"/>
      <c r="F103" s="17"/>
      <c r="G103" s="43">
        <f t="shared" si="1"/>
        <v>0</v>
      </c>
      <c r="H103" s="18"/>
      <c r="I103" s="26">
        <v>8111.82</v>
      </c>
      <c r="K103" s="83"/>
    </row>
    <row r="104" spans="1:11" s="48" customFormat="1" ht="15.75" hidden="1" thickBot="1">
      <c r="A104" s="46" t="s">
        <v>97</v>
      </c>
      <c r="B104" s="47"/>
      <c r="C104" s="17"/>
      <c r="D104" s="17"/>
      <c r="E104" s="17"/>
      <c r="F104" s="17"/>
      <c r="G104" s="43">
        <f t="shared" si="1"/>
        <v>0</v>
      </c>
      <c r="H104" s="18"/>
      <c r="I104" s="26">
        <v>8111.82</v>
      </c>
      <c r="K104" s="83"/>
    </row>
    <row r="105" spans="1:11" s="48" customFormat="1" ht="15.75" hidden="1" thickBot="1">
      <c r="A105" s="61" t="s">
        <v>98</v>
      </c>
      <c r="B105" s="62"/>
      <c r="C105" s="63"/>
      <c r="D105" s="63"/>
      <c r="E105" s="63"/>
      <c r="F105" s="63"/>
      <c r="G105" s="43">
        <f t="shared" si="1"/>
        <v>0</v>
      </c>
      <c r="H105" s="64"/>
      <c r="I105" s="26">
        <v>8111.82</v>
      </c>
      <c r="K105" s="83"/>
    </row>
    <row r="106" spans="1:11" s="48" customFormat="1" ht="15.75" hidden="1" thickBot="1">
      <c r="A106" s="88"/>
      <c r="B106" s="89"/>
      <c r="C106" s="90"/>
      <c r="D106" s="91"/>
      <c r="E106" s="90"/>
      <c r="F106" s="91"/>
      <c r="G106" s="43">
        <f t="shared" si="1"/>
        <v>0</v>
      </c>
      <c r="H106" s="92"/>
      <c r="I106" s="26">
        <v>8111.82</v>
      </c>
      <c r="K106" s="83"/>
    </row>
    <row r="107" spans="1:11" s="48" customFormat="1" ht="19.5" thickBot="1">
      <c r="A107" s="12" t="s">
        <v>136</v>
      </c>
      <c r="B107" s="49" t="s">
        <v>12</v>
      </c>
      <c r="C107" s="90"/>
      <c r="D107" s="43">
        <f>G107*I107</f>
        <v>137251.99439999997</v>
      </c>
      <c r="E107" s="43"/>
      <c r="F107" s="43"/>
      <c r="G107" s="43">
        <f t="shared" si="1"/>
        <v>16.919999999999998</v>
      </c>
      <c r="H107" s="43">
        <v>1.41</v>
      </c>
      <c r="I107" s="26">
        <v>8111.82</v>
      </c>
      <c r="K107" s="83"/>
    </row>
    <row r="108" spans="1:11" s="26" customFormat="1" ht="19.5" thickBot="1">
      <c r="A108" s="65" t="s">
        <v>41</v>
      </c>
      <c r="B108" s="25"/>
      <c r="C108" s="66" t="e">
        <f>F108*12</f>
        <v>#REF!</v>
      </c>
      <c r="D108" s="67">
        <f>D107+D94+D91+D89+D86+D77+D75+D64+D50+D49+D48+D47+D45+D41+D40+D39+D38+D37+D36+D31+D30+D29+D28+D19+D14+D46</f>
        <v>1734645.8480000002</v>
      </c>
      <c r="E108" s="67" t="e">
        <f>E14+E19+E28+E29+E30+E37+E38+E39+E40+E41+E42+E43+E44+E46+E47+E48+E49+E50+E64+E75+E77+E86+E89+E91+E94+E96+E107+#REF!</f>
        <v>#REF!</v>
      </c>
      <c r="F108" s="67" t="e">
        <f>F14+F19+F28+F29+F30+F37+F38+F39+F40+F41+F42+F43+F44+F46+F47+F48+F49+F50+F64+F75+F77+F86+F89+F91+F94+F96+F107+#REF!</f>
        <v>#REF!</v>
      </c>
      <c r="G108" s="67"/>
      <c r="H108" s="67"/>
      <c r="K108" s="81"/>
    </row>
    <row r="109" spans="1:11" s="51" customFormat="1" ht="20.25" hidden="1" thickBot="1">
      <c r="A109" s="12" t="s">
        <v>30</v>
      </c>
      <c r="B109" s="49" t="s">
        <v>12</v>
      </c>
      <c r="C109" s="49" t="s">
        <v>31</v>
      </c>
      <c r="D109" s="50"/>
      <c r="E109" s="49" t="s">
        <v>31</v>
      </c>
      <c r="F109" s="13"/>
      <c r="G109" s="49" t="s">
        <v>31</v>
      </c>
      <c r="H109" s="13"/>
      <c r="K109" s="84"/>
    </row>
    <row r="110" spans="1:11" s="8" customFormat="1" ht="12.75">
      <c r="A110" s="52"/>
      <c r="K110" s="85"/>
    </row>
    <row r="111" spans="1:11" s="8" customFormat="1" ht="12.75">
      <c r="A111" s="52"/>
      <c r="K111" s="85"/>
    </row>
    <row r="112" spans="1:11" s="8" customFormat="1" ht="13.5" thickBot="1">
      <c r="A112" s="52"/>
      <c r="K112" s="85"/>
    </row>
    <row r="113" spans="1:11" s="26" customFormat="1" ht="19.5" thickBot="1">
      <c r="A113" s="12" t="s">
        <v>104</v>
      </c>
      <c r="B113" s="25"/>
      <c r="C113" s="66">
        <f>F113*12</f>
        <v>0</v>
      </c>
      <c r="D113" s="72">
        <f>D114+D115+D116+D117+D118+D119+D120+D121+D122</f>
        <v>882570.66</v>
      </c>
      <c r="E113" s="72">
        <f>E114+E115+E116+E117+E118+E119+E120+E121+E122</f>
        <v>0</v>
      </c>
      <c r="F113" s="72">
        <f>F114+F115+F116+F117+F118+F119+F120+F121+F122</f>
        <v>0</v>
      </c>
      <c r="G113" s="72">
        <f>G114+G115+G116+G117+G118+G119+G120+G121+G122</f>
        <v>108.70272761217835</v>
      </c>
      <c r="H113" s="72">
        <v>9.06</v>
      </c>
      <c r="K113" s="81"/>
    </row>
    <row r="114" spans="1:11" s="48" customFormat="1" ht="15">
      <c r="A114" s="74" t="s">
        <v>145</v>
      </c>
      <c r="B114" s="75"/>
      <c r="C114" s="76"/>
      <c r="D114" s="112">
        <v>229248.16</v>
      </c>
      <c r="E114" s="112"/>
      <c r="F114" s="112"/>
      <c r="G114" s="112">
        <f>D114/I114</f>
        <v>28.261001846687922</v>
      </c>
      <c r="H114" s="114">
        <v>2.35</v>
      </c>
      <c r="I114" s="26">
        <v>8111.82</v>
      </c>
      <c r="K114" s="83"/>
    </row>
    <row r="115" spans="1:11" s="48" customFormat="1" ht="15">
      <c r="A115" s="46" t="s">
        <v>147</v>
      </c>
      <c r="B115" s="47"/>
      <c r="C115" s="17"/>
      <c r="D115" s="115">
        <v>552486.36</v>
      </c>
      <c r="E115" s="115"/>
      <c r="F115" s="115"/>
      <c r="G115" s="112">
        <f aca="true" t="shared" si="2" ref="G115:G122">D115/I115</f>
        <v>68.10880418944207</v>
      </c>
      <c r="H115" s="114">
        <f aca="true" t="shared" si="3" ref="H115:H122">G115/12</f>
        <v>5.675733682453505</v>
      </c>
      <c r="I115" s="26">
        <v>8111.82</v>
      </c>
      <c r="K115" s="83"/>
    </row>
    <row r="116" spans="1:11" s="48" customFormat="1" ht="15">
      <c r="A116" s="46" t="s">
        <v>148</v>
      </c>
      <c r="B116" s="47"/>
      <c r="C116" s="17"/>
      <c r="D116" s="115">
        <v>38995.1</v>
      </c>
      <c r="E116" s="115"/>
      <c r="F116" s="115"/>
      <c r="G116" s="112">
        <f t="shared" si="2"/>
        <v>4.807194932826419</v>
      </c>
      <c r="H116" s="114">
        <f t="shared" si="3"/>
        <v>0.4005995777355349</v>
      </c>
      <c r="I116" s="26">
        <v>8111.82</v>
      </c>
      <c r="K116" s="83"/>
    </row>
    <row r="117" spans="1:11" s="48" customFormat="1" ht="15">
      <c r="A117" s="46" t="s">
        <v>149</v>
      </c>
      <c r="B117" s="47"/>
      <c r="C117" s="17"/>
      <c r="D117" s="115">
        <v>13573.28</v>
      </c>
      <c r="E117" s="115"/>
      <c r="F117" s="115"/>
      <c r="G117" s="112">
        <f t="shared" si="2"/>
        <v>1.5754269570849224</v>
      </c>
      <c r="H117" s="114">
        <f t="shared" si="3"/>
        <v>0.13128557975707686</v>
      </c>
      <c r="I117" s="26">
        <v>8615.62</v>
      </c>
      <c r="K117" s="83"/>
    </row>
    <row r="118" spans="1:11" s="48" customFormat="1" ht="15">
      <c r="A118" s="46" t="s">
        <v>150</v>
      </c>
      <c r="B118" s="47"/>
      <c r="C118" s="17"/>
      <c r="D118" s="115">
        <v>21560.9</v>
      </c>
      <c r="E118" s="115"/>
      <c r="F118" s="115"/>
      <c r="G118" s="112">
        <f t="shared" si="2"/>
        <v>2.657960852188535</v>
      </c>
      <c r="H118" s="114">
        <f t="shared" si="3"/>
        <v>0.2214967376823779</v>
      </c>
      <c r="I118" s="26">
        <v>8111.82</v>
      </c>
      <c r="K118" s="83"/>
    </row>
    <row r="119" spans="1:11" s="48" customFormat="1" ht="15">
      <c r="A119" s="46" t="s">
        <v>151</v>
      </c>
      <c r="B119" s="47"/>
      <c r="C119" s="17"/>
      <c r="D119" s="115">
        <v>5167.42</v>
      </c>
      <c r="E119" s="115"/>
      <c r="F119" s="115"/>
      <c r="G119" s="112">
        <f t="shared" si="2"/>
        <v>0.6370235039732144</v>
      </c>
      <c r="H119" s="114">
        <f t="shared" si="3"/>
        <v>0.05308529199776787</v>
      </c>
      <c r="I119" s="26">
        <v>8111.82</v>
      </c>
      <c r="K119" s="83"/>
    </row>
    <row r="120" spans="1:11" s="48" customFormat="1" ht="15">
      <c r="A120" s="46" t="s">
        <v>152</v>
      </c>
      <c r="B120" s="47"/>
      <c r="C120" s="17"/>
      <c r="D120" s="115">
        <v>5474.94</v>
      </c>
      <c r="E120" s="115"/>
      <c r="F120" s="115"/>
      <c r="G120" s="112">
        <f t="shared" si="2"/>
        <v>0.674933615390874</v>
      </c>
      <c r="H120" s="114">
        <f t="shared" si="3"/>
        <v>0.056244467949239506</v>
      </c>
      <c r="I120" s="26">
        <v>8111.82</v>
      </c>
      <c r="K120" s="83"/>
    </row>
    <row r="121" spans="1:11" s="48" customFormat="1" ht="15">
      <c r="A121" s="46" t="s">
        <v>154</v>
      </c>
      <c r="B121" s="47"/>
      <c r="C121" s="17"/>
      <c r="D121" s="115">
        <v>5416.54</v>
      </c>
      <c r="E121" s="115"/>
      <c r="F121" s="115"/>
      <c r="G121" s="112">
        <f t="shared" si="2"/>
        <v>0.6677342445961573</v>
      </c>
      <c r="H121" s="114">
        <f t="shared" si="3"/>
        <v>0.0556445203830131</v>
      </c>
      <c r="I121" s="26">
        <v>8111.82</v>
      </c>
      <c r="K121" s="83"/>
    </row>
    <row r="122" spans="1:11" s="48" customFormat="1" ht="15">
      <c r="A122" s="46" t="s">
        <v>156</v>
      </c>
      <c r="B122" s="47"/>
      <c r="C122" s="17"/>
      <c r="D122" s="115">
        <v>10647.96</v>
      </c>
      <c r="E122" s="115"/>
      <c r="F122" s="115"/>
      <c r="G122" s="112">
        <f t="shared" si="2"/>
        <v>1.3126474699882393</v>
      </c>
      <c r="H122" s="114">
        <f t="shared" si="3"/>
        <v>0.10938728916568662</v>
      </c>
      <c r="I122" s="26">
        <v>8111.82</v>
      </c>
      <c r="K122" s="83"/>
    </row>
    <row r="123" spans="1:11" s="48" customFormat="1" ht="15.75" thickBot="1">
      <c r="A123" s="58"/>
      <c r="B123" s="59"/>
      <c r="C123" s="60"/>
      <c r="D123" s="60"/>
      <c r="E123" s="60"/>
      <c r="F123" s="60"/>
      <c r="G123" s="60"/>
      <c r="H123" s="60"/>
      <c r="I123" s="26"/>
      <c r="K123" s="83"/>
    </row>
    <row r="124" spans="1:10" s="97" customFormat="1" ht="15.75" thickBot="1">
      <c r="A124" s="94" t="s">
        <v>103</v>
      </c>
      <c r="B124" s="95"/>
      <c r="C124" s="95"/>
      <c r="D124" s="96">
        <f>D108+D113</f>
        <v>2617216.5080000004</v>
      </c>
      <c r="E124" s="96" t="e">
        <f>E108+E113</f>
        <v>#REF!</v>
      </c>
      <c r="F124" s="96" t="e">
        <f>F108+F113</f>
        <v>#REF!</v>
      </c>
      <c r="G124" s="96">
        <f>G108+G113</f>
        <v>108.70272761217835</v>
      </c>
      <c r="H124" s="96">
        <f>H108+H113</f>
        <v>9.06</v>
      </c>
      <c r="J124" s="98"/>
    </row>
    <row r="125" spans="1:11" s="48" customFormat="1" ht="15">
      <c r="A125" s="58"/>
      <c r="B125" s="59"/>
      <c r="C125" s="60"/>
      <c r="D125" s="60"/>
      <c r="E125" s="60"/>
      <c r="F125" s="60"/>
      <c r="G125" s="60"/>
      <c r="H125" s="60"/>
      <c r="I125" s="26"/>
      <c r="K125" s="83"/>
    </row>
    <row r="126" spans="1:11" s="48" customFormat="1" ht="15">
      <c r="A126" s="58"/>
      <c r="B126" s="59"/>
      <c r="C126" s="60"/>
      <c r="D126" s="60"/>
      <c r="E126" s="60"/>
      <c r="F126" s="60"/>
      <c r="G126" s="60"/>
      <c r="H126" s="60"/>
      <c r="I126" s="26"/>
      <c r="K126" s="83"/>
    </row>
    <row r="127" spans="1:11" s="55" customFormat="1" ht="18.75">
      <c r="A127" s="53" t="s">
        <v>32</v>
      </c>
      <c r="B127" s="54"/>
      <c r="C127" s="9"/>
      <c r="D127" s="9"/>
      <c r="E127" s="9"/>
      <c r="F127" s="9"/>
      <c r="G127" s="9"/>
      <c r="H127" s="9"/>
      <c r="K127" s="86"/>
    </row>
    <row r="128" spans="1:11" s="51" customFormat="1" ht="19.5">
      <c r="A128" s="56"/>
      <c r="B128" s="57"/>
      <c r="C128" s="10"/>
      <c r="D128" s="10"/>
      <c r="E128" s="10"/>
      <c r="F128" s="10"/>
      <c r="G128" s="10"/>
      <c r="H128" s="10"/>
      <c r="K128" s="84"/>
    </row>
    <row r="129" spans="1:11" s="8" customFormat="1" ht="14.25">
      <c r="A129" s="158" t="s">
        <v>33</v>
      </c>
      <c r="B129" s="158"/>
      <c r="C129" s="158"/>
      <c r="D129" s="158"/>
      <c r="E129" s="158"/>
      <c r="F129" s="158"/>
      <c r="K129" s="85"/>
    </row>
    <row r="130" s="8" customFormat="1" ht="12.75">
      <c r="K130" s="85"/>
    </row>
    <row r="131" spans="1:11" s="8" customFormat="1" ht="12.75">
      <c r="A131" s="52" t="s">
        <v>34</v>
      </c>
      <c r="K131" s="85"/>
    </row>
    <row r="132" s="8" customFormat="1" ht="12.75">
      <c r="K132" s="85"/>
    </row>
    <row r="133" s="8" customFormat="1" ht="12.75">
      <c r="K133" s="85"/>
    </row>
    <row r="134" s="8" customFormat="1" ht="12.75">
      <c r="K134" s="85"/>
    </row>
    <row r="135" s="8" customFormat="1" ht="12.75">
      <c r="K135" s="85"/>
    </row>
    <row r="136" s="8" customFormat="1" ht="12.75">
      <c r="K136" s="85"/>
    </row>
    <row r="137" s="8" customFormat="1" ht="12.75">
      <c r="K137" s="85"/>
    </row>
    <row r="138" s="8" customFormat="1" ht="12.75">
      <c r="K138" s="85"/>
    </row>
    <row r="139" s="8" customFormat="1" ht="12.75">
      <c r="K139" s="85"/>
    </row>
    <row r="140" s="8" customFormat="1" ht="12.75">
      <c r="K140" s="85"/>
    </row>
    <row r="141" s="8" customFormat="1" ht="12.75">
      <c r="K141" s="85"/>
    </row>
    <row r="142" s="8" customFormat="1" ht="12.75">
      <c r="K142" s="85"/>
    </row>
    <row r="143" s="8" customFormat="1" ht="12.75">
      <c r="K143" s="85"/>
    </row>
    <row r="144" s="8" customFormat="1" ht="12.75">
      <c r="K144" s="85"/>
    </row>
    <row r="145" s="8" customFormat="1" ht="12.75">
      <c r="K145" s="85"/>
    </row>
    <row r="146" s="8" customFormat="1" ht="12.75">
      <c r="K146" s="85"/>
    </row>
    <row r="147" s="8" customFormat="1" ht="12.75">
      <c r="K147" s="85"/>
    </row>
    <row r="148" s="8" customFormat="1" ht="12.75">
      <c r="K148" s="85"/>
    </row>
    <row r="149" s="8" customFormat="1" ht="12.75">
      <c r="K149" s="85"/>
    </row>
  </sheetData>
  <sheetProtection/>
  <mergeCells count="12">
    <mergeCell ref="A7:H7"/>
    <mergeCell ref="A8:H8"/>
    <mergeCell ref="A9:H9"/>
    <mergeCell ref="A10:H10"/>
    <mergeCell ref="A13:H13"/>
    <mergeCell ref="A129:F129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8"/>
  <sheetViews>
    <sheetView zoomScale="75" zoomScaleNormal="75" zoomScalePageLayoutView="0" workbookViewId="0" topLeftCell="A110">
      <selection activeCell="A1" sqref="A1:H130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hidden="1" customWidth="1"/>
    <col min="4" max="4" width="14.875" style="11" customWidth="1"/>
    <col min="5" max="5" width="13.875" style="11" hidden="1" customWidth="1"/>
    <col min="6" max="6" width="20.875" style="11" hidden="1" customWidth="1"/>
    <col min="7" max="7" width="13.875" style="11" customWidth="1"/>
    <col min="8" max="8" width="20.875" style="11" customWidth="1"/>
    <col min="9" max="9" width="15.375" style="11" customWidth="1"/>
    <col min="10" max="10" width="15.375" style="11" hidden="1" customWidth="1"/>
    <col min="11" max="11" width="15.375" style="79" hidden="1" customWidth="1"/>
    <col min="12" max="14" width="15.375" style="11" customWidth="1"/>
    <col min="15" max="16384" width="9.125" style="11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8" customHeight="1">
      <c r="A3" s="99" t="s">
        <v>121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43</v>
      </c>
      <c r="C4" s="157"/>
      <c r="D4" s="157"/>
      <c r="E4" s="157"/>
      <c r="F4" s="157"/>
      <c r="G4" s="156"/>
      <c r="H4" s="156"/>
    </row>
    <row r="5" spans="1:8" s="87" customFormat="1" ht="39.75" customHeight="1">
      <c r="A5" s="151"/>
      <c r="B5" s="152"/>
      <c r="C5" s="152"/>
      <c r="D5" s="152"/>
      <c r="E5" s="152"/>
      <c r="F5" s="152"/>
      <c r="G5" s="152"/>
      <c r="H5" s="152"/>
    </row>
    <row r="6" spans="1:8" s="87" customFormat="1" ht="33" customHeight="1">
      <c r="A6" s="153" t="s">
        <v>122</v>
      </c>
      <c r="B6" s="154"/>
      <c r="C6" s="154"/>
      <c r="D6" s="154"/>
      <c r="E6" s="154"/>
      <c r="F6" s="154"/>
      <c r="G6" s="154"/>
      <c r="H6" s="154"/>
    </row>
    <row r="7" spans="1:11" s="20" customFormat="1" ht="22.5" customHeight="1">
      <c r="A7" s="165" t="s">
        <v>3</v>
      </c>
      <c r="B7" s="165"/>
      <c r="C7" s="165"/>
      <c r="D7" s="165"/>
      <c r="E7" s="166"/>
      <c r="F7" s="166"/>
      <c r="G7" s="166"/>
      <c r="H7" s="166"/>
      <c r="K7" s="80"/>
    </row>
    <row r="8" spans="1:8" s="21" customFormat="1" ht="18.75" customHeight="1">
      <c r="A8" s="165" t="s">
        <v>125</v>
      </c>
      <c r="B8" s="165"/>
      <c r="C8" s="165"/>
      <c r="D8" s="165"/>
      <c r="E8" s="166"/>
      <c r="F8" s="166"/>
      <c r="G8" s="166"/>
      <c r="H8" s="166"/>
    </row>
    <row r="9" spans="1:8" s="22" customFormat="1" ht="17.25" customHeight="1">
      <c r="A9" s="167" t="s">
        <v>35</v>
      </c>
      <c r="B9" s="167"/>
      <c r="C9" s="167"/>
      <c r="D9" s="167"/>
      <c r="E9" s="168"/>
      <c r="F9" s="168"/>
      <c r="G9" s="168"/>
      <c r="H9" s="168"/>
    </row>
    <row r="10" spans="1:8" s="21" customFormat="1" ht="30" customHeight="1" thickBot="1">
      <c r="A10" s="163" t="s">
        <v>99</v>
      </c>
      <c r="B10" s="163"/>
      <c r="C10" s="163"/>
      <c r="D10" s="163"/>
      <c r="E10" s="164"/>
      <c r="F10" s="164"/>
      <c r="G10" s="164"/>
      <c r="H10" s="164"/>
    </row>
    <row r="11" spans="1:11" s="26" customFormat="1" ht="139.5" customHeight="1" thickBot="1">
      <c r="A11" s="23" t="s">
        <v>4</v>
      </c>
      <c r="B11" s="24" t="s">
        <v>5</v>
      </c>
      <c r="C11" s="25" t="s">
        <v>6</v>
      </c>
      <c r="D11" s="25" t="s">
        <v>44</v>
      </c>
      <c r="E11" s="25" t="s">
        <v>6</v>
      </c>
      <c r="F11" s="1" t="s">
        <v>7</v>
      </c>
      <c r="G11" s="25" t="s">
        <v>6</v>
      </c>
      <c r="H11" s="1" t="s">
        <v>7</v>
      </c>
      <c r="K11" s="81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2">
        <v>4</v>
      </c>
      <c r="G12" s="30">
        <v>3</v>
      </c>
      <c r="H12" s="31">
        <v>4</v>
      </c>
      <c r="K12" s="82"/>
    </row>
    <row r="13" spans="1:11" s="32" customFormat="1" ht="49.5" customHeight="1">
      <c r="A13" s="159" t="s">
        <v>8</v>
      </c>
      <c r="B13" s="160"/>
      <c r="C13" s="160"/>
      <c r="D13" s="160"/>
      <c r="E13" s="160"/>
      <c r="F13" s="160"/>
      <c r="G13" s="161"/>
      <c r="H13" s="162"/>
      <c r="K13" s="82"/>
    </row>
    <row r="14" spans="1:12" s="26" customFormat="1" ht="15">
      <c r="A14" s="33" t="s">
        <v>9</v>
      </c>
      <c r="B14" s="34" t="s">
        <v>10</v>
      </c>
      <c r="C14" s="35">
        <f>F14*12</f>
        <v>0</v>
      </c>
      <c r="D14" s="116">
        <f>G14*I14</f>
        <v>233620.41599999997</v>
      </c>
      <c r="E14" s="117">
        <f>H14*12</f>
        <v>28.799999999999997</v>
      </c>
      <c r="F14" s="118"/>
      <c r="G14" s="117">
        <f>H14*12</f>
        <v>28.799999999999997</v>
      </c>
      <c r="H14" s="117">
        <v>2.4</v>
      </c>
      <c r="I14" s="26">
        <v>8111.82</v>
      </c>
      <c r="J14" s="26">
        <v>1.07</v>
      </c>
      <c r="K14" s="81">
        <v>2.2363</v>
      </c>
      <c r="L14" s="26">
        <v>8615.62</v>
      </c>
    </row>
    <row r="15" spans="1:11" s="26" customFormat="1" ht="27.75" customHeight="1">
      <c r="A15" s="77" t="s">
        <v>106</v>
      </c>
      <c r="B15" s="78" t="s">
        <v>107</v>
      </c>
      <c r="C15" s="35"/>
      <c r="D15" s="116"/>
      <c r="E15" s="117"/>
      <c r="F15" s="118"/>
      <c r="G15" s="117"/>
      <c r="H15" s="117"/>
      <c r="K15" s="81"/>
    </row>
    <row r="16" spans="1:11" s="26" customFormat="1" ht="15">
      <c r="A16" s="77" t="s">
        <v>108</v>
      </c>
      <c r="B16" s="78" t="s">
        <v>107</v>
      </c>
      <c r="C16" s="35"/>
      <c r="D16" s="116"/>
      <c r="E16" s="117"/>
      <c r="F16" s="118"/>
      <c r="G16" s="117"/>
      <c r="H16" s="117"/>
      <c r="K16" s="81"/>
    </row>
    <row r="17" spans="1:11" s="26" customFormat="1" ht="15">
      <c r="A17" s="77" t="s">
        <v>109</v>
      </c>
      <c r="B17" s="78" t="s">
        <v>110</v>
      </c>
      <c r="C17" s="35"/>
      <c r="D17" s="116"/>
      <c r="E17" s="117"/>
      <c r="F17" s="118"/>
      <c r="G17" s="117"/>
      <c r="H17" s="117"/>
      <c r="K17" s="81"/>
    </row>
    <row r="18" spans="1:11" s="26" customFormat="1" ht="15">
      <c r="A18" s="77" t="s">
        <v>111</v>
      </c>
      <c r="B18" s="78" t="s">
        <v>107</v>
      </c>
      <c r="C18" s="35"/>
      <c r="D18" s="116"/>
      <c r="E18" s="117"/>
      <c r="F18" s="118"/>
      <c r="G18" s="117"/>
      <c r="H18" s="117"/>
      <c r="K18" s="81"/>
    </row>
    <row r="19" spans="1:11" s="26" customFormat="1" ht="30">
      <c r="A19" s="33" t="s">
        <v>11</v>
      </c>
      <c r="B19" s="37" t="s">
        <v>12</v>
      </c>
      <c r="C19" s="35">
        <f>F19*12</f>
        <v>0</v>
      </c>
      <c r="D19" s="116">
        <f>G19*I19</f>
        <v>144065.9232</v>
      </c>
      <c r="E19" s="117">
        <f>H19*12</f>
        <v>17.759999999999998</v>
      </c>
      <c r="F19" s="118"/>
      <c r="G19" s="117">
        <f>H19*12</f>
        <v>17.759999999999998</v>
      </c>
      <c r="H19" s="117">
        <v>1.48</v>
      </c>
      <c r="I19" s="26">
        <v>8111.82</v>
      </c>
      <c r="J19" s="26">
        <v>1.07</v>
      </c>
      <c r="K19" s="81">
        <v>1.3054000000000001</v>
      </c>
    </row>
    <row r="20" spans="1:11" s="26" customFormat="1" ht="15">
      <c r="A20" s="77" t="s">
        <v>112</v>
      </c>
      <c r="B20" s="78" t="s">
        <v>12</v>
      </c>
      <c r="C20" s="35"/>
      <c r="D20" s="116"/>
      <c r="E20" s="117"/>
      <c r="F20" s="118"/>
      <c r="G20" s="117"/>
      <c r="H20" s="117"/>
      <c r="K20" s="81"/>
    </row>
    <row r="21" spans="1:11" s="26" customFormat="1" ht="15">
      <c r="A21" s="77" t="s">
        <v>113</v>
      </c>
      <c r="B21" s="78" t="s">
        <v>12</v>
      </c>
      <c r="C21" s="35"/>
      <c r="D21" s="116"/>
      <c r="E21" s="117"/>
      <c r="F21" s="118"/>
      <c r="G21" s="117"/>
      <c r="H21" s="117"/>
      <c r="K21" s="81"/>
    </row>
    <row r="22" spans="1:11" s="26" customFormat="1" ht="15">
      <c r="A22" s="77" t="s">
        <v>123</v>
      </c>
      <c r="B22" s="78" t="s">
        <v>124</v>
      </c>
      <c r="C22" s="35"/>
      <c r="D22" s="116"/>
      <c r="E22" s="117"/>
      <c r="F22" s="118"/>
      <c r="G22" s="117"/>
      <c r="H22" s="117"/>
      <c r="K22" s="81"/>
    </row>
    <row r="23" spans="1:11" s="26" customFormat="1" ht="15">
      <c r="A23" s="77" t="s">
        <v>114</v>
      </c>
      <c r="B23" s="78" t="s">
        <v>12</v>
      </c>
      <c r="C23" s="35"/>
      <c r="D23" s="116"/>
      <c r="E23" s="117"/>
      <c r="F23" s="118"/>
      <c r="G23" s="117"/>
      <c r="H23" s="117"/>
      <c r="K23" s="81"/>
    </row>
    <row r="24" spans="1:11" s="26" customFormat="1" ht="25.5">
      <c r="A24" s="77" t="s">
        <v>115</v>
      </c>
      <c r="B24" s="78" t="s">
        <v>13</v>
      </c>
      <c r="C24" s="35"/>
      <c r="D24" s="116"/>
      <c r="E24" s="117"/>
      <c r="F24" s="118"/>
      <c r="G24" s="117"/>
      <c r="H24" s="117"/>
      <c r="K24" s="81"/>
    </row>
    <row r="25" spans="1:11" s="26" customFormat="1" ht="15">
      <c r="A25" s="77" t="s">
        <v>116</v>
      </c>
      <c r="B25" s="78" t="s">
        <v>12</v>
      </c>
      <c r="C25" s="35"/>
      <c r="D25" s="116"/>
      <c r="E25" s="117"/>
      <c r="F25" s="118"/>
      <c r="G25" s="117"/>
      <c r="H25" s="117"/>
      <c r="K25" s="81"/>
    </row>
    <row r="26" spans="1:11" s="26" customFormat="1" ht="15">
      <c r="A26" s="77" t="s">
        <v>117</v>
      </c>
      <c r="B26" s="78" t="s">
        <v>12</v>
      </c>
      <c r="C26" s="35"/>
      <c r="D26" s="116"/>
      <c r="E26" s="117"/>
      <c r="F26" s="118"/>
      <c r="G26" s="117"/>
      <c r="H26" s="117"/>
      <c r="K26" s="81"/>
    </row>
    <row r="27" spans="1:11" s="26" customFormat="1" ht="25.5">
      <c r="A27" s="77" t="s">
        <v>118</v>
      </c>
      <c r="B27" s="78" t="s">
        <v>119</v>
      </c>
      <c r="C27" s="35"/>
      <c r="D27" s="116"/>
      <c r="E27" s="117"/>
      <c r="F27" s="118"/>
      <c r="G27" s="117"/>
      <c r="H27" s="117"/>
      <c r="K27" s="81"/>
    </row>
    <row r="28" spans="1:12" s="39" customFormat="1" ht="15">
      <c r="A28" s="38" t="s">
        <v>14</v>
      </c>
      <c r="B28" s="34" t="s">
        <v>15</v>
      </c>
      <c r="C28" s="35">
        <f>F28*12</f>
        <v>0</v>
      </c>
      <c r="D28" s="116">
        <f>G28*I28</f>
        <v>62298.777599999994</v>
      </c>
      <c r="E28" s="117">
        <f>H28*12</f>
        <v>7.68</v>
      </c>
      <c r="F28" s="119"/>
      <c r="G28" s="117">
        <f>H28*12</f>
        <v>7.68</v>
      </c>
      <c r="H28" s="117">
        <v>0.64</v>
      </c>
      <c r="I28" s="26">
        <v>8111.82</v>
      </c>
      <c r="J28" s="26">
        <v>1.07</v>
      </c>
      <c r="K28" s="81">
        <v>0.5992000000000001</v>
      </c>
      <c r="L28" s="39">
        <v>8615.62</v>
      </c>
    </row>
    <row r="29" spans="1:12" s="26" customFormat="1" ht="15">
      <c r="A29" s="38" t="s">
        <v>16</v>
      </c>
      <c r="B29" s="34" t="s">
        <v>17</v>
      </c>
      <c r="C29" s="35">
        <f>F29*12</f>
        <v>0</v>
      </c>
      <c r="D29" s="116">
        <f>G29*I29</f>
        <v>202471.0272</v>
      </c>
      <c r="E29" s="117">
        <f>H29*12</f>
        <v>24.96</v>
      </c>
      <c r="F29" s="119"/>
      <c r="G29" s="117">
        <f>H29*12</f>
        <v>24.96</v>
      </c>
      <c r="H29" s="117">
        <v>2.08</v>
      </c>
      <c r="I29" s="26">
        <v>8111.82</v>
      </c>
      <c r="J29" s="26">
        <v>1.07</v>
      </c>
      <c r="K29" s="81">
        <v>1.9367</v>
      </c>
      <c r="L29" s="26">
        <v>8615.62</v>
      </c>
    </row>
    <row r="30" spans="1:11" s="26" customFormat="1" ht="15">
      <c r="A30" s="38" t="s">
        <v>36</v>
      </c>
      <c r="B30" s="34" t="s">
        <v>12</v>
      </c>
      <c r="C30" s="35">
        <f>F30*12</f>
        <v>0</v>
      </c>
      <c r="D30" s="116">
        <f>G30*I30</f>
        <v>131411.48400000003</v>
      </c>
      <c r="E30" s="117">
        <f>H30*12</f>
        <v>16.200000000000003</v>
      </c>
      <c r="F30" s="119"/>
      <c r="G30" s="117">
        <f>H30*12</f>
        <v>16.200000000000003</v>
      </c>
      <c r="H30" s="117">
        <v>1.35</v>
      </c>
      <c r="I30" s="26">
        <v>8111.82</v>
      </c>
      <c r="J30" s="26">
        <v>1.07</v>
      </c>
      <c r="K30" s="81">
        <v>1.2626</v>
      </c>
    </row>
    <row r="31" spans="1:11" s="26" customFormat="1" ht="45">
      <c r="A31" s="38" t="s">
        <v>137</v>
      </c>
      <c r="B31" s="34"/>
      <c r="C31" s="35"/>
      <c r="D31" s="116">
        <f>D32+D33+D34+D35</f>
        <v>34075.36</v>
      </c>
      <c r="E31" s="117"/>
      <c r="F31" s="119"/>
      <c r="G31" s="117">
        <f>D31/I31</f>
        <v>4.200704650744223</v>
      </c>
      <c r="H31" s="117">
        <f>G31/12</f>
        <v>0.3500587208953519</v>
      </c>
      <c r="I31" s="26">
        <v>8111.82</v>
      </c>
      <c r="K31" s="81"/>
    </row>
    <row r="32" spans="1:11" s="26" customFormat="1" ht="15">
      <c r="A32" s="46" t="s">
        <v>138</v>
      </c>
      <c r="B32" s="47"/>
      <c r="C32" s="76"/>
      <c r="D32" s="120">
        <v>7630.24</v>
      </c>
      <c r="E32" s="121"/>
      <c r="F32" s="122"/>
      <c r="G32" s="121"/>
      <c r="H32" s="121"/>
      <c r="K32" s="81"/>
    </row>
    <row r="33" spans="1:11" s="26" customFormat="1" ht="15">
      <c r="A33" s="46" t="s">
        <v>139</v>
      </c>
      <c r="B33" s="47"/>
      <c r="C33" s="76"/>
      <c r="D33" s="120">
        <v>11235.24</v>
      </c>
      <c r="E33" s="121"/>
      <c r="F33" s="122"/>
      <c r="G33" s="121"/>
      <c r="H33" s="121"/>
      <c r="K33" s="81"/>
    </row>
    <row r="34" spans="1:11" s="26" customFormat="1" ht="15">
      <c r="A34" s="46" t="s">
        <v>141</v>
      </c>
      <c r="B34" s="47"/>
      <c r="C34" s="76"/>
      <c r="D34" s="120">
        <v>4509.88</v>
      </c>
      <c r="E34" s="121"/>
      <c r="F34" s="122"/>
      <c r="G34" s="121"/>
      <c r="H34" s="121"/>
      <c r="K34" s="81"/>
    </row>
    <row r="35" spans="1:11" s="26" customFormat="1" ht="15">
      <c r="A35" s="46" t="s">
        <v>143</v>
      </c>
      <c r="B35" s="47"/>
      <c r="C35" s="76"/>
      <c r="D35" s="120">
        <f>2*5350</f>
        <v>10700</v>
      </c>
      <c r="E35" s="121"/>
      <c r="F35" s="122"/>
      <c r="G35" s="121"/>
      <c r="H35" s="121"/>
      <c r="K35" s="81"/>
    </row>
    <row r="36" spans="1:11" s="26" customFormat="1" ht="60">
      <c r="A36" s="38" t="s">
        <v>144</v>
      </c>
      <c r="B36" s="47"/>
      <c r="C36" s="76"/>
      <c r="D36" s="116">
        <f>4*18916.67</f>
        <v>75666.68</v>
      </c>
      <c r="E36" s="117"/>
      <c r="F36" s="119"/>
      <c r="G36" s="117">
        <f>D36/I36</f>
        <v>9.327953529540842</v>
      </c>
      <c r="H36" s="117">
        <f>G36/12</f>
        <v>0.7773294607950701</v>
      </c>
      <c r="I36" s="26">
        <v>8111.82</v>
      </c>
      <c r="K36" s="81"/>
    </row>
    <row r="37" spans="1:11" s="26" customFormat="1" ht="18" customHeight="1">
      <c r="A37" s="38" t="s">
        <v>37</v>
      </c>
      <c r="B37" s="34" t="s">
        <v>12</v>
      </c>
      <c r="C37" s="35">
        <f>F37*12</f>
        <v>0</v>
      </c>
      <c r="D37" s="116">
        <f>G37*I37</f>
        <v>152826.6888</v>
      </c>
      <c r="E37" s="117">
        <f>H37*12</f>
        <v>18.84</v>
      </c>
      <c r="F37" s="119"/>
      <c r="G37" s="117">
        <f>H37*12</f>
        <v>18.84</v>
      </c>
      <c r="H37" s="117">
        <v>1.57</v>
      </c>
      <c r="I37" s="26">
        <v>8111.82</v>
      </c>
      <c r="J37" s="26">
        <v>1.07</v>
      </c>
      <c r="K37" s="81">
        <v>1.4659000000000002</v>
      </c>
    </row>
    <row r="38" spans="1:11" s="26" customFormat="1" ht="28.5">
      <c r="A38" s="38" t="s">
        <v>38</v>
      </c>
      <c r="B38" s="40" t="s">
        <v>39</v>
      </c>
      <c r="C38" s="35">
        <f>F38*12</f>
        <v>0</v>
      </c>
      <c r="D38" s="116">
        <f>G38*I38</f>
        <v>324148.3272</v>
      </c>
      <c r="E38" s="117">
        <f>H38*12</f>
        <v>39.96</v>
      </c>
      <c r="F38" s="119"/>
      <c r="G38" s="117">
        <f>H38*12</f>
        <v>39.96</v>
      </c>
      <c r="H38" s="117">
        <v>3.33</v>
      </c>
      <c r="I38" s="26">
        <v>8111.82</v>
      </c>
      <c r="J38" s="26">
        <v>1.07</v>
      </c>
      <c r="K38" s="81">
        <v>3.1137</v>
      </c>
    </row>
    <row r="39" spans="1:12" s="32" customFormat="1" ht="30">
      <c r="A39" s="38" t="s">
        <v>63</v>
      </c>
      <c r="B39" s="34" t="s">
        <v>10</v>
      </c>
      <c r="C39" s="41"/>
      <c r="D39" s="116">
        <f>1733.72*I39/L39</f>
        <v>1632.340396907013</v>
      </c>
      <c r="E39" s="123"/>
      <c r="F39" s="119"/>
      <c r="G39" s="117">
        <f>D39/I39</f>
        <v>0.20122985925563106</v>
      </c>
      <c r="H39" s="117">
        <f aca="true" t="shared" si="0" ref="H39:H45">G39/12</f>
        <v>0.016769154937969256</v>
      </c>
      <c r="I39" s="26">
        <v>8111.82</v>
      </c>
      <c r="J39" s="26">
        <v>1.07</v>
      </c>
      <c r="K39" s="81">
        <v>0.010700000000000001</v>
      </c>
      <c r="L39" s="32">
        <v>8615.62</v>
      </c>
    </row>
    <row r="40" spans="1:12" s="32" customFormat="1" ht="27.75" customHeight="1">
      <c r="A40" s="38" t="s">
        <v>88</v>
      </c>
      <c r="B40" s="34" t="s">
        <v>10</v>
      </c>
      <c r="C40" s="41"/>
      <c r="D40" s="116">
        <f>1733.72*I40/L40</f>
        <v>1632.340396907013</v>
      </c>
      <c r="E40" s="123"/>
      <c r="F40" s="119"/>
      <c r="G40" s="117">
        <f>D40/I40</f>
        <v>0.20122985925563106</v>
      </c>
      <c r="H40" s="117">
        <f t="shared" si="0"/>
        <v>0.016769154937969256</v>
      </c>
      <c r="I40" s="26">
        <v>8111.82</v>
      </c>
      <c r="J40" s="26">
        <v>1.07</v>
      </c>
      <c r="K40" s="81">
        <v>0.010700000000000001</v>
      </c>
      <c r="L40" s="32">
        <v>8615.62</v>
      </c>
    </row>
    <row r="41" spans="1:12" s="32" customFormat="1" ht="24" customHeight="1">
      <c r="A41" s="38" t="s">
        <v>64</v>
      </c>
      <c r="B41" s="34" t="s">
        <v>10</v>
      </c>
      <c r="C41" s="41"/>
      <c r="D41" s="116">
        <f>10948.1*I41/L41</f>
        <v>10307.907793287075</v>
      </c>
      <c r="E41" s="123"/>
      <c r="F41" s="119"/>
      <c r="G41" s="117">
        <f>D41/I41</f>
        <v>1.2707268890689236</v>
      </c>
      <c r="H41" s="117">
        <f t="shared" si="0"/>
        <v>0.1058939074224103</v>
      </c>
      <c r="I41" s="26">
        <v>8111.82</v>
      </c>
      <c r="J41" s="26">
        <v>1.07</v>
      </c>
      <c r="K41" s="81">
        <v>0.0963</v>
      </c>
      <c r="L41" s="32">
        <v>8615.62</v>
      </c>
    </row>
    <row r="42" spans="1:11" s="32" customFormat="1" ht="30" hidden="1">
      <c r="A42" s="38" t="s">
        <v>65</v>
      </c>
      <c r="B42" s="34" t="s">
        <v>13</v>
      </c>
      <c r="C42" s="41"/>
      <c r="D42" s="116">
        <f>G42*I42</f>
        <v>0</v>
      </c>
      <c r="E42" s="123"/>
      <c r="F42" s="119"/>
      <c r="G42" s="117">
        <f>H42*12</f>
        <v>0</v>
      </c>
      <c r="H42" s="117">
        <f t="shared" si="0"/>
        <v>0.016769154937969252</v>
      </c>
      <c r="I42" s="26">
        <v>8615.62</v>
      </c>
      <c r="J42" s="26">
        <v>1.07</v>
      </c>
      <c r="K42" s="81">
        <v>0</v>
      </c>
    </row>
    <row r="43" spans="1:11" s="32" customFormat="1" ht="30" hidden="1">
      <c r="A43" s="38" t="s">
        <v>66</v>
      </c>
      <c r="B43" s="34" t="s">
        <v>13</v>
      </c>
      <c r="C43" s="41"/>
      <c r="D43" s="116">
        <f>G43*I43</f>
        <v>0</v>
      </c>
      <c r="E43" s="123"/>
      <c r="F43" s="119"/>
      <c r="G43" s="117">
        <f>H43*12</f>
        <v>0</v>
      </c>
      <c r="H43" s="117">
        <f t="shared" si="0"/>
        <v>0.016769154937969252</v>
      </c>
      <c r="I43" s="26">
        <v>8615.62</v>
      </c>
      <c r="J43" s="26">
        <v>1.07</v>
      </c>
      <c r="K43" s="81">
        <v>0</v>
      </c>
    </row>
    <row r="44" spans="1:11" s="32" customFormat="1" ht="30" hidden="1">
      <c r="A44" s="38" t="s">
        <v>67</v>
      </c>
      <c r="B44" s="34" t="s">
        <v>13</v>
      </c>
      <c r="C44" s="41"/>
      <c r="D44" s="116">
        <f>G44*I44</f>
        <v>0</v>
      </c>
      <c r="E44" s="123"/>
      <c r="F44" s="119"/>
      <c r="G44" s="117">
        <f>H44*12</f>
        <v>0</v>
      </c>
      <c r="H44" s="117">
        <f t="shared" si="0"/>
        <v>0.016769154937969252</v>
      </c>
      <c r="I44" s="26">
        <v>8615.62</v>
      </c>
      <c r="J44" s="26">
        <v>1.07</v>
      </c>
      <c r="K44" s="81">
        <v>0</v>
      </c>
    </row>
    <row r="45" spans="1:12" s="32" customFormat="1" ht="30">
      <c r="A45" s="38" t="s">
        <v>126</v>
      </c>
      <c r="B45" s="34" t="s">
        <v>13</v>
      </c>
      <c r="C45" s="41"/>
      <c r="D45" s="116">
        <f>10948.11*I45/L45</f>
        <v>10307.917208535195</v>
      </c>
      <c r="E45" s="123"/>
      <c r="F45" s="119"/>
      <c r="G45" s="117">
        <f>D45/I45</f>
        <v>1.270728049751498</v>
      </c>
      <c r="H45" s="117">
        <f t="shared" si="0"/>
        <v>0.10589400414595816</v>
      </c>
      <c r="I45" s="26">
        <v>8111.82</v>
      </c>
      <c r="J45" s="26"/>
      <c r="K45" s="81"/>
      <c r="L45" s="32">
        <v>8615.62</v>
      </c>
    </row>
    <row r="46" spans="1:11" s="32" customFormat="1" ht="30">
      <c r="A46" s="38" t="s">
        <v>24</v>
      </c>
      <c r="B46" s="34"/>
      <c r="C46" s="41">
        <f>F46*12</f>
        <v>0</v>
      </c>
      <c r="D46" s="116">
        <f>G46*I46</f>
        <v>17521.5312</v>
      </c>
      <c r="E46" s="123">
        <f>H46*12</f>
        <v>2.16</v>
      </c>
      <c r="F46" s="119"/>
      <c r="G46" s="117">
        <f>H46*12</f>
        <v>2.16</v>
      </c>
      <c r="H46" s="117">
        <v>0.18</v>
      </c>
      <c r="I46" s="26">
        <v>8111.82</v>
      </c>
      <c r="J46" s="26">
        <v>1.07</v>
      </c>
      <c r="K46" s="81">
        <v>0.1391</v>
      </c>
    </row>
    <row r="47" spans="1:12" s="26" customFormat="1" ht="15">
      <c r="A47" s="38" t="s">
        <v>26</v>
      </c>
      <c r="B47" s="34" t="s">
        <v>27</v>
      </c>
      <c r="C47" s="41">
        <f>F47*12</f>
        <v>0</v>
      </c>
      <c r="D47" s="116">
        <f>G47*I47</f>
        <v>3893.6735999999996</v>
      </c>
      <c r="E47" s="123">
        <f>H47*12</f>
        <v>0.48</v>
      </c>
      <c r="F47" s="119"/>
      <c r="G47" s="117">
        <f>H47*12</f>
        <v>0.48</v>
      </c>
      <c r="H47" s="117">
        <v>0.04</v>
      </c>
      <c r="I47" s="26">
        <v>8111.82</v>
      </c>
      <c r="J47" s="26">
        <v>1.07</v>
      </c>
      <c r="K47" s="81">
        <v>0.032100000000000004</v>
      </c>
      <c r="L47" s="26">
        <v>8615.62</v>
      </c>
    </row>
    <row r="48" spans="1:12" s="26" customFormat="1" ht="15">
      <c r="A48" s="38" t="s">
        <v>28</v>
      </c>
      <c r="B48" s="42" t="s">
        <v>29</v>
      </c>
      <c r="C48" s="43">
        <f>F48*12</f>
        <v>0</v>
      </c>
      <c r="D48" s="116">
        <f>2373.6*I48/L48</f>
        <v>2234.803293552872</v>
      </c>
      <c r="E48" s="124">
        <f>H48*12</f>
        <v>0.2754996158140679</v>
      </c>
      <c r="F48" s="125"/>
      <c r="G48" s="117">
        <f>D48/I48</f>
        <v>0.2754996158140679</v>
      </c>
      <c r="H48" s="117">
        <f>G48/12</f>
        <v>0.02295830131783899</v>
      </c>
      <c r="I48" s="26">
        <v>8111.82</v>
      </c>
      <c r="J48" s="26">
        <v>1.07</v>
      </c>
      <c r="K48" s="81">
        <v>0.021400000000000002</v>
      </c>
      <c r="L48" s="26">
        <v>8615.62</v>
      </c>
    </row>
    <row r="49" spans="1:12" s="39" customFormat="1" ht="30">
      <c r="A49" s="38" t="s">
        <v>25</v>
      </c>
      <c r="B49" s="34" t="s">
        <v>105</v>
      </c>
      <c r="C49" s="41">
        <f>F49*12</f>
        <v>0</v>
      </c>
      <c r="D49" s="116">
        <f>3560.39*I49/L49</f>
        <v>3352.1955250811893</v>
      </c>
      <c r="E49" s="123">
        <f>H49*12</f>
        <v>0.4132482630385277</v>
      </c>
      <c r="F49" s="119"/>
      <c r="G49" s="117">
        <f>D49/I49</f>
        <v>0.4132482630385277</v>
      </c>
      <c r="H49" s="117">
        <f>G49/12</f>
        <v>0.03443735525321064</v>
      </c>
      <c r="I49" s="26">
        <v>8111.82</v>
      </c>
      <c r="J49" s="26">
        <v>1.07</v>
      </c>
      <c r="K49" s="81">
        <v>0.032100000000000004</v>
      </c>
      <c r="L49" s="39">
        <v>8615.62</v>
      </c>
    </row>
    <row r="50" spans="1:11" s="39" customFormat="1" ht="15">
      <c r="A50" s="38" t="s">
        <v>45</v>
      </c>
      <c r="B50" s="34"/>
      <c r="C50" s="35"/>
      <c r="D50" s="117">
        <v>38605.4</v>
      </c>
      <c r="E50" s="117"/>
      <c r="F50" s="119"/>
      <c r="G50" s="117">
        <f>D50/I50</f>
        <v>4.759153925999344</v>
      </c>
      <c r="H50" s="117">
        <v>0.39</v>
      </c>
      <c r="I50" s="26">
        <v>8111.82</v>
      </c>
      <c r="J50" s="26">
        <v>1.07</v>
      </c>
      <c r="K50" s="81">
        <v>0.4542604095776334</v>
      </c>
    </row>
    <row r="51" spans="1:11" s="32" customFormat="1" ht="15" hidden="1">
      <c r="A51" s="15" t="s">
        <v>75</v>
      </c>
      <c r="B51" s="44" t="s">
        <v>18</v>
      </c>
      <c r="C51" s="6"/>
      <c r="D51" s="126"/>
      <c r="E51" s="127"/>
      <c r="F51" s="128"/>
      <c r="G51" s="127"/>
      <c r="H51" s="127">
        <v>0</v>
      </c>
      <c r="I51" s="26">
        <v>8111.12</v>
      </c>
      <c r="J51" s="26">
        <v>1.07</v>
      </c>
      <c r="K51" s="81">
        <v>0</v>
      </c>
    </row>
    <row r="52" spans="1:12" s="32" customFormat="1" ht="15">
      <c r="A52" s="15" t="s">
        <v>57</v>
      </c>
      <c r="B52" s="44" t="s">
        <v>18</v>
      </c>
      <c r="C52" s="6"/>
      <c r="D52" s="126">
        <f>276.61*I52/L52</f>
        <v>274.2434483036782</v>
      </c>
      <c r="E52" s="127"/>
      <c r="F52" s="128"/>
      <c r="G52" s="127"/>
      <c r="H52" s="127"/>
      <c r="I52" s="26">
        <v>8111.82</v>
      </c>
      <c r="J52" s="26">
        <v>1.07</v>
      </c>
      <c r="K52" s="81">
        <v>0.010700000000000001</v>
      </c>
      <c r="L52" s="32">
        <v>8181.82</v>
      </c>
    </row>
    <row r="53" spans="1:12" s="32" customFormat="1" ht="15">
      <c r="A53" s="15" t="s">
        <v>19</v>
      </c>
      <c r="B53" s="44" t="s">
        <v>23</v>
      </c>
      <c r="C53" s="6">
        <f>F53*12</f>
        <v>0</v>
      </c>
      <c r="D53" s="126">
        <f>780.14*I53/L53</f>
        <v>734.5211667645508</v>
      </c>
      <c r="E53" s="127">
        <f>H53*12</f>
        <v>0</v>
      </c>
      <c r="F53" s="128"/>
      <c r="G53" s="127"/>
      <c r="H53" s="127"/>
      <c r="I53" s="26">
        <v>8111.82</v>
      </c>
      <c r="J53" s="26">
        <v>1.07</v>
      </c>
      <c r="K53" s="81">
        <v>0.010700000000000001</v>
      </c>
      <c r="L53" s="32">
        <v>8615.62</v>
      </c>
    </row>
    <row r="54" spans="1:12" s="32" customFormat="1" ht="15">
      <c r="A54" s="15" t="s">
        <v>128</v>
      </c>
      <c r="B54" s="44" t="s">
        <v>18</v>
      </c>
      <c r="C54" s="6">
        <f>F54*12</f>
        <v>0</v>
      </c>
      <c r="D54" s="126">
        <f>16718.22*I54/L54</f>
        <v>15740.618940993218</v>
      </c>
      <c r="E54" s="127">
        <f>H54*12</f>
        <v>0</v>
      </c>
      <c r="F54" s="128"/>
      <c r="G54" s="127"/>
      <c r="H54" s="127"/>
      <c r="I54" s="26">
        <v>8111.82</v>
      </c>
      <c r="J54" s="26">
        <v>1.07</v>
      </c>
      <c r="K54" s="81">
        <v>0.18190000000000003</v>
      </c>
      <c r="L54" s="32">
        <v>8615.62</v>
      </c>
    </row>
    <row r="55" spans="1:11" s="32" customFormat="1" ht="15">
      <c r="A55" s="15" t="s">
        <v>73</v>
      </c>
      <c r="B55" s="44" t="s">
        <v>18</v>
      </c>
      <c r="C55" s="6">
        <f>F55*12</f>
        <v>0</v>
      </c>
      <c r="D55" s="126">
        <v>1486.7</v>
      </c>
      <c r="E55" s="127">
        <f>H55*12</f>
        <v>0</v>
      </c>
      <c r="F55" s="128"/>
      <c r="G55" s="127"/>
      <c r="H55" s="127"/>
      <c r="I55" s="26">
        <v>8111.82</v>
      </c>
      <c r="J55" s="26">
        <v>1.07</v>
      </c>
      <c r="K55" s="81">
        <v>0.010700000000000001</v>
      </c>
    </row>
    <row r="56" spans="1:11" s="32" customFormat="1" ht="15">
      <c r="A56" s="15" t="s">
        <v>20</v>
      </c>
      <c r="B56" s="44" t="s">
        <v>18</v>
      </c>
      <c r="C56" s="6">
        <f>F56*12</f>
        <v>0</v>
      </c>
      <c r="D56" s="126">
        <v>4971.09</v>
      </c>
      <c r="E56" s="127">
        <f>H56*12</f>
        <v>0</v>
      </c>
      <c r="F56" s="128"/>
      <c r="G56" s="127"/>
      <c r="H56" s="127"/>
      <c r="I56" s="26">
        <v>8111.82</v>
      </c>
      <c r="J56" s="26">
        <v>1.07</v>
      </c>
      <c r="K56" s="81">
        <v>0.042800000000000005</v>
      </c>
    </row>
    <row r="57" spans="1:11" s="32" customFormat="1" ht="15">
      <c r="A57" s="15" t="s">
        <v>21</v>
      </c>
      <c r="B57" s="44" t="s">
        <v>18</v>
      </c>
      <c r="C57" s="6">
        <f>F57*12</f>
        <v>0</v>
      </c>
      <c r="D57" s="126">
        <v>780.14</v>
      </c>
      <c r="E57" s="127">
        <f>H57*12</f>
        <v>0</v>
      </c>
      <c r="F57" s="128"/>
      <c r="G57" s="127"/>
      <c r="H57" s="127"/>
      <c r="I57" s="26">
        <v>8111.82</v>
      </c>
      <c r="J57" s="26">
        <v>1.07</v>
      </c>
      <c r="K57" s="81">
        <v>0.010700000000000001</v>
      </c>
    </row>
    <row r="58" spans="1:12" s="32" customFormat="1" ht="15">
      <c r="A58" s="15" t="s">
        <v>70</v>
      </c>
      <c r="B58" s="44" t="s">
        <v>18</v>
      </c>
      <c r="C58" s="6"/>
      <c r="D58" s="126">
        <f>743.32*I58/L58</f>
        <v>699.8542231899736</v>
      </c>
      <c r="E58" s="127"/>
      <c r="F58" s="128"/>
      <c r="G58" s="127"/>
      <c r="H58" s="127"/>
      <c r="I58" s="26">
        <v>8111.82</v>
      </c>
      <c r="J58" s="26">
        <v>1.07</v>
      </c>
      <c r="K58" s="81">
        <v>0.010700000000000001</v>
      </c>
      <c r="L58" s="32">
        <v>8615.62</v>
      </c>
    </row>
    <row r="59" spans="1:11" s="32" customFormat="1" ht="15">
      <c r="A59" s="15" t="s">
        <v>71</v>
      </c>
      <c r="B59" s="44" t="s">
        <v>23</v>
      </c>
      <c r="C59" s="6"/>
      <c r="D59" s="126">
        <v>2973.4</v>
      </c>
      <c r="E59" s="127"/>
      <c r="F59" s="128"/>
      <c r="G59" s="127"/>
      <c r="H59" s="127"/>
      <c r="I59" s="26">
        <v>8111.82</v>
      </c>
      <c r="J59" s="26">
        <v>1.07</v>
      </c>
      <c r="K59" s="81">
        <v>0.032100000000000004</v>
      </c>
    </row>
    <row r="60" spans="1:12" s="32" customFormat="1" ht="25.5">
      <c r="A60" s="15" t="s">
        <v>22</v>
      </c>
      <c r="B60" s="44" t="s">
        <v>18</v>
      </c>
      <c r="C60" s="6">
        <f>F60*12</f>
        <v>0</v>
      </c>
      <c r="D60" s="126">
        <f>6209.39*I60/L60</f>
        <v>5846.294751834458</v>
      </c>
      <c r="E60" s="127">
        <f>H60*12</f>
        <v>0</v>
      </c>
      <c r="F60" s="128"/>
      <c r="G60" s="127"/>
      <c r="H60" s="127"/>
      <c r="I60" s="26">
        <v>8111.82</v>
      </c>
      <c r="J60" s="26">
        <v>1.07</v>
      </c>
      <c r="K60" s="81">
        <v>0.053500000000000006</v>
      </c>
      <c r="L60" s="32">
        <v>8615.62</v>
      </c>
    </row>
    <row r="61" spans="1:12" s="32" customFormat="1" ht="15">
      <c r="A61" s="15" t="s">
        <v>127</v>
      </c>
      <c r="B61" s="44" t="s">
        <v>18</v>
      </c>
      <c r="C61" s="6"/>
      <c r="D61" s="126">
        <f>5142.55*I61/L61</f>
        <v>5098.55263755497</v>
      </c>
      <c r="E61" s="127"/>
      <c r="F61" s="128"/>
      <c r="G61" s="127"/>
      <c r="H61" s="127"/>
      <c r="I61" s="26">
        <v>8111.82</v>
      </c>
      <c r="J61" s="26">
        <v>1.07</v>
      </c>
      <c r="K61" s="81">
        <v>0.010700000000000001</v>
      </c>
      <c r="L61" s="32">
        <v>8181.82</v>
      </c>
    </row>
    <row r="62" spans="1:11" s="32" customFormat="1" ht="15" hidden="1">
      <c r="A62" s="15" t="s">
        <v>76</v>
      </c>
      <c r="B62" s="44" t="s">
        <v>18</v>
      </c>
      <c r="C62" s="16"/>
      <c r="D62" s="126"/>
      <c r="E62" s="129"/>
      <c r="F62" s="128"/>
      <c r="G62" s="127"/>
      <c r="H62" s="127"/>
      <c r="I62" s="26">
        <v>8111.82</v>
      </c>
      <c r="J62" s="26">
        <v>1.07</v>
      </c>
      <c r="K62" s="81">
        <v>0</v>
      </c>
    </row>
    <row r="63" spans="1:11" s="32" customFormat="1" ht="15" hidden="1">
      <c r="A63" s="15"/>
      <c r="B63" s="44"/>
      <c r="C63" s="6"/>
      <c r="D63" s="126"/>
      <c r="E63" s="127"/>
      <c r="F63" s="128"/>
      <c r="G63" s="127"/>
      <c r="H63" s="127"/>
      <c r="I63" s="26">
        <v>8111.82</v>
      </c>
      <c r="J63" s="26"/>
      <c r="K63" s="81"/>
    </row>
    <row r="64" spans="1:11" s="39" customFormat="1" ht="30">
      <c r="A64" s="38" t="s">
        <v>53</v>
      </c>
      <c r="B64" s="34"/>
      <c r="C64" s="35"/>
      <c r="D64" s="117">
        <f>D65+D66+D67+D68+D73+D74</f>
        <v>12766.138461152434</v>
      </c>
      <c r="E64" s="117"/>
      <c r="F64" s="119"/>
      <c r="G64" s="117">
        <f>D64/I64</f>
        <v>1.5737699383310322</v>
      </c>
      <c r="H64" s="117">
        <f>G64/12</f>
        <v>0.13114749486091934</v>
      </c>
      <c r="I64" s="26">
        <v>8111.82</v>
      </c>
      <c r="J64" s="26">
        <v>1.07</v>
      </c>
      <c r="K64" s="81">
        <v>0.28267298060189316</v>
      </c>
    </row>
    <row r="65" spans="1:12" s="32" customFormat="1" ht="15">
      <c r="A65" s="15" t="s">
        <v>46</v>
      </c>
      <c r="B65" s="44" t="s">
        <v>74</v>
      </c>
      <c r="C65" s="6"/>
      <c r="D65" s="147">
        <f>2230.05*I65/L65</f>
        <v>2099.6474068029925</v>
      </c>
      <c r="E65" s="148"/>
      <c r="F65" s="149"/>
      <c r="G65" s="148"/>
      <c r="H65" s="148"/>
      <c r="I65" s="26">
        <v>8111.82</v>
      </c>
      <c r="J65" s="26">
        <v>1.07</v>
      </c>
      <c r="K65" s="81">
        <v>0.021400000000000002</v>
      </c>
      <c r="L65" s="32">
        <v>8615.62</v>
      </c>
    </row>
    <row r="66" spans="1:12" s="32" customFormat="1" ht="25.5">
      <c r="A66" s="15" t="s">
        <v>47</v>
      </c>
      <c r="B66" s="44" t="s">
        <v>58</v>
      </c>
      <c r="C66" s="6"/>
      <c r="D66" s="147">
        <f>1486.7*I66/L66</f>
        <v>1399.7649378686617</v>
      </c>
      <c r="E66" s="148"/>
      <c r="F66" s="149"/>
      <c r="G66" s="148"/>
      <c r="H66" s="148"/>
      <c r="I66" s="26">
        <v>8111.82</v>
      </c>
      <c r="J66" s="26">
        <v>1.07</v>
      </c>
      <c r="K66" s="81">
        <v>0.010700000000000001</v>
      </c>
      <c r="L66" s="32">
        <v>8615.62</v>
      </c>
    </row>
    <row r="67" spans="1:12" s="32" customFormat="1" ht="15">
      <c r="A67" s="15" t="s">
        <v>81</v>
      </c>
      <c r="B67" s="44" t="s">
        <v>80</v>
      </c>
      <c r="C67" s="6"/>
      <c r="D67" s="147">
        <f>1560.23*I67/L67</f>
        <v>1468.995257288506</v>
      </c>
      <c r="E67" s="148"/>
      <c r="F67" s="149"/>
      <c r="G67" s="148"/>
      <c r="H67" s="148"/>
      <c r="I67" s="26">
        <v>8111.82</v>
      </c>
      <c r="J67" s="26">
        <v>1.07</v>
      </c>
      <c r="K67" s="81">
        <v>0.010700000000000001</v>
      </c>
      <c r="L67" s="32">
        <v>8615.62</v>
      </c>
    </row>
    <row r="68" spans="1:12" s="32" customFormat="1" ht="25.5">
      <c r="A68" s="15" t="s">
        <v>77</v>
      </c>
      <c r="B68" s="44" t="s">
        <v>78</v>
      </c>
      <c r="C68" s="6"/>
      <c r="D68" s="147">
        <f>1486.68*I68/L68</f>
        <v>1473.9606294931937</v>
      </c>
      <c r="E68" s="148"/>
      <c r="F68" s="149"/>
      <c r="G68" s="148"/>
      <c r="H68" s="148"/>
      <c r="I68" s="26">
        <v>8111.82</v>
      </c>
      <c r="J68" s="26">
        <v>1.07</v>
      </c>
      <c r="K68" s="81">
        <v>0.010700000000000001</v>
      </c>
      <c r="L68" s="32">
        <v>8181.82</v>
      </c>
    </row>
    <row r="69" spans="1:11" s="32" customFormat="1" ht="15" hidden="1">
      <c r="A69" s="15" t="s">
        <v>48</v>
      </c>
      <c r="B69" s="44" t="s">
        <v>79</v>
      </c>
      <c r="C69" s="6"/>
      <c r="D69" s="147">
        <f>G69*I69</f>
        <v>0</v>
      </c>
      <c r="E69" s="148"/>
      <c r="F69" s="149"/>
      <c r="G69" s="148"/>
      <c r="H69" s="148"/>
      <c r="I69" s="26">
        <v>8111.82</v>
      </c>
      <c r="J69" s="26">
        <v>1.07</v>
      </c>
      <c r="K69" s="81">
        <v>0</v>
      </c>
    </row>
    <row r="70" spans="1:11" s="32" customFormat="1" ht="15" hidden="1">
      <c r="A70" s="15" t="s">
        <v>61</v>
      </c>
      <c r="B70" s="44" t="s">
        <v>80</v>
      </c>
      <c r="C70" s="6"/>
      <c r="D70" s="147"/>
      <c r="E70" s="148"/>
      <c r="F70" s="149"/>
      <c r="G70" s="148"/>
      <c r="H70" s="148"/>
      <c r="I70" s="26">
        <v>8111.82</v>
      </c>
      <c r="J70" s="26">
        <v>1.07</v>
      </c>
      <c r="K70" s="81">
        <v>0</v>
      </c>
    </row>
    <row r="71" spans="1:11" s="32" customFormat="1" ht="15" hidden="1">
      <c r="A71" s="15" t="s">
        <v>62</v>
      </c>
      <c r="B71" s="44" t="s">
        <v>18</v>
      </c>
      <c r="C71" s="6"/>
      <c r="D71" s="147"/>
      <c r="E71" s="148"/>
      <c r="F71" s="149"/>
      <c r="G71" s="148"/>
      <c r="H71" s="148"/>
      <c r="I71" s="26">
        <v>8111.82</v>
      </c>
      <c r="J71" s="26">
        <v>1.07</v>
      </c>
      <c r="K71" s="81">
        <v>0</v>
      </c>
    </row>
    <row r="72" spans="1:11" s="32" customFormat="1" ht="25.5" hidden="1">
      <c r="A72" s="15" t="s">
        <v>59</v>
      </c>
      <c r="B72" s="44" t="s">
        <v>18</v>
      </c>
      <c r="C72" s="6"/>
      <c r="D72" s="147"/>
      <c r="E72" s="148"/>
      <c r="F72" s="149"/>
      <c r="G72" s="148"/>
      <c r="H72" s="148"/>
      <c r="I72" s="26">
        <v>8111.82</v>
      </c>
      <c r="J72" s="26">
        <v>1.07</v>
      </c>
      <c r="K72" s="81">
        <v>0</v>
      </c>
    </row>
    <row r="73" spans="1:12" s="32" customFormat="1" ht="25.5" customHeight="1">
      <c r="A73" s="15" t="s">
        <v>130</v>
      </c>
      <c r="B73" s="44" t="s">
        <v>18</v>
      </c>
      <c r="C73" s="6"/>
      <c r="D73" s="147">
        <f>1428.84*I73/L73</f>
        <v>1345.2883122514686</v>
      </c>
      <c r="E73" s="148"/>
      <c r="F73" s="149"/>
      <c r="G73" s="148"/>
      <c r="H73" s="148"/>
      <c r="I73" s="26">
        <v>8111.82</v>
      </c>
      <c r="J73" s="26">
        <v>1.07</v>
      </c>
      <c r="K73" s="81">
        <v>0.021400000000000002</v>
      </c>
      <c r="L73" s="32">
        <v>8615.62</v>
      </c>
    </row>
    <row r="74" spans="1:12" s="32" customFormat="1" ht="15">
      <c r="A74" s="15" t="s">
        <v>72</v>
      </c>
      <c r="B74" s="44" t="s">
        <v>10</v>
      </c>
      <c r="C74" s="16"/>
      <c r="D74" s="147">
        <f>5287.68*I74/L74</f>
        <v>4978.481917447612</v>
      </c>
      <c r="E74" s="150"/>
      <c r="F74" s="149"/>
      <c r="G74" s="148"/>
      <c r="H74" s="148"/>
      <c r="I74" s="26">
        <v>8111.82</v>
      </c>
      <c r="J74" s="26">
        <v>1.07</v>
      </c>
      <c r="K74" s="81">
        <v>0.042800000000000005</v>
      </c>
      <c r="L74" s="32">
        <v>8615.62</v>
      </c>
    </row>
    <row r="75" spans="1:11" s="32" customFormat="1" ht="30">
      <c r="A75" s="38" t="s">
        <v>54</v>
      </c>
      <c r="B75" s="44"/>
      <c r="C75" s="6"/>
      <c r="D75" s="117">
        <f>D76</f>
        <v>2690.576624502937</v>
      </c>
      <c r="E75" s="148"/>
      <c r="F75" s="149"/>
      <c r="G75" s="117">
        <f>D75/I75</f>
        <v>0.3316859378663404</v>
      </c>
      <c r="H75" s="117">
        <f>G75/12</f>
        <v>0.027640494822195032</v>
      </c>
      <c r="I75" s="26">
        <v>8111.82</v>
      </c>
      <c r="J75" s="26">
        <v>1.07</v>
      </c>
      <c r="K75" s="81">
        <v>0.12840000000000001</v>
      </c>
    </row>
    <row r="76" spans="1:12" s="32" customFormat="1" ht="15">
      <c r="A76" s="15" t="s">
        <v>133</v>
      </c>
      <c r="B76" s="44" t="s">
        <v>18</v>
      </c>
      <c r="C76" s="6"/>
      <c r="D76" s="147">
        <f>2857.68*I76/L76</f>
        <v>2690.576624502937</v>
      </c>
      <c r="E76" s="148"/>
      <c r="F76" s="149"/>
      <c r="G76" s="148"/>
      <c r="H76" s="148"/>
      <c r="I76" s="26">
        <v>8111.82</v>
      </c>
      <c r="J76" s="26">
        <v>1.07</v>
      </c>
      <c r="K76" s="81">
        <v>0.021400000000000002</v>
      </c>
      <c r="L76" s="32">
        <v>8615.62</v>
      </c>
    </row>
    <row r="77" spans="1:11" s="32" customFormat="1" ht="15">
      <c r="A77" s="38" t="s">
        <v>55</v>
      </c>
      <c r="B77" s="44"/>
      <c r="C77" s="6"/>
      <c r="D77" s="117">
        <f>D78+D79+D80+D82+D85</f>
        <v>58079.32302459951</v>
      </c>
      <c r="E77" s="148"/>
      <c r="F77" s="149"/>
      <c r="G77" s="117">
        <f>D77/I77</f>
        <v>7.159838732195674</v>
      </c>
      <c r="H77" s="117">
        <f>G77/12</f>
        <v>0.5966532276829728</v>
      </c>
      <c r="I77" s="26">
        <v>8111.82</v>
      </c>
      <c r="J77" s="26">
        <v>1.07</v>
      </c>
      <c r="K77" s="81">
        <v>0.2782</v>
      </c>
    </row>
    <row r="78" spans="1:11" s="32" customFormat="1" ht="15" customHeight="1">
      <c r="A78" s="15" t="s">
        <v>49</v>
      </c>
      <c r="B78" s="44" t="s">
        <v>10</v>
      </c>
      <c r="C78" s="6"/>
      <c r="D78" s="147">
        <v>1036.08</v>
      </c>
      <c r="E78" s="148"/>
      <c r="F78" s="149"/>
      <c r="G78" s="148"/>
      <c r="H78" s="148"/>
      <c r="I78" s="26">
        <v>8111.82</v>
      </c>
      <c r="J78" s="26">
        <v>1.07</v>
      </c>
      <c r="K78" s="81">
        <v>0.010700000000000001</v>
      </c>
    </row>
    <row r="79" spans="1:11" s="32" customFormat="1" ht="15">
      <c r="A79" s="15" t="s">
        <v>89</v>
      </c>
      <c r="B79" s="44" t="s">
        <v>18</v>
      </c>
      <c r="C79" s="6"/>
      <c r="D79" s="147">
        <v>14676.98</v>
      </c>
      <c r="E79" s="148"/>
      <c r="F79" s="149"/>
      <c r="G79" s="148"/>
      <c r="H79" s="148"/>
      <c r="I79" s="26">
        <v>8111.82</v>
      </c>
      <c r="J79" s="26">
        <v>1.07</v>
      </c>
      <c r="K79" s="81">
        <v>0.1391</v>
      </c>
    </row>
    <row r="80" spans="1:12" s="32" customFormat="1" ht="15">
      <c r="A80" s="15" t="s">
        <v>50</v>
      </c>
      <c r="B80" s="44" t="s">
        <v>18</v>
      </c>
      <c r="C80" s="6"/>
      <c r="D80" s="147">
        <f>777.03*I80/L80</f>
        <v>731.5930245995064</v>
      </c>
      <c r="E80" s="148"/>
      <c r="F80" s="149"/>
      <c r="G80" s="148"/>
      <c r="H80" s="148"/>
      <c r="I80" s="26">
        <v>8111.82</v>
      </c>
      <c r="J80" s="26">
        <v>1.07</v>
      </c>
      <c r="K80" s="81">
        <v>0.010700000000000001</v>
      </c>
      <c r="L80" s="32">
        <v>8615.62</v>
      </c>
    </row>
    <row r="81" spans="1:11" s="32" customFormat="1" ht="30" customHeight="1" hidden="1">
      <c r="A81" s="15" t="s">
        <v>60</v>
      </c>
      <c r="B81" s="44" t="s">
        <v>13</v>
      </c>
      <c r="C81" s="6"/>
      <c r="D81" s="147">
        <f>G81*I81</f>
        <v>0</v>
      </c>
      <c r="E81" s="148"/>
      <c r="F81" s="149"/>
      <c r="G81" s="148"/>
      <c r="H81" s="148"/>
      <c r="I81" s="26">
        <v>8638.3</v>
      </c>
      <c r="J81" s="26">
        <v>1.07</v>
      </c>
      <c r="K81" s="81">
        <v>0.06420000000000001</v>
      </c>
    </row>
    <row r="82" spans="1:11" s="32" customFormat="1" ht="29.25" customHeight="1">
      <c r="A82" s="15" t="s">
        <v>135</v>
      </c>
      <c r="B82" s="44" t="s">
        <v>13</v>
      </c>
      <c r="C82" s="6"/>
      <c r="D82" s="147">
        <v>36419.59</v>
      </c>
      <c r="E82" s="148"/>
      <c r="F82" s="149"/>
      <c r="G82" s="148"/>
      <c r="H82" s="148"/>
      <c r="I82" s="26">
        <v>8111.82</v>
      </c>
      <c r="J82" s="26">
        <v>1.07</v>
      </c>
      <c r="K82" s="81">
        <v>0</v>
      </c>
    </row>
    <row r="83" spans="1:11" s="32" customFormat="1" ht="15" customHeight="1" hidden="1">
      <c r="A83" s="15" t="s">
        <v>82</v>
      </c>
      <c r="B83" s="44" t="s">
        <v>13</v>
      </c>
      <c r="C83" s="6"/>
      <c r="D83" s="147">
        <f>G83*I83</f>
        <v>0</v>
      </c>
      <c r="E83" s="148"/>
      <c r="F83" s="149"/>
      <c r="G83" s="148"/>
      <c r="H83" s="148"/>
      <c r="I83" s="26">
        <v>8111.82</v>
      </c>
      <c r="J83" s="26">
        <v>1.07</v>
      </c>
      <c r="K83" s="81">
        <v>0</v>
      </c>
    </row>
    <row r="84" spans="1:11" s="32" customFormat="1" ht="18" customHeight="1" hidden="1">
      <c r="A84" s="15" t="s">
        <v>87</v>
      </c>
      <c r="B84" s="44" t="s">
        <v>13</v>
      </c>
      <c r="C84" s="6"/>
      <c r="D84" s="147">
        <f>G84*I84</f>
        <v>0</v>
      </c>
      <c r="E84" s="148"/>
      <c r="F84" s="149"/>
      <c r="G84" s="148"/>
      <c r="H84" s="148"/>
      <c r="I84" s="26">
        <v>8111.82</v>
      </c>
      <c r="J84" s="26">
        <v>1.07</v>
      </c>
      <c r="K84" s="81">
        <v>0</v>
      </c>
    </row>
    <row r="85" spans="1:11" s="32" customFormat="1" ht="27.75" customHeight="1">
      <c r="A85" s="15" t="s">
        <v>86</v>
      </c>
      <c r="B85" s="44" t="s">
        <v>13</v>
      </c>
      <c r="C85" s="6"/>
      <c r="D85" s="147">
        <v>5215.08</v>
      </c>
      <c r="E85" s="148"/>
      <c r="F85" s="149"/>
      <c r="G85" s="148"/>
      <c r="H85" s="148"/>
      <c r="I85" s="26">
        <v>8111.82</v>
      </c>
      <c r="J85" s="26">
        <v>1.07</v>
      </c>
      <c r="K85" s="81">
        <v>0.053500000000000006</v>
      </c>
    </row>
    <row r="86" spans="1:11" s="32" customFormat="1" ht="15">
      <c r="A86" s="38" t="s">
        <v>56</v>
      </c>
      <c r="B86" s="44"/>
      <c r="C86" s="6"/>
      <c r="D86" s="117">
        <f>D87+D88</f>
        <v>1583.6353183868368</v>
      </c>
      <c r="E86" s="148"/>
      <c r="F86" s="149"/>
      <c r="G86" s="117">
        <f>D86/I86</f>
        <v>0.19522564829925182</v>
      </c>
      <c r="H86" s="117">
        <f>G86/12</f>
        <v>0.01626880402493765</v>
      </c>
      <c r="I86" s="26">
        <v>8111.82</v>
      </c>
      <c r="J86" s="26">
        <v>1.07</v>
      </c>
      <c r="K86" s="81">
        <v>0.0963</v>
      </c>
    </row>
    <row r="87" spans="1:12" s="32" customFormat="1" ht="15">
      <c r="A87" s="15" t="s">
        <v>51</v>
      </c>
      <c r="B87" s="44" t="s">
        <v>18</v>
      </c>
      <c r="C87" s="6"/>
      <c r="D87" s="147">
        <f>932.26*I87/L87</f>
        <v>877.7459211525113</v>
      </c>
      <c r="E87" s="148"/>
      <c r="F87" s="149"/>
      <c r="G87" s="148"/>
      <c r="H87" s="148"/>
      <c r="I87" s="26">
        <v>8111.82</v>
      </c>
      <c r="J87" s="26">
        <v>1.07</v>
      </c>
      <c r="K87" s="81">
        <v>0.010700000000000001</v>
      </c>
      <c r="L87" s="32">
        <v>8615.62</v>
      </c>
    </row>
    <row r="88" spans="1:12" s="32" customFormat="1" ht="15">
      <c r="A88" s="15" t="s">
        <v>52</v>
      </c>
      <c r="B88" s="44" t="s">
        <v>18</v>
      </c>
      <c r="C88" s="6"/>
      <c r="D88" s="147">
        <f>749.73*I88/L88</f>
        <v>705.8893972343255</v>
      </c>
      <c r="E88" s="148"/>
      <c r="F88" s="149"/>
      <c r="G88" s="148"/>
      <c r="H88" s="148"/>
      <c r="I88" s="26">
        <v>8111.82</v>
      </c>
      <c r="J88" s="26">
        <v>1.07</v>
      </c>
      <c r="K88" s="81">
        <v>0.010700000000000001</v>
      </c>
      <c r="L88" s="32">
        <v>8615.62</v>
      </c>
    </row>
    <row r="89" spans="1:11" s="26" customFormat="1" ht="15">
      <c r="A89" s="38" t="s">
        <v>69</v>
      </c>
      <c r="B89" s="34"/>
      <c r="C89" s="35"/>
      <c r="D89" s="117">
        <f>D90</f>
        <v>1381.39</v>
      </c>
      <c r="E89" s="117"/>
      <c r="F89" s="119"/>
      <c r="G89" s="117">
        <f>D89/I89</f>
        <v>0.17029347298140246</v>
      </c>
      <c r="H89" s="117">
        <f>G89/12</f>
        <v>0.014191122748450205</v>
      </c>
      <c r="I89" s="26">
        <v>8111.82</v>
      </c>
      <c r="J89" s="26">
        <v>1.07</v>
      </c>
      <c r="K89" s="81">
        <v>0.010700000000000001</v>
      </c>
    </row>
    <row r="90" spans="1:11" s="32" customFormat="1" ht="25.5">
      <c r="A90" s="15" t="s">
        <v>84</v>
      </c>
      <c r="B90" s="93" t="s">
        <v>13</v>
      </c>
      <c r="C90" s="6"/>
      <c r="D90" s="147">
        <v>1381.39</v>
      </c>
      <c r="E90" s="148"/>
      <c r="F90" s="149"/>
      <c r="G90" s="148"/>
      <c r="H90" s="148"/>
      <c r="I90" s="26">
        <v>8111.82</v>
      </c>
      <c r="J90" s="26">
        <v>1.07</v>
      </c>
      <c r="K90" s="81">
        <v>0.010700000000000001</v>
      </c>
    </row>
    <row r="91" spans="1:11" s="26" customFormat="1" ht="15">
      <c r="A91" s="38" t="s">
        <v>68</v>
      </c>
      <c r="B91" s="34"/>
      <c r="C91" s="35"/>
      <c r="D91" s="117">
        <f>D92</f>
        <v>4144.08</v>
      </c>
      <c r="E91" s="117"/>
      <c r="F91" s="119"/>
      <c r="G91" s="117">
        <f>D91/I91</f>
        <v>0.5108693240234621</v>
      </c>
      <c r="H91" s="117">
        <f>G91/12</f>
        <v>0.04257244366862184</v>
      </c>
      <c r="I91" s="26">
        <v>8111.82</v>
      </c>
      <c r="J91" s="26">
        <v>1.07</v>
      </c>
      <c r="K91" s="81">
        <v>0.042800000000000005</v>
      </c>
    </row>
    <row r="92" spans="1:11" s="32" customFormat="1" ht="15">
      <c r="A92" s="15" t="s">
        <v>100</v>
      </c>
      <c r="B92" s="44" t="s">
        <v>74</v>
      </c>
      <c r="C92" s="6"/>
      <c r="D92" s="147">
        <v>4144.08</v>
      </c>
      <c r="E92" s="148"/>
      <c r="F92" s="149"/>
      <c r="G92" s="148"/>
      <c r="H92" s="148"/>
      <c r="I92" s="26">
        <v>8111.82</v>
      </c>
      <c r="J92" s="26">
        <v>1.07</v>
      </c>
      <c r="K92" s="81">
        <v>0.042800000000000005</v>
      </c>
    </row>
    <row r="93" spans="1:11" s="32" customFormat="1" ht="25.5" customHeight="1" hidden="1">
      <c r="A93" s="15" t="s">
        <v>85</v>
      </c>
      <c r="B93" s="44" t="s">
        <v>18</v>
      </c>
      <c r="C93" s="6"/>
      <c r="D93" s="147"/>
      <c r="E93" s="148"/>
      <c r="F93" s="149"/>
      <c r="G93" s="148"/>
      <c r="H93" s="148">
        <v>0</v>
      </c>
      <c r="I93" s="26">
        <v>8111.82</v>
      </c>
      <c r="J93" s="26">
        <v>1.07</v>
      </c>
      <c r="K93" s="81">
        <v>0</v>
      </c>
    </row>
    <row r="94" spans="1:11" s="26" customFormat="1" ht="30.75" thickBot="1">
      <c r="A94" s="45" t="s">
        <v>42</v>
      </c>
      <c r="B94" s="42" t="s">
        <v>13</v>
      </c>
      <c r="C94" s="43">
        <f>F94*12</f>
        <v>0</v>
      </c>
      <c r="D94" s="124">
        <f>G94*I94</f>
        <v>31149.388799999997</v>
      </c>
      <c r="E94" s="124">
        <f>H94*12</f>
        <v>3.84</v>
      </c>
      <c r="F94" s="125"/>
      <c r="G94" s="124">
        <f>H94*12</f>
        <v>3.84</v>
      </c>
      <c r="H94" s="124">
        <v>0.32</v>
      </c>
      <c r="I94" s="26">
        <v>8111.82</v>
      </c>
      <c r="J94" s="26">
        <v>1.07</v>
      </c>
      <c r="K94" s="81">
        <v>0.29960000000000003</v>
      </c>
    </row>
    <row r="95" spans="1:11" s="26" customFormat="1" ht="19.5" hidden="1" thickBot="1">
      <c r="A95" s="12" t="s">
        <v>102</v>
      </c>
      <c r="B95" s="25"/>
      <c r="C95" s="66"/>
      <c r="D95" s="130"/>
      <c r="E95" s="130"/>
      <c r="F95" s="131"/>
      <c r="G95" s="124">
        <f aca="true" t="shared" si="1" ref="G95:G107">H95*12</f>
        <v>0</v>
      </c>
      <c r="H95" s="131"/>
      <c r="I95" s="26">
        <v>8111.82</v>
      </c>
      <c r="K95" s="81"/>
    </row>
    <row r="96" spans="1:11" s="26" customFormat="1" ht="19.5" hidden="1" thickBot="1">
      <c r="A96" s="68" t="s">
        <v>40</v>
      </c>
      <c r="B96" s="69"/>
      <c r="C96" s="70">
        <f>F96*12</f>
        <v>0</v>
      </c>
      <c r="D96" s="132"/>
      <c r="E96" s="132"/>
      <c r="F96" s="133"/>
      <c r="G96" s="124">
        <f t="shared" si="1"/>
        <v>0</v>
      </c>
      <c r="H96" s="133"/>
      <c r="I96" s="26">
        <v>8111.82</v>
      </c>
      <c r="K96" s="81"/>
    </row>
    <row r="97" spans="1:11" s="48" customFormat="1" ht="15.75" hidden="1" thickBot="1">
      <c r="A97" s="46" t="s">
        <v>90</v>
      </c>
      <c r="B97" s="47"/>
      <c r="C97" s="17"/>
      <c r="D97" s="134"/>
      <c r="E97" s="134"/>
      <c r="F97" s="134"/>
      <c r="G97" s="124">
        <f t="shared" si="1"/>
        <v>0</v>
      </c>
      <c r="H97" s="122"/>
      <c r="I97" s="26">
        <v>8111.82</v>
      </c>
      <c r="K97" s="83"/>
    </row>
    <row r="98" spans="1:11" s="48" customFormat="1" ht="15.75" hidden="1" thickBot="1">
      <c r="A98" s="19" t="s">
        <v>91</v>
      </c>
      <c r="B98" s="47"/>
      <c r="C98" s="17"/>
      <c r="D98" s="134"/>
      <c r="E98" s="134"/>
      <c r="F98" s="134"/>
      <c r="G98" s="124">
        <f t="shared" si="1"/>
        <v>0</v>
      </c>
      <c r="H98" s="122"/>
      <c r="I98" s="26">
        <v>8111.82</v>
      </c>
      <c r="K98" s="83"/>
    </row>
    <row r="99" spans="1:11" s="48" customFormat="1" ht="15.75" hidden="1" thickBot="1">
      <c r="A99" s="46" t="s">
        <v>92</v>
      </c>
      <c r="B99" s="47"/>
      <c r="C99" s="17"/>
      <c r="D99" s="134"/>
      <c r="E99" s="134"/>
      <c r="F99" s="134"/>
      <c r="G99" s="124">
        <f t="shared" si="1"/>
        <v>0</v>
      </c>
      <c r="H99" s="122"/>
      <c r="I99" s="26">
        <v>8111.82</v>
      </c>
      <c r="K99" s="83"/>
    </row>
    <row r="100" spans="1:11" s="48" customFormat="1" ht="15.75" hidden="1" thickBot="1">
      <c r="A100" s="46" t="s">
        <v>93</v>
      </c>
      <c r="B100" s="47"/>
      <c r="C100" s="17"/>
      <c r="D100" s="134"/>
      <c r="E100" s="134"/>
      <c r="F100" s="134"/>
      <c r="G100" s="124">
        <f t="shared" si="1"/>
        <v>0</v>
      </c>
      <c r="H100" s="122"/>
      <c r="I100" s="26">
        <v>8111.82</v>
      </c>
      <c r="K100" s="83"/>
    </row>
    <row r="101" spans="1:11" s="48" customFormat="1" ht="15.75" hidden="1" thickBot="1">
      <c r="A101" s="46" t="s">
        <v>94</v>
      </c>
      <c r="B101" s="47"/>
      <c r="C101" s="17"/>
      <c r="D101" s="134"/>
      <c r="E101" s="134"/>
      <c r="F101" s="134"/>
      <c r="G101" s="124">
        <f t="shared" si="1"/>
        <v>0</v>
      </c>
      <c r="H101" s="122"/>
      <c r="I101" s="26">
        <v>8111.82</v>
      </c>
      <c r="K101" s="83"/>
    </row>
    <row r="102" spans="1:11" s="48" customFormat="1" ht="15.75" hidden="1" thickBot="1">
      <c r="A102" s="46" t="s">
        <v>95</v>
      </c>
      <c r="B102" s="47"/>
      <c r="C102" s="17"/>
      <c r="D102" s="134"/>
      <c r="E102" s="134"/>
      <c r="F102" s="134"/>
      <c r="G102" s="124">
        <f t="shared" si="1"/>
        <v>0</v>
      </c>
      <c r="H102" s="122"/>
      <c r="I102" s="26">
        <v>8111.82</v>
      </c>
      <c r="K102" s="83"/>
    </row>
    <row r="103" spans="1:11" s="48" customFormat="1" ht="15.75" hidden="1" thickBot="1">
      <c r="A103" s="46" t="s">
        <v>96</v>
      </c>
      <c r="B103" s="47"/>
      <c r="C103" s="17"/>
      <c r="D103" s="134"/>
      <c r="E103" s="134"/>
      <c r="F103" s="134"/>
      <c r="G103" s="124">
        <f t="shared" si="1"/>
        <v>0</v>
      </c>
      <c r="H103" s="122"/>
      <c r="I103" s="26">
        <v>8111.82</v>
      </c>
      <c r="K103" s="83"/>
    </row>
    <row r="104" spans="1:11" s="48" customFormat="1" ht="15.75" hidden="1" thickBot="1">
      <c r="A104" s="46" t="s">
        <v>97</v>
      </c>
      <c r="B104" s="47"/>
      <c r="C104" s="17"/>
      <c r="D104" s="134"/>
      <c r="E104" s="134"/>
      <c r="F104" s="134"/>
      <c r="G104" s="124">
        <f t="shared" si="1"/>
        <v>0</v>
      </c>
      <c r="H104" s="122"/>
      <c r="I104" s="26">
        <v>8111.82</v>
      </c>
      <c r="K104" s="83"/>
    </row>
    <row r="105" spans="1:11" s="48" customFormat="1" ht="15.75" hidden="1" thickBot="1">
      <c r="A105" s="61" t="s">
        <v>98</v>
      </c>
      <c r="B105" s="62"/>
      <c r="C105" s="63"/>
      <c r="D105" s="135"/>
      <c r="E105" s="135"/>
      <c r="F105" s="135"/>
      <c r="G105" s="124">
        <f t="shared" si="1"/>
        <v>0</v>
      </c>
      <c r="H105" s="136"/>
      <c r="I105" s="26">
        <v>8111.82</v>
      </c>
      <c r="K105" s="83"/>
    </row>
    <row r="106" spans="1:11" s="48" customFormat="1" ht="15.75" hidden="1" thickBot="1">
      <c r="A106" s="88"/>
      <c r="B106" s="89"/>
      <c r="C106" s="90"/>
      <c r="D106" s="137"/>
      <c r="E106" s="138"/>
      <c r="F106" s="137"/>
      <c r="G106" s="124">
        <f t="shared" si="1"/>
        <v>0</v>
      </c>
      <c r="H106" s="139"/>
      <c r="I106" s="26">
        <v>8111.82</v>
      </c>
      <c r="K106" s="83"/>
    </row>
    <row r="107" spans="1:11" s="48" customFormat="1" ht="19.5" thickBot="1">
      <c r="A107" s="12" t="s">
        <v>136</v>
      </c>
      <c r="B107" s="49" t="s">
        <v>12</v>
      </c>
      <c r="C107" s="90"/>
      <c r="D107" s="124">
        <f>G107*I107</f>
        <v>137251.99439999997</v>
      </c>
      <c r="E107" s="124"/>
      <c r="F107" s="124"/>
      <c r="G107" s="124">
        <f t="shared" si="1"/>
        <v>16.919999999999998</v>
      </c>
      <c r="H107" s="124">
        <v>1.41</v>
      </c>
      <c r="I107" s="26">
        <v>8111.82</v>
      </c>
      <c r="K107" s="83"/>
    </row>
    <row r="108" spans="1:11" s="26" customFormat="1" ht="19.5" thickBot="1">
      <c r="A108" s="65" t="s">
        <v>41</v>
      </c>
      <c r="B108" s="25"/>
      <c r="C108" s="66">
        <f>F108*12</f>
        <v>0</v>
      </c>
      <c r="D108" s="140">
        <v>1699119.33</v>
      </c>
      <c r="E108" s="140">
        <f>E107+E94+E91+E89+E86+E77+E75+E64+E50+E49+E48+E47+E46+E45+E41+E40+E39+E38+E37+E36+E31+E30+E29+E28+E19+E14</f>
        <v>161.36874787885262</v>
      </c>
      <c r="F108" s="140">
        <f>F107+F94+F91+F89+F86+F77+F75+F64+F50+F49+F48+F47+F46+F45+F41+F40+F39+F38+F37+F36+F31+F30+F29+F28+F19+F14</f>
        <v>0</v>
      </c>
      <c r="G108" s="140">
        <f>G107+G94+G91+G89+G86+G77+G75+G64+G50+G49+G48+G47+G46+G45+G41+G40+G39+G38+G37+G36+G31+G30+G29+G28+G19+G14</f>
        <v>209.4621576961659</v>
      </c>
      <c r="H108" s="140">
        <v>17.46</v>
      </c>
      <c r="K108" s="81"/>
    </row>
    <row r="109" spans="1:11" s="51" customFormat="1" ht="20.25" hidden="1" thickBot="1">
      <c r="A109" s="12" t="s">
        <v>30</v>
      </c>
      <c r="B109" s="49" t="s">
        <v>12</v>
      </c>
      <c r="C109" s="49" t="s">
        <v>31</v>
      </c>
      <c r="D109" s="141"/>
      <c r="E109" s="142" t="s">
        <v>31</v>
      </c>
      <c r="F109" s="143"/>
      <c r="G109" s="142" t="s">
        <v>31</v>
      </c>
      <c r="H109" s="143"/>
      <c r="K109" s="84"/>
    </row>
    <row r="110" spans="1:11" s="8" customFormat="1" ht="12.75">
      <c r="A110" s="52"/>
      <c r="D110" s="144"/>
      <c r="E110" s="144"/>
      <c r="F110" s="144"/>
      <c r="G110" s="144"/>
      <c r="H110" s="144"/>
      <c r="K110" s="85"/>
    </row>
    <row r="111" spans="1:11" s="8" customFormat="1" ht="12.75">
      <c r="A111" s="52"/>
      <c r="D111" s="144"/>
      <c r="E111" s="144"/>
      <c r="F111" s="144"/>
      <c r="G111" s="144"/>
      <c r="H111" s="144"/>
      <c r="K111" s="85"/>
    </row>
    <row r="112" spans="1:11" s="8" customFormat="1" ht="13.5" thickBot="1">
      <c r="A112" s="52"/>
      <c r="D112" s="144"/>
      <c r="E112" s="144"/>
      <c r="F112" s="144"/>
      <c r="G112" s="144"/>
      <c r="H112" s="144"/>
      <c r="K112" s="85"/>
    </row>
    <row r="113" spans="1:11" s="26" customFormat="1" ht="19.5" thickBot="1">
      <c r="A113" s="12" t="s">
        <v>104</v>
      </c>
      <c r="B113" s="25"/>
      <c r="C113" s="66">
        <f>F113*12</f>
        <v>0</v>
      </c>
      <c r="D113" s="131">
        <f>D114+D115+D116+D117+D118+D119+D120+D121+D122</f>
        <v>881776.9598990206</v>
      </c>
      <c r="E113" s="131">
        <f>SUM(E114:E122)</f>
        <v>0</v>
      </c>
      <c r="F113" s="131">
        <f>SUM(F114:F122)</f>
        <v>0</v>
      </c>
      <c r="G113" s="131">
        <f>D113/I113</f>
        <v>108.70272761217836</v>
      </c>
      <c r="H113" s="131">
        <f>G113/12</f>
        <v>9.058560634348197</v>
      </c>
      <c r="I113" s="26">
        <v>8111.82</v>
      </c>
      <c r="K113" s="81"/>
    </row>
    <row r="114" spans="1:11" s="48" customFormat="1" ht="15">
      <c r="A114" s="74" t="s">
        <v>145</v>
      </c>
      <c r="B114" s="75"/>
      <c r="C114" s="76"/>
      <c r="D114" s="121">
        <v>229248.16</v>
      </c>
      <c r="E114" s="121"/>
      <c r="F114" s="121"/>
      <c r="G114" s="121">
        <f>D114/I114</f>
        <v>28.261001846687922</v>
      </c>
      <c r="H114" s="145">
        <v>2.35</v>
      </c>
      <c r="I114" s="26">
        <v>8111.82</v>
      </c>
      <c r="K114" s="83"/>
    </row>
    <row r="115" spans="1:11" s="48" customFormat="1" ht="15">
      <c r="A115" s="46" t="s">
        <v>147</v>
      </c>
      <c r="B115" s="47"/>
      <c r="C115" s="17"/>
      <c r="D115" s="134">
        <v>552486.36</v>
      </c>
      <c r="E115" s="134"/>
      <c r="F115" s="134"/>
      <c r="G115" s="121">
        <f aca="true" t="shared" si="2" ref="G115:G122">D115/I115</f>
        <v>68.10880418944207</v>
      </c>
      <c r="H115" s="145">
        <f aca="true" t="shared" si="3" ref="H115:H122">G115/12</f>
        <v>5.675733682453505</v>
      </c>
      <c r="I115" s="26">
        <v>8111.82</v>
      </c>
      <c r="K115" s="83"/>
    </row>
    <row r="116" spans="1:11" s="48" customFormat="1" ht="15">
      <c r="A116" s="46" t="s">
        <v>148</v>
      </c>
      <c r="B116" s="47"/>
      <c r="C116" s="17"/>
      <c r="D116" s="134">
        <v>38995.1</v>
      </c>
      <c r="E116" s="134"/>
      <c r="F116" s="134"/>
      <c r="G116" s="121">
        <f t="shared" si="2"/>
        <v>4.807194932826419</v>
      </c>
      <c r="H116" s="145">
        <f t="shared" si="3"/>
        <v>0.4005995777355349</v>
      </c>
      <c r="I116" s="26">
        <v>8111.82</v>
      </c>
      <c r="K116" s="83"/>
    </row>
    <row r="117" spans="1:12" s="48" customFormat="1" ht="15">
      <c r="A117" s="46" t="s">
        <v>149</v>
      </c>
      <c r="B117" s="47"/>
      <c r="C117" s="17"/>
      <c r="D117" s="134">
        <f>13573.28*I117/L117</f>
        <v>12779.579899020615</v>
      </c>
      <c r="E117" s="134"/>
      <c r="F117" s="134"/>
      <c r="G117" s="121">
        <f t="shared" si="2"/>
        <v>1.5754269570849224</v>
      </c>
      <c r="H117" s="145">
        <f t="shared" si="3"/>
        <v>0.13128557975707686</v>
      </c>
      <c r="I117" s="26">
        <v>8111.82</v>
      </c>
      <c r="K117" s="83"/>
      <c r="L117" s="48">
        <v>8615.62</v>
      </c>
    </row>
    <row r="118" spans="1:11" s="48" customFormat="1" ht="15">
      <c r="A118" s="46" t="s">
        <v>150</v>
      </c>
      <c r="B118" s="47"/>
      <c r="C118" s="17"/>
      <c r="D118" s="134">
        <v>21560.9</v>
      </c>
      <c r="E118" s="134"/>
      <c r="F118" s="134"/>
      <c r="G118" s="121">
        <f t="shared" si="2"/>
        <v>2.657960852188535</v>
      </c>
      <c r="H118" s="145">
        <f t="shared" si="3"/>
        <v>0.2214967376823779</v>
      </c>
      <c r="I118" s="26">
        <v>8111.82</v>
      </c>
      <c r="K118" s="83"/>
    </row>
    <row r="119" spans="1:11" s="48" customFormat="1" ht="15">
      <c r="A119" s="46" t="s">
        <v>151</v>
      </c>
      <c r="B119" s="47"/>
      <c r="C119" s="17"/>
      <c r="D119" s="134">
        <v>5167.42</v>
      </c>
      <c r="E119" s="134"/>
      <c r="F119" s="134"/>
      <c r="G119" s="121">
        <f t="shared" si="2"/>
        <v>0.6370235039732144</v>
      </c>
      <c r="H119" s="145">
        <f t="shared" si="3"/>
        <v>0.05308529199776787</v>
      </c>
      <c r="I119" s="26">
        <v>8111.82</v>
      </c>
      <c r="K119" s="83"/>
    </row>
    <row r="120" spans="1:11" s="48" customFormat="1" ht="15">
      <c r="A120" s="46" t="s">
        <v>152</v>
      </c>
      <c r="B120" s="47"/>
      <c r="C120" s="17"/>
      <c r="D120" s="134">
        <v>5474.94</v>
      </c>
      <c r="E120" s="134"/>
      <c r="F120" s="134"/>
      <c r="G120" s="121">
        <f t="shared" si="2"/>
        <v>0.674933615390874</v>
      </c>
      <c r="H120" s="145">
        <f t="shared" si="3"/>
        <v>0.056244467949239506</v>
      </c>
      <c r="I120" s="26">
        <v>8111.82</v>
      </c>
      <c r="K120" s="83"/>
    </row>
    <row r="121" spans="1:11" s="48" customFormat="1" ht="15">
      <c r="A121" s="46" t="s">
        <v>154</v>
      </c>
      <c r="B121" s="47"/>
      <c r="C121" s="17"/>
      <c r="D121" s="134">
        <v>5416.54</v>
      </c>
      <c r="E121" s="134"/>
      <c r="F121" s="134"/>
      <c r="G121" s="121">
        <f t="shared" si="2"/>
        <v>0.6677342445961573</v>
      </c>
      <c r="H121" s="145">
        <f t="shared" si="3"/>
        <v>0.0556445203830131</v>
      </c>
      <c r="I121" s="26">
        <v>8111.82</v>
      </c>
      <c r="K121" s="83"/>
    </row>
    <row r="122" spans="1:11" s="48" customFormat="1" ht="15">
      <c r="A122" s="46" t="s">
        <v>156</v>
      </c>
      <c r="B122" s="47"/>
      <c r="C122" s="17"/>
      <c r="D122" s="134">
        <v>10647.96</v>
      </c>
      <c r="E122" s="134"/>
      <c r="F122" s="134"/>
      <c r="G122" s="121">
        <f t="shared" si="2"/>
        <v>1.3126474699882393</v>
      </c>
      <c r="H122" s="145">
        <f t="shared" si="3"/>
        <v>0.10938728916568662</v>
      </c>
      <c r="I122" s="26">
        <v>8111.82</v>
      </c>
      <c r="K122" s="83"/>
    </row>
    <row r="123" spans="1:11" s="48" customFormat="1" ht="15.75" thickBot="1">
      <c r="A123" s="58"/>
      <c r="B123" s="59"/>
      <c r="C123" s="60"/>
      <c r="D123" s="146"/>
      <c r="E123" s="146"/>
      <c r="F123" s="146"/>
      <c r="G123" s="146"/>
      <c r="H123" s="146"/>
      <c r="I123" s="26"/>
      <c r="K123" s="83"/>
    </row>
    <row r="124" spans="1:10" s="97" customFormat="1" ht="15.75" thickBot="1">
      <c r="A124" s="94" t="s">
        <v>103</v>
      </c>
      <c r="B124" s="95"/>
      <c r="C124" s="95"/>
      <c r="D124" s="96">
        <f>D108+D113</f>
        <v>2580896.2898990205</v>
      </c>
      <c r="E124" s="96">
        <f>E108+E113</f>
        <v>161.36874787885262</v>
      </c>
      <c r="F124" s="96">
        <f>F108+F113</f>
        <v>0</v>
      </c>
      <c r="G124" s="96">
        <f>G108+G113</f>
        <v>318.16488530834425</v>
      </c>
      <c r="H124" s="96">
        <f>H108+H113</f>
        <v>26.518560634348198</v>
      </c>
      <c r="J124" s="98"/>
    </row>
    <row r="125" spans="1:11" s="48" customFormat="1" ht="15">
      <c r="A125" s="58"/>
      <c r="B125" s="59"/>
      <c r="C125" s="60"/>
      <c r="D125" s="60"/>
      <c r="E125" s="60"/>
      <c r="F125" s="60"/>
      <c r="G125" s="60"/>
      <c r="H125" s="60"/>
      <c r="I125" s="26"/>
      <c r="K125" s="83"/>
    </row>
    <row r="126" spans="1:11" s="48" customFormat="1" ht="15">
      <c r="A126" s="58"/>
      <c r="B126" s="59"/>
      <c r="C126" s="60"/>
      <c r="D126" s="60"/>
      <c r="E126" s="60"/>
      <c r="F126" s="60"/>
      <c r="G126" s="60"/>
      <c r="H126" s="60"/>
      <c r="I126" s="26"/>
      <c r="K126" s="83"/>
    </row>
    <row r="127" spans="1:11" s="51" customFormat="1" ht="19.5">
      <c r="A127" s="56"/>
      <c r="B127" s="57"/>
      <c r="C127" s="10"/>
      <c r="D127" s="10"/>
      <c r="E127" s="10"/>
      <c r="F127" s="10"/>
      <c r="G127" s="10"/>
      <c r="H127" s="10"/>
      <c r="K127" s="84"/>
    </row>
    <row r="128" spans="1:11" s="8" customFormat="1" ht="14.25">
      <c r="A128" s="158" t="s">
        <v>33</v>
      </c>
      <c r="B128" s="158"/>
      <c r="C128" s="158"/>
      <c r="D128" s="158"/>
      <c r="E128" s="158"/>
      <c r="F128" s="158"/>
      <c r="K128" s="85"/>
    </row>
    <row r="129" s="8" customFormat="1" ht="12.75">
      <c r="K129" s="85"/>
    </row>
    <row r="130" spans="1:11" s="8" customFormat="1" ht="12.75">
      <c r="A130" s="52" t="s">
        <v>34</v>
      </c>
      <c r="K130" s="85"/>
    </row>
    <row r="131" s="8" customFormat="1" ht="12.75">
      <c r="K131" s="85"/>
    </row>
    <row r="132" s="8" customFormat="1" ht="12.75">
      <c r="K132" s="85"/>
    </row>
    <row r="133" s="8" customFormat="1" ht="12.75">
      <c r="K133" s="85"/>
    </row>
    <row r="134" s="8" customFormat="1" ht="12.75">
      <c r="K134" s="85"/>
    </row>
    <row r="135" s="8" customFormat="1" ht="12.75">
      <c r="K135" s="85"/>
    </row>
    <row r="136" s="8" customFormat="1" ht="12.75">
      <c r="K136" s="85"/>
    </row>
    <row r="137" s="8" customFormat="1" ht="12.75">
      <c r="K137" s="85"/>
    </row>
    <row r="138" s="8" customFormat="1" ht="12.75">
      <c r="K138" s="85"/>
    </row>
    <row r="139" s="8" customFormat="1" ht="12.75">
      <c r="K139" s="85"/>
    </row>
    <row r="140" s="8" customFormat="1" ht="12.75">
      <c r="K140" s="85"/>
    </row>
    <row r="141" s="8" customFormat="1" ht="12.75">
      <c r="K141" s="85"/>
    </row>
    <row r="142" s="8" customFormat="1" ht="12.75">
      <c r="K142" s="85"/>
    </row>
    <row r="143" s="8" customFormat="1" ht="12.75">
      <c r="K143" s="85"/>
    </row>
    <row r="144" s="8" customFormat="1" ht="12.75">
      <c r="K144" s="85"/>
    </row>
    <row r="145" s="8" customFormat="1" ht="12.75">
      <c r="K145" s="85"/>
    </row>
    <row r="146" s="8" customFormat="1" ht="12.75">
      <c r="K146" s="85"/>
    </row>
    <row r="147" s="8" customFormat="1" ht="12.75">
      <c r="K147" s="85"/>
    </row>
    <row r="148" s="8" customFormat="1" ht="12.75">
      <c r="K148" s="85"/>
    </row>
  </sheetData>
  <sheetProtection/>
  <mergeCells count="12">
    <mergeCell ref="A7:H7"/>
    <mergeCell ref="A8:H8"/>
    <mergeCell ref="A9:H9"/>
    <mergeCell ref="A10:H10"/>
    <mergeCell ref="A13:H13"/>
    <mergeCell ref="A128:F128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48"/>
  <sheetViews>
    <sheetView tabSelected="1" zoomScale="75" zoomScaleNormal="75" zoomScalePageLayoutView="0" workbookViewId="0" topLeftCell="A1">
      <selection activeCell="A1" sqref="A1:H131"/>
    </sheetView>
  </sheetViews>
  <sheetFormatPr defaultColWidth="9.00390625" defaultRowHeight="12.75"/>
  <cols>
    <col min="1" max="1" width="72.75390625" style="11" customWidth="1"/>
    <col min="2" max="2" width="19.125" style="11" customWidth="1"/>
    <col min="3" max="3" width="13.875" style="11" hidden="1" customWidth="1"/>
    <col min="4" max="4" width="14.875" style="11" customWidth="1"/>
    <col min="5" max="5" width="13.875" style="11" hidden="1" customWidth="1"/>
    <col min="6" max="6" width="20.875" style="11" hidden="1" customWidth="1"/>
    <col min="7" max="7" width="13.875" style="11" customWidth="1"/>
    <col min="8" max="8" width="20.875" style="11" customWidth="1"/>
    <col min="9" max="9" width="15.375" style="11" customWidth="1"/>
    <col min="10" max="10" width="15.375" style="11" hidden="1" customWidth="1"/>
    <col min="11" max="11" width="15.375" style="79" hidden="1" customWidth="1"/>
    <col min="12" max="14" width="15.375" style="11" customWidth="1"/>
    <col min="15" max="16384" width="9.125" style="11" customWidth="1"/>
  </cols>
  <sheetData>
    <row r="1" spans="1:8" ht="16.5" customHeight="1">
      <c r="A1" s="155" t="s">
        <v>0</v>
      </c>
      <c r="B1" s="156"/>
      <c r="C1" s="156"/>
      <c r="D1" s="156"/>
      <c r="E1" s="156"/>
      <c r="F1" s="156"/>
      <c r="G1" s="156"/>
      <c r="H1" s="156"/>
    </row>
    <row r="2" spans="2:8" ht="12.75" customHeight="1">
      <c r="B2" s="157" t="s">
        <v>1</v>
      </c>
      <c r="C2" s="157"/>
      <c r="D2" s="157"/>
      <c r="E2" s="157"/>
      <c r="F2" s="157"/>
      <c r="G2" s="156"/>
      <c r="H2" s="156"/>
    </row>
    <row r="3" spans="1:8" ht="18" customHeight="1">
      <c r="A3" s="99" t="s">
        <v>121</v>
      </c>
      <c r="B3" s="157" t="s">
        <v>2</v>
      </c>
      <c r="C3" s="157"/>
      <c r="D3" s="157"/>
      <c r="E3" s="157"/>
      <c r="F3" s="157"/>
      <c r="G3" s="156"/>
      <c r="H3" s="156"/>
    </row>
    <row r="4" spans="2:8" ht="14.25" customHeight="1">
      <c r="B4" s="157" t="s">
        <v>43</v>
      </c>
      <c r="C4" s="157"/>
      <c r="D4" s="157"/>
      <c r="E4" s="157"/>
      <c r="F4" s="157"/>
      <c r="G4" s="156"/>
      <c r="H4" s="156"/>
    </row>
    <row r="5" spans="1:8" s="87" customFormat="1" ht="39.75" customHeight="1">
      <c r="A5" s="151"/>
      <c r="B5" s="152"/>
      <c r="C5" s="152"/>
      <c r="D5" s="152"/>
      <c r="E5" s="152"/>
      <c r="F5" s="152"/>
      <c r="G5" s="152"/>
      <c r="H5" s="152"/>
    </row>
    <row r="6" spans="1:8" s="87" customFormat="1" ht="33" customHeight="1">
      <c r="A6" s="153" t="s">
        <v>122</v>
      </c>
      <c r="B6" s="154"/>
      <c r="C6" s="154"/>
      <c r="D6" s="154"/>
      <c r="E6" s="154"/>
      <c r="F6" s="154"/>
      <c r="G6" s="154"/>
      <c r="H6" s="154"/>
    </row>
    <row r="7" spans="1:11" s="20" customFormat="1" ht="22.5" customHeight="1">
      <c r="A7" s="165" t="s">
        <v>3</v>
      </c>
      <c r="B7" s="165"/>
      <c r="C7" s="165"/>
      <c r="D7" s="165"/>
      <c r="E7" s="166"/>
      <c r="F7" s="166"/>
      <c r="G7" s="166"/>
      <c r="H7" s="166"/>
      <c r="K7" s="80"/>
    </row>
    <row r="8" spans="1:8" s="21" customFormat="1" ht="18.75" customHeight="1">
      <c r="A8" s="165" t="s">
        <v>125</v>
      </c>
      <c r="B8" s="165"/>
      <c r="C8" s="165"/>
      <c r="D8" s="165"/>
      <c r="E8" s="166"/>
      <c r="F8" s="166"/>
      <c r="G8" s="166"/>
      <c r="H8" s="166"/>
    </row>
    <row r="9" spans="1:8" s="22" customFormat="1" ht="17.25" customHeight="1">
      <c r="A9" s="167" t="s">
        <v>35</v>
      </c>
      <c r="B9" s="167"/>
      <c r="C9" s="167"/>
      <c r="D9" s="167"/>
      <c r="E9" s="168"/>
      <c r="F9" s="168"/>
      <c r="G9" s="168"/>
      <c r="H9" s="168"/>
    </row>
    <row r="10" spans="1:8" s="21" customFormat="1" ht="30" customHeight="1" thickBot="1">
      <c r="A10" s="163" t="s">
        <v>99</v>
      </c>
      <c r="B10" s="163"/>
      <c r="C10" s="163"/>
      <c r="D10" s="163"/>
      <c r="E10" s="164"/>
      <c r="F10" s="164"/>
      <c r="G10" s="164"/>
      <c r="H10" s="164"/>
    </row>
    <row r="11" spans="1:11" s="26" customFormat="1" ht="139.5" customHeight="1" thickBot="1">
      <c r="A11" s="23" t="s">
        <v>4</v>
      </c>
      <c r="B11" s="24" t="s">
        <v>5</v>
      </c>
      <c r="C11" s="25" t="s">
        <v>6</v>
      </c>
      <c r="D11" s="25" t="s">
        <v>44</v>
      </c>
      <c r="E11" s="25" t="s">
        <v>6</v>
      </c>
      <c r="F11" s="1" t="s">
        <v>7</v>
      </c>
      <c r="G11" s="25" t="s">
        <v>6</v>
      </c>
      <c r="H11" s="1" t="s">
        <v>7</v>
      </c>
      <c r="K11" s="81"/>
    </row>
    <row r="12" spans="1:11" s="32" customFormat="1" ht="12.75">
      <c r="A12" s="27">
        <v>1</v>
      </c>
      <c r="B12" s="28">
        <v>2</v>
      </c>
      <c r="C12" s="28">
        <v>3</v>
      </c>
      <c r="D12" s="29"/>
      <c r="E12" s="28">
        <v>3</v>
      </c>
      <c r="F12" s="2">
        <v>4</v>
      </c>
      <c r="G12" s="30">
        <v>3</v>
      </c>
      <c r="H12" s="31">
        <v>4</v>
      </c>
      <c r="K12" s="82"/>
    </row>
    <row r="13" spans="1:11" s="32" customFormat="1" ht="49.5" customHeight="1">
      <c r="A13" s="159" t="s">
        <v>8</v>
      </c>
      <c r="B13" s="160"/>
      <c r="C13" s="160"/>
      <c r="D13" s="160"/>
      <c r="E13" s="160"/>
      <c r="F13" s="160"/>
      <c r="G13" s="161"/>
      <c r="H13" s="162"/>
      <c r="K13" s="82"/>
    </row>
    <row r="14" spans="1:12" s="26" customFormat="1" ht="15">
      <c r="A14" s="33" t="s">
        <v>9</v>
      </c>
      <c r="B14" s="34" t="s">
        <v>10</v>
      </c>
      <c r="C14" s="35">
        <f>F14*12</f>
        <v>0</v>
      </c>
      <c r="D14" s="116">
        <f>G14*I14</f>
        <v>233620.41599999997</v>
      </c>
      <c r="E14" s="117">
        <f>H14*12</f>
        <v>28.799999999999997</v>
      </c>
      <c r="F14" s="118"/>
      <c r="G14" s="117">
        <f>H14*12</f>
        <v>28.799999999999997</v>
      </c>
      <c r="H14" s="117">
        <v>2.4</v>
      </c>
      <c r="I14" s="26">
        <v>8111.82</v>
      </c>
      <c r="J14" s="26">
        <v>1.07</v>
      </c>
      <c r="K14" s="81">
        <v>2.2363</v>
      </c>
      <c r="L14" s="26">
        <v>8615.62</v>
      </c>
    </row>
    <row r="15" spans="1:11" s="26" customFormat="1" ht="27.75" customHeight="1">
      <c r="A15" s="77" t="s">
        <v>106</v>
      </c>
      <c r="B15" s="78" t="s">
        <v>107</v>
      </c>
      <c r="C15" s="35"/>
      <c r="D15" s="116"/>
      <c r="E15" s="117"/>
      <c r="F15" s="118"/>
      <c r="G15" s="117"/>
      <c r="H15" s="117"/>
      <c r="K15" s="81"/>
    </row>
    <row r="16" spans="1:11" s="26" customFormat="1" ht="15">
      <c r="A16" s="77" t="s">
        <v>108</v>
      </c>
      <c r="B16" s="78" t="s">
        <v>107</v>
      </c>
      <c r="C16" s="35"/>
      <c r="D16" s="116"/>
      <c r="E16" s="117"/>
      <c r="F16" s="118"/>
      <c r="G16" s="117"/>
      <c r="H16" s="117"/>
      <c r="K16" s="81"/>
    </row>
    <row r="17" spans="1:11" s="26" customFormat="1" ht="15">
      <c r="A17" s="77" t="s">
        <v>109</v>
      </c>
      <c r="B17" s="78" t="s">
        <v>110</v>
      </c>
      <c r="C17" s="35"/>
      <c r="D17" s="116"/>
      <c r="E17" s="117"/>
      <c r="F17" s="118"/>
      <c r="G17" s="117"/>
      <c r="H17" s="117"/>
      <c r="K17" s="81"/>
    </row>
    <row r="18" spans="1:11" s="26" customFormat="1" ht="15">
      <c r="A18" s="77" t="s">
        <v>111</v>
      </c>
      <c r="B18" s="78" t="s">
        <v>107</v>
      </c>
      <c r="C18" s="35"/>
      <c r="D18" s="116"/>
      <c r="E18" s="117"/>
      <c r="F18" s="118"/>
      <c r="G18" s="117"/>
      <c r="H18" s="117"/>
      <c r="K18" s="81"/>
    </row>
    <row r="19" spans="1:11" s="26" customFormat="1" ht="30">
      <c r="A19" s="33" t="s">
        <v>11</v>
      </c>
      <c r="B19" s="37" t="s">
        <v>12</v>
      </c>
      <c r="C19" s="35">
        <f>F19*12</f>
        <v>0</v>
      </c>
      <c r="D19" s="116">
        <f>G19*I19</f>
        <v>144065.9232</v>
      </c>
      <c r="E19" s="117">
        <f>H19*12</f>
        <v>17.759999999999998</v>
      </c>
      <c r="F19" s="118"/>
      <c r="G19" s="117">
        <f>H19*12</f>
        <v>17.759999999999998</v>
      </c>
      <c r="H19" s="117">
        <v>1.48</v>
      </c>
      <c r="I19" s="26">
        <v>8111.82</v>
      </c>
      <c r="J19" s="26">
        <v>1.07</v>
      </c>
      <c r="K19" s="81">
        <v>1.3054000000000001</v>
      </c>
    </row>
    <row r="20" spans="1:11" s="26" customFormat="1" ht="15">
      <c r="A20" s="77" t="s">
        <v>112</v>
      </c>
      <c r="B20" s="78" t="s">
        <v>12</v>
      </c>
      <c r="C20" s="35"/>
      <c r="D20" s="116"/>
      <c r="E20" s="117"/>
      <c r="F20" s="118"/>
      <c r="G20" s="117"/>
      <c r="H20" s="117"/>
      <c r="K20" s="81"/>
    </row>
    <row r="21" spans="1:11" s="26" customFormat="1" ht="15">
      <c r="A21" s="77" t="s">
        <v>113</v>
      </c>
      <c r="B21" s="78" t="s">
        <v>12</v>
      </c>
      <c r="C21" s="35"/>
      <c r="D21" s="116"/>
      <c r="E21" s="117"/>
      <c r="F21" s="118"/>
      <c r="G21" s="117"/>
      <c r="H21" s="117"/>
      <c r="K21" s="81"/>
    </row>
    <row r="22" spans="1:11" s="26" customFormat="1" ht="15">
      <c r="A22" s="77" t="s">
        <v>123</v>
      </c>
      <c r="B22" s="78" t="s">
        <v>124</v>
      </c>
      <c r="C22" s="35"/>
      <c r="D22" s="116"/>
      <c r="E22" s="117"/>
      <c r="F22" s="118"/>
      <c r="G22" s="117"/>
      <c r="H22" s="117"/>
      <c r="K22" s="81"/>
    </row>
    <row r="23" spans="1:11" s="26" customFormat="1" ht="15">
      <c r="A23" s="77" t="s">
        <v>114</v>
      </c>
      <c r="B23" s="78" t="s">
        <v>12</v>
      </c>
      <c r="C23" s="35"/>
      <c r="D23" s="116"/>
      <c r="E23" s="117"/>
      <c r="F23" s="118"/>
      <c r="G23" s="117"/>
      <c r="H23" s="117"/>
      <c r="K23" s="81"/>
    </row>
    <row r="24" spans="1:11" s="26" customFormat="1" ht="25.5">
      <c r="A24" s="77" t="s">
        <v>115</v>
      </c>
      <c r="B24" s="78" t="s">
        <v>13</v>
      </c>
      <c r="C24" s="35"/>
      <c r="D24" s="116"/>
      <c r="E24" s="117"/>
      <c r="F24" s="118"/>
      <c r="G24" s="117"/>
      <c r="H24" s="117"/>
      <c r="K24" s="81"/>
    </row>
    <row r="25" spans="1:11" s="26" customFormat="1" ht="15">
      <c r="A25" s="77" t="s">
        <v>116</v>
      </c>
      <c r="B25" s="78" t="s">
        <v>12</v>
      </c>
      <c r="C25" s="35"/>
      <c r="D25" s="116"/>
      <c r="E25" s="117"/>
      <c r="F25" s="118"/>
      <c r="G25" s="117"/>
      <c r="H25" s="117"/>
      <c r="K25" s="81"/>
    </row>
    <row r="26" spans="1:11" s="26" customFormat="1" ht="15">
      <c r="A26" s="77" t="s">
        <v>117</v>
      </c>
      <c r="B26" s="78" t="s">
        <v>12</v>
      </c>
      <c r="C26" s="35"/>
      <c r="D26" s="116"/>
      <c r="E26" s="117"/>
      <c r="F26" s="118"/>
      <c r="G26" s="117"/>
      <c r="H26" s="117"/>
      <c r="K26" s="81"/>
    </row>
    <row r="27" spans="1:11" s="26" customFormat="1" ht="25.5">
      <c r="A27" s="77" t="s">
        <v>118</v>
      </c>
      <c r="B27" s="78" t="s">
        <v>119</v>
      </c>
      <c r="C27" s="35"/>
      <c r="D27" s="116"/>
      <c r="E27" s="117"/>
      <c r="F27" s="118"/>
      <c r="G27" s="117"/>
      <c r="H27" s="117"/>
      <c r="K27" s="81"/>
    </row>
    <row r="28" spans="1:12" s="39" customFormat="1" ht="15">
      <c r="A28" s="38" t="s">
        <v>14</v>
      </c>
      <c r="B28" s="34" t="s">
        <v>15</v>
      </c>
      <c r="C28" s="35">
        <f>F28*12</f>
        <v>0</v>
      </c>
      <c r="D28" s="116">
        <f>G28*I28</f>
        <v>62298.777599999994</v>
      </c>
      <c r="E28" s="117">
        <f>H28*12</f>
        <v>7.68</v>
      </c>
      <c r="F28" s="119"/>
      <c r="G28" s="117">
        <f>H28*12</f>
        <v>7.68</v>
      </c>
      <c r="H28" s="117">
        <v>0.64</v>
      </c>
      <c r="I28" s="26">
        <v>8111.82</v>
      </c>
      <c r="J28" s="26">
        <v>1.07</v>
      </c>
      <c r="K28" s="81">
        <v>0.5992000000000001</v>
      </c>
      <c r="L28" s="39">
        <v>8615.62</v>
      </c>
    </row>
    <row r="29" spans="1:12" s="26" customFormat="1" ht="15">
      <c r="A29" s="38" t="s">
        <v>16</v>
      </c>
      <c r="B29" s="34" t="s">
        <v>17</v>
      </c>
      <c r="C29" s="35">
        <f>F29*12</f>
        <v>0</v>
      </c>
      <c r="D29" s="116">
        <f>G29*I29</f>
        <v>202471.0272</v>
      </c>
      <c r="E29" s="117">
        <f>H29*12</f>
        <v>24.96</v>
      </c>
      <c r="F29" s="119"/>
      <c r="G29" s="117">
        <f>H29*12</f>
        <v>24.96</v>
      </c>
      <c r="H29" s="117">
        <v>2.08</v>
      </c>
      <c r="I29" s="26">
        <v>8111.82</v>
      </c>
      <c r="J29" s="26">
        <v>1.07</v>
      </c>
      <c r="K29" s="81">
        <v>1.9367</v>
      </c>
      <c r="L29" s="26">
        <v>8615.62</v>
      </c>
    </row>
    <row r="30" spans="1:11" s="26" customFormat="1" ht="15">
      <c r="A30" s="38" t="s">
        <v>36</v>
      </c>
      <c r="B30" s="34" t="s">
        <v>12</v>
      </c>
      <c r="C30" s="35">
        <f>F30*12</f>
        <v>0</v>
      </c>
      <c r="D30" s="116">
        <f>G30*I30</f>
        <v>131411.48400000003</v>
      </c>
      <c r="E30" s="117">
        <f>H30*12</f>
        <v>16.200000000000003</v>
      </c>
      <c r="F30" s="119"/>
      <c r="G30" s="117">
        <f>H30*12</f>
        <v>16.200000000000003</v>
      </c>
      <c r="H30" s="117">
        <v>1.35</v>
      </c>
      <c r="I30" s="26">
        <v>8111.82</v>
      </c>
      <c r="J30" s="26">
        <v>1.07</v>
      </c>
      <c r="K30" s="81">
        <v>1.2626</v>
      </c>
    </row>
    <row r="31" spans="1:11" s="26" customFormat="1" ht="45">
      <c r="A31" s="38" t="s">
        <v>137</v>
      </c>
      <c r="B31" s="34"/>
      <c r="C31" s="35"/>
      <c r="D31" s="116">
        <f>D32+D33+D34+D35</f>
        <v>34075.36</v>
      </c>
      <c r="E31" s="117"/>
      <c r="F31" s="119"/>
      <c r="G31" s="117">
        <f>D31/I31</f>
        <v>4.200704650744223</v>
      </c>
      <c r="H31" s="117">
        <f>G31/12</f>
        <v>0.3500587208953519</v>
      </c>
      <c r="I31" s="26">
        <v>8111.82</v>
      </c>
      <c r="K31" s="81"/>
    </row>
    <row r="32" spans="1:11" s="26" customFormat="1" ht="15">
      <c r="A32" s="46" t="s">
        <v>138</v>
      </c>
      <c r="B32" s="47"/>
      <c r="C32" s="76"/>
      <c r="D32" s="120">
        <v>7630.24</v>
      </c>
      <c r="E32" s="121"/>
      <c r="F32" s="122"/>
      <c r="G32" s="121"/>
      <c r="H32" s="121"/>
      <c r="K32" s="81"/>
    </row>
    <row r="33" spans="1:11" s="26" customFormat="1" ht="15">
      <c r="A33" s="46" t="s">
        <v>139</v>
      </c>
      <c r="B33" s="47"/>
      <c r="C33" s="76"/>
      <c r="D33" s="120">
        <v>11235.24</v>
      </c>
      <c r="E33" s="121"/>
      <c r="F33" s="122"/>
      <c r="G33" s="121"/>
      <c r="H33" s="121"/>
      <c r="K33" s="81"/>
    </row>
    <row r="34" spans="1:11" s="26" customFormat="1" ht="15">
      <c r="A34" s="46" t="s">
        <v>141</v>
      </c>
      <c r="B34" s="47"/>
      <c r="C34" s="76"/>
      <c r="D34" s="120">
        <v>4509.88</v>
      </c>
      <c r="E34" s="121"/>
      <c r="F34" s="122"/>
      <c r="G34" s="121"/>
      <c r="H34" s="121"/>
      <c r="K34" s="81"/>
    </row>
    <row r="35" spans="1:11" s="26" customFormat="1" ht="15">
      <c r="A35" s="46" t="s">
        <v>143</v>
      </c>
      <c r="B35" s="47"/>
      <c r="C35" s="76"/>
      <c r="D35" s="120">
        <f>2*5350</f>
        <v>10700</v>
      </c>
      <c r="E35" s="121"/>
      <c r="F35" s="122"/>
      <c r="G35" s="121"/>
      <c r="H35" s="121"/>
      <c r="K35" s="81"/>
    </row>
    <row r="36" spans="1:11" s="26" customFormat="1" ht="60">
      <c r="A36" s="38" t="s">
        <v>144</v>
      </c>
      <c r="B36" s="47"/>
      <c r="C36" s="76"/>
      <c r="D36" s="116">
        <f>4*18916.67</f>
        <v>75666.68</v>
      </c>
      <c r="E36" s="117"/>
      <c r="F36" s="119"/>
      <c r="G36" s="117">
        <f>D36/I36</f>
        <v>9.327953529540842</v>
      </c>
      <c r="H36" s="117">
        <f>G36/12</f>
        <v>0.7773294607950701</v>
      </c>
      <c r="I36" s="26">
        <v>8111.82</v>
      </c>
      <c r="K36" s="81"/>
    </row>
    <row r="37" spans="1:11" s="26" customFormat="1" ht="18" customHeight="1">
      <c r="A37" s="38" t="s">
        <v>37</v>
      </c>
      <c r="B37" s="34" t="s">
        <v>12</v>
      </c>
      <c r="C37" s="35">
        <f>F37*12</f>
        <v>0</v>
      </c>
      <c r="D37" s="116">
        <f>G37*I37</f>
        <v>152826.6888</v>
      </c>
      <c r="E37" s="117">
        <f>H37*12</f>
        <v>18.84</v>
      </c>
      <c r="F37" s="119"/>
      <c r="G37" s="117">
        <f>H37*12</f>
        <v>18.84</v>
      </c>
      <c r="H37" s="117">
        <v>1.57</v>
      </c>
      <c r="I37" s="26">
        <v>8111.82</v>
      </c>
      <c r="J37" s="26">
        <v>1.07</v>
      </c>
      <c r="K37" s="81">
        <v>1.4659000000000002</v>
      </c>
    </row>
    <row r="38" spans="1:11" s="26" customFormat="1" ht="28.5">
      <c r="A38" s="38" t="s">
        <v>38</v>
      </c>
      <c r="B38" s="40" t="s">
        <v>39</v>
      </c>
      <c r="C38" s="35">
        <f>F38*12</f>
        <v>0</v>
      </c>
      <c r="D38" s="116">
        <f>G38*I38</f>
        <v>324148.3272</v>
      </c>
      <c r="E38" s="117">
        <f>H38*12</f>
        <v>39.96</v>
      </c>
      <c r="F38" s="119"/>
      <c r="G38" s="117">
        <f>H38*12</f>
        <v>39.96</v>
      </c>
      <c r="H38" s="117">
        <v>3.33</v>
      </c>
      <c r="I38" s="26">
        <v>8111.82</v>
      </c>
      <c r="J38" s="26">
        <v>1.07</v>
      </c>
      <c r="K38" s="81">
        <v>3.1137</v>
      </c>
    </row>
    <row r="39" spans="1:12" s="32" customFormat="1" ht="30">
      <c r="A39" s="38" t="s">
        <v>63</v>
      </c>
      <c r="B39" s="34" t="s">
        <v>10</v>
      </c>
      <c r="C39" s="41"/>
      <c r="D39" s="116">
        <f>1733.72*I39/L39</f>
        <v>1632.340396907013</v>
      </c>
      <c r="E39" s="123"/>
      <c r="F39" s="119"/>
      <c r="G39" s="117">
        <f>D39/I39</f>
        <v>0.20122985925563106</v>
      </c>
      <c r="H39" s="117">
        <f aca="true" t="shared" si="0" ref="H39:H45">G39/12</f>
        <v>0.016769154937969256</v>
      </c>
      <c r="I39" s="26">
        <v>8111.82</v>
      </c>
      <c r="J39" s="26">
        <v>1.07</v>
      </c>
      <c r="K39" s="81">
        <v>0.010700000000000001</v>
      </c>
      <c r="L39" s="32">
        <v>8615.62</v>
      </c>
    </row>
    <row r="40" spans="1:12" s="32" customFormat="1" ht="27.75" customHeight="1">
      <c r="A40" s="38" t="s">
        <v>88</v>
      </c>
      <c r="B40" s="34" t="s">
        <v>10</v>
      </c>
      <c r="C40" s="41"/>
      <c r="D40" s="116">
        <f>1733.72*I40/L40</f>
        <v>1632.340396907013</v>
      </c>
      <c r="E40" s="123"/>
      <c r="F40" s="119"/>
      <c r="G40" s="117">
        <f>D40/I40</f>
        <v>0.20122985925563106</v>
      </c>
      <c r="H40" s="117">
        <f t="shared" si="0"/>
        <v>0.016769154937969256</v>
      </c>
      <c r="I40" s="26">
        <v>8111.82</v>
      </c>
      <c r="J40" s="26">
        <v>1.07</v>
      </c>
      <c r="K40" s="81">
        <v>0.010700000000000001</v>
      </c>
      <c r="L40" s="32">
        <v>8615.62</v>
      </c>
    </row>
    <row r="41" spans="1:12" s="32" customFormat="1" ht="24" customHeight="1">
      <c r="A41" s="38" t="s">
        <v>64</v>
      </c>
      <c r="B41" s="34" t="s">
        <v>10</v>
      </c>
      <c r="C41" s="41"/>
      <c r="D41" s="116">
        <f>10948.1*I41/L41</f>
        <v>10307.907793287075</v>
      </c>
      <c r="E41" s="123"/>
      <c r="F41" s="119"/>
      <c r="G41" s="117">
        <f>D41/I41</f>
        <v>1.2707268890689236</v>
      </c>
      <c r="H41" s="117">
        <f t="shared" si="0"/>
        <v>0.1058939074224103</v>
      </c>
      <c r="I41" s="26">
        <v>8111.82</v>
      </c>
      <c r="J41" s="26">
        <v>1.07</v>
      </c>
      <c r="K41" s="81">
        <v>0.0963</v>
      </c>
      <c r="L41" s="32">
        <v>8615.62</v>
      </c>
    </row>
    <row r="42" spans="1:11" s="32" customFormat="1" ht="30" hidden="1">
      <c r="A42" s="38" t="s">
        <v>65</v>
      </c>
      <c r="B42" s="34" t="s">
        <v>13</v>
      </c>
      <c r="C42" s="41"/>
      <c r="D42" s="116">
        <f>G42*I42</f>
        <v>0</v>
      </c>
      <c r="E42" s="123"/>
      <c r="F42" s="119"/>
      <c r="G42" s="117">
        <f>H42*12</f>
        <v>0</v>
      </c>
      <c r="H42" s="117">
        <f t="shared" si="0"/>
        <v>0.016769154937969252</v>
      </c>
      <c r="I42" s="26">
        <v>8615.62</v>
      </c>
      <c r="J42" s="26">
        <v>1.07</v>
      </c>
      <c r="K42" s="81">
        <v>0</v>
      </c>
    </row>
    <row r="43" spans="1:11" s="32" customFormat="1" ht="30" hidden="1">
      <c r="A43" s="38" t="s">
        <v>66</v>
      </c>
      <c r="B43" s="34" t="s">
        <v>13</v>
      </c>
      <c r="C43" s="41"/>
      <c r="D43" s="116">
        <f>G43*I43</f>
        <v>0</v>
      </c>
      <c r="E43" s="123"/>
      <c r="F43" s="119"/>
      <c r="G43" s="117">
        <f>H43*12</f>
        <v>0</v>
      </c>
      <c r="H43" s="117">
        <f t="shared" si="0"/>
        <v>0.016769154937969252</v>
      </c>
      <c r="I43" s="26">
        <v>8615.62</v>
      </c>
      <c r="J43" s="26">
        <v>1.07</v>
      </c>
      <c r="K43" s="81">
        <v>0</v>
      </c>
    </row>
    <row r="44" spans="1:11" s="32" customFormat="1" ht="30" hidden="1">
      <c r="A44" s="38" t="s">
        <v>67</v>
      </c>
      <c r="B44" s="34" t="s">
        <v>13</v>
      </c>
      <c r="C44" s="41"/>
      <c r="D44" s="116">
        <f>G44*I44</f>
        <v>0</v>
      </c>
      <c r="E44" s="123"/>
      <c r="F44" s="119"/>
      <c r="G44" s="117">
        <f>H44*12</f>
        <v>0</v>
      </c>
      <c r="H44" s="117">
        <f t="shared" si="0"/>
        <v>0.016769154937969252</v>
      </c>
      <c r="I44" s="26">
        <v>8615.62</v>
      </c>
      <c r="J44" s="26">
        <v>1.07</v>
      </c>
      <c r="K44" s="81">
        <v>0</v>
      </c>
    </row>
    <row r="45" spans="1:12" s="32" customFormat="1" ht="30">
      <c r="A45" s="38" t="s">
        <v>126</v>
      </c>
      <c r="B45" s="34" t="s">
        <v>13</v>
      </c>
      <c r="C45" s="41"/>
      <c r="D45" s="116">
        <f>10948.11*I45/L45</f>
        <v>10307.917208535195</v>
      </c>
      <c r="E45" s="123"/>
      <c r="F45" s="119"/>
      <c r="G45" s="117">
        <f>D45/I45</f>
        <v>1.270728049751498</v>
      </c>
      <c r="H45" s="117">
        <f t="shared" si="0"/>
        <v>0.10589400414595816</v>
      </c>
      <c r="I45" s="26">
        <v>8111.82</v>
      </c>
      <c r="J45" s="26"/>
      <c r="K45" s="81"/>
      <c r="L45" s="32">
        <v>8615.62</v>
      </c>
    </row>
    <row r="46" spans="1:11" s="32" customFormat="1" ht="30">
      <c r="A46" s="38" t="s">
        <v>24</v>
      </c>
      <c r="B46" s="34"/>
      <c r="C46" s="41">
        <f>F46*12</f>
        <v>0</v>
      </c>
      <c r="D46" s="116">
        <f>G46*I46</f>
        <v>17521.5312</v>
      </c>
      <c r="E46" s="123">
        <f>H46*12</f>
        <v>2.16</v>
      </c>
      <c r="F46" s="119"/>
      <c r="G46" s="117">
        <f>H46*12</f>
        <v>2.16</v>
      </c>
      <c r="H46" s="117">
        <v>0.18</v>
      </c>
      <c r="I46" s="26">
        <v>8111.82</v>
      </c>
      <c r="J46" s="26">
        <v>1.07</v>
      </c>
      <c r="K46" s="81">
        <v>0.1391</v>
      </c>
    </row>
    <row r="47" spans="1:12" s="26" customFormat="1" ht="15">
      <c r="A47" s="38" t="s">
        <v>26</v>
      </c>
      <c r="B47" s="34" t="s">
        <v>27</v>
      </c>
      <c r="C47" s="41">
        <f>F47*12</f>
        <v>0</v>
      </c>
      <c r="D47" s="116">
        <f>G47*I47</f>
        <v>3893.6735999999996</v>
      </c>
      <c r="E47" s="123">
        <f>H47*12</f>
        <v>0.48</v>
      </c>
      <c r="F47" s="119"/>
      <c r="G47" s="117">
        <f>H47*12</f>
        <v>0.48</v>
      </c>
      <c r="H47" s="117">
        <v>0.04</v>
      </c>
      <c r="I47" s="26">
        <v>8111.82</v>
      </c>
      <c r="J47" s="26">
        <v>1.07</v>
      </c>
      <c r="K47" s="81">
        <v>0.032100000000000004</v>
      </c>
      <c r="L47" s="26">
        <v>8615.62</v>
      </c>
    </row>
    <row r="48" spans="1:12" s="26" customFormat="1" ht="15">
      <c r="A48" s="38" t="s">
        <v>28</v>
      </c>
      <c r="B48" s="42" t="s">
        <v>29</v>
      </c>
      <c r="C48" s="43">
        <f>F48*12</f>
        <v>0</v>
      </c>
      <c r="D48" s="116">
        <f>2373.6*I48/L48</f>
        <v>2234.803293552872</v>
      </c>
      <c r="E48" s="124">
        <f>H48*12</f>
        <v>0.2754996158140679</v>
      </c>
      <c r="F48" s="125"/>
      <c r="G48" s="117">
        <f>D48/I48</f>
        <v>0.2754996158140679</v>
      </c>
      <c r="H48" s="117">
        <f>G48/12</f>
        <v>0.02295830131783899</v>
      </c>
      <c r="I48" s="26">
        <v>8111.82</v>
      </c>
      <c r="J48" s="26">
        <v>1.07</v>
      </c>
      <c r="K48" s="81">
        <v>0.021400000000000002</v>
      </c>
      <c r="L48" s="26">
        <v>8615.62</v>
      </c>
    </row>
    <row r="49" spans="1:12" s="39" customFormat="1" ht="30">
      <c r="A49" s="38" t="s">
        <v>25</v>
      </c>
      <c r="B49" s="34" t="s">
        <v>105</v>
      </c>
      <c r="C49" s="41">
        <f>F49*12</f>
        <v>0</v>
      </c>
      <c r="D49" s="116">
        <f>3560.39*I49/L49</f>
        <v>3352.1955250811893</v>
      </c>
      <c r="E49" s="123">
        <f>H49*12</f>
        <v>0.4132482630385277</v>
      </c>
      <c r="F49" s="119"/>
      <c r="G49" s="117">
        <f>D49/I49</f>
        <v>0.4132482630385277</v>
      </c>
      <c r="H49" s="117">
        <f>G49/12</f>
        <v>0.03443735525321064</v>
      </c>
      <c r="I49" s="26">
        <v>8111.82</v>
      </c>
      <c r="J49" s="26">
        <v>1.07</v>
      </c>
      <c r="K49" s="81">
        <v>0.032100000000000004</v>
      </c>
      <c r="L49" s="39">
        <v>8615.62</v>
      </c>
    </row>
    <row r="50" spans="1:11" s="39" customFormat="1" ht="15">
      <c r="A50" s="38" t="s">
        <v>45</v>
      </c>
      <c r="B50" s="34"/>
      <c r="C50" s="35"/>
      <c r="D50" s="117">
        <v>38605.4</v>
      </c>
      <c r="E50" s="117"/>
      <c r="F50" s="119"/>
      <c r="G50" s="117">
        <f>D50/I50</f>
        <v>4.759153925999344</v>
      </c>
      <c r="H50" s="117">
        <v>0.39</v>
      </c>
      <c r="I50" s="26">
        <v>8111.82</v>
      </c>
      <c r="J50" s="26">
        <v>1.07</v>
      </c>
      <c r="K50" s="81">
        <v>0.4542604095776334</v>
      </c>
    </row>
    <row r="51" spans="1:11" s="32" customFormat="1" ht="15" hidden="1">
      <c r="A51" s="15" t="s">
        <v>75</v>
      </c>
      <c r="B51" s="44" t="s">
        <v>18</v>
      </c>
      <c r="C51" s="6"/>
      <c r="D51" s="126"/>
      <c r="E51" s="127"/>
      <c r="F51" s="128"/>
      <c r="G51" s="127"/>
      <c r="H51" s="127">
        <v>0</v>
      </c>
      <c r="I51" s="26">
        <v>8111.12</v>
      </c>
      <c r="J51" s="26">
        <v>1.07</v>
      </c>
      <c r="K51" s="81">
        <v>0</v>
      </c>
    </row>
    <row r="52" spans="1:12" s="32" customFormat="1" ht="15">
      <c r="A52" s="15" t="s">
        <v>57</v>
      </c>
      <c r="B52" s="44" t="s">
        <v>18</v>
      </c>
      <c r="C52" s="6"/>
      <c r="D52" s="126">
        <f>276.61*I52/L52</f>
        <v>274.2434483036782</v>
      </c>
      <c r="E52" s="127"/>
      <c r="F52" s="128"/>
      <c r="G52" s="127"/>
      <c r="H52" s="127"/>
      <c r="I52" s="26">
        <v>8111.82</v>
      </c>
      <c r="J52" s="26">
        <v>1.07</v>
      </c>
      <c r="K52" s="81">
        <v>0.010700000000000001</v>
      </c>
      <c r="L52" s="32">
        <v>8181.82</v>
      </c>
    </row>
    <row r="53" spans="1:12" s="32" customFormat="1" ht="15">
      <c r="A53" s="15" t="s">
        <v>19</v>
      </c>
      <c r="B53" s="44" t="s">
        <v>23</v>
      </c>
      <c r="C53" s="6">
        <f>F53*12</f>
        <v>0</v>
      </c>
      <c r="D53" s="126">
        <f>780.14*I53/L53</f>
        <v>734.5211667645508</v>
      </c>
      <c r="E53" s="127">
        <f>H53*12</f>
        <v>0</v>
      </c>
      <c r="F53" s="128"/>
      <c r="G53" s="127"/>
      <c r="H53" s="127"/>
      <c r="I53" s="26">
        <v>8111.82</v>
      </c>
      <c r="J53" s="26">
        <v>1.07</v>
      </c>
      <c r="K53" s="81">
        <v>0.010700000000000001</v>
      </c>
      <c r="L53" s="32">
        <v>8615.62</v>
      </c>
    </row>
    <row r="54" spans="1:12" s="32" customFormat="1" ht="15">
      <c r="A54" s="15" t="s">
        <v>128</v>
      </c>
      <c r="B54" s="44" t="s">
        <v>18</v>
      </c>
      <c r="C54" s="6">
        <f>F54*12</f>
        <v>0</v>
      </c>
      <c r="D54" s="126">
        <f>16718.22*I54/L54</f>
        <v>15740.618940993218</v>
      </c>
      <c r="E54" s="127">
        <f>H54*12</f>
        <v>0</v>
      </c>
      <c r="F54" s="128"/>
      <c r="G54" s="127"/>
      <c r="H54" s="127"/>
      <c r="I54" s="26">
        <v>8111.82</v>
      </c>
      <c r="J54" s="26">
        <v>1.07</v>
      </c>
      <c r="K54" s="81">
        <v>0.18190000000000003</v>
      </c>
      <c r="L54" s="32">
        <v>8615.62</v>
      </c>
    </row>
    <row r="55" spans="1:11" s="32" customFormat="1" ht="15">
      <c r="A55" s="15" t="s">
        <v>73</v>
      </c>
      <c r="B55" s="44" t="s">
        <v>18</v>
      </c>
      <c r="C55" s="6">
        <f>F55*12</f>
        <v>0</v>
      </c>
      <c r="D55" s="126">
        <v>1486.7</v>
      </c>
      <c r="E55" s="127">
        <f>H55*12</f>
        <v>0</v>
      </c>
      <c r="F55" s="128"/>
      <c r="G55" s="127"/>
      <c r="H55" s="127"/>
      <c r="I55" s="26">
        <v>8111.82</v>
      </c>
      <c r="J55" s="26">
        <v>1.07</v>
      </c>
      <c r="K55" s="81">
        <v>0.010700000000000001</v>
      </c>
    </row>
    <row r="56" spans="1:11" s="32" customFormat="1" ht="15">
      <c r="A56" s="15" t="s">
        <v>20</v>
      </c>
      <c r="B56" s="44" t="s">
        <v>18</v>
      </c>
      <c r="C56" s="6">
        <f>F56*12</f>
        <v>0</v>
      </c>
      <c r="D56" s="126">
        <v>4971.09</v>
      </c>
      <c r="E56" s="127">
        <f>H56*12</f>
        <v>0</v>
      </c>
      <c r="F56" s="128"/>
      <c r="G56" s="127"/>
      <c r="H56" s="127"/>
      <c r="I56" s="26">
        <v>8111.82</v>
      </c>
      <c r="J56" s="26">
        <v>1.07</v>
      </c>
      <c r="K56" s="81">
        <v>0.042800000000000005</v>
      </c>
    </row>
    <row r="57" spans="1:11" s="32" customFormat="1" ht="15">
      <c r="A57" s="15" t="s">
        <v>21</v>
      </c>
      <c r="B57" s="44" t="s">
        <v>18</v>
      </c>
      <c r="C57" s="6">
        <f>F57*12</f>
        <v>0</v>
      </c>
      <c r="D57" s="126">
        <v>780.14</v>
      </c>
      <c r="E57" s="127">
        <f>H57*12</f>
        <v>0</v>
      </c>
      <c r="F57" s="128"/>
      <c r="G57" s="127"/>
      <c r="H57" s="127"/>
      <c r="I57" s="26">
        <v>8111.82</v>
      </c>
      <c r="J57" s="26">
        <v>1.07</v>
      </c>
      <c r="K57" s="81">
        <v>0.010700000000000001</v>
      </c>
    </row>
    <row r="58" spans="1:12" s="32" customFormat="1" ht="15">
      <c r="A58" s="15" t="s">
        <v>70</v>
      </c>
      <c r="B58" s="44" t="s">
        <v>18</v>
      </c>
      <c r="C58" s="6"/>
      <c r="D58" s="126">
        <f>743.32*I58/L58</f>
        <v>699.8542231899736</v>
      </c>
      <c r="E58" s="127"/>
      <c r="F58" s="128"/>
      <c r="G58" s="127"/>
      <c r="H58" s="127"/>
      <c r="I58" s="26">
        <v>8111.82</v>
      </c>
      <c r="J58" s="26">
        <v>1.07</v>
      </c>
      <c r="K58" s="81">
        <v>0.010700000000000001</v>
      </c>
      <c r="L58" s="32">
        <v>8615.62</v>
      </c>
    </row>
    <row r="59" spans="1:11" s="32" customFormat="1" ht="15">
      <c r="A59" s="15" t="s">
        <v>71</v>
      </c>
      <c r="B59" s="44" t="s">
        <v>23</v>
      </c>
      <c r="C59" s="6"/>
      <c r="D59" s="126">
        <v>2973.4</v>
      </c>
      <c r="E59" s="127"/>
      <c r="F59" s="128"/>
      <c r="G59" s="127"/>
      <c r="H59" s="127"/>
      <c r="I59" s="26">
        <v>8111.82</v>
      </c>
      <c r="J59" s="26">
        <v>1.07</v>
      </c>
      <c r="K59" s="81">
        <v>0.032100000000000004</v>
      </c>
    </row>
    <row r="60" spans="1:12" s="32" customFormat="1" ht="25.5">
      <c r="A60" s="15" t="s">
        <v>22</v>
      </c>
      <c r="B60" s="44" t="s">
        <v>18</v>
      </c>
      <c r="C60" s="6">
        <f>F60*12</f>
        <v>0</v>
      </c>
      <c r="D60" s="126">
        <f>6209.39*I60/L60</f>
        <v>5846.294751834458</v>
      </c>
      <c r="E60" s="127">
        <f>H60*12</f>
        <v>0</v>
      </c>
      <c r="F60" s="128"/>
      <c r="G60" s="127"/>
      <c r="H60" s="127"/>
      <c r="I60" s="26">
        <v>8111.82</v>
      </c>
      <c r="J60" s="26">
        <v>1.07</v>
      </c>
      <c r="K60" s="81">
        <v>0.053500000000000006</v>
      </c>
      <c r="L60" s="32">
        <v>8615.62</v>
      </c>
    </row>
    <row r="61" spans="1:12" s="32" customFormat="1" ht="15">
      <c r="A61" s="15" t="s">
        <v>127</v>
      </c>
      <c r="B61" s="44" t="s">
        <v>18</v>
      </c>
      <c r="C61" s="6"/>
      <c r="D61" s="126">
        <f>5142.55*I61/L61</f>
        <v>5098.55263755497</v>
      </c>
      <c r="E61" s="127"/>
      <c r="F61" s="128"/>
      <c r="G61" s="127"/>
      <c r="H61" s="127"/>
      <c r="I61" s="26">
        <v>8111.82</v>
      </c>
      <c r="J61" s="26">
        <v>1.07</v>
      </c>
      <c r="K61" s="81">
        <v>0.010700000000000001</v>
      </c>
      <c r="L61" s="32">
        <v>8181.82</v>
      </c>
    </row>
    <row r="62" spans="1:11" s="32" customFormat="1" ht="15" hidden="1">
      <c r="A62" s="15" t="s">
        <v>76</v>
      </c>
      <c r="B62" s="44" t="s">
        <v>18</v>
      </c>
      <c r="C62" s="16"/>
      <c r="D62" s="126"/>
      <c r="E62" s="129"/>
      <c r="F62" s="128"/>
      <c r="G62" s="127"/>
      <c r="H62" s="127"/>
      <c r="I62" s="26">
        <v>8111.82</v>
      </c>
      <c r="J62" s="26">
        <v>1.07</v>
      </c>
      <c r="K62" s="81">
        <v>0</v>
      </c>
    </row>
    <row r="63" spans="1:11" s="32" customFormat="1" ht="15" hidden="1">
      <c r="A63" s="15"/>
      <c r="B63" s="44"/>
      <c r="C63" s="6"/>
      <c r="D63" s="126"/>
      <c r="E63" s="127"/>
      <c r="F63" s="128"/>
      <c r="G63" s="127"/>
      <c r="H63" s="127"/>
      <c r="I63" s="26">
        <v>8111.82</v>
      </c>
      <c r="J63" s="26"/>
      <c r="K63" s="81"/>
    </row>
    <row r="64" spans="1:11" s="39" customFormat="1" ht="30">
      <c r="A64" s="38" t="s">
        <v>53</v>
      </c>
      <c r="B64" s="34"/>
      <c r="C64" s="35"/>
      <c r="D64" s="117">
        <f>D65+D66+D67+D68+D73+D74</f>
        <v>12766.138461152434</v>
      </c>
      <c r="E64" s="117"/>
      <c r="F64" s="119"/>
      <c r="G64" s="117">
        <f>D64/I64</f>
        <v>1.5737699383310322</v>
      </c>
      <c r="H64" s="117">
        <f>G64/12</f>
        <v>0.13114749486091934</v>
      </c>
      <c r="I64" s="26">
        <v>8111.82</v>
      </c>
      <c r="J64" s="26">
        <v>1.07</v>
      </c>
      <c r="K64" s="81">
        <v>0.28267298060189316</v>
      </c>
    </row>
    <row r="65" spans="1:12" s="32" customFormat="1" ht="15">
      <c r="A65" s="15" t="s">
        <v>46</v>
      </c>
      <c r="B65" s="44" t="s">
        <v>74</v>
      </c>
      <c r="C65" s="6"/>
      <c r="D65" s="147">
        <f>2230.05*I65/L65</f>
        <v>2099.6474068029925</v>
      </c>
      <c r="E65" s="148"/>
      <c r="F65" s="149"/>
      <c r="G65" s="148"/>
      <c r="H65" s="148"/>
      <c r="I65" s="26">
        <v>8111.82</v>
      </c>
      <c r="J65" s="26">
        <v>1.07</v>
      </c>
      <c r="K65" s="81">
        <v>0.021400000000000002</v>
      </c>
      <c r="L65" s="32">
        <v>8615.62</v>
      </c>
    </row>
    <row r="66" spans="1:12" s="32" customFormat="1" ht="25.5">
      <c r="A66" s="15" t="s">
        <v>47</v>
      </c>
      <c r="B66" s="44" t="s">
        <v>58</v>
      </c>
      <c r="C66" s="6"/>
      <c r="D66" s="147">
        <f>1486.7*I66/L66</f>
        <v>1399.7649378686617</v>
      </c>
      <c r="E66" s="148"/>
      <c r="F66" s="149"/>
      <c r="G66" s="148"/>
      <c r="H66" s="148"/>
      <c r="I66" s="26">
        <v>8111.82</v>
      </c>
      <c r="J66" s="26">
        <v>1.07</v>
      </c>
      <c r="K66" s="81">
        <v>0.010700000000000001</v>
      </c>
      <c r="L66" s="32">
        <v>8615.62</v>
      </c>
    </row>
    <row r="67" spans="1:12" s="32" customFormat="1" ht="15">
      <c r="A67" s="15" t="s">
        <v>81</v>
      </c>
      <c r="B67" s="44" t="s">
        <v>80</v>
      </c>
      <c r="C67" s="6"/>
      <c r="D67" s="147">
        <f>1560.23*I67/L67</f>
        <v>1468.995257288506</v>
      </c>
      <c r="E67" s="148"/>
      <c r="F67" s="149"/>
      <c r="G67" s="148"/>
      <c r="H67" s="148"/>
      <c r="I67" s="26">
        <v>8111.82</v>
      </c>
      <c r="J67" s="26">
        <v>1.07</v>
      </c>
      <c r="K67" s="81">
        <v>0.010700000000000001</v>
      </c>
      <c r="L67" s="32">
        <v>8615.62</v>
      </c>
    </row>
    <row r="68" spans="1:12" s="32" customFormat="1" ht="25.5">
      <c r="A68" s="15" t="s">
        <v>77</v>
      </c>
      <c r="B68" s="44" t="s">
        <v>78</v>
      </c>
      <c r="C68" s="6"/>
      <c r="D68" s="147">
        <f>1486.68*I68/L68</f>
        <v>1473.9606294931937</v>
      </c>
      <c r="E68" s="148"/>
      <c r="F68" s="149"/>
      <c r="G68" s="148"/>
      <c r="H68" s="148"/>
      <c r="I68" s="26">
        <v>8111.82</v>
      </c>
      <c r="J68" s="26">
        <v>1.07</v>
      </c>
      <c r="K68" s="81">
        <v>0.010700000000000001</v>
      </c>
      <c r="L68" s="32">
        <v>8181.82</v>
      </c>
    </row>
    <row r="69" spans="1:11" s="32" customFormat="1" ht="15" hidden="1">
      <c r="A69" s="15" t="s">
        <v>48</v>
      </c>
      <c r="B69" s="44" t="s">
        <v>79</v>
      </c>
      <c r="C69" s="6"/>
      <c r="D69" s="147">
        <f>G69*I69</f>
        <v>0</v>
      </c>
      <c r="E69" s="148"/>
      <c r="F69" s="149"/>
      <c r="G69" s="148"/>
      <c r="H69" s="148"/>
      <c r="I69" s="26">
        <v>8111.82</v>
      </c>
      <c r="J69" s="26">
        <v>1.07</v>
      </c>
      <c r="K69" s="81">
        <v>0</v>
      </c>
    </row>
    <row r="70" spans="1:11" s="32" customFormat="1" ht="15" hidden="1">
      <c r="A70" s="15" t="s">
        <v>61</v>
      </c>
      <c r="B70" s="44" t="s">
        <v>80</v>
      </c>
      <c r="C70" s="6"/>
      <c r="D70" s="147"/>
      <c r="E70" s="148"/>
      <c r="F70" s="149"/>
      <c r="G70" s="148"/>
      <c r="H70" s="148"/>
      <c r="I70" s="26">
        <v>8111.82</v>
      </c>
      <c r="J70" s="26">
        <v>1.07</v>
      </c>
      <c r="K70" s="81">
        <v>0</v>
      </c>
    </row>
    <row r="71" spans="1:11" s="32" customFormat="1" ht="15" hidden="1">
      <c r="A71" s="15" t="s">
        <v>62</v>
      </c>
      <c r="B71" s="44" t="s">
        <v>18</v>
      </c>
      <c r="C71" s="6"/>
      <c r="D71" s="147"/>
      <c r="E71" s="148"/>
      <c r="F71" s="149"/>
      <c r="G71" s="148"/>
      <c r="H71" s="148"/>
      <c r="I71" s="26">
        <v>8111.82</v>
      </c>
      <c r="J71" s="26">
        <v>1.07</v>
      </c>
      <c r="K71" s="81">
        <v>0</v>
      </c>
    </row>
    <row r="72" spans="1:11" s="32" customFormat="1" ht="25.5" hidden="1">
      <c r="A72" s="15" t="s">
        <v>59</v>
      </c>
      <c r="B72" s="44" t="s">
        <v>18</v>
      </c>
      <c r="C72" s="6"/>
      <c r="D72" s="147"/>
      <c r="E72" s="148"/>
      <c r="F72" s="149"/>
      <c r="G72" s="148"/>
      <c r="H72" s="148"/>
      <c r="I72" s="26">
        <v>8111.82</v>
      </c>
      <c r="J72" s="26">
        <v>1.07</v>
      </c>
      <c r="K72" s="81">
        <v>0</v>
      </c>
    </row>
    <row r="73" spans="1:12" s="32" customFormat="1" ht="25.5" customHeight="1">
      <c r="A73" s="15" t="s">
        <v>130</v>
      </c>
      <c r="B73" s="44" t="s">
        <v>18</v>
      </c>
      <c r="C73" s="6"/>
      <c r="D73" s="147">
        <f>1428.84*I73/L73</f>
        <v>1345.2883122514686</v>
      </c>
      <c r="E73" s="148"/>
      <c r="F73" s="149"/>
      <c r="G73" s="148"/>
      <c r="H73" s="148"/>
      <c r="I73" s="26">
        <v>8111.82</v>
      </c>
      <c r="J73" s="26">
        <v>1.07</v>
      </c>
      <c r="K73" s="81">
        <v>0.021400000000000002</v>
      </c>
      <c r="L73" s="32">
        <v>8615.62</v>
      </c>
    </row>
    <row r="74" spans="1:12" s="32" customFormat="1" ht="15">
      <c r="A74" s="15" t="s">
        <v>72</v>
      </c>
      <c r="B74" s="44" t="s">
        <v>10</v>
      </c>
      <c r="C74" s="16"/>
      <c r="D74" s="147">
        <f>5287.68*I74/L74</f>
        <v>4978.481917447612</v>
      </c>
      <c r="E74" s="150"/>
      <c r="F74" s="149"/>
      <c r="G74" s="148"/>
      <c r="H74" s="148"/>
      <c r="I74" s="26">
        <v>8111.82</v>
      </c>
      <c r="J74" s="26">
        <v>1.07</v>
      </c>
      <c r="K74" s="81">
        <v>0.042800000000000005</v>
      </c>
      <c r="L74" s="32">
        <v>8615.62</v>
      </c>
    </row>
    <row r="75" spans="1:11" s="32" customFormat="1" ht="30">
      <c r="A75" s="38" t="s">
        <v>54</v>
      </c>
      <c r="B75" s="44"/>
      <c r="C75" s="6"/>
      <c r="D75" s="117">
        <f>D76</f>
        <v>2690.576624502937</v>
      </c>
      <c r="E75" s="148"/>
      <c r="F75" s="149"/>
      <c r="G75" s="117">
        <f>D75/I75</f>
        <v>0.3316859378663404</v>
      </c>
      <c r="H75" s="117">
        <f>G75/12</f>
        <v>0.027640494822195032</v>
      </c>
      <c r="I75" s="26">
        <v>8111.82</v>
      </c>
      <c r="J75" s="26">
        <v>1.07</v>
      </c>
      <c r="K75" s="81">
        <v>0.12840000000000001</v>
      </c>
    </row>
    <row r="76" spans="1:12" s="32" customFormat="1" ht="15">
      <c r="A76" s="15" t="s">
        <v>133</v>
      </c>
      <c r="B76" s="44" t="s">
        <v>18</v>
      </c>
      <c r="C76" s="6"/>
      <c r="D76" s="147">
        <f>2857.68*I76/L76</f>
        <v>2690.576624502937</v>
      </c>
      <c r="E76" s="148"/>
      <c r="F76" s="149"/>
      <c r="G76" s="148"/>
      <c r="H76" s="148"/>
      <c r="I76" s="26">
        <v>8111.82</v>
      </c>
      <c r="J76" s="26">
        <v>1.07</v>
      </c>
      <c r="K76" s="81">
        <v>0.021400000000000002</v>
      </c>
      <c r="L76" s="32">
        <v>8615.62</v>
      </c>
    </row>
    <row r="77" spans="1:11" s="32" customFormat="1" ht="15">
      <c r="A77" s="38" t="s">
        <v>55</v>
      </c>
      <c r="B77" s="44"/>
      <c r="C77" s="6"/>
      <c r="D77" s="117">
        <f>D78+D79+D80+D82+D85</f>
        <v>58079.32302459951</v>
      </c>
      <c r="E77" s="148"/>
      <c r="F77" s="149"/>
      <c r="G77" s="117">
        <f>D77/I77</f>
        <v>7.159838732195674</v>
      </c>
      <c r="H77" s="117">
        <f>G77/12</f>
        <v>0.5966532276829728</v>
      </c>
      <c r="I77" s="26">
        <v>8111.82</v>
      </c>
      <c r="J77" s="26">
        <v>1.07</v>
      </c>
      <c r="K77" s="81">
        <v>0.2782</v>
      </c>
    </row>
    <row r="78" spans="1:11" s="32" customFormat="1" ht="15" customHeight="1">
      <c r="A78" s="15" t="s">
        <v>49</v>
      </c>
      <c r="B78" s="44" t="s">
        <v>10</v>
      </c>
      <c r="C78" s="6"/>
      <c r="D78" s="147">
        <v>1036.08</v>
      </c>
      <c r="E78" s="148"/>
      <c r="F78" s="149"/>
      <c r="G78" s="148"/>
      <c r="H78" s="148"/>
      <c r="I78" s="26">
        <v>8111.82</v>
      </c>
      <c r="J78" s="26">
        <v>1.07</v>
      </c>
      <c r="K78" s="81">
        <v>0.010700000000000001</v>
      </c>
    </row>
    <row r="79" spans="1:11" s="32" customFormat="1" ht="15">
      <c r="A79" s="15" t="s">
        <v>89</v>
      </c>
      <c r="B79" s="44" t="s">
        <v>18</v>
      </c>
      <c r="C79" s="6"/>
      <c r="D79" s="147">
        <v>14676.98</v>
      </c>
      <c r="E79" s="148"/>
      <c r="F79" s="149"/>
      <c r="G79" s="148"/>
      <c r="H79" s="148"/>
      <c r="I79" s="26">
        <v>8111.82</v>
      </c>
      <c r="J79" s="26">
        <v>1.07</v>
      </c>
      <c r="K79" s="81">
        <v>0.1391</v>
      </c>
    </row>
    <row r="80" spans="1:12" s="32" customFormat="1" ht="15">
      <c r="A80" s="15" t="s">
        <v>50</v>
      </c>
      <c r="B80" s="44" t="s">
        <v>18</v>
      </c>
      <c r="C80" s="6"/>
      <c r="D80" s="147">
        <f>777.03*I80/L80</f>
        <v>731.5930245995064</v>
      </c>
      <c r="E80" s="148"/>
      <c r="F80" s="149"/>
      <c r="G80" s="148"/>
      <c r="H80" s="148"/>
      <c r="I80" s="26">
        <v>8111.82</v>
      </c>
      <c r="J80" s="26">
        <v>1.07</v>
      </c>
      <c r="K80" s="81">
        <v>0.010700000000000001</v>
      </c>
      <c r="L80" s="32">
        <v>8615.62</v>
      </c>
    </row>
    <row r="81" spans="1:11" s="32" customFormat="1" ht="30" customHeight="1" hidden="1">
      <c r="A81" s="15" t="s">
        <v>60</v>
      </c>
      <c r="B81" s="44" t="s">
        <v>13</v>
      </c>
      <c r="C81" s="6"/>
      <c r="D81" s="147">
        <f>G81*I81</f>
        <v>0</v>
      </c>
      <c r="E81" s="148"/>
      <c r="F81" s="149"/>
      <c r="G81" s="148"/>
      <c r="H81" s="148"/>
      <c r="I81" s="26">
        <v>8638.3</v>
      </c>
      <c r="J81" s="26">
        <v>1.07</v>
      </c>
      <c r="K81" s="81">
        <v>0.06420000000000001</v>
      </c>
    </row>
    <row r="82" spans="1:11" s="32" customFormat="1" ht="29.25" customHeight="1">
      <c r="A82" s="15" t="s">
        <v>135</v>
      </c>
      <c r="B82" s="44" t="s">
        <v>13</v>
      </c>
      <c r="C82" s="6"/>
      <c r="D82" s="147">
        <v>36419.59</v>
      </c>
      <c r="E82" s="148"/>
      <c r="F82" s="149"/>
      <c r="G82" s="148"/>
      <c r="H82" s="148"/>
      <c r="I82" s="26">
        <v>8111.82</v>
      </c>
      <c r="J82" s="26">
        <v>1.07</v>
      </c>
      <c r="K82" s="81">
        <v>0</v>
      </c>
    </row>
    <row r="83" spans="1:11" s="32" customFormat="1" ht="15" customHeight="1" hidden="1">
      <c r="A83" s="15" t="s">
        <v>82</v>
      </c>
      <c r="B83" s="44" t="s">
        <v>13</v>
      </c>
      <c r="C83" s="6"/>
      <c r="D83" s="147">
        <f>G83*I83</f>
        <v>0</v>
      </c>
      <c r="E83" s="148"/>
      <c r="F83" s="149"/>
      <c r="G83" s="148"/>
      <c r="H83" s="148"/>
      <c r="I83" s="26">
        <v>8111.82</v>
      </c>
      <c r="J83" s="26">
        <v>1.07</v>
      </c>
      <c r="K83" s="81">
        <v>0</v>
      </c>
    </row>
    <row r="84" spans="1:11" s="32" customFormat="1" ht="18" customHeight="1" hidden="1">
      <c r="A84" s="15" t="s">
        <v>87</v>
      </c>
      <c r="B84" s="44" t="s">
        <v>13</v>
      </c>
      <c r="C84" s="6"/>
      <c r="D84" s="147">
        <f>G84*I84</f>
        <v>0</v>
      </c>
      <c r="E84" s="148"/>
      <c r="F84" s="149"/>
      <c r="G84" s="148"/>
      <c r="H84" s="148"/>
      <c r="I84" s="26">
        <v>8111.82</v>
      </c>
      <c r="J84" s="26">
        <v>1.07</v>
      </c>
      <c r="K84" s="81">
        <v>0</v>
      </c>
    </row>
    <row r="85" spans="1:11" s="32" customFormat="1" ht="27.75" customHeight="1">
      <c r="A85" s="15" t="s">
        <v>86</v>
      </c>
      <c r="B85" s="44" t="s">
        <v>13</v>
      </c>
      <c r="C85" s="6"/>
      <c r="D85" s="147">
        <v>5215.08</v>
      </c>
      <c r="E85" s="148"/>
      <c r="F85" s="149"/>
      <c r="G85" s="148"/>
      <c r="H85" s="148"/>
      <c r="I85" s="26">
        <v>8111.82</v>
      </c>
      <c r="J85" s="26">
        <v>1.07</v>
      </c>
      <c r="K85" s="81">
        <v>0.053500000000000006</v>
      </c>
    </row>
    <row r="86" spans="1:11" s="32" customFormat="1" ht="15">
      <c r="A86" s="38" t="s">
        <v>56</v>
      </c>
      <c r="B86" s="44"/>
      <c r="C86" s="6"/>
      <c r="D86" s="117">
        <f>D87+D88</f>
        <v>1583.6353183868368</v>
      </c>
      <c r="E86" s="148"/>
      <c r="F86" s="149"/>
      <c r="G86" s="117">
        <f>D86/I86</f>
        <v>0.19522564829925182</v>
      </c>
      <c r="H86" s="117">
        <f>G86/12</f>
        <v>0.01626880402493765</v>
      </c>
      <c r="I86" s="26">
        <v>8111.82</v>
      </c>
      <c r="J86" s="26">
        <v>1.07</v>
      </c>
      <c r="K86" s="81">
        <v>0.0963</v>
      </c>
    </row>
    <row r="87" spans="1:12" s="32" customFormat="1" ht="15">
      <c r="A87" s="15" t="s">
        <v>51</v>
      </c>
      <c r="B87" s="44" t="s">
        <v>18</v>
      </c>
      <c r="C87" s="6"/>
      <c r="D87" s="147">
        <f>932.26*I87/L87</f>
        <v>877.7459211525113</v>
      </c>
      <c r="E87" s="148"/>
      <c r="F87" s="149"/>
      <c r="G87" s="148"/>
      <c r="H87" s="148"/>
      <c r="I87" s="26">
        <v>8111.82</v>
      </c>
      <c r="J87" s="26">
        <v>1.07</v>
      </c>
      <c r="K87" s="81">
        <v>0.010700000000000001</v>
      </c>
      <c r="L87" s="32">
        <v>8615.62</v>
      </c>
    </row>
    <row r="88" spans="1:12" s="32" customFormat="1" ht="15">
      <c r="A88" s="15" t="s">
        <v>52</v>
      </c>
      <c r="B88" s="44" t="s">
        <v>18</v>
      </c>
      <c r="C88" s="6"/>
      <c r="D88" s="147">
        <f>749.73*I88/L88</f>
        <v>705.8893972343255</v>
      </c>
      <c r="E88" s="148"/>
      <c r="F88" s="149"/>
      <c r="G88" s="148"/>
      <c r="H88" s="148"/>
      <c r="I88" s="26">
        <v>8111.82</v>
      </c>
      <c r="J88" s="26">
        <v>1.07</v>
      </c>
      <c r="K88" s="81">
        <v>0.010700000000000001</v>
      </c>
      <c r="L88" s="32">
        <v>8615.62</v>
      </c>
    </row>
    <row r="89" spans="1:11" s="26" customFormat="1" ht="15">
      <c r="A89" s="38" t="s">
        <v>69</v>
      </c>
      <c r="B89" s="34"/>
      <c r="C89" s="35"/>
      <c r="D89" s="117">
        <f>D90</f>
        <v>1381.39</v>
      </c>
      <c r="E89" s="117"/>
      <c r="F89" s="119"/>
      <c r="G89" s="117">
        <f>D89/I89</f>
        <v>0.17029347298140246</v>
      </c>
      <c r="H89" s="117">
        <f>G89/12</f>
        <v>0.014191122748450205</v>
      </c>
      <c r="I89" s="26">
        <v>8111.82</v>
      </c>
      <c r="J89" s="26">
        <v>1.07</v>
      </c>
      <c r="K89" s="81">
        <v>0.010700000000000001</v>
      </c>
    </row>
    <row r="90" spans="1:11" s="32" customFormat="1" ht="25.5">
      <c r="A90" s="15" t="s">
        <v>84</v>
      </c>
      <c r="B90" s="93" t="s">
        <v>13</v>
      </c>
      <c r="C90" s="6"/>
      <c r="D90" s="147">
        <v>1381.39</v>
      </c>
      <c r="E90" s="148"/>
      <c r="F90" s="149"/>
      <c r="G90" s="148"/>
      <c r="H90" s="148"/>
      <c r="I90" s="26">
        <v>8111.82</v>
      </c>
      <c r="J90" s="26">
        <v>1.07</v>
      </c>
      <c r="K90" s="81">
        <v>0.010700000000000001</v>
      </c>
    </row>
    <row r="91" spans="1:11" s="26" customFormat="1" ht="15">
      <c r="A91" s="38" t="s">
        <v>68</v>
      </c>
      <c r="B91" s="34"/>
      <c r="C91" s="35"/>
      <c r="D91" s="117">
        <f>D92</f>
        <v>4144.08</v>
      </c>
      <c r="E91" s="117"/>
      <c r="F91" s="119"/>
      <c r="G91" s="117">
        <f>D91/I91</f>
        <v>0.5108693240234621</v>
      </c>
      <c r="H91" s="117">
        <f>G91/12</f>
        <v>0.04257244366862184</v>
      </c>
      <c r="I91" s="26">
        <v>8111.82</v>
      </c>
      <c r="J91" s="26">
        <v>1.07</v>
      </c>
      <c r="K91" s="81">
        <v>0.042800000000000005</v>
      </c>
    </row>
    <row r="92" spans="1:11" s="32" customFormat="1" ht="15">
      <c r="A92" s="15" t="s">
        <v>100</v>
      </c>
      <c r="B92" s="44" t="s">
        <v>74</v>
      </c>
      <c r="C92" s="6"/>
      <c r="D92" s="147">
        <v>4144.08</v>
      </c>
      <c r="E92" s="148"/>
      <c r="F92" s="149"/>
      <c r="G92" s="148"/>
      <c r="H92" s="148"/>
      <c r="I92" s="26">
        <v>8111.82</v>
      </c>
      <c r="J92" s="26">
        <v>1.07</v>
      </c>
      <c r="K92" s="81">
        <v>0.042800000000000005</v>
      </c>
    </row>
    <row r="93" spans="1:11" s="32" customFormat="1" ht="25.5" customHeight="1" hidden="1">
      <c r="A93" s="15" t="s">
        <v>85</v>
      </c>
      <c r="B93" s="44" t="s">
        <v>18</v>
      </c>
      <c r="C93" s="6"/>
      <c r="D93" s="147"/>
      <c r="E93" s="148"/>
      <c r="F93" s="149"/>
      <c r="G93" s="148"/>
      <c r="H93" s="148">
        <v>0</v>
      </c>
      <c r="I93" s="26">
        <v>8111.82</v>
      </c>
      <c r="J93" s="26">
        <v>1.07</v>
      </c>
      <c r="K93" s="81">
        <v>0</v>
      </c>
    </row>
    <row r="94" spans="1:11" s="26" customFormat="1" ht="30.75" thickBot="1">
      <c r="A94" s="45" t="s">
        <v>42</v>
      </c>
      <c r="B94" s="42" t="s">
        <v>13</v>
      </c>
      <c r="C94" s="43">
        <f>F94*12</f>
        <v>0</v>
      </c>
      <c r="D94" s="124">
        <f>G94*I94</f>
        <v>31149.388799999997</v>
      </c>
      <c r="E94" s="124">
        <f>H94*12</f>
        <v>3.84</v>
      </c>
      <c r="F94" s="125"/>
      <c r="G94" s="124">
        <f>H94*12</f>
        <v>3.84</v>
      </c>
      <c r="H94" s="124">
        <v>0.32</v>
      </c>
      <c r="I94" s="26">
        <v>8111.82</v>
      </c>
      <c r="J94" s="26">
        <v>1.07</v>
      </c>
      <c r="K94" s="81">
        <v>0.29960000000000003</v>
      </c>
    </row>
    <row r="95" spans="1:11" s="26" customFormat="1" ht="19.5" hidden="1" thickBot="1">
      <c r="A95" s="12" t="s">
        <v>102</v>
      </c>
      <c r="B95" s="25"/>
      <c r="C95" s="66"/>
      <c r="D95" s="130"/>
      <c r="E95" s="130"/>
      <c r="F95" s="131"/>
      <c r="G95" s="124">
        <f aca="true" t="shared" si="1" ref="G95:G107">H95*12</f>
        <v>0</v>
      </c>
      <c r="H95" s="131"/>
      <c r="I95" s="26">
        <v>8111.82</v>
      </c>
      <c r="K95" s="81"/>
    </row>
    <row r="96" spans="1:11" s="26" customFormat="1" ht="19.5" hidden="1" thickBot="1">
      <c r="A96" s="68" t="s">
        <v>40</v>
      </c>
      <c r="B96" s="69"/>
      <c r="C96" s="70">
        <f>F96*12</f>
        <v>0</v>
      </c>
      <c r="D96" s="132"/>
      <c r="E96" s="132"/>
      <c r="F96" s="133"/>
      <c r="G96" s="124">
        <f t="shared" si="1"/>
        <v>0</v>
      </c>
      <c r="H96" s="133"/>
      <c r="I96" s="26">
        <v>8111.82</v>
      </c>
      <c r="K96" s="81"/>
    </row>
    <row r="97" spans="1:11" s="48" customFormat="1" ht="15.75" hidden="1" thickBot="1">
      <c r="A97" s="46" t="s">
        <v>90</v>
      </c>
      <c r="B97" s="47"/>
      <c r="C97" s="17"/>
      <c r="D97" s="134"/>
      <c r="E97" s="134"/>
      <c r="F97" s="134"/>
      <c r="G97" s="124">
        <f t="shared" si="1"/>
        <v>0</v>
      </c>
      <c r="H97" s="122"/>
      <c r="I97" s="26">
        <v>8111.82</v>
      </c>
      <c r="K97" s="83"/>
    </row>
    <row r="98" spans="1:11" s="48" customFormat="1" ht="15.75" hidden="1" thickBot="1">
      <c r="A98" s="19" t="s">
        <v>91</v>
      </c>
      <c r="B98" s="47"/>
      <c r="C98" s="17"/>
      <c r="D98" s="134"/>
      <c r="E98" s="134"/>
      <c r="F98" s="134"/>
      <c r="G98" s="124">
        <f t="shared" si="1"/>
        <v>0</v>
      </c>
      <c r="H98" s="122"/>
      <c r="I98" s="26">
        <v>8111.82</v>
      </c>
      <c r="K98" s="83"/>
    </row>
    <row r="99" spans="1:11" s="48" customFormat="1" ht="15.75" hidden="1" thickBot="1">
      <c r="A99" s="46" t="s">
        <v>92</v>
      </c>
      <c r="B99" s="47"/>
      <c r="C99" s="17"/>
      <c r="D99" s="134"/>
      <c r="E99" s="134"/>
      <c r="F99" s="134"/>
      <c r="G99" s="124">
        <f t="shared" si="1"/>
        <v>0</v>
      </c>
      <c r="H99" s="122"/>
      <c r="I99" s="26">
        <v>8111.82</v>
      </c>
      <c r="K99" s="83"/>
    </row>
    <row r="100" spans="1:11" s="48" customFormat="1" ht="15.75" hidden="1" thickBot="1">
      <c r="A100" s="46" t="s">
        <v>93</v>
      </c>
      <c r="B100" s="47"/>
      <c r="C100" s="17"/>
      <c r="D100" s="134"/>
      <c r="E100" s="134"/>
      <c r="F100" s="134"/>
      <c r="G100" s="124">
        <f t="shared" si="1"/>
        <v>0</v>
      </c>
      <c r="H100" s="122"/>
      <c r="I100" s="26">
        <v>8111.82</v>
      </c>
      <c r="K100" s="83"/>
    </row>
    <row r="101" spans="1:11" s="48" customFormat="1" ht="15.75" hidden="1" thickBot="1">
      <c r="A101" s="46" t="s">
        <v>94</v>
      </c>
      <c r="B101" s="47"/>
      <c r="C101" s="17"/>
      <c r="D101" s="134"/>
      <c r="E101" s="134"/>
      <c r="F101" s="134"/>
      <c r="G101" s="124">
        <f t="shared" si="1"/>
        <v>0</v>
      </c>
      <c r="H101" s="122"/>
      <c r="I101" s="26">
        <v>8111.82</v>
      </c>
      <c r="K101" s="83"/>
    </row>
    <row r="102" spans="1:11" s="48" customFormat="1" ht="15.75" hidden="1" thickBot="1">
      <c r="A102" s="46" t="s">
        <v>95</v>
      </c>
      <c r="B102" s="47"/>
      <c r="C102" s="17"/>
      <c r="D102" s="134"/>
      <c r="E102" s="134"/>
      <c r="F102" s="134"/>
      <c r="G102" s="124">
        <f t="shared" si="1"/>
        <v>0</v>
      </c>
      <c r="H102" s="122"/>
      <c r="I102" s="26">
        <v>8111.82</v>
      </c>
      <c r="K102" s="83"/>
    </row>
    <row r="103" spans="1:11" s="48" customFormat="1" ht="15.75" hidden="1" thickBot="1">
      <c r="A103" s="46" t="s">
        <v>96</v>
      </c>
      <c r="B103" s="47"/>
      <c r="C103" s="17"/>
      <c r="D103" s="134"/>
      <c r="E103" s="134"/>
      <c r="F103" s="134"/>
      <c r="G103" s="124">
        <f t="shared" si="1"/>
        <v>0</v>
      </c>
      <c r="H103" s="122"/>
      <c r="I103" s="26">
        <v>8111.82</v>
      </c>
      <c r="K103" s="83"/>
    </row>
    <row r="104" spans="1:11" s="48" customFormat="1" ht="15.75" hidden="1" thickBot="1">
      <c r="A104" s="46" t="s">
        <v>97</v>
      </c>
      <c r="B104" s="47"/>
      <c r="C104" s="17"/>
      <c r="D104" s="134"/>
      <c r="E104" s="134"/>
      <c r="F104" s="134"/>
      <c r="G104" s="124">
        <f t="shared" si="1"/>
        <v>0</v>
      </c>
      <c r="H104" s="122"/>
      <c r="I104" s="26">
        <v>8111.82</v>
      </c>
      <c r="K104" s="83"/>
    </row>
    <row r="105" spans="1:11" s="48" customFormat="1" ht="15.75" hidden="1" thickBot="1">
      <c r="A105" s="61" t="s">
        <v>98</v>
      </c>
      <c r="B105" s="62"/>
      <c r="C105" s="63"/>
      <c r="D105" s="135"/>
      <c r="E105" s="135"/>
      <c r="F105" s="135"/>
      <c r="G105" s="124">
        <f t="shared" si="1"/>
        <v>0</v>
      </c>
      <c r="H105" s="136"/>
      <c r="I105" s="26">
        <v>8111.82</v>
      </c>
      <c r="K105" s="83"/>
    </row>
    <row r="106" spans="1:11" s="48" customFormat="1" ht="15.75" hidden="1" thickBot="1">
      <c r="A106" s="88"/>
      <c r="B106" s="89"/>
      <c r="C106" s="90"/>
      <c r="D106" s="137"/>
      <c r="E106" s="138"/>
      <c r="F106" s="137"/>
      <c r="G106" s="124">
        <f t="shared" si="1"/>
        <v>0</v>
      </c>
      <c r="H106" s="139"/>
      <c r="I106" s="26">
        <v>8111.82</v>
      </c>
      <c r="K106" s="83"/>
    </row>
    <row r="107" spans="1:11" s="48" customFormat="1" ht="19.5" thickBot="1">
      <c r="A107" s="12" t="s">
        <v>136</v>
      </c>
      <c r="B107" s="49" t="s">
        <v>12</v>
      </c>
      <c r="C107" s="90"/>
      <c r="D107" s="124">
        <f>G107*I107</f>
        <v>137251.99439999997</v>
      </c>
      <c r="E107" s="124"/>
      <c r="F107" s="124"/>
      <c r="G107" s="124">
        <f t="shared" si="1"/>
        <v>16.919999999999998</v>
      </c>
      <c r="H107" s="124">
        <v>1.41</v>
      </c>
      <c r="I107" s="26">
        <v>8111.82</v>
      </c>
      <c r="K107" s="83"/>
    </row>
    <row r="108" spans="1:11" s="26" customFormat="1" ht="19.5" thickBot="1">
      <c r="A108" s="65" t="s">
        <v>41</v>
      </c>
      <c r="B108" s="25"/>
      <c r="C108" s="66">
        <f>F108*12</f>
        <v>0</v>
      </c>
      <c r="D108" s="140">
        <v>1699119.33</v>
      </c>
      <c r="E108" s="140">
        <f>E107+E94+E91+E89+E86+E77+E75+E64+E50+E49+E48+E47+E46+E45+E41+E40+E39+E38+E37+E36+E31+E30+E29+E28+E19+E14</f>
        <v>161.36874787885262</v>
      </c>
      <c r="F108" s="140">
        <f>F107+F94+F91+F89+F86+F77+F75+F64+F50+F49+F48+F47+F46+F45+F41+F40+F39+F38+F37+F36+F31+F30+F29+F28+F19+F14</f>
        <v>0</v>
      </c>
      <c r="G108" s="140">
        <f>G107+G94+G91+G89+G86+G77+G75+G64+G50+G49+G48+G47+G46+G45+G41+G40+G39+G38+G37+G36+G31+G30+G29+G28+G19+G14</f>
        <v>209.4621576961659</v>
      </c>
      <c r="H108" s="140">
        <v>17.46</v>
      </c>
      <c r="K108" s="81"/>
    </row>
    <row r="109" spans="1:11" s="51" customFormat="1" ht="20.25" hidden="1" thickBot="1">
      <c r="A109" s="12" t="s">
        <v>30</v>
      </c>
      <c r="B109" s="49" t="s">
        <v>12</v>
      </c>
      <c r="C109" s="49" t="s">
        <v>31</v>
      </c>
      <c r="D109" s="141"/>
      <c r="E109" s="142" t="s">
        <v>31</v>
      </c>
      <c r="F109" s="143"/>
      <c r="G109" s="142" t="s">
        <v>31</v>
      </c>
      <c r="H109" s="143"/>
      <c r="K109" s="84"/>
    </row>
    <row r="110" spans="1:11" s="8" customFormat="1" ht="12.75">
      <c r="A110" s="52"/>
      <c r="D110" s="144"/>
      <c r="E110" s="144"/>
      <c r="F110" s="144"/>
      <c r="G110" s="144"/>
      <c r="H110" s="144"/>
      <c r="K110" s="85"/>
    </row>
    <row r="111" spans="1:11" s="8" customFormat="1" ht="12.75">
      <c r="A111" s="52"/>
      <c r="D111" s="144"/>
      <c r="E111" s="144"/>
      <c r="F111" s="144"/>
      <c r="G111" s="144"/>
      <c r="H111" s="144"/>
      <c r="K111" s="85"/>
    </row>
    <row r="112" spans="1:11" s="8" customFormat="1" ht="13.5" thickBot="1">
      <c r="A112" s="52"/>
      <c r="D112" s="144"/>
      <c r="E112" s="144"/>
      <c r="F112" s="144"/>
      <c r="G112" s="144"/>
      <c r="H112" s="144"/>
      <c r="K112" s="85"/>
    </row>
    <row r="113" spans="1:11" s="26" customFormat="1" ht="19.5" thickBot="1">
      <c r="A113" s="12" t="s">
        <v>104</v>
      </c>
      <c r="B113" s="25"/>
      <c r="C113" s="66">
        <f>F113*12</f>
        <v>0</v>
      </c>
      <c r="D113" s="131">
        <f>D114+D115+D116+D117+D118+D119+D120+D121+D122</f>
        <v>881776.9598990206</v>
      </c>
      <c r="E113" s="131">
        <f>SUM(E114:E122)</f>
        <v>0</v>
      </c>
      <c r="F113" s="131">
        <f>SUM(F114:F122)</f>
        <v>0</v>
      </c>
      <c r="G113" s="131">
        <f>D113/I113</f>
        <v>108.70272761217836</v>
      </c>
      <c r="H113" s="131">
        <v>9.07</v>
      </c>
      <c r="I113" s="26">
        <v>8111.82</v>
      </c>
      <c r="K113" s="81"/>
    </row>
    <row r="114" spans="1:11" s="48" customFormat="1" ht="15">
      <c r="A114" s="74" t="s">
        <v>145</v>
      </c>
      <c r="B114" s="75"/>
      <c r="C114" s="76"/>
      <c r="D114" s="121">
        <v>229248.16</v>
      </c>
      <c r="E114" s="121"/>
      <c r="F114" s="121"/>
      <c r="G114" s="121">
        <f>D114/I114</f>
        <v>28.261001846687922</v>
      </c>
      <c r="H114" s="145">
        <v>2.36</v>
      </c>
      <c r="I114" s="26">
        <v>8111.82</v>
      </c>
      <c r="K114" s="83"/>
    </row>
    <row r="115" spans="1:11" s="48" customFormat="1" ht="15">
      <c r="A115" s="46" t="s">
        <v>147</v>
      </c>
      <c r="B115" s="47"/>
      <c r="C115" s="17"/>
      <c r="D115" s="134">
        <v>552486.36</v>
      </c>
      <c r="E115" s="134"/>
      <c r="F115" s="134"/>
      <c r="G115" s="121">
        <f aca="true" t="shared" si="2" ref="G115:G122">D115/I115</f>
        <v>68.10880418944207</v>
      </c>
      <c r="H115" s="145">
        <f aca="true" t="shared" si="3" ref="H115:H122">G115/12</f>
        <v>5.675733682453505</v>
      </c>
      <c r="I115" s="26">
        <v>8111.82</v>
      </c>
      <c r="K115" s="83"/>
    </row>
    <row r="116" spans="1:11" s="48" customFormat="1" ht="15">
      <c r="A116" s="46" t="s">
        <v>148</v>
      </c>
      <c r="B116" s="47"/>
      <c r="C116" s="17"/>
      <c r="D116" s="134">
        <v>38995.1</v>
      </c>
      <c r="E116" s="134"/>
      <c r="F116" s="134"/>
      <c r="G116" s="121">
        <f t="shared" si="2"/>
        <v>4.807194932826419</v>
      </c>
      <c r="H116" s="145">
        <f t="shared" si="3"/>
        <v>0.4005995777355349</v>
      </c>
      <c r="I116" s="26">
        <v>8111.82</v>
      </c>
      <c r="K116" s="83"/>
    </row>
    <row r="117" spans="1:12" s="48" customFormat="1" ht="15">
      <c r="A117" s="46" t="s">
        <v>149</v>
      </c>
      <c r="B117" s="47"/>
      <c r="C117" s="17"/>
      <c r="D117" s="134">
        <f>13573.28*I117/L117</f>
        <v>12779.579899020615</v>
      </c>
      <c r="E117" s="134"/>
      <c r="F117" s="134"/>
      <c r="G117" s="121">
        <f t="shared" si="2"/>
        <v>1.5754269570849224</v>
      </c>
      <c r="H117" s="145">
        <f t="shared" si="3"/>
        <v>0.13128557975707686</v>
      </c>
      <c r="I117" s="26">
        <v>8111.82</v>
      </c>
      <c r="K117" s="83"/>
      <c r="L117" s="48">
        <v>8615.62</v>
      </c>
    </row>
    <row r="118" spans="1:11" s="48" customFormat="1" ht="15">
      <c r="A118" s="46" t="s">
        <v>150</v>
      </c>
      <c r="B118" s="47"/>
      <c r="C118" s="17"/>
      <c r="D118" s="134">
        <v>21560.9</v>
      </c>
      <c r="E118" s="134"/>
      <c r="F118" s="134"/>
      <c r="G118" s="121">
        <f t="shared" si="2"/>
        <v>2.657960852188535</v>
      </c>
      <c r="H118" s="145">
        <f t="shared" si="3"/>
        <v>0.2214967376823779</v>
      </c>
      <c r="I118" s="26">
        <v>8111.82</v>
      </c>
      <c r="K118" s="83"/>
    </row>
    <row r="119" spans="1:11" s="48" customFormat="1" ht="15">
      <c r="A119" s="46" t="s">
        <v>151</v>
      </c>
      <c r="B119" s="47"/>
      <c r="C119" s="17"/>
      <c r="D119" s="134">
        <v>5167.42</v>
      </c>
      <c r="E119" s="134"/>
      <c r="F119" s="134"/>
      <c r="G119" s="121">
        <f t="shared" si="2"/>
        <v>0.6370235039732144</v>
      </c>
      <c r="H119" s="145">
        <f t="shared" si="3"/>
        <v>0.05308529199776787</v>
      </c>
      <c r="I119" s="26">
        <v>8111.82</v>
      </c>
      <c r="K119" s="83"/>
    </row>
    <row r="120" spans="1:11" s="48" customFormat="1" ht="15">
      <c r="A120" s="46" t="s">
        <v>152</v>
      </c>
      <c r="B120" s="47"/>
      <c r="C120" s="17"/>
      <c r="D120" s="134">
        <v>5474.94</v>
      </c>
      <c r="E120" s="134"/>
      <c r="F120" s="134"/>
      <c r="G120" s="121">
        <f t="shared" si="2"/>
        <v>0.674933615390874</v>
      </c>
      <c r="H120" s="145">
        <f t="shared" si="3"/>
        <v>0.056244467949239506</v>
      </c>
      <c r="I120" s="26">
        <v>8111.82</v>
      </c>
      <c r="K120" s="83"/>
    </row>
    <row r="121" spans="1:11" s="48" customFormat="1" ht="15">
      <c r="A121" s="46" t="s">
        <v>154</v>
      </c>
      <c r="B121" s="47"/>
      <c r="C121" s="17"/>
      <c r="D121" s="134">
        <v>5416.54</v>
      </c>
      <c r="E121" s="134"/>
      <c r="F121" s="134"/>
      <c r="G121" s="121">
        <f t="shared" si="2"/>
        <v>0.6677342445961573</v>
      </c>
      <c r="H121" s="145">
        <f t="shared" si="3"/>
        <v>0.0556445203830131</v>
      </c>
      <c r="I121" s="26">
        <v>8111.82</v>
      </c>
      <c r="K121" s="83"/>
    </row>
    <row r="122" spans="1:11" s="48" customFormat="1" ht="15">
      <c r="A122" s="46" t="s">
        <v>156</v>
      </c>
      <c r="B122" s="47"/>
      <c r="C122" s="17"/>
      <c r="D122" s="134">
        <v>10647.96</v>
      </c>
      <c r="E122" s="134"/>
      <c r="F122" s="134"/>
      <c r="G122" s="121">
        <f t="shared" si="2"/>
        <v>1.3126474699882393</v>
      </c>
      <c r="H122" s="145">
        <f t="shared" si="3"/>
        <v>0.10938728916568662</v>
      </c>
      <c r="I122" s="26">
        <v>8111.82</v>
      </c>
      <c r="K122" s="83"/>
    </row>
    <row r="123" spans="1:11" s="48" customFormat="1" ht="15.75" thickBot="1">
      <c r="A123" s="58"/>
      <c r="B123" s="59"/>
      <c r="C123" s="60"/>
      <c r="D123" s="146"/>
      <c r="E123" s="146"/>
      <c r="F123" s="146"/>
      <c r="G123" s="146"/>
      <c r="H123" s="146"/>
      <c r="I123" s="26"/>
      <c r="K123" s="83"/>
    </row>
    <row r="124" spans="1:10" s="97" customFormat="1" ht="15.75" thickBot="1">
      <c r="A124" s="94" t="s">
        <v>103</v>
      </c>
      <c r="B124" s="95"/>
      <c r="C124" s="95"/>
      <c r="D124" s="96">
        <f>D108+D113</f>
        <v>2580896.2898990205</v>
      </c>
      <c r="E124" s="96">
        <f>E108+E113</f>
        <v>161.36874787885262</v>
      </c>
      <c r="F124" s="96">
        <f>F108+F113</f>
        <v>0</v>
      </c>
      <c r="G124" s="96">
        <f>G108+G113</f>
        <v>318.16488530834425</v>
      </c>
      <c r="H124" s="96">
        <f>H108+H113</f>
        <v>26.53</v>
      </c>
      <c r="J124" s="98"/>
    </row>
    <row r="125" spans="1:11" s="48" customFormat="1" ht="15">
      <c r="A125" s="58"/>
      <c r="B125" s="59"/>
      <c r="C125" s="60"/>
      <c r="D125" s="60"/>
      <c r="E125" s="60"/>
      <c r="F125" s="60"/>
      <c r="G125" s="60"/>
      <c r="H125" s="60"/>
      <c r="I125" s="26"/>
      <c r="K125" s="83"/>
    </row>
    <row r="126" spans="1:11" s="48" customFormat="1" ht="15">
      <c r="A126" s="58"/>
      <c r="B126" s="59"/>
      <c r="C126" s="60"/>
      <c r="D126" s="60"/>
      <c r="E126" s="60"/>
      <c r="F126" s="60"/>
      <c r="G126" s="60"/>
      <c r="H126" s="60"/>
      <c r="I126" s="26"/>
      <c r="K126" s="83"/>
    </row>
    <row r="127" spans="1:11" s="51" customFormat="1" ht="19.5">
      <c r="A127" s="56"/>
      <c r="B127" s="57"/>
      <c r="C127" s="10"/>
      <c r="D127" s="10"/>
      <c r="E127" s="10"/>
      <c r="F127" s="10"/>
      <c r="G127" s="10"/>
      <c r="H127" s="10"/>
      <c r="K127" s="84"/>
    </row>
    <row r="128" spans="1:11" s="8" customFormat="1" ht="14.25">
      <c r="A128" s="158" t="s">
        <v>33</v>
      </c>
      <c r="B128" s="158"/>
      <c r="C128" s="158"/>
      <c r="D128" s="158"/>
      <c r="E128" s="158"/>
      <c r="F128" s="158"/>
      <c r="K128" s="85"/>
    </row>
    <row r="129" s="8" customFormat="1" ht="12.75">
      <c r="K129" s="85"/>
    </row>
    <row r="130" spans="1:11" s="8" customFormat="1" ht="12.75">
      <c r="A130" s="52" t="s">
        <v>34</v>
      </c>
      <c r="K130" s="85"/>
    </row>
    <row r="131" s="8" customFormat="1" ht="12.75">
      <c r="K131" s="85"/>
    </row>
    <row r="132" s="8" customFormat="1" ht="12.75">
      <c r="K132" s="85"/>
    </row>
    <row r="133" s="8" customFormat="1" ht="12.75">
      <c r="K133" s="85"/>
    </row>
    <row r="134" s="8" customFormat="1" ht="12.75">
      <c r="K134" s="85"/>
    </row>
    <row r="135" s="8" customFormat="1" ht="12.75">
      <c r="K135" s="85"/>
    </row>
    <row r="136" s="8" customFormat="1" ht="12.75">
      <c r="K136" s="85"/>
    </row>
    <row r="137" s="8" customFormat="1" ht="12.75">
      <c r="K137" s="85"/>
    </row>
    <row r="138" s="8" customFormat="1" ht="12.75">
      <c r="K138" s="85"/>
    </row>
    <row r="139" s="8" customFormat="1" ht="12.75">
      <c r="K139" s="85"/>
    </row>
    <row r="140" s="8" customFormat="1" ht="12.75">
      <c r="K140" s="85"/>
    </row>
    <row r="141" s="8" customFormat="1" ht="12.75">
      <c r="K141" s="85"/>
    </row>
    <row r="142" s="8" customFormat="1" ht="12.75">
      <c r="K142" s="85"/>
    </row>
    <row r="143" s="8" customFormat="1" ht="12.75">
      <c r="K143" s="85"/>
    </row>
    <row r="144" s="8" customFormat="1" ht="12.75">
      <c r="K144" s="85"/>
    </row>
    <row r="145" s="8" customFormat="1" ht="12.75">
      <c r="K145" s="85"/>
    </row>
    <row r="146" s="8" customFormat="1" ht="12.75">
      <c r="K146" s="85"/>
    </row>
    <row r="147" s="8" customFormat="1" ht="12.75">
      <c r="K147" s="85"/>
    </row>
    <row r="148" s="8" customFormat="1" ht="12.75">
      <c r="K148" s="85"/>
    </row>
  </sheetData>
  <sheetProtection/>
  <mergeCells count="12">
    <mergeCell ref="A7:H7"/>
    <mergeCell ref="A8:H8"/>
    <mergeCell ref="A9:H9"/>
    <mergeCell ref="A10:H10"/>
    <mergeCell ref="A13:H13"/>
    <mergeCell ref="A128:F128"/>
    <mergeCell ref="A1:H1"/>
    <mergeCell ref="B2:H2"/>
    <mergeCell ref="B3:H3"/>
    <mergeCell ref="B4:H4"/>
    <mergeCell ref="A5:H5"/>
    <mergeCell ref="A6:H6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2013-09-05T09:42:48Z</cp:lastPrinted>
  <dcterms:created xsi:type="dcterms:W3CDTF">2010-04-02T14:46:04Z</dcterms:created>
  <dcterms:modified xsi:type="dcterms:W3CDTF">2014-08-13T05:55:02Z</dcterms:modified>
  <cp:category/>
  <cp:version/>
  <cp:contentType/>
  <cp:contentStatus/>
</cp:coreProperties>
</file>