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25" windowHeight="8460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'Лист1'!$EL$1:$EN$78</definedName>
  </definedNames>
  <calcPr fullCalcOnLoad="1"/>
</workbook>
</file>

<file path=xl/sharedStrings.xml><?xml version="1.0" encoding="utf-8"?>
<sst xmlns="http://schemas.openxmlformats.org/spreadsheetml/2006/main" count="1427" uniqueCount="543">
  <si>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</si>
  <si>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</si>
  <si>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</si>
  <si>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</si>
  <si>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</si>
  <si>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</si>
  <si>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</si>
  <si>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</si>
  <si>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</si>
  <si>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</si>
  <si>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</si>
  <si>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</si>
  <si>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</si>
  <si>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</si>
  <si>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</si>
  <si>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</si>
  <si>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</si>
  <si>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3895,3 м2</t>
  </si>
  <si>
    <t>Шаровые краны - 2 шт.</t>
  </si>
  <si>
    <t>Восстановление освещения</t>
  </si>
  <si>
    <t>Автоматы АЕ1031 - 2 шт., кабель ВВГ 4х4 - 5 м, ЛОН - 6 шт.</t>
  </si>
  <si>
    <t>Задвижки D80 - 2 шт.</t>
  </si>
  <si>
    <t>171 чел.</t>
  </si>
  <si>
    <t>168 чел.</t>
  </si>
  <si>
    <t>170 чел.</t>
  </si>
  <si>
    <t>167 чел.</t>
  </si>
  <si>
    <t>октябрь</t>
  </si>
  <si>
    <t>х</t>
  </si>
  <si>
    <t>ЛОН - 10 шт.</t>
  </si>
  <si>
    <t>ноябрь</t>
  </si>
  <si>
    <t>автоматы АЕ1031 - 2 шт.</t>
  </si>
  <si>
    <t>кран шар. D15 - 4 шт.</t>
  </si>
  <si>
    <t>163 чел.</t>
  </si>
  <si>
    <t>декабрь</t>
  </si>
  <si>
    <t>1 пружина</t>
  </si>
  <si>
    <t>164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</si>
  <si>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</si>
  <si>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</si>
  <si>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</si>
  <si>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</si>
  <si>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</si>
  <si>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</si>
  <si>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</si>
  <si>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</si>
  <si>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</si>
  <si>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</si>
  <si>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</si>
  <si>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</si>
  <si>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вводных и внутренних газопроводов жилого фонда (90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</si>
  <si>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</si>
  <si>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</si>
  <si>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</si>
  <si>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</si>
  <si>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</si>
  <si>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</si>
  <si>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</si>
  <si>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</si>
  <si>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</si>
  <si>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</si>
  <si>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</si>
  <si>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</si>
  <si>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</si>
  <si>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45</t>
  </si>
  <si>
    <t>Затраты по уборке лестничных клеток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</si>
  <si>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</si>
  <si>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</si>
  <si>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</si>
  <si>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</si>
  <si>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</si>
  <si>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№4 от 05.02.09г.</t>
  </si>
  <si>
    <t>Гидравлическое испытание подогревателя горячего водоснабжения</t>
  </si>
  <si>
    <t>№ 3 от 11.02.09г</t>
  </si>
  <si>
    <t>№ 6 от 12.02.09г</t>
  </si>
  <si>
    <t>Замена стекол 1 подъезд ,4,5 этаж</t>
  </si>
  <si>
    <t>Проверка освещения в тамбурах</t>
  </si>
  <si>
    <t>№ 41 от 10.02.09г.</t>
  </si>
  <si>
    <t>Замена лампочек в подъезде - 1шт.</t>
  </si>
  <si>
    <t>№55 от 13.02.09г.</t>
  </si>
  <si>
    <t>Проверка бойлера на плотность</t>
  </si>
  <si>
    <t>№29 от 11.02.09г.</t>
  </si>
  <si>
    <t>Замена лампочек в тамбуре -1 шт.</t>
  </si>
  <si>
    <t>№94 от 18.02.09г.</t>
  </si>
  <si>
    <t>Проверка освещения в тамбуре</t>
  </si>
  <si>
    <t>№111 от 22.02.09г.</t>
  </si>
  <si>
    <t>Тех.осмотр систем тепло-, водоснабжения, водоотведения</t>
  </si>
  <si>
    <t>№86 от 25.02.09г.</t>
  </si>
  <si>
    <t>Замена ламп ЛОН 25В в подъезде -3шт.</t>
  </si>
  <si>
    <t>№136 от 26.02.09г.</t>
  </si>
  <si>
    <t>апрель 2009 г.</t>
  </si>
  <si>
    <t>март 2009 г.</t>
  </si>
  <si>
    <t>Очистка кровельных участков жилых домов от сосулек</t>
  </si>
  <si>
    <t>№ 65 от 24.03.09 г.</t>
  </si>
  <si>
    <t>Ревизия ВРУ дома ( эл.щитовой ) , замена деталей</t>
  </si>
  <si>
    <t>№ 187 от 24.03.09 г.</t>
  </si>
  <si>
    <t>Прочистка общего канализационного стояка</t>
  </si>
  <si>
    <t>№ 191 от 25.03.09 г.</t>
  </si>
  <si>
    <t>Проверка регуляторов РТДО по графику</t>
  </si>
  <si>
    <t>№ 131 от 18.03.09г.</t>
  </si>
  <si>
    <t>Восстановление освещения в подъезде</t>
  </si>
  <si>
    <t>№ 168 от 22.04.09г.</t>
  </si>
  <si>
    <t>Подключение эл.энергии</t>
  </si>
  <si>
    <t>№ 164 от 22.04.09г.</t>
  </si>
  <si>
    <t>Замена лампочек в подъезде</t>
  </si>
  <si>
    <t>№ 183 от 24.04.09г.</t>
  </si>
  <si>
    <t>Проверка бойлеров на плотность по графику</t>
  </si>
  <si>
    <t>№ 209 от 28.04.09г.</t>
  </si>
  <si>
    <t>Ремонт ВВР</t>
  </si>
  <si>
    <t>№ 213 от 28.04.09г.</t>
  </si>
  <si>
    <t>Закраска надписей на доме</t>
  </si>
  <si>
    <t>№ 97 от 28.04.09г.</t>
  </si>
  <si>
    <t>Косметический ремонт 4,5 этажей подъезда после пожара</t>
  </si>
  <si>
    <t>№ 66 от 22.04.09г.</t>
  </si>
  <si>
    <t>Врезка спускника</t>
  </si>
  <si>
    <t>№ 152 от 20.04.09г.</t>
  </si>
  <si>
    <t>Освещение подъезда после пожара</t>
  </si>
  <si>
    <t>№ 130 от 17.04.09г.</t>
  </si>
  <si>
    <t>Ремонт подъездного освещения</t>
  </si>
  <si>
    <t>№ 106 от 16.04.09г.</t>
  </si>
  <si>
    <t>Замена лампочек в подъезде - 1 шт.</t>
  </si>
  <si>
    <t>№ 2 от 01.04.09г.</t>
  </si>
  <si>
    <t>Определение в работе / поиск обрыва провода /</t>
  </si>
  <si>
    <t>№ 46/1 от 08.04.09г.</t>
  </si>
  <si>
    <t>Заделка окон пленкой после пожара</t>
  </si>
  <si>
    <t>№ 34/1 от 09.04.09г.</t>
  </si>
  <si>
    <t>№ 83 от 10.04.09г.</t>
  </si>
  <si>
    <t>Вывоз мусора после пожара</t>
  </si>
  <si>
    <t>№ 37/1 от 10.04.09г.</t>
  </si>
  <si>
    <t>Вставка стекла в горелую квартиру</t>
  </si>
  <si>
    <t>№ 38/1 от 10.04.09г.</t>
  </si>
  <si>
    <t>Отключение эл.энергии в связи с возгоранием в квартире</t>
  </si>
  <si>
    <t>№ 62 от 10.04.09г.</t>
  </si>
  <si>
    <t>№ 65 от 10.04.09г.</t>
  </si>
  <si>
    <t>Проверка эл.счетчиков на исправность</t>
  </si>
  <si>
    <t>№ 67 от 10.04.09г.</t>
  </si>
  <si>
    <t>маи 2009*г.</t>
  </si>
  <si>
    <t>июнь 2009г.</t>
  </si>
  <si>
    <t>Отключение отопления</t>
  </si>
  <si>
    <t>№ 12 от 04.05.09г.</t>
  </si>
  <si>
    <t>Уборка мусора с кровли</t>
  </si>
  <si>
    <t>№ 17 от 07.05.09г.</t>
  </si>
  <si>
    <t>Ревизия эл.щитовой</t>
  </si>
  <si>
    <t>№ 68 от 15.05.09г.</t>
  </si>
  <si>
    <t>Проведение тепловых испытаний</t>
  </si>
  <si>
    <t>№ 95 от 15.05.09г.</t>
  </si>
  <si>
    <t>№ 84 от 18.05.09г.</t>
  </si>
  <si>
    <t>Проверка на плотность СТС / опрессовка /</t>
  </si>
  <si>
    <t>№ 133 от 20.05.09г.</t>
  </si>
  <si>
    <t>Восстановление подъездного освещения</t>
  </si>
  <si>
    <t>№ 117 от 22.05.09г.</t>
  </si>
  <si>
    <t>Закрашивание надписей на доме</t>
  </si>
  <si>
    <t>№ 34 от 25.05.09г.</t>
  </si>
  <si>
    <t>Смена трубопровода</t>
  </si>
  <si>
    <t>№ 176 от 25.05.09г.</t>
  </si>
  <si>
    <t>Всстановление подъездного освещения</t>
  </si>
  <si>
    <t>№ 145 от 26.05.09г.</t>
  </si>
  <si>
    <t>Ревизия эл.щитка</t>
  </si>
  <si>
    <t>№ 168 от 29.05.09г.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</si>
  <si>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</si>
  <si>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</si>
  <si>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</si>
  <si>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</si>
  <si>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</si>
  <si>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</si>
  <si>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Замена лампочки</t>
  </si>
  <si>
    <t>Врезка вентилей под опрессовку</t>
  </si>
  <si>
    <t>№ 99/сл от 15.06.09г.</t>
  </si>
  <si>
    <t>Устранение течи кровли 11м2</t>
  </si>
  <si>
    <t>№ 38/пк от 18.06.09г.</t>
  </si>
  <si>
    <t>Промывка отопительной системы</t>
  </si>
  <si>
    <t>№ 267/сл от 29.06.09г.</t>
  </si>
  <si>
    <t>Подключение и отключение компрассора</t>
  </si>
  <si>
    <t>№ 174/эл от 29.06.09г.</t>
  </si>
  <si>
    <t>№ 185/эл от 30.06.09г.</t>
  </si>
  <si>
    <t>Обслуживание приборов учета</t>
  </si>
  <si>
    <t>№ 274 ОТ 31.05.09Г.</t>
  </si>
  <si>
    <t>№ 154 от 30.04.09г.</t>
  </si>
  <si>
    <t>обслуживание приборов учета</t>
  </si>
  <si>
    <t>управление мкд</t>
  </si>
  <si>
    <t>№ 87 от 13.07.09.</t>
  </si>
  <si>
    <t>подключение автомата</t>
  </si>
  <si>
    <t>№ 103 от 16.07.09</t>
  </si>
  <si>
    <t>окраска фасада</t>
  </si>
  <si>
    <t>№ 65 от 22.07.09.</t>
  </si>
  <si>
    <t>август 2009г.</t>
  </si>
  <si>
    <t>замена лампочек</t>
  </si>
  <si>
    <t>№ 16 от 04.08.09</t>
  </si>
  <si>
    <t>ревизия эл.щитовой, замена деталей</t>
  </si>
  <si>
    <t>№ 38 от 05.08.09.</t>
  </si>
  <si>
    <t>№ 59 от 07.08.09.</t>
  </si>
  <si>
    <t>разделение освещения лестничных клеток</t>
  </si>
  <si>
    <t>№ 83 от 10.08.09</t>
  </si>
  <si>
    <t>установка стекол</t>
  </si>
  <si>
    <t>№ 20 от 10.08.09.</t>
  </si>
  <si>
    <t>ревизия эл.щитка,замена деталей</t>
  </si>
  <si>
    <t>№ 107 от 13.08.09.</t>
  </si>
  <si>
    <t>№ 156 от 20.08.09.</t>
  </si>
  <si>
    <t>отключение системы теплоснабжения на ВВП</t>
  </si>
  <si>
    <t>№ 173 от 25.08.09.</t>
  </si>
  <si>
    <t>сентябрь 2009 г.</t>
  </si>
  <si>
    <t>проведение испытаний на плотность, прочность системы теплоснабжения</t>
  </si>
  <si>
    <t>№ 27 от 08.09.09.</t>
  </si>
  <si>
    <t>замена лампочек в подъезде</t>
  </si>
  <si>
    <t>№ 80 от 11.09.09.</t>
  </si>
  <si>
    <t>восстановление освещения</t>
  </si>
  <si>
    <t>№ 85 от 14.09.09.</t>
  </si>
  <si>
    <t>ревизия эл.щитка, замена деталей</t>
  </si>
  <si>
    <t>№ 103 от 16.09.09.</t>
  </si>
  <si>
    <t>№ 146 от 22.09.09.</t>
  </si>
  <si>
    <t>№ 151 от 23.09.09.</t>
  </si>
  <si>
    <t xml:space="preserve">ревизия эл.щитка </t>
  </si>
  <si>
    <t>№ 154 от 23.09.09.</t>
  </si>
  <si>
    <t>№ 165 от 24.09.09.</t>
  </si>
  <si>
    <t>установка заглушки</t>
  </si>
  <si>
    <t>№ 112 от 25.09.09.</t>
  </si>
  <si>
    <t>дератизация в строениях</t>
  </si>
  <si>
    <t>№ 217 от 31.07.09.</t>
  </si>
  <si>
    <t>дезинсекция в строениях</t>
  </si>
  <si>
    <t>№ 338 от 31.07.09.</t>
  </si>
  <si>
    <t>№ 521 от 30.09.09.</t>
  </si>
  <si>
    <t>№ 264 от 30.09.09.</t>
  </si>
  <si>
    <t>поверка 1-го водосчетчика холодной воды Dn 50 установленного в здании жилого дома</t>
  </si>
  <si>
    <t>№ 345 от 05.08.09.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</si>
  <si>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</si>
  <si>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</si>
  <si>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</si>
  <si>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</si>
  <si>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</si>
  <si>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</si>
  <si>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</si>
  <si>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лампочек 40 Вт в подъезде</t>
  </si>
  <si>
    <t>№ 904 от 06.10.09г.</t>
  </si>
  <si>
    <t>949 от 22.10.09г.</t>
  </si>
  <si>
    <t>ноябрь2009г.</t>
  </si>
  <si>
    <t>декабрь 2009г.</t>
  </si>
  <si>
    <t>ревизия эл.щитка</t>
  </si>
  <si>
    <t>1102 от 31.12.09г.</t>
  </si>
  <si>
    <t>ревизия эл.щитка - 2шт.</t>
  </si>
  <si>
    <t>1097/1 от 25.12.09г.</t>
  </si>
  <si>
    <t>1087 от 04.12.09г.</t>
  </si>
  <si>
    <t>замена вх.вентилей д.15 мм -2 шт.</t>
  </si>
  <si>
    <t>1089 от 11.12.09г.</t>
  </si>
  <si>
    <t>замена стекла</t>
  </si>
  <si>
    <t>1091 от 11.12.09г.</t>
  </si>
  <si>
    <t>закрашивание надписей</t>
  </si>
  <si>
    <t>1088 от 04.12.09г.</t>
  </si>
  <si>
    <t>1093 от 18.12.09г.</t>
  </si>
  <si>
    <t>замена патрона подвесного</t>
  </si>
  <si>
    <t>1096 от 25.12.09г.</t>
  </si>
  <si>
    <t>замена вх.вентилей д.15 - 2шт.</t>
  </si>
  <si>
    <t>1015 от 11.11.09г.</t>
  </si>
  <si>
    <t>ревизия ВРУ</t>
  </si>
  <si>
    <t>1024 от 13.11.09г.</t>
  </si>
  <si>
    <t>1069 от 26.11.09г.</t>
  </si>
  <si>
    <t>замена автомата АЕ 25А</t>
  </si>
  <si>
    <t>1074 от 27.11.09г.</t>
  </si>
  <si>
    <t>ревизия распаечной коробки</t>
  </si>
  <si>
    <t>1078 от 30.11.09г.</t>
  </si>
  <si>
    <t>ремонт двери</t>
  </si>
  <si>
    <t>№ 14 от 30.11.09г.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</si>
  <si>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</si>
  <si>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</si>
  <si>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</si>
  <si>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</si>
  <si>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</si>
  <si>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</si>
  <si>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</si>
  <si>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</si>
  <si>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 xml:space="preserve">замена лампочек </t>
  </si>
  <si>
    <t>1 от 11.01.10</t>
  </si>
  <si>
    <t>21 от 31.01.10г.</t>
  </si>
  <si>
    <t>35 от 31.01.10</t>
  </si>
  <si>
    <t>7 от 22.01.10</t>
  </si>
  <si>
    <t>замена лампочек 40 вт в подъезде</t>
  </si>
  <si>
    <t>19 от 12.02.10г.</t>
  </si>
  <si>
    <t>восстановление подъездного освещения</t>
  </si>
  <si>
    <t>замена автомата АЕ 16А</t>
  </si>
  <si>
    <t>23 от 19.02.10</t>
  </si>
  <si>
    <t>25 от 26.02.10</t>
  </si>
  <si>
    <t>ревизия ВРУ, замена деталей</t>
  </si>
  <si>
    <t>смена вентиля ф 15 мм с аппаратом для газовой сварки и резки</t>
  </si>
  <si>
    <t>4 от 15.01.10</t>
  </si>
  <si>
    <t xml:space="preserve">смена вентиля ф 15 мм </t>
  </si>
  <si>
    <t>12 от 29.01.10</t>
  </si>
  <si>
    <t>15 от 05.02.10</t>
  </si>
  <si>
    <t>смена вентиля ф 15мм</t>
  </si>
  <si>
    <t>26 от 27.02.10</t>
  </si>
  <si>
    <t>25 от 27.02.10</t>
  </si>
  <si>
    <t>42 от 12.03.10</t>
  </si>
  <si>
    <t>смена вентиля ф 15 мм с САГ</t>
  </si>
  <si>
    <t>47 от 26.03.10</t>
  </si>
  <si>
    <t>ревизия вентилей ф 15,20,25</t>
  </si>
  <si>
    <t>определение в работе</t>
  </si>
  <si>
    <t>40 от 12.03.10</t>
  </si>
  <si>
    <t>смена вентиля ф 15 мм</t>
  </si>
  <si>
    <t>38 от 12.03.10</t>
  </si>
  <si>
    <t>31 от 05,03,10</t>
  </si>
  <si>
    <t>46 от 26.03.10</t>
  </si>
  <si>
    <t>44 от 19.03.10</t>
  </si>
  <si>
    <t>поверка приборов учета</t>
  </si>
  <si>
    <t>66 от 01.03.10</t>
  </si>
  <si>
    <t>60 от 09.04.10</t>
  </si>
  <si>
    <t>57 от 02.04.10</t>
  </si>
  <si>
    <t>66 от 23.04.10</t>
  </si>
  <si>
    <t>63 от 16.04.10</t>
  </si>
  <si>
    <t>отключение отопления</t>
  </si>
  <si>
    <t>68 от 30.04.10</t>
  </si>
  <si>
    <t>ремонт кровли</t>
  </si>
  <si>
    <t>64 от 16.04.10</t>
  </si>
  <si>
    <t>ревизия задвижек ф 50 мм</t>
  </si>
  <si>
    <t>апрель 2010г.</t>
  </si>
  <si>
    <t>типография</t>
  </si>
  <si>
    <t>нежилое</t>
  </si>
  <si>
    <t>май 2010г</t>
  </si>
  <si>
    <t>76 от 14.05.10</t>
  </si>
  <si>
    <t>гидравлическое испытание вх.запорной арматуры</t>
  </si>
  <si>
    <t>77 от 14.05.10</t>
  </si>
  <si>
    <t>отключение и подключение эл.энергии после промочки</t>
  </si>
  <si>
    <t>79 от 21.05.10</t>
  </si>
  <si>
    <t>смена вентиля ф мм с САГ</t>
  </si>
  <si>
    <t>74 от 07.05.10</t>
  </si>
  <si>
    <t>осмотр эл.проводки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</si>
  <si>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</si>
  <si>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</si>
  <si>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</si>
  <si>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</si>
  <si>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</si>
  <si>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</si>
  <si>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</si>
  <si>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</si>
  <si>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</si>
  <si>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</si>
  <si>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Управление МКД</t>
  </si>
  <si>
    <t>обслуживание регуляторов тепла</t>
  </si>
  <si>
    <t>обслуживание водоподогревателей</t>
  </si>
  <si>
    <t>июнь 2010 г.</t>
  </si>
  <si>
    <t>87 от 04.06.10</t>
  </si>
  <si>
    <t>91 от 11.06.10</t>
  </si>
  <si>
    <t xml:space="preserve">ревизия задвижек ф 80,100 </t>
  </si>
  <si>
    <t>ревизия и регулировка элеваторного узла</t>
  </si>
  <si>
    <t>смена задвижек стальных ф 50 мм</t>
  </si>
  <si>
    <t>подключение и отключение компрессора</t>
  </si>
  <si>
    <t>97 от 25.06.10</t>
  </si>
  <si>
    <t>ревизия РВУ, зхамена деталей</t>
  </si>
  <si>
    <t>промывка системы центрального отопления</t>
  </si>
  <si>
    <t>98 от 25.06.10</t>
  </si>
  <si>
    <t>опрессовка системы центрального отопления</t>
  </si>
  <si>
    <t>заполнение системы отопления технической водой</t>
  </si>
  <si>
    <t>июль 2010г.</t>
  </si>
  <si>
    <t>установка КИП</t>
  </si>
  <si>
    <t>112 от 16.07.10</t>
  </si>
  <si>
    <t>установка розеток, замена автомата</t>
  </si>
  <si>
    <t>111 от 16.07.10</t>
  </si>
  <si>
    <t>август 2010 г.</t>
  </si>
  <si>
    <t>124 от 06.08.10</t>
  </si>
  <si>
    <t>ревизия эл.щитка,замена автомата АЕ 16А</t>
  </si>
  <si>
    <t>восстановление тепловой изоляции системы отопления и ГВС</t>
  </si>
  <si>
    <t>116 от 23.07.10</t>
  </si>
  <si>
    <t>прочистка канализационной вытяжки</t>
  </si>
  <si>
    <t>120 от 30.07.10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</si>
  <si>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</si>
  <si>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</si>
  <si>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</si>
  <si>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</si>
  <si>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144 от 31.08.10</t>
  </si>
  <si>
    <t>запуск системы отопления</t>
  </si>
  <si>
    <t>164 от 30.09.10</t>
  </si>
  <si>
    <t>163 от 30.09.10</t>
  </si>
  <si>
    <t>закрашивание надписей на домах</t>
  </si>
  <si>
    <t>162 от 24.09.10</t>
  </si>
  <si>
    <t>октябрь 2010г.</t>
  </si>
  <si>
    <t>смена сгона на батареи</t>
  </si>
  <si>
    <t>171 от 08.10.10</t>
  </si>
  <si>
    <t>подключение к отоплению лестничных клеток МКД с удалением воздушных пробок</t>
  </si>
  <si>
    <t>174 от 15.10.10</t>
  </si>
  <si>
    <t>182 от 29.10.10</t>
  </si>
  <si>
    <t>Аварийное обслуживание</t>
  </si>
  <si>
    <t>Расчетно-кассовое обслуживание</t>
  </si>
  <si>
    <t>ноябрь 2010г.</t>
  </si>
  <si>
    <t>192 от 19.11.10</t>
  </si>
  <si>
    <t>установка воздухоотводчиков</t>
  </si>
  <si>
    <t>186 от 03.11.10</t>
  </si>
  <si>
    <t>декабрь 2010г.</t>
  </si>
  <si>
    <t>209 от 10.12.10</t>
  </si>
  <si>
    <t>замена патрона настенного и лампочки</t>
  </si>
  <si>
    <t>осмотр и ревизия ВРУ</t>
  </si>
  <si>
    <t>206 от 03.12.10</t>
  </si>
  <si>
    <t>ревизия задвижек ф 80,100 мм</t>
  </si>
  <si>
    <t>219 от 24.12.10</t>
  </si>
  <si>
    <t>смена вентиля ф 25 мм с аппаратом для газовой сварки и резки</t>
  </si>
  <si>
    <t>223 от 31.12.10</t>
  </si>
  <si>
    <t>установка датчика движения</t>
  </si>
  <si>
    <t>нежилые</t>
  </si>
  <si>
    <t>январь 2011г.</t>
  </si>
  <si>
    <t>ревизия эл.щитка, замена автомата АЕ 16А</t>
  </si>
  <si>
    <t>19 от 31.01.11</t>
  </si>
  <si>
    <t>ремонт подъездного освещения</t>
  </si>
  <si>
    <t>6 от 14.01.11</t>
  </si>
  <si>
    <t>очистка карнизов крыш от сосулек и наледей</t>
  </si>
  <si>
    <t>21 от 31.01.11</t>
  </si>
  <si>
    <t>ревизия эл.щитка, замена автомата  АЕ 16А</t>
  </si>
  <si>
    <t>16 от 28.01.11</t>
  </si>
  <si>
    <t>ревизия щэ</t>
  </si>
  <si>
    <t>ревизия шр</t>
  </si>
  <si>
    <t>ревизия щэ и шр</t>
  </si>
  <si>
    <t>очистка карнизов от сосулек и наледей</t>
  </si>
  <si>
    <t>13 от 21.01.11</t>
  </si>
  <si>
    <t>февраль 2011 г.</t>
  </si>
  <si>
    <t>26 от 04.02.11</t>
  </si>
  <si>
    <t>проверка промочки по эл.щитку</t>
  </si>
  <si>
    <t>28 от 04.02.11</t>
  </si>
  <si>
    <t>обследовангие ВВП</t>
  </si>
  <si>
    <t>41 от 25.02.11</t>
  </si>
  <si>
    <t>32 от 11.02.11</t>
  </si>
  <si>
    <t>март 2011г.</t>
  </si>
  <si>
    <t>48 от 05.03.11</t>
  </si>
  <si>
    <t>64 от 25.03.11</t>
  </si>
  <si>
    <t>54 от 11.03.11</t>
  </si>
  <si>
    <t>65 от 25.03.11</t>
  </si>
  <si>
    <t>обследование ВВП на предмет закипания латунных трубок</t>
  </si>
  <si>
    <t>56 от 11.03.11</t>
  </si>
  <si>
    <t>апрель 2011г.</t>
  </si>
  <si>
    <t>73 от 08.04.11</t>
  </si>
  <si>
    <t>84 от 29.04.11</t>
  </si>
  <si>
    <t>отключение системы теплоснабжения</t>
  </si>
  <si>
    <t>83 от 29.04.11</t>
  </si>
  <si>
    <t>смена запорной арматуры</t>
  </si>
  <si>
    <t>82 от 29.04.11</t>
  </si>
  <si>
    <t>76 от 15.04.11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</si>
  <si>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</si>
  <si>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</si>
  <si>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</si>
  <si>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</si>
  <si>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</si>
  <si>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вскрытие стояка</t>
  </si>
  <si>
    <t>90 от 06.05.11</t>
  </si>
  <si>
    <t>96 от 20.05.11</t>
  </si>
  <si>
    <t>июнь 2011г.</t>
  </si>
  <si>
    <t>ревизия задвижек отопления ф 50 мм</t>
  </si>
  <si>
    <t>113 от10.06.11</t>
  </si>
  <si>
    <t>113 от 10.06.11</t>
  </si>
  <si>
    <t>ревизия задвижек хвс ф 80,100</t>
  </si>
  <si>
    <t>ревизия задвижек гвс ф 50 мм</t>
  </si>
  <si>
    <t>ревизия элеваторного узла</t>
  </si>
  <si>
    <t>промывка фильтров в тепловом пункте</t>
  </si>
  <si>
    <t>ремонт 2-х секций водоподогревателя</t>
  </si>
  <si>
    <t>115 от 17.06.11</t>
  </si>
  <si>
    <t>116 от 17.06.11</t>
  </si>
  <si>
    <t>109 от 03.06.11</t>
  </si>
  <si>
    <t>июль 2011г.</t>
  </si>
  <si>
    <t>126 от 08.07.11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</si>
  <si>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</si>
  <si>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</si>
  <si>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</si>
  <si>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</si>
  <si>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</si>
  <si>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148 от 19.08.11</t>
  </si>
  <si>
    <t>врезка кип на узел хвс</t>
  </si>
  <si>
    <t>145 от 12.08.11</t>
  </si>
  <si>
    <t>установка кип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</si>
  <si>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</si>
  <si>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</si>
  <si>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</si>
  <si>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</si>
  <si>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</si>
  <si>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171 от 16.09.11</t>
  </si>
  <si>
    <t>178 от 30.09.11</t>
  </si>
  <si>
    <t>177 от 30.09.11</t>
  </si>
  <si>
    <t>октябрь 2011г.</t>
  </si>
  <si>
    <t>замена трансформаторов тока</t>
  </si>
  <si>
    <t>192 от 21.10.11</t>
  </si>
  <si>
    <t>ноябрь 2011г.</t>
  </si>
  <si>
    <t xml:space="preserve"> декабрь  2011г.</t>
  </si>
  <si>
    <t>Установка датчиков движения</t>
  </si>
  <si>
    <t>234 от 16.12.11</t>
  </si>
  <si>
    <t>Ревизия ВРУ</t>
  </si>
  <si>
    <t>238 от 23.12.11</t>
  </si>
  <si>
    <t>-</t>
  </si>
  <si>
    <t>Отключение циркуляционнного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</si>
  <si>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</si>
  <si>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</si>
  <si>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</si>
  <si>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Февраль 2012 г.</t>
  </si>
  <si>
    <t>Очистка кровли от снега и скалывание сосулек (Калькуляция №6/кр/ТСС/11)</t>
  </si>
  <si>
    <t>18 от 31.01.12</t>
  </si>
  <si>
    <t>Ревизия эл.щитка (Калькуляция №4/эл)</t>
  </si>
  <si>
    <t>22 от 03.02.12</t>
  </si>
  <si>
    <t>29 от 17.02.12</t>
  </si>
  <si>
    <t>1306 от 20.02.12</t>
  </si>
  <si>
    <t>Март  2012 г.</t>
  </si>
  <si>
    <t>Прверка бойлера на плотность и прочность (Калькуляция №7/ТСС/11)</t>
  </si>
  <si>
    <t>30 от 17.02.12</t>
  </si>
  <si>
    <t xml:space="preserve">Ремонт ВВП </t>
  </si>
  <si>
    <t>30 от 17 .02.12 (акт №50 от 17.02.12)</t>
  </si>
  <si>
    <t xml:space="preserve">Устранение течи стояка ХВС </t>
  </si>
  <si>
    <t>81 от 30.03.12 (акт № 34 от 30.03.12)</t>
  </si>
  <si>
    <t xml:space="preserve">Ремонт освещения </t>
  </si>
  <si>
    <t>63 от 16.03.12 (акт №10 от 12.03.12)</t>
  </si>
  <si>
    <t>Восстановление поъездного освещения</t>
  </si>
  <si>
    <t>75  от 23.03.12 (акт № 29 от 22.03.12)</t>
  </si>
  <si>
    <t>Ремонт эл.проводки</t>
  </si>
  <si>
    <t>75 от 23.03.12 (акт 30 от 22.03.12)</t>
  </si>
  <si>
    <t>Апрель  2012 г.</t>
  </si>
  <si>
    <t>104 от 28.04.12</t>
  </si>
  <si>
    <t>Ревизия ЩЭ</t>
  </si>
  <si>
    <t>89 от 06.04.12</t>
  </si>
  <si>
    <t>Ревизия ШР</t>
  </si>
  <si>
    <t>Ревизия ЩЭ и ШР (мат-лы)</t>
  </si>
  <si>
    <t>Замена лампочек 100 Вт в подъезде (в подвале)</t>
  </si>
  <si>
    <t>Ремонт крылец</t>
  </si>
  <si>
    <t>101 от 20.04.12</t>
  </si>
  <si>
    <t>Изготовление и установка дверей выхода на кровлю</t>
  </si>
  <si>
    <t>91 от 06.04.12 (акт №    3 от 04.04.12)</t>
  </si>
  <si>
    <t>ростелеком</t>
  </si>
  <si>
    <t>Отключение системы отопления</t>
  </si>
  <si>
    <t>акт 24.04.12</t>
  </si>
  <si>
    <t>Проверка ВВП на плотность и прочность</t>
  </si>
  <si>
    <t>акт от 16.02.12</t>
  </si>
  <si>
    <t>акт от 7.02.12</t>
  </si>
  <si>
    <t>Отчет по выполненным работам ул. Ленинского Комсомола , 45 с мая 2011 г. по апрель 2012 г.</t>
  </si>
  <si>
    <t>Генеральный директор</t>
  </si>
  <si>
    <t>А. В. Митрофанов</t>
  </si>
  <si>
    <t>Экономист 2-ой категории по учету лицевых счетов МКД</t>
  </si>
  <si>
    <t>№ 128 от 25.05.09г.</t>
  </si>
  <si>
    <t>№ 25/эл от 04.06.09г.</t>
  </si>
  <si>
    <t>№ 36/эл от 05.06.09г.</t>
  </si>
  <si>
    <t>Ревизия запорной арматуры (10шт)</t>
  </si>
  <si>
    <t>179/сл от 19.06.09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</si>
  <si>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</si>
  <si>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</si>
  <si>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</si>
  <si>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</si>
  <si>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</si>
  <si>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</si>
  <si>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</si>
  <si>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прогнозный долг (-) на 1.05.2012</t>
  </si>
  <si>
    <t>Обороты с мая 2011г. по апрель 2012г.</t>
  </si>
  <si>
    <t>Обслуживание  вводных и внутренних газопроводов</t>
  </si>
  <si>
    <t>ревизия задвижек отопления ф 80,100</t>
  </si>
  <si>
    <t>131 от 15.07.11</t>
  </si>
  <si>
    <t>регулировка системы центрального отопления</t>
  </si>
  <si>
    <t>восстановление циркуляции ГВС, сброс воздушных пробок</t>
  </si>
  <si>
    <t>Выполнено работ заявочного характера</t>
  </si>
  <si>
    <t>12986,06 (по тарифу)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</si>
</sst>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b/>
      <u val="single"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i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2" fontId="1" fillId="35" borderId="0" xfId="0" applyNumberFormat="1" applyFont="1" applyFill="1" applyAlignment="1">
      <alignment/>
    </xf>
    <xf numFmtId="2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vertical="center" wrapText="1"/>
    </xf>
    <xf numFmtId="2" fontId="1" fillId="35" borderId="11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wrapText="1"/>
    </xf>
    <xf numFmtId="2" fontId="1" fillId="35" borderId="0" xfId="0" applyNumberFormat="1" applyFont="1" applyFill="1" applyAlignment="1">
      <alignment horizont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6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0" xfId="0" applyNumberFormat="1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2" fontId="1" fillId="35" borderId="0" xfId="0" applyNumberFormat="1" applyFont="1" applyFill="1" applyAlignment="1">
      <alignment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2" fontId="6" fillId="37" borderId="11" xfId="0" applyNumberFormat="1" applyFont="1" applyFill="1" applyBorder="1" applyAlignment="1">
      <alignment horizontal="center" vertical="center" wrapText="1"/>
    </xf>
    <xf numFmtId="2" fontId="6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2" fontId="10" fillId="35" borderId="11" xfId="0" applyNumberFormat="1" applyFont="1" applyFill="1" applyBorder="1" applyAlignment="1">
      <alignment horizontal="center" vertical="center"/>
    </xf>
    <xf numFmtId="2" fontId="47" fillId="35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38" borderId="12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6" fillId="36" borderId="12" xfId="0" applyNumberFormat="1" applyFont="1" applyFill="1" applyBorder="1" applyAlignment="1">
      <alignment horizontal="center" vertical="center" wrapText="1"/>
    </xf>
    <xf numFmtId="2" fontId="1" fillId="36" borderId="0" xfId="0" applyNumberFormat="1" applyFon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2" fontId="1" fillId="36" borderId="0" xfId="0" applyNumberFormat="1" applyFont="1" applyFill="1" applyAlignment="1">
      <alignment horizontal="center"/>
    </xf>
    <xf numFmtId="2" fontId="2" fillId="36" borderId="12" xfId="0" applyNumberFormat="1" applyFont="1" applyFill="1" applyBorder="1" applyAlignment="1">
      <alignment horizontal="center" vertical="center"/>
    </xf>
    <xf numFmtId="2" fontId="0" fillId="36" borderId="0" xfId="0" applyNumberFormat="1" applyFill="1" applyAlignment="1">
      <alignment horizontal="center"/>
    </xf>
    <xf numFmtId="2" fontId="1" fillId="36" borderId="0" xfId="0" applyNumberFormat="1" applyFont="1" applyFill="1" applyAlignment="1">
      <alignment horizontal="center" vertical="center" wrapText="1"/>
    </xf>
    <xf numFmtId="2" fontId="1" fillId="36" borderId="0" xfId="0" applyNumberFormat="1" applyFont="1" applyFill="1" applyAlignment="1">
      <alignment/>
    </xf>
    <xf numFmtId="2" fontId="0" fillId="36" borderId="0" xfId="0" applyNumberFormat="1" applyFill="1" applyAlignment="1">
      <alignment/>
    </xf>
    <xf numFmtId="2" fontId="48" fillId="35" borderId="11" xfId="0" applyNumberFormat="1" applyFont="1" applyFill="1" applyBorder="1" applyAlignment="1">
      <alignment horizontal="center" vertical="center"/>
    </xf>
    <xf numFmtId="2" fontId="47" fillId="35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2" fontId="8" fillId="35" borderId="0" xfId="0" applyNumberFormat="1" applyFont="1" applyFill="1" applyAlignment="1">
      <alignment horizontal="left" vertical="center" wrapText="1"/>
    </xf>
    <xf numFmtId="2" fontId="9" fillId="35" borderId="0" xfId="0" applyNumberFormat="1" applyFont="1" applyFill="1" applyAlignment="1">
      <alignment horizontal="left" vertical="center" wrapText="1"/>
    </xf>
    <xf numFmtId="2" fontId="9" fillId="35" borderId="15" xfId="0" applyNumberFormat="1" applyFont="1" applyFill="1" applyBorder="1" applyAlignment="1">
      <alignment horizontal="left" vertical="center" wrapText="1"/>
    </xf>
    <xf numFmtId="2" fontId="2" fillId="35" borderId="16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1;&#1050;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5">
          <cell r="DD65">
            <v>38621.95714285712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11"/>
  <sheetViews>
    <sheetView tabSelected="1" zoomScaleSheetLayoutView="95" workbookViewId="0" topLeftCell="A46">
      <pane xSplit="1" topLeftCell="EJ1" activePane="topRight" state="frozen"/>
      <selection pane="topLeft" activeCell="A1" sqref="A1"/>
      <selection pane="topRight" activeCell="DD65" sqref="DD65"/>
    </sheetView>
  </sheetViews>
  <sheetFormatPr defaultColWidth="9.00390625" defaultRowHeight="12.75"/>
  <cols>
    <col min="1" max="1" width="37.25390625" style="9" customWidth="1"/>
    <col min="2" max="19" width="12.25390625" style="9" hidden="1" customWidth="1"/>
    <col min="20" max="20" width="33.625" style="9" hidden="1" customWidth="1"/>
    <col min="21" max="22" width="12.125" style="9" hidden="1" customWidth="1"/>
    <col min="23" max="23" width="33.625" style="9" hidden="1" customWidth="1"/>
    <col min="24" max="25" width="12.125" style="9" hidden="1" customWidth="1"/>
    <col min="26" max="26" width="33.625" style="9" hidden="1" customWidth="1"/>
    <col min="27" max="28" width="12.125" style="9" hidden="1" customWidth="1"/>
    <col min="29" max="29" width="29.25390625" style="9" hidden="1" customWidth="1"/>
    <col min="30" max="30" width="10.375" style="9" hidden="1" customWidth="1"/>
    <col min="31" max="31" width="10.25390625" style="9" hidden="1" customWidth="1"/>
    <col min="32" max="32" width="10.75390625" style="9" hidden="1" customWidth="1"/>
    <col min="33" max="33" width="33.625" style="9" hidden="1" customWidth="1"/>
    <col min="34" max="35" width="12.125" style="9" hidden="1" customWidth="1"/>
    <col min="36" max="36" width="33.625" style="9" hidden="1" customWidth="1"/>
    <col min="37" max="38" width="12.125" style="9" hidden="1" customWidth="1"/>
    <col min="39" max="39" width="33.625" style="9" hidden="1" customWidth="1"/>
    <col min="40" max="41" width="12.125" style="9" hidden="1" customWidth="1"/>
    <col min="42" max="42" width="33.625" style="9" hidden="1" customWidth="1"/>
    <col min="43" max="44" width="12.125" style="9" hidden="1" customWidth="1"/>
    <col min="45" max="45" width="33.625" style="9" hidden="1" customWidth="1"/>
    <col min="46" max="47" width="12.125" style="9" hidden="1" customWidth="1"/>
    <col min="48" max="48" width="33.625" style="9" hidden="1" customWidth="1"/>
    <col min="49" max="50" width="12.125" style="9" hidden="1" customWidth="1"/>
    <col min="51" max="51" width="33.625" style="9" hidden="1" customWidth="1"/>
    <col min="52" max="53" width="12.125" style="9" hidden="1" customWidth="1"/>
    <col min="54" max="54" width="33.625" style="9" hidden="1" customWidth="1"/>
    <col min="55" max="56" width="12.125" style="9" hidden="1" customWidth="1"/>
    <col min="57" max="57" width="33.625" style="9" hidden="1" customWidth="1"/>
    <col min="58" max="59" width="12.125" style="9" hidden="1" customWidth="1"/>
    <col min="60" max="60" width="33.625" style="9" hidden="1" customWidth="1"/>
    <col min="61" max="62" width="12.125" style="9" hidden="1" customWidth="1"/>
    <col min="63" max="63" width="33.625" style="9" hidden="1" customWidth="1"/>
    <col min="64" max="65" width="12.125" style="9" hidden="1" customWidth="1"/>
    <col min="66" max="66" width="33.625" style="9" hidden="1" customWidth="1"/>
    <col min="67" max="68" width="12.125" style="9" hidden="1" customWidth="1"/>
    <col min="69" max="70" width="10.75390625" style="9" hidden="1" customWidth="1"/>
    <col min="71" max="71" width="33.625" style="9" hidden="1" customWidth="1"/>
    <col min="72" max="73" width="12.125" style="9" hidden="1" customWidth="1"/>
    <col min="74" max="74" width="33.625" style="9" hidden="1" customWidth="1"/>
    <col min="75" max="76" width="12.125" style="9" hidden="1" customWidth="1"/>
    <col min="77" max="77" width="33.625" style="9" hidden="1" customWidth="1"/>
    <col min="78" max="79" width="12.125" style="9" hidden="1" customWidth="1"/>
    <col min="80" max="80" width="33.625" style="9" hidden="1" customWidth="1"/>
    <col min="81" max="82" width="12.125" style="9" hidden="1" customWidth="1"/>
    <col min="83" max="83" width="33.625" style="9" hidden="1" customWidth="1"/>
    <col min="84" max="85" width="12.125" style="9" hidden="1" customWidth="1"/>
    <col min="86" max="86" width="33.625" style="9" hidden="1" customWidth="1"/>
    <col min="87" max="88" width="12.125" style="9" hidden="1" customWidth="1"/>
    <col min="89" max="89" width="33.625" style="9" hidden="1" customWidth="1"/>
    <col min="90" max="91" width="12.125" style="9" hidden="1" customWidth="1"/>
    <col min="92" max="92" width="33.625" style="9" hidden="1" customWidth="1"/>
    <col min="93" max="94" width="12.125" style="9" hidden="1" customWidth="1"/>
    <col min="95" max="95" width="33.625" style="9" hidden="1" customWidth="1"/>
    <col min="96" max="97" width="12.125" style="9" hidden="1" customWidth="1"/>
    <col min="98" max="98" width="33.625" style="9" hidden="1" customWidth="1"/>
    <col min="99" max="100" width="12.125" style="9" hidden="1" customWidth="1"/>
    <col min="101" max="101" width="33.625" style="9" hidden="1" customWidth="1"/>
    <col min="102" max="103" width="12.125" style="9" hidden="1" customWidth="1"/>
    <col min="104" max="104" width="33.625" style="9" hidden="1" customWidth="1"/>
    <col min="105" max="106" width="12.125" style="9" hidden="1" customWidth="1"/>
    <col min="107" max="107" width="10.75390625" style="9" customWidth="1"/>
    <col min="108" max="108" width="12.625" style="9" customWidth="1"/>
    <col min="109" max="109" width="33.625" style="9" customWidth="1"/>
    <col min="110" max="111" width="12.125" style="9" customWidth="1"/>
    <col min="112" max="112" width="33.625" style="9" customWidth="1"/>
    <col min="113" max="114" width="12.125" style="9" customWidth="1"/>
    <col min="115" max="115" width="33.625" style="9" customWidth="1"/>
    <col min="116" max="117" width="12.125" style="9" customWidth="1"/>
    <col min="118" max="118" width="33.625" style="9" customWidth="1"/>
    <col min="119" max="120" width="12.125" style="9" customWidth="1"/>
    <col min="121" max="121" width="33.625" style="9" customWidth="1"/>
    <col min="122" max="123" width="12.125" style="9" customWidth="1"/>
    <col min="124" max="124" width="33.625" style="9" customWidth="1"/>
    <col min="125" max="126" width="12.125" style="9" customWidth="1"/>
    <col min="127" max="127" width="33.625" style="9" customWidth="1"/>
    <col min="128" max="129" width="12.125" style="9" customWidth="1"/>
    <col min="130" max="130" width="38.125" style="9" customWidth="1"/>
    <col min="131" max="132" width="12.125" style="9" customWidth="1"/>
    <col min="133" max="133" width="34.125" style="9" customWidth="1"/>
    <col min="134" max="134" width="18.375" style="9" customWidth="1"/>
    <col min="135" max="135" width="13.625" style="9" customWidth="1"/>
    <col min="136" max="136" width="30.625" style="9" customWidth="1"/>
    <col min="137" max="138" width="18.375" style="9" customWidth="1"/>
    <col min="139" max="139" width="29.125" style="9" customWidth="1"/>
    <col min="140" max="141" width="18.375" style="9" customWidth="1"/>
    <col min="142" max="142" width="29.75390625" style="9" customWidth="1"/>
    <col min="143" max="144" width="18.375" style="9" customWidth="1"/>
    <col min="145" max="145" width="11.875" style="1" customWidth="1"/>
    <col min="146" max="16384" width="9.125" style="1" customWidth="1"/>
  </cols>
  <sheetData>
    <row r="1" spans="1:144" s="2" customFormat="1" ht="13.5" customHeight="1">
      <c r="A1" s="87" t="s">
        <v>518</v>
      </c>
      <c r="B1" s="88"/>
      <c r="C1" s="88"/>
      <c r="D1" s="88"/>
      <c r="E1" s="88"/>
      <c r="F1" s="88"/>
      <c r="G1" s="88"/>
      <c r="H1" s="8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</row>
    <row r="2" spans="1:144" s="2" customFormat="1" ht="12.75" customHeight="1">
      <c r="A2" s="88"/>
      <c r="B2" s="88"/>
      <c r="C2" s="88"/>
      <c r="D2" s="88"/>
      <c r="E2" s="88"/>
      <c r="F2" s="88"/>
      <c r="G2" s="88"/>
      <c r="H2" s="8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</row>
    <row r="3" spans="1:144" s="2" customFormat="1" ht="30" customHeight="1">
      <c r="A3" s="89"/>
      <c r="B3" s="89"/>
      <c r="C3" s="89"/>
      <c r="D3" s="89"/>
      <c r="E3" s="89"/>
      <c r="F3" s="89"/>
      <c r="G3" s="89"/>
      <c r="H3" s="8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</row>
    <row r="4" spans="1:144" ht="12.75">
      <c r="A4" s="90" t="s">
        <v>0</v>
      </c>
      <c r="B4" s="92" t="s">
        <v>10</v>
      </c>
      <c r="C4" s="92"/>
      <c r="D4" s="92" t="s">
        <v>11</v>
      </c>
      <c r="E4" s="92"/>
      <c r="F4" s="82" t="s">
        <v>12</v>
      </c>
      <c r="G4" s="82"/>
      <c r="H4" s="82" t="s">
        <v>13</v>
      </c>
      <c r="I4" s="82"/>
      <c r="J4" s="82" t="s">
        <v>14</v>
      </c>
      <c r="K4" s="82"/>
      <c r="L4" s="74" t="s">
        <v>26</v>
      </c>
      <c r="M4" s="83"/>
      <c r="N4" s="74" t="s">
        <v>29</v>
      </c>
      <c r="O4" s="83"/>
      <c r="P4" s="74" t="s">
        <v>33</v>
      </c>
      <c r="Q4" s="83"/>
      <c r="R4" s="82" t="s">
        <v>8</v>
      </c>
      <c r="S4" s="82"/>
      <c r="T4" s="74" t="s">
        <v>161</v>
      </c>
      <c r="U4" s="75"/>
      <c r="V4" s="76"/>
      <c r="W4" s="74" t="s">
        <v>64</v>
      </c>
      <c r="X4" s="75"/>
      <c r="Y4" s="81"/>
      <c r="Z4" s="74" t="s">
        <v>89</v>
      </c>
      <c r="AA4" s="75"/>
      <c r="AB4" s="81"/>
      <c r="AC4" s="84" t="s">
        <v>88</v>
      </c>
      <c r="AD4" s="85"/>
      <c r="AE4" s="86"/>
      <c r="AF4" s="10"/>
      <c r="AG4" s="74" t="s">
        <v>134</v>
      </c>
      <c r="AH4" s="75"/>
      <c r="AI4" s="76"/>
      <c r="AJ4" s="74" t="s">
        <v>135</v>
      </c>
      <c r="AK4" s="75"/>
      <c r="AL4" s="76"/>
      <c r="AM4" s="74" t="s">
        <v>224</v>
      </c>
      <c r="AN4" s="75"/>
      <c r="AO4" s="76"/>
      <c r="AP4" s="74" t="s">
        <v>183</v>
      </c>
      <c r="AQ4" s="75"/>
      <c r="AR4" s="76"/>
      <c r="AS4" s="74" t="s">
        <v>198</v>
      </c>
      <c r="AT4" s="75"/>
      <c r="AU4" s="76"/>
      <c r="AV4" s="74" t="s">
        <v>226</v>
      </c>
      <c r="AW4" s="75"/>
      <c r="AX4" s="76"/>
      <c r="AY4" s="74" t="s">
        <v>232</v>
      </c>
      <c r="AZ4" s="75"/>
      <c r="BA4" s="76"/>
      <c r="BB4" s="74" t="s">
        <v>233</v>
      </c>
      <c r="BC4" s="75"/>
      <c r="BD4" s="76"/>
      <c r="BE4" s="74" t="s">
        <v>264</v>
      </c>
      <c r="BF4" s="75"/>
      <c r="BG4" s="76"/>
      <c r="BH4" s="74" t="s">
        <v>265</v>
      </c>
      <c r="BI4" s="75"/>
      <c r="BJ4" s="76"/>
      <c r="BK4" s="74" t="s">
        <v>266</v>
      </c>
      <c r="BL4" s="75"/>
      <c r="BM4" s="76"/>
      <c r="BN4" s="74" t="s">
        <v>309</v>
      </c>
      <c r="BO4" s="75"/>
      <c r="BP4" s="76"/>
      <c r="BS4" s="74" t="s">
        <v>312</v>
      </c>
      <c r="BT4" s="75"/>
      <c r="BU4" s="76"/>
      <c r="BV4" s="74" t="s">
        <v>334</v>
      </c>
      <c r="BW4" s="75"/>
      <c r="BX4" s="76"/>
      <c r="BY4" s="74" t="s">
        <v>347</v>
      </c>
      <c r="BZ4" s="75"/>
      <c r="CA4" s="76"/>
      <c r="CB4" s="74" t="s">
        <v>352</v>
      </c>
      <c r="CC4" s="75"/>
      <c r="CD4" s="76"/>
      <c r="CE4" s="74" t="s">
        <v>362</v>
      </c>
      <c r="CF4" s="75"/>
      <c r="CG4" s="76"/>
      <c r="CH4" s="74" t="s">
        <v>369</v>
      </c>
      <c r="CI4" s="75"/>
      <c r="CJ4" s="76"/>
      <c r="CK4" s="74" t="s">
        <v>377</v>
      </c>
      <c r="CL4" s="75"/>
      <c r="CM4" s="76"/>
      <c r="CN4" s="74" t="s">
        <v>381</v>
      </c>
      <c r="CO4" s="75"/>
      <c r="CP4" s="76"/>
      <c r="CQ4" s="74" t="s">
        <v>392</v>
      </c>
      <c r="CR4" s="75"/>
      <c r="CS4" s="76"/>
      <c r="CT4" s="74" t="s">
        <v>406</v>
      </c>
      <c r="CU4" s="75"/>
      <c r="CV4" s="76"/>
      <c r="CW4" s="74" t="s">
        <v>413</v>
      </c>
      <c r="CX4" s="75"/>
      <c r="CY4" s="76"/>
      <c r="CZ4" s="74" t="s">
        <v>420</v>
      </c>
      <c r="DA4" s="75"/>
      <c r="DB4" s="76"/>
      <c r="DE4" s="74" t="s">
        <v>430</v>
      </c>
      <c r="DF4" s="75"/>
      <c r="DG4" s="76"/>
      <c r="DH4" s="74" t="s">
        <v>436</v>
      </c>
      <c r="DI4" s="75"/>
      <c r="DJ4" s="76"/>
      <c r="DK4" s="74" t="s">
        <v>448</v>
      </c>
      <c r="DL4" s="75"/>
      <c r="DM4" s="76"/>
      <c r="DN4" s="74" t="s">
        <v>454</v>
      </c>
      <c r="DO4" s="75"/>
      <c r="DP4" s="76"/>
      <c r="DQ4" s="74" t="s">
        <v>462</v>
      </c>
      <c r="DR4" s="75"/>
      <c r="DS4" s="76"/>
      <c r="DT4" s="74" t="s">
        <v>467</v>
      </c>
      <c r="DU4" s="75"/>
      <c r="DV4" s="76"/>
      <c r="DW4" s="74" t="s">
        <v>470</v>
      </c>
      <c r="DX4" s="75"/>
      <c r="DY4" s="76"/>
      <c r="DZ4" s="74" t="s">
        <v>471</v>
      </c>
      <c r="EA4" s="75"/>
      <c r="EB4" s="76"/>
      <c r="EC4" s="74" t="s">
        <v>480</v>
      </c>
      <c r="ED4" s="75"/>
      <c r="EE4" s="76"/>
      <c r="EF4" s="74" t="s">
        <v>481</v>
      </c>
      <c r="EG4" s="75"/>
      <c r="EH4" s="76"/>
      <c r="EI4" s="74" t="s">
        <v>488</v>
      </c>
      <c r="EJ4" s="75"/>
      <c r="EK4" s="76"/>
      <c r="EL4" s="74" t="s">
        <v>501</v>
      </c>
      <c r="EM4" s="75"/>
      <c r="EN4" s="76"/>
    </row>
    <row r="5" spans="1:144" ht="18.75" customHeight="1">
      <c r="A5" s="91"/>
      <c r="B5" s="11" t="s">
        <v>1</v>
      </c>
      <c r="C5" s="11" t="s">
        <v>36</v>
      </c>
      <c r="D5" s="11" t="s">
        <v>1</v>
      </c>
      <c r="E5" s="11" t="s">
        <v>36</v>
      </c>
      <c r="F5" s="11" t="s">
        <v>1</v>
      </c>
      <c r="G5" s="11" t="s">
        <v>36</v>
      </c>
      <c r="H5" s="11" t="s">
        <v>1</v>
      </c>
      <c r="I5" s="11" t="s">
        <v>36</v>
      </c>
      <c r="J5" s="11" t="s">
        <v>1</v>
      </c>
      <c r="K5" s="11" t="s">
        <v>36</v>
      </c>
      <c r="L5" s="11" t="s">
        <v>1</v>
      </c>
      <c r="M5" s="11" t="s">
        <v>36</v>
      </c>
      <c r="N5" s="11" t="s">
        <v>1</v>
      </c>
      <c r="O5" s="11" t="s">
        <v>36</v>
      </c>
      <c r="P5" s="11" t="s">
        <v>1</v>
      </c>
      <c r="Q5" s="11" t="s">
        <v>36</v>
      </c>
      <c r="R5" s="11" t="s">
        <v>1</v>
      </c>
      <c r="S5" s="11" t="s">
        <v>36</v>
      </c>
      <c r="T5" s="11" t="s">
        <v>0</v>
      </c>
      <c r="U5" s="11" t="s">
        <v>65</v>
      </c>
      <c r="V5" s="11" t="s">
        <v>66</v>
      </c>
      <c r="W5" s="11" t="s">
        <v>0</v>
      </c>
      <c r="X5" s="11" t="s">
        <v>65</v>
      </c>
      <c r="Y5" s="12" t="s">
        <v>66</v>
      </c>
      <c r="Z5" s="11" t="s">
        <v>0</v>
      </c>
      <c r="AA5" s="11" t="s">
        <v>65</v>
      </c>
      <c r="AB5" s="12" t="s">
        <v>66</v>
      </c>
      <c r="AC5" s="11" t="s">
        <v>0</v>
      </c>
      <c r="AD5" s="11" t="s">
        <v>65</v>
      </c>
      <c r="AE5" s="11" t="s">
        <v>66</v>
      </c>
      <c r="AF5" s="11"/>
      <c r="AG5" s="11" t="s">
        <v>0</v>
      </c>
      <c r="AH5" s="11" t="s">
        <v>65</v>
      </c>
      <c r="AI5" s="11" t="s">
        <v>66</v>
      </c>
      <c r="AJ5" s="11" t="s">
        <v>0</v>
      </c>
      <c r="AK5" s="11" t="s">
        <v>65</v>
      </c>
      <c r="AL5" s="11" t="s">
        <v>66</v>
      </c>
      <c r="AM5" s="11" t="s">
        <v>0</v>
      </c>
      <c r="AN5" s="11" t="s">
        <v>65</v>
      </c>
      <c r="AO5" s="11" t="s">
        <v>66</v>
      </c>
      <c r="AP5" s="11" t="s">
        <v>0</v>
      </c>
      <c r="AQ5" s="11" t="s">
        <v>65</v>
      </c>
      <c r="AR5" s="11" t="s">
        <v>66</v>
      </c>
      <c r="AS5" s="11" t="s">
        <v>0</v>
      </c>
      <c r="AT5" s="11" t="s">
        <v>65</v>
      </c>
      <c r="AU5" s="11" t="s">
        <v>66</v>
      </c>
      <c r="AV5" s="11" t="s">
        <v>0</v>
      </c>
      <c r="AW5" s="11" t="s">
        <v>65</v>
      </c>
      <c r="AX5" s="11" t="s">
        <v>66</v>
      </c>
      <c r="AY5" s="11" t="s">
        <v>0</v>
      </c>
      <c r="AZ5" s="11" t="s">
        <v>65</v>
      </c>
      <c r="BA5" s="11" t="s">
        <v>66</v>
      </c>
      <c r="BB5" s="11" t="s">
        <v>0</v>
      </c>
      <c r="BC5" s="11" t="s">
        <v>65</v>
      </c>
      <c r="BD5" s="11" t="s">
        <v>66</v>
      </c>
      <c r="BE5" s="11" t="s">
        <v>0</v>
      </c>
      <c r="BF5" s="11" t="s">
        <v>65</v>
      </c>
      <c r="BG5" s="11" t="s">
        <v>66</v>
      </c>
      <c r="BH5" s="11" t="s">
        <v>0</v>
      </c>
      <c r="BI5" s="11" t="s">
        <v>65</v>
      </c>
      <c r="BJ5" s="11" t="s">
        <v>66</v>
      </c>
      <c r="BK5" s="11" t="s">
        <v>0</v>
      </c>
      <c r="BL5" s="11" t="s">
        <v>65</v>
      </c>
      <c r="BM5" s="11" t="s">
        <v>66</v>
      </c>
      <c r="BN5" s="11" t="s">
        <v>0</v>
      </c>
      <c r="BO5" s="11" t="s">
        <v>65</v>
      </c>
      <c r="BP5" s="11" t="s">
        <v>66</v>
      </c>
      <c r="BS5" s="11" t="s">
        <v>0</v>
      </c>
      <c r="BT5" s="11" t="s">
        <v>65</v>
      </c>
      <c r="BU5" s="11" t="s">
        <v>66</v>
      </c>
      <c r="BV5" s="11" t="s">
        <v>0</v>
      </c>
      <c r="BW5" s="11" t="s">
        <v>65</v>
      </c>
      <c r="BX5" s="11" t="s">
        <v>66</v>
      </c>
      <c r="BY5" s="11" t="s">
        <v>0</v>
      </c>
      <c r="BZ5" s="11" t="s">
        <v>65</v>
      </c>
      <c r="CA5" s="11" t="s">
        <v>66</v>
      </c>
      <c r="CB5" s="11" t="s">
        <v>0</v>
      </c>
      <c r="CC5" s="11" t="s">
        <v>65</v>
      </c>
      <c r="CD5" s="11" t="s">
        <v>66</v>
      </c>
      <c r="CE5" s="11" t="s">
        <v>0</v>
      </c>
      <c r="CF5" s="11" t="s">
        <v>65</v>
      </c>
      <c r="CG5" s="11" t="s">
        <v>66</v>
      </c>
      <c r="CH5" s="11" t="s">
        <v>0</v>
      </c>
      <c r="CI5" s="11" t="s">
        <v>65</v>
      </c>
      <c r="CJ5" s="11" t="s">
        <v>66</v>
      </c>
      <c r="CK5" s="11" t="s">
        <v>0</v>
      </c>
      <c r="CL5" s="11" t="s">
        <v>65</v>
      </c>
      <c r="CM5" s="11" t="s">
        <v>66</v>
      </c>
      <c r="CN5" s="11" t="s">
        <v>0</v>
      </c>
      <c r="CO5" s="11" t="s">
        <v>65</v>
      </c>
      <c r="CP5" s="11" t="s">
        <v>66</v>
      </c>
      <c r="CQ5" s="11" t="s">
        <v>0</v>
      </c>
      <c r="CR5" s="11" t="s">
        <v>65</v>
      </c>
      <c r="CS5" s="11" t="s">
        <v>66</v>
      </c>
      <c r="CT5" s="11" t="s">
        <v>0</v>
      </c>
      <c r="CU5" s="11" t="s">
        <v>65</v>
      </c>
      <c r="CV5" s="11" t="s">
        <v>66</v>
      </c>
      <c r="CW5" s="11" t="s">
        <v>0</v>
      </c>
      <c r="CX5" s="11" t="s">
        <v>65</v>
      </c>
      <c r="CY5" s="11" t="s">
        <v>66</v>
      </c>
      <c r="CZ5" s="11" t="s">
        <v>0</v>
      </c>
      <c r="DA5" s="11" t="s">
        <v>65</v>
      </c>
      <c r="DB5" s="11" t="s">
        <v>66</v>
      </c>
      <c r="DE5" s="11" t="s">
        <v>0</v>
      </c>
      <c r="DF5" s="11" t="s">
        <v>65</v>
      </c>
      <c r="DG5" s="11" t="s">
        <v>66</v>
      </c>
      <c r="DH5" s="11" t="s">
        <v>0</v>
      </c>
      <c r="DI5" s="11" t="s">
        <v>65</v>
      </c>
      <c r="DJ5" s="11" t="s">
        <v>66</v>
      </c>
      <c r="DK5" s="11" t="s">
        <v>0</v>
      </c>
      <c r="DL5" s="11" t="s">
        <v>65</v>
      </c>
      <c r="DM5" s="11" t="s">
        <v>66</v>
      </c>
      <c r="DN5" s="11" t="s">
        <v>0</v>
      </c>
      <c r="DO5" s="11" t="s">
        <v>65</v>
      </c>
      <c r="DP5" s="11" t="s">
        <v>66</v>
      </c>
      <c r="DQ5" s="11" t="s">
        <v>0</v>
      </c>
      <c r="DR5" s="11" t="s">
        <v>65</v>
      </c>
      <c r="DS5" s="11" t="s">
        <v>66</v>
      </c>
      <c r="DT5" s="11" t="s">
        <v>0</v>
      </c>
      <c r="DU5" s="11" t="s">
        <v>65</v>
      </c>
      <c r="DV5" s="11" t="s">
        <v>66</v>
      </c>
      <c r="DW5" s="11" t="s">
        <v>0</v>
      </c>
      <c r="DX5" s="11" t="s">
        <v>65</v>
      </c>
      <c r="DY5" s="11" t="s">
        <v>66</v>
      </c>
      <c r="DZ5" s="11" t="s">
        <v>0</v>
      </c>
      <c r="EA5" s="11" t="s">
        <v>65</v>
      </c>
      <c r="EB5" s="11" t="s">
        <v>66</v>
      </c>
      <c r="EC5" s="11" t="s">
        <v>0</v>
      </c>
      <c r="ED5" s="11" t="s">
        <v>65</v>
      </c>
      <c r="EE5" s="11" t="s">
        <v>66</v>
      </c>
      <c r="EF5" s="11" t="s">
        <v>0</v>
      </c>
      <c r="EG5" s="11" t="s">
        <v>65</v>
      </c>
      <c r="EH5" s="11" t="s">
        <v>66</v>
      </c>
      <c r="EI5" s="11" t="s">
        <v>0</v>
      </c>
      <c r="EJ5" s="11" t="s">
        <v>65</v>
      </c>
      <c r="EK5" s="11" t="s">
        <v>66</v>
      </c>
      <c r="EL5" s="11" t="s">
        <v>0</v>
      </c>
      <c r="EM5" s="11" t="s">
        <v>65</v>
      </c>
      <c r="EN5" s="11" t="s">
        <v>66</v>
      </c>
    </row>
    <row r="6" spans="1:144" ht="16.5" customHeight="1">
      <c r="A6" s="13"/>
      <c r="B6" s="80" t="s">
        <v>2</v>
      </c>
      <c r="C6" s="80"/>
      <c r="D6" s="80" t="s">
        <v>2</v>
      </c>
      <c r="E6" s="80"/>
      <c r="F6" s="80" t="s">
        <v>2</v>
      </c>
      <c r="G6" s="80"/>
      <c r="H6" s="80" t="s">
        <v>2</v>
      </c>
      <c r="I6" s="80"/>
      <c r="J6" s="80" t="s">
        <v>2</v>
      </c>
      <c r="K6" s="80"/>
      <c r="L6" s="80" t="s">
        <v>2</v>
      </c>
      <c r="M6" s="80"/>
      <c r="N6" s="80" t="s">
        <v>2</v>
      </c>
      <c r="O6" s="80"/>
      <c r="P6" s="80" t="s">
        <v>2</v>
      </c>
      <c r="Q6" s="80"/>
      <c r="R6" s="80" t="s">
        <v>2</v>
      </c>
      <c r="S6" s="80"/>
      <c r="T6" s="77"/>
      <c r="U6" s="78"/>
      <c r="V6" s="79"/>
      <c r="W6" s="77"/>
      <c r="X6" s="78"/>
      <c r="Y6" s="79"/>
      <c r="Z6" s="77"/>
      <c r="AA6" s="78"/>
      <c r="AB6" s="79"/>
      <c r="AC6" s="14"/>
      <c r="AD6" s="14"/>
      <c r="AE6" s="14"/>
      <c r="AF6" s="15"/>
      <c r="AG6" s="77"/>
      <c r="AH6" s="78"/>
      <c r="AI6" s="79"/>
      <c r="AJ6" s="77"/>
      <c r="AK6" s="78"/>
      <c r="AL6" s="79"/>
      <c r="AM6" s="77"/>
      <c r="AN6" s="78"/>
      <c r="AO6" s="79"/>
      <c r="AP6" s="77"/>
      <c r="AQ6" s="78"/>
      <c r="AR6" s="79"/>
      <c r="AS6" s="77"/>
      <c r="AT6" s="78"/>
      <c r="AU6" s="79"/>
      <c r="AV6" s="77"/>
      <c r="AW6" s="78"/>
      <c r="AX6" s="79"/>
      <c r="AY6" s="77"/>
      <c r="AZ6" s="78"/>
      <c r="BA6" s="79"/>
      <c r="BB6" s="77"/>
      <c r="BC6" s="78"/>
      <c r="BD6" s="79"/>
      <c r="BE6" s="77"/>
      <c r="BF6" s="78"/>
      <c r="BG6" s="79"/>
      <c r="BH6" s="77"/>
      <c r="BI6" s="78"/>
      <c r="BJ6" s="79"/>
      <c r="BK6" s="77"/>
      <c r="BL6" s="78"/>
      <c r="BM6" s="79"/>
      <c r="BN6" s="77"/>
      <c r="BO6" s="78"/>
      <c r="BP6" s="79"/>
      <c r="BS6" s="77"/>
      <c r="BT6" s="78"/>
      <c r="BU6" s="79"/>
      <c r="BV6" s="77"/>
      <c r="BW6" s="78"/>
      <c r="BX6" s="79"/>
      <c r="BY6" s="77"/>
      <c r="BZ6" s="78"/>
      <c r="CA6" s="79"/>
      <c r="CB6" s="77"/>
      <c r="CC6" s="78"/>
      <c r="CD6" s="79"/>
      <c r="CE6" s="77"/>
      <c r="CF6" s="78"/>
      <c r="CG6" s="79"/>
      <c r="CH6" s="77"/>
      <c r="CI6" s="78"/>
      <c r="CJ6" s="79"/>
      <c r="CK6" s="77"/>
      <c r="CL6" s="78"/>
      <c r="CM6" s="79"/>
      <c r="CN6" s="77"/>
      <c r="CO6" s="78"/>
      <c r="CP6" s="79"/>
      <c r="CQ6" s="77"/>
      <c r="CR6" s="78"/>
      <c r="CS6" s="79"/>
      <c r="CT6" s="77"/>
      <c r="CU6" s="78"/>
      <c r="CV6" s="79"/>
      <c r="CW6" s="77"/>
      <c r="CX6" s="78"/>
      <c r="CY6" s="79"/>
      <c r="CZ6" s="77"/>
      <c r="DA6" s="78"/>
      <c r="DB6" s="79"/>
      <c r="DE6" s="77"/>
      <c r="DF6" s="78"/>
      <c r="DG6" s="79"/>
      <c r="DH6" s="77"/>
      <c r="DI6" s="78"/>
      <c r="DJ6" s="79"/>
      <c r="DK6" s="77"/>
      <c r="DL6" s="78"/>
      <c r="DM6" s="79"/>
      <c r="DN6" s="77"/>
      <c r="DO6" s="78"/>
      <c r="DP6" s="79"/>
      <c r="DQ6" s="77"/>
      <c r="DR6" s="78"/>
      <c r="DS6" s="79"/>
      <c r="DT6" s="77"/>
      <c r="DU6" s="78"/>
      <c r="DV6" s="79"/>
      <c r="DW6" s="77"/>
      <c r="DX6" s="78"/>
      <c r="DY6" s="79"/>
      <c r="DZ6" s="77"/>
      <c r="EA6" s="78"/>
      <c r="EB6" s="79"/>
      <c r="EC6" s="77"/>
      <c r="ED6" s="78"/>
      <c r="EE6" s="79"/>
      <c r="EF6" s="77"/>
      <c r="EG6" s="78"/>
      <c r="EH6" s="79"/>
      <c r="EI6" s="77"/>
      <c r="EJ6" s="78"/>
      <c r="EK6" s="79"/>
      <c r="EL6" s="80"/>
      <c r="EM6" s="80"/>
      <c r="EN6" s="98"/>
    </row>
    <row r="7" spans="1:147" s="3" customFormat="1" ht="27" customHeight="1">
      <c r="A7" s="11"/>
      <c r="B7" s="16" t="s">
        <v>17</v>
      </c>
      <c r="C7" s="16">
        <v>7401.07</v>
      </c>
      <c r="D7" s="16" t="s">
        <v>17</v>
      </c>
      <c r="E7" s="16">
        <v>7401.07</v>
      </c>
      <c r="F7" s="16" t="s">
        <v>17</v>
      </c>
      <c r="G7" s="16">
        <v>7401.07</v>
      </c>
      <c r="H7" s="16" t="s">
        <v>17</v>
      </c>
      <c r="I7" s="16">
        <v>7401.07</v>
      </c>
      <c r="J7" s="16" t="s">
        <v>17</v>
      </c>
      <c r="K7" s="16">
        <v>7401.07</v>
      </c>
      <c r="L7" s="16" t="s">
        <v>17</v>
      </c>
      <c r="M7" s="16">
        <v>7401.07</v>
      </c>
      <c r="N7" s="16" t="s">
        <v>17</v>
      </c>
      <c r="O7" s="16">
        <v>7401.07</v>
      </c>
      <c r="P7" s="16" t="s">
        <v>17</v>
      </c>
      <c r="Q7" s="16">
        <v>7401.07</v>
      </c>
      <c r="R7" s="16" t="s">
        <v>17</v>
      </c>
      <c r="S7" s="17">
        <f>C7+E7+G7+I7+K7+M7+O7+Q7</f>
        <v>59208.56</v>
      </c>
      <c r="T7" s="18" t="s">
        <v>67</v>
      </c>
      <c r="U7" s="16"/>
      <c r="V7" s="19">
        <v>7401.07</v>
      </c>
      <c r="W7" s="18" t="s">
        <v>67</v>
      </c>
      <c r="X7" s="20"/>
      <c r="Y7" s="19">
        <v>7401.07</v>
      </c>
      <c r="Z7" s="18" t="s">
        <v>67</v>
      </c>
      <c r="AA7" s="20"/>
      <c r="AB7" s="19">
        <v>7401.07</v>
      </c>
      <c r="AC7" s="18" t="s">
        <v>67</v>
      </c>
      <c r="AD7" s="14"/>
      <c r="AE7" s="19">
        <v>7401.07</v>
      </c>
      <c r="AF7" s="19"/>
      <c r="AG7" s="18" t="s">
        <v>67</v>
      </c>
      <c r="AH7" s="16"/>
      <c r="AI7" s="19">
        <v>7050.49</v>
      </c>
      <c r="AJ7" s="18" t="s">
        <v>67</v>
      </c>
      <c r="AK7" s="16"/>
      <c r="AL7" s="19">
        <v>7050.49</v>
      </c>
      <c r="AM7" s="18" t="s">
        <v>67</v>
      </c>
      <c r="AN7" s="16"/>
      <c r="AO7" s="19">
        <v>7050.49</v>
      </c>
      <c r="AP7" s="18" t="s">
        <v>67</v>
      </c>
      <c r="AQ7" s="16"/>
      <c r="AR7" s="19">
        <v>7050.49</v>
      </c>
      <c r="AS7" s="18" t="s">
        <v>67</v>
      </c>
      <c r="AT7" s="16"/>
      <c r="AU7" s="19">
        <v>7050.49</v>
      </c>
      <c r="AV7" s="18" t="s">
        <v>67</v>
      </c>
      <c r="AW7" s="16"/>
      <c r="AX7" s="19">
        <v>7050.49</v>
      </c>
      <c r="AY7" s="18" t="s">
        <v>67</v>
      </c>
      <c r="AZ7" s="16"/>
      <c r="BA7" s="19">
        <v>7050.49</v>
      </c>
      <c r="BB7" s="18" t="s">
        <v>67</v>
      </c>
      <c r="BC7" s="16"/>
      <c r="BD7" s="19">
        <v>7050.49</v>
      </c>
      <c r="BE7" s="18" t="s">
        <v>67</v>
      </c>
      <c r="BF7" s="16"/>
      <c r="BG7" s="19">
        <v>7050.49</v>
      </c>
      <c r="BH7" s="18" t="s">
        <v>67</v>
      </c>
      <c r="BI7" s="16"/>
      <c r="BJ7" s="19">
        <v>7050.49</v>
      </c>
      <c r="BK7" s="18" t="s">
        <v>67</v>
      </c>
      <c r="BL7" s="16"/>
      <c r="BM7" s="19">
        <v>7050.49</v>
      </c>
      <c r="BN7" s="18" t="s">
        <v>67</v>
      </c>
      <c r="BO7" s="16"/>
      <c r="BP7" s="19">
        <v>7050.49</v>
      </c>
      <c r="BQ7" s="9"/>
      <c r="BR7" s="9"/>
      <c r="BS7" s="18" t="s">
        <v>331</v>
      </c>
      <c r="BT7" s="16"/>
      <c r="BU7" s="19">
        <v>7188.71</v>
      </c>
      <c r="BV7" s="18" t="s">
        <v>331</v>
      </c>
      <c r="BW7" s="16"/>
      <c r="BX7" s="19">
        <v>7188.71</v>
      </c>
      <c r="BY7" s="18" t="s">
        <v>331</v>
      </c>
      <c r="BZ7" s="16"/>
      <c r="CA7" s="19">
        <v>7188.71</v>
      </c>
      <c r="CB7" s="18" t="s">
        <v>331</v>
      </c>
      <c r="CC7" s="16"/>
      <c r="CD7" s="19">
        <v>7188.71</v>
      </c>
      <c r="CE7" s="18" t="s">
        <v>331</v>
      </c>
      <c r="CF7" s="16"/>
      <c r="CG7" s="19">
        <v>7188.71</v>
      </c>
      <c r="CH7" s="18" t="s">
        <v>331</v>
      </c>
      <c r="CI7" s="16"/>
      <c r="CJ7" s="19">
        <v>7188.71</v>
      </c>
      <c r="CK7" s="18" t="s">
        <v>331</v>
      </c>
      <c r="CL7" s="16"/>
      <c r="CM7" s="19">
        <v>7188.71</v>
      </c>
      <c r="CN7" s="18" t="s">
        <v>331</v>
      </c>
      <c r="CO7" s="16"/>
      <c r="CP7" s="19">
        <v>7188.71</v>
      </c>
      <c r="CQ7" s="18" t="s">
        <v>331</v>
      </c>
      <c r="CR7" s="16"/>
      <c r="CS7" s="19">
        <v>7188.71</v>
      </c>
      <c r="CT7" s="18" t="s">
        <v>331</v>
      </c>
      <c r="CU7" s="16"/>
      <c r="CV7" s="19">
        <v>7188.71</v>
      </c>
      <c r="CW7" s="18" t="s">
        <v>331</v>
      </c>
      <c r="CX7" s="16"/>
      <c r="CY7" s="19">
        <v>7188.71</v>
      </c>
      <c r="CZ7" s="18" t="s">
        <v>331</v>
      </c>
      <c r="DA7" s="16"/>
      <c r="DB7" s="19">
        <v>7188.71</v>
      </c>
      <c r="DC7" s="9"/>
      <c r="DD7" s="9"/>
      <c r="DE7" s="18" t="s">
        <v>331</v>
      </c>
      <c r="DF7" s="16"/>
      <c r="DG7" s="45">
        <v>8077.64</v>
      </c>
      <c r="DH7" s="18" t="s">
        <v>331</v>
      </c>
      <c r="DI7" s="16"/>
      <c r="DJ7" s="45">
        <v>8077.64</v>
      </c>
      <c r="DK7" s="18" t="s">
        <v>331</v>
      </c>
      <c r="DL7" s="16"/>
      <c r="DM7" s="45">
        <v>8077.64</v>
      </c>
      <c r="DN7" s="18" t="s">
        <v>331</v>
      </c>
      <c r="DO7" s="16"/>
      <c r="DP7" s="45">
        <v>8077.64</v>
      </c>
      <c r="DQ7" s="18" t="s">
        <v>331</v>
      </c>
      <c r="DR7" s="16"/>
      <c r="DS7" s="45">
        <v>8077.64</v>
      </c>
      <c r="DT7" s="18" t="s">
        <v>331</v>
      </c>
      <c r="DU7" s="16"/>
      <c r="DV7" s="45">
        <v>8077.64</v>
      </c>
      <c r="DW7" s="18" t="s">
        <v>331</v>
      </c>
      <c r="DX7" s="16"/>
      <c r="DY7" s="45">
        <v>8077.64</v>
      </c>
      <c r="DZ7" s="18" t="s">
        <v>331</v>
      </c>
      <c r="EA7" s="16"/>
      <c r="EB7" s="45">
        <v>8077.64</v>
      </c>
      <c r="EC7" s="18" t="s">
        <v>331</v>
      </c>
      <c r="ED7" s="16"/>
      <c r="EE7" s="45">
        <v>8077.64</v>
      </c>
      <c r="EF7" s="18" t="s">
        <v>331</v>
      </c>
      <c r="EG7" s="16"/>
      <c r="EH7" s="45">
        <v>8077.64</v>
      </c>
      <c r="EI7" s="18" t="s">
        <v>331</v>
      </c>
      <c r="EJ7" s="16"/>
      <c r="EK7" s="45">
        <v>8077.64</v>
      </c>
      <c r="EL7" s="18" t="s">
        <v>331</v>
      </c>
      <c r="EM7" s="16"/>
      <c r="EN7" s="45">
        <v>8077.64</v>
      </c>
      <c r="EO7" s="52"/>
      <c r="EP7" s="52"/>
      <c r="EQ7" s="52"/>
    </row>
    <row r="8" spans="1:147" s="3" customFormat="1" ht="35.25" customHeight="1">
      <c r="A8" s="11"/>
      <c r="B8" s="16" t="s">
        <v>17</v>
      </c>
      <c r="C8" s="16">
        <f>SUM(C9:C13)</f>
        <v>934.8700000000001</v>
      </c>
      <c r="D8" s="16" t="s">
        <v>17</v>
      </c>
      <c r="E8" s="16">
        <f>SUM(E9:E13)</f>
        <v>934.8700000000001</v>
      </c>
      <c r="F8" s="16" t="s">
        <v>17</v>
      </c>
      <c r="G8" s="16">
        <f>SUM(G9:G13)</f>
        <v>934.8700000000001</v>
      </c>
      <c r="H8" s="16" t="s">
        <v>17</v>
      </c>
      <c r="I8" s="16">
        <f>SUM(I9:I13)</f>
        <v>934.8700000000001</v>
      </c>
      <c r="J8" s="16" t="s">
        <v>17</v>
      </c>
      <c r="K8" s="16">
        <f>SUM(K9:K13)</f>
        <v>934.8700000000001</v>
      </c>
      <c r="L8" s="16" t="s">
        <v>17</v>
      </c>
      <c r="M8" s="16">
        <f>SUM(M9:M13)</f>
        <v>934.8700000000001</v>
      </c>
      <c r="N8" s="16" t="s">
        <v>17</v>
      </c>
      <c r="O8" s="16">
        <f>SUM(O9:O13)</f>
        <v>934.8700000000001</v>
      </c>
      <c r="P8" s="16" t="s">
        <v>17</v>
      </c>
      <c r="Q8" s="16">
        <f>SUM(Q9:Q13)</f>
        <v>934.8700000000001</v>
      </c>
      <c r="R8" s="16" t="s">
        <v>17</v>
      </c>
      <c r="S8" s="17">
        <f aca="true" t="shared" si="0" ref="S8:S39">C8+E8+G8+I8+K8+M8+O8+Q8</f>
        <v>7478.96</v>
      </c>
      <c r="T8" s="18" t="s">
        <v>4</v>
      </c>
      <c r="U8" s="20" t="s">
        <v>162</v>
      </c>
      <c r="V8" s="19">
        <v>123.48</v>
      </c>
      <c r="W8" s="38" t="s">
        <v>68</v>
      </c>
      <c r="X8" s="38" t="s">
        <v>69</v>
      </c>
      <c r="Y8" s="39">
        <v>721.03</v>
      </c>
      <c r="Z8" s="38" t="s">
        <v>90</v>
      </c>
      <c r="AA8" s="38" t="s">
        <v>91</v>
      </c>
      <c r="AB8" s="39">
        <v>670.1</v>
      </c>
      <c r="AC8" s="42" t="s">
        <v>98</v>
      </c>
      <c r="AD8" s="42" t="s">
        <v>99</v>
      </c>
      <c r="AE8" s="42">
        <v>298.25</v>
      </c>
      <c r="AF8" s="18"/>
      <c r="AG8" s="42" t="s">
        <v>136</v>
      </c>
      <c r="AH8" s="43" t="s">
        <v>137</v>
      </c>
      <c r="AI8" s="44">
        <v>195.74</v>
      </c>
      <c r="AJ8" s="42" t="s">
        <v>155</v>
      </c>
      <c r="AK8" s="43" t="s">
        <v>523</v>
      </c>
      <c r="AL8" s="45">
        <v>298.25</v>
      </c>
      <c r="AM8" s="42" t="s">
        <v>19</v>
      </c>
      <c r="AN8" s="43" t="s">
        <v>178</v>
      </c>
      <c r="AO8" s="45">
        <v>298.25</v>
      </c>
      <c r="AP8" s="42" t="s">
        <v>184</v>
      </c>
      <c r="AQ8" s="43" t="s">
        <v>185</v>
      </c>
      <c r="AR8" s="45">
        <v>247.43</v>
      </c>
      <c r="AS8" s="42" t="s">
        <v>199</v>
      </c>
      <c r="AT8" s="43" t="s">
        <v>200</v>
      </c>
      <c r="AU8" s="45">
        <v>391.48</v>
      </c>
      <c r="AV8" s="42" t="s">
        <v>229</v>
      </c>
      <c r="AW8" s="43" t="s">
        <v>230</v>
      </c>
      <c r="AX8" s="45">
        <v>141.3</v>
      </c>
      <c r="AY8" s="42" t="s">
        <v>248</v>
      </c>
      <c r="AZ8" s="38" t="s">
        <v>249</v>
      </c>
      <c r="BA8" s="38">
        <v>813.76</v>
      </c>
      <c r="BB8" s="18" t="s">
        <v>234</v>
      </c>
      <c r="BC8" s="20" t="s">
        <v>235</v>
      </c>
      <c r="BD8" s="19">
        <v>180.46</v>
      </c>
      <c r="BE8" s="18" t="s">
        <v>267</v>
      </c>
      <c r="BF8" s="20" t="s">
        <v>268</v>
      </c>
      <c r="BG8" s="19">
        <v>168.63</v>
      </c>
      <c r="BH8" s="18" t="s">
        <v>272</v>
      </c>
      <c r="BI8" s="20" t="s">
        <v>273</v>
      </c>
      <c r="BJ8" s="19">
        <v>113.94</v>
      </c>
      <c r="BK8" s="18" t="s">
        <v>241</v>
      </c>
      <c r="BL8" s="20" t="s">
        <v>287</v>
      </c>
      <c r="BM8" s="19">
        <v>4750.57</v>
      </c>
      <c r="BN8" s="18" t="s">
        <v>293</v>
      </c>
      <c r="BO8" s="20" t="s">
        <v>300</v>
      </c>
      <c r="BP8" s="19">
        <v>310.07</v>
      </c>
      <c r="BQ8" s="9"/>
      <c r="BR8" s="9"/>
      <c r="BS8" s="18" t="s">
        <v>67</v>
      </c>
      <c r="BT8" s="18"/>
      <c r="BU8" s="18">
        <v>5526.81</v>
      </c>
      <c r="BV8" s="18" t="s">
        <v>67</v>
      </c>
      <c r="BW8" s="18"/>
      <c r="BX8" s="18">
        <v>5526.81</v>
      </c>
      <c r="BY8" s="18" t="s">
        <v>67</v>
      </c>
      <c r="BZ8" s="18"/>
      <c r="CA8" s="18">
        <v>5526.81</v>
      </c>
      <c r="CB8" s="18" t="s">
        <v>67</v>
      </c>
      <c r="CC8" s="18"/>
      <c r="CD8" s="18">
        <v>5526.81</v>
      </c>
      <c r="CE8" s="18" t="s">
        <v>67</v>
      </c>
      <c r="CF8" s="18"/>
      <c r="CG8" s="18">
        <v>5526.81</v>
      </c>
      <c r="CH8" s="18" t="s">
        <v>67</v>
      </c>
      <c r="CI8" s="18"/>
      <c r="CJ8" s="18">
        <v>5526.81</v>
      </c>
      <c r="CK8" s="18" t="s">
        <v>67</v>
      </c>
      <c r="CL8" s="18"/>
      <c r="CM8" s="18">
        <v>5526.81</v>
      </c>
      <c r="CN8" s="18" t="s">
        <v>67</v>
      </c>
      <c r="CO8" s="18"/>
      <c r="CP8" s="18">
        <v>5526.81</v>
      </c>
      <c r="CQ8" s="18" t="s">
        <v>67</v>
      </c>
      <c r="CR8" s="18"/>
      <c r="CS8" s="18">
        <v>5526.81</v>
      </c>
      <c r="CT8" s="18" t="s">
        <v>67</v>
      </c>
      <c r="CU8" s="18"/>
      <c r="CV8" s="18">
        <v>5526.81</v>
      </c>
      <c r="CW8" s="18" t="s">
        <v>67</v>
      </c>
      <c r="CX8" s="18"/>
      <c r="CY8" s="18">
        <v>5526.81</v>
      </c>
      <c r="CZ8" s="18" t="s">
        <v>67</v>
      </c>
      <c r="DA8" s="18"/>
      <c r="DB8" s="18">
        <v>5526.81</v>
      </c>
      <c r="DC8" s="9"/>
      <c r="DD8" s="9"/>
      <c r="DE8" s="18" t="s">
        <v>67</v>
      </c>
      <c r="DF8" s="18"/>
      <c r="DG8" s="42">
        <v>6029.24</v>
      </c>
      <c r="DH8" s="18" t="s">
        <v>67</v>
      </c>
      <c r="DI8" s="18"/>
      <c r="DJ8" s="42">
        <v>6029.24</v>
      </c>
      <c r="DK8" s="18" t="s">
        <v>67</v>
      </c>
      <c r="DL8" s="18"/>
      <c r="DM8" s="42">
        <v>6029.24</v>
      </c>
      <c r="DN8" s="18" t="s">
        <v>67</v>
      </c>
      <c r="DO8" s="18"/>
      <c r="DP8" s="42">
        <v>6029.24</v>
      </c>
      <c r="DQ8" s="18" t="s">
        <v>67</v>
      </c>
      <c r="DR8" s="18"/>
      <c r="DS8" s="42">
        <v>6029.24</v>
      </c>
      <c r="DT8" s="18" t="s">
        <v>67</v>
      </c>
      <c r="DU8" s="18"/>
      <c r="DV8" s="42">
        <v>6029.24</v>
      </c>
      <c r="DW8" s="18" t="s">
        <v>67</v>
      </c>
      <c r="DX8" s="18"/>
      <c r="DY8" s="42">
        <v>6029.24</v>
      </c>
      <c r="DZ8" s="18" t="s">
        <v>67</v>
      </c>
      <c r="EA8" s="18"/>
      <c r="EB8" s="42">
        <v>6029.24</v>
      </c>
      <c r="EC8" s="18" t="s">
        <v>67</v>
      </c>
      <c r="ED8" s="18"/>
      <c r="EE8" s="42">
        <v>6029.24</v>
      </c>
      <c r="EF8" s="18" t="s">
        <v>67</v>
      </c>
      <c r="EG8" s="18"/>
      <c r="EH8" s="42">
        <v>6029.24</v>
      </c>
      <c r="EI8" s="18" t="s">
        <v>67</v>
      </c>
      <c r="EJ8" s="18"/>
      <c r="EK8" s="42">
        <v>6029.24</v>
      </c>
      <c r="EL8" s="18" t="s">
        <v>67</v>
      </c>
      <c r="EM8" s="18"/>
      <c r="EN8" s="42">
        <v>6029.24</v>
      </c>
      <c r="EO8" s="52"/>
      <c r="EP8" s="52"/>
      <c r="EQ8" s="52"/>
    </row>
    <row r="9" spans="1:147" ht="28.5" customHeight="1">
      <c r="A9" s="16"/>
      <c r="B9" s="16" t="s">
        <v>17</v>
      </c>
      <c r="C9" s="22">
        <v>740.11</v>
      </c>
      <c r="D9" s="16" t="s">
        <v>17</v>
      </c>
      <c r="E9" s="22">
        <v>740.11</v>
      </c>
      <c r="F9" s="16" t="s">
        <v>17</v>
      </c>
      <c r="G9" s="22">
        <v>740.11</v>
      </c>
      <c r="H9" s="16" t="s">
        <v>17</v>
      </c>
      <c r="I9" s="22">
        <v>740.11</v>
      </c>
      <c r="J9" s="16" t="s">
        <v>17</v>
      </c>
      <c r="K9" s="22">
        <v>740.11</v>
      </c>
      <c r="L9" s="16" t="s">
        <v>17</v>
      </c>
      <c r="M9" s="22">
        <v>740.11</v>
      </c>
      <c r="N9" s="16" t="s">
        <v>17</v>
      </c>
      <c r="O9" s="22">
        <v>740.11</v>
      </c>
      <c r="P9" s="16" t="s">
        <v>17</v>
      </c>
      <c r="Q9" s="22">
        <v>740.11</v>
      </c>
      <c r="R9" s="16" t="s">
        <v>17</v>
      </c>
      <c r="S9" s="17">
        <f t="shared" si="0"/>
        <v>5920.879999999999</v>
      </c>
      <c r="T9" s="16" t="s">
        <v>6</v>
      </c>
      <c r="U9" s="16"/>
      <c r="V9" s="16">
        <v>740.11</v>
      </c>
      <c r="W9" s="38" t="s">
        <v>70</v>
      </c>
      <c r="X9" s="38" t="s">
        <v>71</v>
      </c>
      <c r="Y9" s="41">
        <v>721.03</v>
      </c>
      <c r="Z9" s="38" t="s">
        <v>92</v>
      </c>
      <c r="AA9" s="38" t="s">
        <v>93</v>
      </c>
      <c r="AB9" s="41">
        <v>448.09</v>
      </c>
      <c r="AC9" s="42" t="s">
        <v>100</v>
      </c>
      <c r="AD9" s="42" t="s">
        <v>101</v>
      </c>
      <c r="AE9" s="42">
        <v>298.25</v>
      </c>
      <c r="AF9" s="18"/>
      <c r="AG9" s="38" t="s">
        <v>138</v>
      </c>
      <c r="AH9" s="38" t="s">
        <v>139</v>
      </c>
      <c r="AI9" s="38">
        <v>2788.93</v>
      </c>
      <c r="AJ9" s="38" t="s">
        <v>163</v>
      </c>
      <c r="AK9" s="38" t="s">
        <v>524</v>
      </c>
      <c r="AL9" s="38">
        <v>155.72</v>
      </c>
      <c r="AM9" s="38" t="s">
        <v>179</v>
      </c>
      <c r="AN9" s="38" t="s">
        <v>180</v>
      </c>
      <c r="AO9" s="38">
        <v>149.12</v>
      </c>
      <c r="AP9" s="38" t="s">
        <v>186</v>
      </c>
      <c r="AQ9" s="38" t="s">
        <v>187</v>
      </c>
      <c r="AR9" s="38">
        <v>644.85</v>
      </c>
      <c r="AS9" s="38" t="s">
        <v>201</v>
      </c>
      <c r="AT9" s="38" t="s">
        <v>202</v>
      </c>
      <c r="AU9" s="38">
        <v>82.77</v>
      </c>
      <c r="AV9" s="38" t="s">
        <v>229</v>
      </c>
      <c r="AW9" s="38" t="s">
        <v>231</v>
      </c>
      <c r="AX9" s="38">
        <v>282.6</v>
      </c>
      <c r="AY9" s="16" t="s">
        <v>250</v>
      </c>
      <c r="AZ9" s="16" t="s">
        <v>251</v>
      </c>
      <c r="BA9" s="16">
        <v>160.88</v>
      </c>
      <c r="BB9" s="16" t="s">
        <v>229</v>
      </c>
      <c r="BC9" s="16" t="s">
        <v>235</v>
      </c>
      <c r="BD9" s="16">
        <v>211.95</v>
      </c>
      <c r="BE9" s="16" t="s">
        <v>267</v>
      </c>
      <c r="BF9" s="20" t="s">
        <v>268</v>
      </c>
      <c r="BG9" s="16">
        <v>112.42</v>
      </c>
      <c r="BH9" s="16" t="s">
        <v>274</v>
      </c>
      <c r="BI9" s="16" t="s">
        <v>273</v>
      </c>
      <c r="BJ9" s="16">
        <v>334.01</v>
      </c>
      <c r="BK9" s="16" t="s">
        <v>288</v>
      </c>
      <c r="BL9" s="16" t="s">
        <v>289</v>
      </c>
      <c r="BM9" s="16">
        <v>3280.2</v>
      </c>
      <c r="BN9" s="16" t="s">
        <v>279</v>
      </c>
      <c r="BO9" s="16" t="s">
        <v>301</v>
      </c>
      <c r="BP9" s="16">
        <v>532.33</v>
      </c>
      <c r="BS9" s="16" t="s">
        <v>261</v>
      </c>
      <c r="BT9" s="16"/>
      <c r="BU9" s="16">
        <v>115.95</v>
      </c>
      <c r="BV9" s="16" t="s">
        <v>255</v>
      </c>
      <c r="BW9" s="16" t="s">
        <v>335</v>
      </c>
      <c r="BX9" s="16">
        <v>541.39</v>
      </c>
      <c r="BY9" s="16" t="s">
        <v>348</v>
      </c>
      <c r="BZ9" s="16" t="s">
        <v>349</v>
      </c>
      <c r="CA9" s="16">
        <v>6007.26</v>
      </c>
      <c r="CB9" s="16" t="s">
        <v>234</v>
      </c>
      <c r="CC9" s="16" t="s">
        <v>353</v>
      </c>
      <c r="CD9" s="16">
        <v>180.46</v>
      </c>
      <c r="CE9" s="18" t="s">
        <v>364</v>
      </c>
      <c r="CF9" s="16" t="s">
        <v>365</v>
      </c>
      <c r="CG9" s="18">
        <v>133</v>
      </c>
      <c r="CH9" s="18" t="s">
        <v>370</v>
      </c>
      <c r="CI9" s="16" t="s">
        <v>371</v>
      </c>
      <c r="CJ9" s="18">
        <v>186.6</v>
      </c>
      <c r="CK9" s="18" t="s">
        <v>205</v>
      </c>
      <c r="CL9" s="16" t="s">
        <v>378</v>
      </c>
      <c r="CM9" s="18">
        <v>376.5</v>
      </c>
      <c r="CN9" s="18" t="s">
        <v>234</v>
      </c>
      <c r="CO9" s="16" t="s">
        <v>382</v>
      </c>
      <c r="CP9" s="18">
        <v>180.46</v>
      </c>
      <c r="CQ9" s="16" t="s">
        <v>393</v>
      </c>
      <c r="CR9" s="16" t="s">
        <v>394</v>
      </c>
      <c r="CS9" s="16">
        <v>347.17</v>
      </c>
      <c r="CT9" s="16" t="s">
        <v>383</v>
      </c>
      <c r="CU9" s="16" t="s">
        <v>407</v>
      </c>
      <c r="CV9" s="16">
        <v>357.52</v>
      </c>
      <c r="CW9" s="16" t="s">
        <v>234</v>
      </c>
      <c r="CX9" s="16" t="s">
        <v>414</v>
      </c>
      <c r="CY9" s="16">
        <v>180.46</v>
      </c>
      <c r="CZ9" s="16" t="s">
        <v>234</v>
      </c>
      <c r="DA9" s="16" t="s">
        <v>421</v>
      </c>
      <c r="DB9" s="16">
        <v>180.46</v>
      </c>
      <c r="DE9" s="16" t="s">
        <v>431</v>
      </c>
      <c r="DF9" s="16" t="s">
        <v>432</v>
      </c>
      <c r="DG9" s="38">
        <v>170.35</v>
      </c>
      <c r="DH9" s="16" t="s">
        <v>437</v>
      </c>
      <c r="DI9" s="16" t="s">
        <v>438</v>
      </c>
      <c r="DJ9" s="38">
        <v>2753.04</v>
      </c>
      <c r="DK9" s="16" t="s">
        <v>383</v>
      </c>
      <c r="DL9" s="16" t="s">
        <v>449</v>
      </c>
      <c r="DM9" s="55">
        <v>207.08</v>
      </c>
      <c r="DN9" s="16" t="s">
        <v>234</v>
      </c>
      <c r="DO9" s="16" t="s">
        <v>455</v>
      </c>
      <c r="DP9" s="55">
        <v>205.33</v>
      </c>
      <c r="DQ9" s="16" t="s">
        <v>314</v>
      </c>
      <c r="DR9" s="16" t="s">
        <v>463</v>
      </c>
      <c r="DS9" s="38">
        <v>170.35</v>
      </c>
      <c r="DT9" s="16" t="s">
        <v>468</v>
      </c>
      <c r="DU9" s="16" t="s">
        <v>469</v>
      </c>
      <c r="DV9" s="55">
        <v>3000</v>
      </c>
      <c r="DW9" s="16"/>
      <c r="DX9" s="16"/>
      <c r="DY9" s="16"/>
      <c r="DZ9" s="16" t="s">
        <v>472</v>
      </c>
      <c r="EA9" s="16" t="s">
        <v>473</v>
      </c>
      <c r="EB9" s="55">
        <v>547.29</v>
      </c>
      <c r="EC9" s="16" t="s">
        <v>482</v>
      </c>
      <c r="ED9" s="16" t="s">
        <v>483</v>
      </c>
      <c r="EE9" s="38">
        <v>4288.8</v>
      </c>
      <c r="EF9" s="16" t="s">
        <v>484</v>
      </c>
      <c r="EG9" s="16" t="s">
        <v>485</v>
      </c>
      <c r="EH9" s="55">
        <v>205.33</v>
      </c>
      <c r="EI9" s="16" t="s">
        <v>493</v>
      </c>
      <c r="EJ9" s="16" t="s">
        <v>494</v>
      </c>
      <c r="EK9" s="55">
        <v>2299.28</v>
      </c>
      <c r="EL9" s="16" t="s">
        <v>234</v>
      </c>
      <c r="EM9" s="16" t="s">
        <v>502</v>
      </c>
      <c r="EN9" s="16">
        <v>410.66</v>
      </c>
      <c r="EO9" s="52"/>
      <c r="EP9" s="52"/>
      <c r="EQ9" s="52"/>
    </row>
    <row r="10" spans="1:147" ht="27" customHeight="1">
      <c r="A10" s="16"/>
      <c r="B10" s="16"/>
      <c r="C10" s="22"/>
      <c r="D10" s="16"/>
      <c r="E10" s="22"/>
      <c r="F10" s="16"/>
      <c r="G10" s="22"/>
      <c r="H10" s="16"/>
      <c r="I10" s="22"/>
      <c r="J10" s="16"/>
      <c r="K10" s="22"/>
      <c r="L10" s="16"/>
      <c r="M10" s="22"/>
      <c r="N10" s="16"/>
      <c r="O10" s="22"/>
      <c r="P10" s="16"/>
      <c r="Q10" s="22"/>
      <c r="R10" s="16"/>
      <c r="S10" s="17">
        <f t="shared" si="0"/>
        <v>0</v>
      </c>
      <c r="T10" s="16" t="s">
        <v>37</v>
      </c>
      <c r="U10" s="16"/>
      <c r="V10" s="22">
        <v>38.95</v>
      </c>
      <c r="W10" s="38" t="s">
        <v>73</v>
      </c>
      <c r="X10" s="38" t="s">
        <v>72</v>
      </c>
      <c r="Y10" s="41">
        <v>2400.64</v>
      </c>
      <c r="Z10" s="38" t="s">
        <v>94</v>
      </c>
      <c r="AA10" s="38" t="s">
        <v>95</v>
      </c>
      <c r="AB10" s="41">
        <v>385.98</v>
      </c>
      <c r="AC10" s="42" t="s">
        <v>102</v>
      </c>
      <c r="AD10" s="42" t="s">
        <v>103</v>
      </c>
      <c r="AE10" s="42">
        <v>88.25</v>
      </c>
      <c r="AF10" s="18"/>
      <c r="AG10" s="42" t="s">
        <v>140</v>
      </c>
      <c r="AH10" s="42" t="s">
        <v>141</v>
      </c>
      <c r="AI10" s="42">
        <v>149.12</v>
      </c>
      <c r="AJ10" s="42" t="s">
        <v>164</v>
      </c>
      <c r="AK10" s="42" t="s">
        <v>165</v>
      </c>
      <c r="AL10" s="42">
        <v>1946.37</v>
      </c>
      <c r="AM10" s="42" t="s">
        <v>181</v>
      </c>
      <c r="AN10" s="42" t="s">
        <v>182</v>
      </c>
      <c r="AO10" s="42">
        <v>2875.73</v>
      </c>
      <c r="AP10" s="42" t="s">
        <v>184</v>
      </c>
      <c r="AQ10" s="42" t="s">
        <v>188</v>
      </c>
      <c r="AR10" s="42">
        <v>164.95</v>
      </c>
      <c r="AS10" s="42" t="s">
        <v>203</v>
      </c>
      <c r="AT10" s="42" t="s">
        <v>204</v>
      </c>
      <c r="AU10" s="42">
        <v>1601.68</v>
      </c>
      <c r="AV10" s="16" t="s">
        <v>176</v>
      </c>
      <c r="AW10" s="16" t="s">
        <v>227</v>
      </c>
      <c r="AX10" s="16">
        <v>859.66</v>
      </c>
      <c r="AY10" s="18" t="s">
        <v>229</v>
      </c>
      <c r="AZ10" s="18" t="s">
        <v>252</v>
      </c>
      <c r="BA10" s="18">
        <v>211.95</v>
      </c>
      <c r="BB10" s="18" t="s">
        <v>236</v>
      </c>
      <c r="BC10" s="18" t="s">
        <v>237</v>
      </c>
      <c r="BD10" s="18">
        <v>360.92</v>
      </c>
      <c r="BE10" s="18" t="s">
        <v>234</v>
      </c>
      <c r="BF10" s="18" t="s">
        <v>268</v>
      </c>
      <c r="BG10" s="18">
        <v>180.46</v>
      </c>
      <c r="BH10" s="18" t="s">
        <v>275</v>
      </c>
      <c r="BI10" s="16" t="s">
        <v>273</v>
      </c>
      <c r="BJ10" s="18">
        <v>261.98</v>
      </c>
      <c r="BK10" s="16" t="s">
        <v>288</v>
      </c>
      <c r="BL10" s="16" t="s">
        <v>289</v>
      </c>
      <c r="BM10" s="16">
        <v>620.14</v>
      </c>
      <c r="BN10" s="18" t="s">
        <v>291</v>
      </c>
      <c r="BO10" s="18" t="s">
        <v>302</v>
      </c>
      <c r="BP10" s="18">
        <v>96.97</v>
      </c>
      <c r="BS10" s="16" t="s">
        <v>329</v>
      </c>
      <c r="BT10" s="16"/>
      <c r="BU10" s="16">
        <v>670.29</v>
      </c>
      <c r="BV10" s="18" t="s">
        <v>308</v>
      </c>
      <c r="BW10" s="18" t="s">
        <v>336</v>
      </c>
      <c r="BX10" s="18">
        <v>2448.9</v>
      </c>
      <c r="BY10" s="18" t="s">
        <v>350</v>
      </c>
      <c r="BZ10" s="18" t="s">
        <v>351</v>
      </c>
      <c r="CA10" s="18">
        <v>576.17</v>
      </c>
      <c r="CB10" s="18" t="s">
        <v>354</v>
      </c>
      <c r="CC10" s="18" t="s">
        <v>353</v>
      </c>
      <c r="CD10" s="18">
        <v>347.17</v>
      </c>
      <c r="CE10" s="18" t="s">
        <v>316</v>
      </c>
      <c r="CF10" s="18" t="s">
        <v>366</v>
      </c>
      <c r="CG10" s="16">
        <v>45.88</v>
      </c>
      <c r="CH10" s="18" t="s">
        <v>372</v>
      </c>
      <c r="CI10" s="18" t="s">
        <v>373</v>
      </c>
      <c r="CJ10" s="16">
        <v>536.22</v>
      </c>
      <c r="CK10" s="18" t="s">
        <v>379</v>
      </c>
      <c r="CL10" s="18" t="s">
        <v>380</v>
      </c>
      <c r="CM10" s="16">
        <v>23734.37</v>
      </c>
      <c r="CN10" s="18" t="s">
        <v>234</v>
      </c>
      <c r="CO10" s="16" t="s">
        <v>382</v>
      </c>
      <c r="CP10" s="18">
        <v>180.46</v>
      </c>
      <c r="CQ10" s="18" t="s">
        <v>395</v>
      </c>
      <c r="CR10" s="16" t="s">
        <v>394</v>
      </c>
      <c r="CS10" s="18">
        <v>305.87</v>
      </c>
      <c r="CT10" s="18" t="s">
        <v>408</v>
      </c>
      <c r="CU10" s="16" t="s">
        <v>407</v>
      </c>
      <c r="CV10" s="18">
        <v>45.88</v>
      </c>
      <c r="CW10" s="18" t="s">
        <v>408</v>
      </c>
      <c r="CX10" s="16" t="s">
        <v>415</v>
      </c>
      <c r="CY10" s="18">
        <v>45.88</v>
      </c>
      <c r="CZ10" s="18" t="s">
        <v>272</v>
      </c>
      <c r="DA10" s="16" t="s">
        <v>421</v>
      </c>
      <c r="DB10" s="18">
        <v>56.97</v>
      </c>
      <c r="DE10" s="18" t="s">
        <v>433</v>
      </c>
      <c r="DF10" s="16" t="s">
        <v>432</v>
      </c>
      <c r="DG10" s="54">
        <v>1012.47</v>
      </c>
      <c r="DH10" s="18" t="s">
        <v>537</v>
      </c>
      <c r="DI10" s="16" t="s">
        <v>439</v>
      </c>
      <c r="DJ10" s="42">
        <v>5908.95</v>
      </c>
      <c r="DK10" s="18" t="s">
        <v>450</v>
      </c>
      <c r="DL10" s="16" t="s">
        <v>451</v>
      </c>
      <c r="DM10" s="42">
        <v>1194.46</v>
      </c>
      <c r="DN10" s="16" t="s">
        <v>456</v>
      </c>
      <c r="DO10" s="16" t="s">
        <v>457</v>
      </c>
      <c r="DP10" s="38">
        <v>1170.87</v>
      </c>
      <c r="DQ10" s="16" t="s">
        <v>234</v>
      </c>
      <c r="DR10" s="16" t="s">
        <v>464</v>
      </c>
      <c r="DS10" s="55">
        <v>205.33</v>
      </c>
      <c r="DT10" s="16"/>
      <c r="DU10" s="16"/>
      <c r="DV10" s="16"/>
      <c r="DW10" s="16"/>
      <c r="DX10" s="16"/>
      <c r="DY10" s="16"/>
      <c r="DZ10" s="16" t="s">
        <v>474</v>
      </c>
      <c r="EA10" s="16" t="s">
        <v>475</v>
      </c>
      <c r="EB10" s="38">
        <v>379.39</v>
      </c>
      <c r="EC10" s="16"/>
      <c r="ED10" s="16"/>
      <c r="EE10" s="16"/>
      <c r="EF10" s="16" t="s">
        <v>484</v>
      </c>
      <c r="EG10" s="16" t="s">
        <v>486</v>
      </c>
      <c r="EH10" s="55">
        <v>205.33</v>
      </c>
      <c r="EI10" s="16" t="s">
        <v>495</v>
      </c>
      <c r="EJ10" s="16" t="s">
        <v>496</v>
      </c>
      <c r="EK10" s="55">
        <v>152.93</v>
      </c>
      <c r="EL10" s="16" t="s">
        <v>503</v>
      </c>
      <c r="EM10" s="16" t="s">
        <v>504</v>
      </c>
      <c r="EN10" s="38">
        <v>3016.4</v>
      </c>
      <c r="EO10" s="52"/>
      <c r="EP10" s="52"/>
      <c r="EQ10" s="52"/>
    </row>
    <row r="11" spans="1:147" ht="24" customHeight="1">
      <c r="A11" s="16"/>
      <c r="B11" s="16" t="s">
        <v>17</v>
      </c>
      <c r="C11" s="22">
        <v>38.95</v>
      </c>
      <c r="D11" s="16" t="s">
        <v>17</v>
      </c>
      <c r="E11" s="22">
        <v>38.95</v>
      </c>
      <c r="F11" s="16" t="s">
        <v>17</v>
      </c>
      <c r="G11" s="22">
        <v>38.95</v>
      </c>
      <c r="H11" s="16" t="s">
        <v>17</v>
      </c>
      <c r="I11" s="22">
        <v>38.95</v>
      </c>
      <c r="J11" s="16" t="s">
        <v>17</v>
      </c>
      <c r="K11" s="22">
        <v>38.95</v>
      </c>
      <c r="L11" s="16" t="s">
        <v>17</v>
      </c>
      <c r="M11" s="22">
        <v>38.95</v>
      </c>
      <c r="N11" s="16" t="s">
        <v>17</v>
      </c>
      <c r="O11" s="22">
        <v>38.95</v>
      </c>
      <c r="P11" s="16" t="s">
        <v>17</v>
      </c>
      <c r="Q11" s="22">
        <v>38.95</v>
      </c>
      <c r="R11" s="16" t="s">
        <v>17</v>
      </c>
      <c r="S11" s="17">
        <f t="shared" si="0"/>
        <v>311.59999999999997</v>
      </c>
      <c r="T11" s="16" t="s">
        <v>15</v>
      </c>
      <c r="U11" s="16"/>
      <c r="V11" s="22">
        <v>38.95</v>
      </c>
      <c r="W11" s="38" t="s">
        <v>74</v>
      </c>
      <c r="X11" s="38" t="s">
        <v>75</v>
      </c>
      <c r="Y11" s="41">
        <v>335.05</v>
      </c>
      <c r="Z11" s="38" t="s">
        <v>96</v>
      </c>
      <c r="AA11" s="38" t="s">
        <v>97</v>
      </c>
      <c r="AB11" s="41">
        <v>640.91</v>
      </c>
      <c r="AC11" s="42" t="s">
        <v>104</v>
      </c>
      <c r="AD11" s="42" t="s">
        <v>105</v>
      </c>
      <c r="AE11" s="42">
        <v>655.25</v>
      </c>
      <c r="AF11" s="18"/>
      <c r="AG11" s="42" t="s">
        <v>142</v>
      </c>
      <c r="AH11" s="42" t="s">
        <v>143</v>
      </c>
      <c r="AI11" s="38">
        <f>2948.63/7</f>
        <v>421.23285714285714</v>
      </c>
      <c r="AJ11" s="46" t="s">
        <v>525</v>
      </c>
      <c r="AK11" s="46" t="s">
        <v>526</v>
      </c>
      <c r="AL11" s="46">
        <v>2800.95</v>
      </c>
      <c r="AM11" s="16" t="s">
        <v>214</v>
      </c>
      <c r="AN11" s="16" t="s">
        <v>215</v>
      </c>
      <c r="AO11" s="18">
        <v>123.48</v>
      </c>
      <c r="AP11" s="42" t="s">
        <v>189</v>
      </c>
      <c r="AQ11" s="42" t="s">
        <v>190</v>
      </c>
      <c r="AR11" s="42">
        <v>643.49</v>
      </c>
      <c r="AS11" s="42" t="s">
        <v>205</v>
      </c>
      <c r="AT11" s="42" t="s">
        <v>206</v>
      </c>
      <c r="AU11" s="42">
        <v>1196.7</v>
      </c>
      <c r="AV11" s="18" t="s">
        <v>214</v>
      </c>
      <c r="AW11" s="18" t="s">
        <v>228</v>
      </c>
      <c r="AX11" s="18">
        <v>123.48</v>
      </c>
      <c r="AY11" s="18" t="s">
        <v>253</v>
      </c>
      <c r="AZ11" s="18" t="s">
        <v>254</v>
      </c>
      <c r="BA11" s="18">
        <v>450.46</v>
      </c>
      <c r="BB11" s="18" t="s">
        <v>234</v>
      </c>
      <c r="BC11" s="18" t="s">
        <v>238</v>
      </c>
      <c r="BD11" s="18">
        <v>180.46</v>
      </c>
      <c r="BE11" s="18" t="s">
        <v>267</v>
      </c>
      <c r="BF11" s="18" t="s">
        <v>271</v>
      </c>
      <c r="BG11" s="18">
        <v>56.97</v>
      </c>
      <c r="BH11" s="18" t="s">
        <v>274</v>
      </c>
      <c r="BI11" s="18" t="s">
        <v>276</v>
      </c>
      <c r="BJ11" s="18">
        <v>531.08</v>
      </c>
      <c r="BK11" s="16" t="s">
        <v>290</v>
      </c>
      <c r="BL11" s="16" t="s">
        <v>289</v>
      </c>
      <c r="BM11" s="16">
        <v>338.76</v>
      </c>
      <c r="BN11" s="16" t="s">
        <v>279</v>
      </c>
      <c r="BO11" s="18" t="s">
        <v>303</v>
      </c>
      <c r="BP11" s="18">
        <v>1064.66</v>
      </c>
      <c r="BS11" s="18" t="s">
        <v>324</v>
      </c>
      <c r="BT11" s="18" t="s">
        <v>323</v>
      </c>
      <c r="BU11" s="16">
        <v>152.96</v>
      </c>
      <c r="BV11" s="18" t="s">
        <v>337</v>
      </c>
      <c r="BW11" s="18" t="s">
        <v>336</v>
      </c>
      <c r="BX11" s="16">
        <v>7586.41</v>
      </c>
      <c r="BY11" s="16" t="s">
        <v>261</v>
      </c>
      <c r="BZ11" s="16"/>
      <c r="CA11" s="16">
        <v>115.95</v>
      </c>
      <c r="CB11" s="18" t="s">
        <v>279</v>
      </c>
      <c r="CC11" s="18">
        <v>1064.66</v>
      </c>
      <c r="CD11" s="16">
        <v>1064.66</v>
      </c>
      <c r="CE11" s="18" t="s">
        <v>367</v>
      </c>
      <c r="CF11" s="18" t="s">
        <v>368</v>
      </c>
      <c r="CG11" s="16">
        <v>443.66</v>
      </c>
      <c r="CH11" s="18" t="s">
        <v>241</v>
      </c>
      <c r="CI11" s="18" t="s">
        <v>374</v>
      </c>
      <c r="CJ11" s="16">
        <v>330.04</v>
      </c>
      <c r="CK11" s="16" t="s">
        <v>329</v>
      </c>
      <c r="CL11" s="16"/>
      <c r="CM11" s="16">
        <v>670.29</v>
      </c>
      <c r="CN11" s="18" t="s">
        <v>383</v>
      </c>
      <c r="CO11" s="18" t="s">
        <v>382</v>
      </c>
      <c r="CP11" s="16">
        <v>178.76</v>
      </c>
      <c r="CQ11" s="18" t="s">
        <v>234</v>
      </c>
      <c r="CR11" s="18" t="s">
        <v>396</v>
      </c>
      <c r="CS11" s="16">
        <v>180.46</v>
      </c>
      <c r="CT11" s="18" t="s">
        <v>397</v>
      </c>
      <c r="CU11" s="18" t="s">
        <v>409</v>
      </c>
      <c r="CV11" s="16">
        <v>872.73</v>
      </c>
      <c r="CW11" s="18" t="s">
        <v>383</v>
      </c>
      <c r="CX11" s="18" t="s">
        <v>415</v>
      </c>
      <c r="CY11" s="16">
        <v>178.76</v>
      </c>
      <c r="CZ11" s="18" t="s">
        <v>241</v>
      </c>
      <c r="DA11" s="18" t="s">
        <v>422</v>
      </c>
      <c r="DB11" s="16">
        <v>250.03</v>
      </c>
      <c r="DE11" s="18" t="s">
        <v>390</v>
      </c>
      <c r="DF11" s="18" t="s">
        <v>434</v>
      </c>
      <c r="DG11" s="55">
        <v>1057.93</v>
      </c>
      <c r="DH11" s="18" t="s">
        <v>440</v>
      </c>
      <c r="DI11" s="18" t="s">
        <v>439</v>
      </c>
      <c r="DJ11" s="38">
        <v>1313.1</v>
      </c>
      <c r="DK11" s="18" t="s">
        <v>306</v>
      </c>
      <c r="DL11" s="18" t="s">
        <v>538</v>
      </c>
      <c r="DM11" s="38">
        <v>145942.5</v>
      </c>
      <c r="DN11" s="18" t="s">
        <v>458</v>
      </c>
      <c r="DO11" s="18" t="s">
        <v>457</v>
      </c>
      <c r="DP11" s="38">
        <v>6652.91</v>
      </c>
      <c r="DQ11" s="18" t="s">
        <v>461</v>
      </c>
      <c r="DR11" s="16" t="s">
        <v>465</v>
      </c>
      <c r="DS11" s="41">
        <v>161</v>
      </c>
      <c r="DT11" s="18"/>
      <c r="DU11" s="16"/>
      <c r="DV11" s="23"/>
      <c r="DW11" s="18"/>
      <c r="DX11" s="16"/>
      <c r="DY11" s="23"/>
      <c r="DZ11" s="18" t="s">
        <v>477</v>
      </c>
      <c r="EA11" s="16" t="s">
        <v>478</v>
      </c>
      <c r="EB11" s="53">
        <v>156.57</v>
      </c>
      <c r="EC11" s="18"/>
      <c r="ED11" s="16"/>
      <c r="EE11" s="23"/>
      <c r="EF11" s="18" t="s">
        <v>536</v>
      </c>
      <c r="EG11" s="16" t="s">
        <v>487</v>
      </c>
      <c r="EH11" s="41">
        <v>17516.25</v>
      </c>
      <c r="EI11" s="18" t="s">
        <v>497</v>
      </c>
      <c r="EJ11" s="16" t="s">
        <v>498</v>
      </c>
      <c r="EK11" s="53">
        <v>152.93</v>
      </c>
      <c r="EL11" s="18" t="s">
        <v>503</v>
      </c>
      <c r="EM11" s="16" t="s">
        <v>504</v>
      </c>
      <c r="EN11" s="40">
        <v>6032.8</v>
      </c>
      <c r="EO11" s="52"/>
      <c r="EP11" s="52"/>
      <c r="EQ11" s="52"/>
    </row>
    <row r="12" spans="1:147" ht="27.75" customHeight="1">
      <c r="A12" s="16"/>
      <c r="B12" s="16" t="s">
        <v>17</v>
      </c>
      <c r="C12" s="22">
        <v>116.86</v>
      </c>
      <c r="D12" s="16" t="s">
        <v>17</v>
      </c>
      <c r="E12" s="22">
        <v>116.86</v>
      </c>
      <c r="F12" s="16" t="s">
        <v>17</v>
      </c>
      <c r="G12" s="22">
        <v>116.86</v>
      </c>
      <c r="H12" s="16" t="s">
        <v>17</v>
      </c>
      <c r="I12" s="22">
        <v>116.86</v>
      </c>
      <c r="J12" s="16" t="s">
        <v>17</v>
      </c>
      <c r="K12" s="22">
        <v>116.86</v>
      </c>
      <c r="L12" s="16" t="s">
        <v>17</v>
      </c>
      <c r="M12" s="22">
        <v>116.86</v>
      </c>
      <c r="N12" s="16" t="s">
        <v>17</v>
      </c>
      <c r="O12" s="22">
        <v>116.86</v>
      </c>
      <c r="P12" s="16" t="s">
        <v>17</v>
      </c>
      <c r="Q12" s="22">
        <v>116.86</v>
      </c>
      <c r="R12" s="16" t="s">
        <v>17</v>
      </c>
      <c r="S12" s="17">
        <f t="shared" si="0"/>
        <v>934.88</v>
      </c>
      <c r="T12" s="16" t="s">
        <v>16</v>
      </c>
      <c r="U12" s="16"/>
      <c r="V12" s="22">
        <v>116.86</v>
      </c>
      <c r="W12" s="38" t="s">
        <v>76</v>
      </c>
      <c r="X12" s="38" t="s">
        <v>77</v>
      </c>
      <c r="Y12" s="41">
        <v>341.66</v>
      </c>
      <c r="Z12" s="11" t="s">
        <v>3</v>
      </c>
      <c r="AA12" s="16"/>
      <c r="AB12" s="16">
        <v>6193.53</v>
      </c>
      <c r="AC12" s="42" t="s">
        <v>106</v>
      </c>
      <c r="AD12" s="42" t="s">
        <v>107</v>
      </c>
      <c r="AE12" s="42">
        <v>2976.62</v>
      </c>
      <c r="AF12" s="18"/>
      <c r="AG12" s="38" t="s">
        <v>140</v>
      </c>
      <c r="AH12" s="38" t="s">
        <v>144</v>
      </c>
      <c r="AI12" s="41">
        <v>298.25</v>
      </c>
      <c r="AJ12" s="38" t="s">
        <v>166</v>
      </c>
      <c r="AK12" s="38" t="s">
        <v>167</v>
      </c>
      <c r="AL12" s="41">
        <v>3850.92</v>
      </c>
      <c r="AM12" s="16" t="s">
        <v>216</v>
      </c>
      <c r="AN12" s="16" t="s">
        <v>215</v>
      </c>
      <c r="AO12" s="23">
        <v>152.96</v>
      </c>
      <c r="AP12" s="38" t="s">
        <v>191</v>
      </c>
      <c r="AQ12" s="38" t="s">
        <v>192</v>
      </c>
      <c r="AR12" s="41">
        <v>1853.06</v>
      </c>
      <c r="AS12" s="38" t="s">
        <v>205</v>
      </c>
      <c r="AT12" s="38" t="s">
        <v>207</v>
      </c>
      <c r="AU12" s="41">
        <v>771.22</v>
      </c>
      <c r="AV12" s="18" t="s">
        <v>216</v>
      </c>
      <c r="AW12" s="18" t="s">
        <v>228</v>
      </c>
      <c r="AX12" s="18">
        <v>152.96</v>
      </c>
      <c r="AY12" s="18" t="s">
        <v>255</v>
      </c>
      <c r="AZ12" s="18" t="s">
        <v>256</v>
      </c>
      <c r="BA12" s="16">
        <v>360.93</v>
      </c>
      <c r="BB12" s="19" t="s">
        <v>239</v>
      </c>
      <c r="BC12" s="16" t="s">
        <v>240</v>
      </c>
      <c r="BD12" s="16">
        <v>813.76</v>
      </c>
      <c r="BE12" s="19" t="s">
        <v>279</v>
      </c>
      <c r="BF12" s="16" t="s">
        <v>280</v>
      </c>
      <c r="BG12" s="16">
        <v>1064.66</v>
      </c>
      <c r="BH12" s="19" t="s">
        <v>272</v>
      </c>
      <c r="BI12" s="16" t="s">
        <v>277</v>
      </c>
      <c r="BJ12" s="16">
        <v>56.97</v>
      </c>
      <c r="BK12" s="19" t="s">
        <v>291</v>
      </c>
      <c r="BL12" s="16" t="s">
        <v>292</v>
      </c>
      <c r="BM12" s="16">
        <v>96.97</v>
      </c>
      <c r="BN12" s="16" t="s">
        <v>304</v>
      </c>
      <c r="BO12" s="16" t="s">
        <v>303</v>
      </c>
      <c r="BP12" s="16">
        <v>96.97</v>
      </c>
      <c r="BS12" s="11" t="s">
        <v>322</v>
      </c>
      <c r="BT12" s="16" t="s">
        <v>323</v>
      </c>
      <c r="BU12" s="18">
        <v>123.48</v>
      </c>
      <c r="BV12" s="18" t="s">
        <v>338</v>
      </c>
      <c r="BW12" s="16" t="s">
        <v>336</v>
      </c>
      <c r="BX12" s="18">
        <v>577.12</v>
      </c>
      <c r="BY12" s="18" t="s">
        <v>355</v>
      </c>
      <c r="BZ12" s="16" t="s">
        <v>356</v>
      </c>
      <c r="CA12" s="18">
        <v>9236.33</v>
      </c>
      <c r="CB12" s="16" t="s">
        <v>261</v>
      </c>
      <c r="CC12" s="16"/>
      <c r="CD12" s="16">
        <v>115.95</v>
      </c>
      <c r="CE12" s="16" t="s">
        <v>261</v>
      </c>
      <c r="CF12" s="16"/>
      <c r="CG12" s="16">
        <v>115.95</v>
      </c>
      <c r="CH12" s="16" t="s">
        <v>261</v>
      </c>
      <c r="CI12" s="16"/>
      <c r="CJ12" s="16">
        <v>115.95</v>
      </c>
      <c r="CK12" s="16" t="s">
        <v>261</v>
      </c>
      <c r="CL12" s="16"/>
      <c r="CM12" s="16">
        <v>115.95</v>
      </c>
      <c r="CN12" s="16" t="s">
        <v>261</v>
      </c>
      <c r="CO12" s="16"/>
      <c r="CP12" s="16">
        <v>115.95</v>
      </c>
      <c r="CQ12" s="16" t="s">
        <v>261</v>
      </c>
      <c r="CR12" s="16"/>
      <c r="CS12" s="16">
        <v>115.95</v>
      </c>
      <c r="CT12" s="16" t="s">
        <v>261</v>
      </c>
      <c r="CU12" s="16"/>
      <c r="CV12" s="16">
        <v>115.95</v>
      </c>
      <c r="CW12" s="16" t="s">
        <v>261</v>
      </c>
      <c r="CX12" s="16"/>
      <c r="CY12" s="16">
        <v>115.95</v>
      </c>
      <c r="CZ12" s="16" t="s">
        <v>261</v>
      </c>
      <c r="DA12" s="16"/>
      <c r="DB12" s="16">
        <v>115.95</v>
      </c>
      <c r="DE12" s="16" t="s">
        <v>250</v>
      </c>
      <c r="DF12" s="16" t="s">
        <v>435</v>
      </c>
      <c r="DG12" s="38">
        <v>1357.38</v>
      </c>
      <c r="DH12" s="16" t="s">
        <v>441</v>
      </c>
      <c r="DI12" s="16" t="s">
        <v>439</v>
      </c>
      <c r="DJ12" s="38">
        <v>917.68</v>
      </c>
      <c r="DK12" s="16" t="s">
        <v>322</v>
      </c>
      <c r="DL12" s="16"/>
      <c r="DM12" s="38">
        <v>115.947</v>
      </c>
      <c r="DN12" s="16" t="s">
        <v>322</v>
      </c>
      <c r="DO12" s="16"/>
      <c r="DP12" s="38">
        <v>115.947</v>
      </c>
      <c r="DQ12" s="16" t="s">
        <v>322</v>
      </c>
      <c r="DR12" s="16"/>
      <c r="DS12" s="38">
        <v>115.947</v>
      </c>
      <c r="DT12" s="16" t="s">
        <v>322</v>
      </c>
      <c r="DU12" s="16"/>
      <c r="DV12" s="38">
        <v>115.947</v>
      </c>
      <c r="DW12" s="16" t="s">
        <v>322</v>
      </c>
      <c r="DX12" s="16"/>
      <c r="DY12" s="38">
        <v>115.947</v>
      </c>
      <c r="DZ12" s="16"/>
      <c r="EA12" s="16"/>
      <c r="EB12" s="16"/>
      <c r="EC12" s="16" t="s">
        <v>322</v>
      </c>
      <c r="ED12" s="16"/>
      <c r="EE12" s="38">
        <v>115.947</v>
      </c>
      <c r="EF12" s="16"/>
      <c r="EG12" s="16"/>
      <c r="EH12" s="16"/>
      <c r="EI12" s="16"/>
      <c r="EJ12" s="16"/>
      <c r="EK12" s="16"/>
      <c r="EL12" s="16"/>
      <c r="EM12" s="16"/>
      <c r="EN12" s="16"/>
      <c r="EO12" s="52"/>
      <c r="EP12" s="52"/>
      <c r="EQ12" s="52"/>
    </row>
    <row r="13" spans="1:147" ht="26.25" customHeight="1">
      <c r="A13" s="16"/>
      <c r="B13" s="16" t="s">
        <v>17</v>
      </c>
      <c r="C13" s="16">
        <v>38.95</v>
      </c>
      <c r="D13" s="16" t="s">
        <v>17</v>
      </c>
      <c r="E13" s="16">
        <v>38.95</v>
      </c>
      <c r="F13" s="16" t="s">
        <v>17</v>
      </c>
      <c r="G13" s="16">
        <v>38.95</v>
      </c>
      <c r="H13" s="16" t="s">
        <v>17</v>
      </c>
      <c r="I13" s="16">
        <v>38.95</v>
      </c>
      <c r="J13" s="16" t="s">
        <v>17</v>
      </c>
      <c r="K13" s="16">
        <v>38.95</v>
      </c>
      <c r="L13" s="16" t="s">
        <v>17</v>
      </c>
      <c r="M13" s="16">
        <v>38.95</v>
      </c>
      <c r="N13" s="16" t="s">
        <v>17</v>
      </c>
      <c r="O13" s="16">
        <v>38.95</v>
      </c>
      <c r="P13" s="16" t="s">
        <v>17</v>
      </c>
      <c r="Q13" s="16">
        <v>38.95</v>
      </c>
      <c r="R13" s="16" t="s">
        <v>17</v>
      </c>
      <c r="S13" s="17">
        <f t="shared" si="0"/>
        <v>311.59999999999997</v>
      </c>
      <c r="T13" s="16" t="s">
        <v>9</v>
      </c>
      <c r="U13" s="16"/>
      <c r="V13" s="22">
        <v>38.95</v>
      </c>
      <c r="W13" s="38" t="s">
        <v>78</v>
      </c>
      <c r="X13" s="38" t="s">
        <v>79</v>
      </c>
      <c r="Y13" s="41">
        <v>841.2</v>
      </c>
      <c r="Z13" s="11" t="s">
        <v>5</v>
      </c>
      <c r="AA13" s="16"/>
      <c r="AB13" s="16">
        <v>2609.85</v>
      </c>
      <c r="AC13" s="42" t="s">
        <v>108</v>
      </c>
      <c r="AD13" s="42" t="s">
        <v>109</v>
      </c>
      <c r="AE13" s="42">
        <f>1571.82/3</f>
        <v>523.9399999999999</v>
      </c>
      <c r="AF13" s="18"/>
      <c r="AG13" s="38" t="s">
        <v>145</v>
      </c>
      <c r="AH13" s="38" t="s">
        <v>146</v>
      </c>
      <c r="AI13" s="41">
        <f>1370.18/7</f>
        <v>195.74</v>
      </c>
      <c r="AJ13" s="38" t="s">
        <v>168</v>
      </c>
      <c r="AK13" s="38" t="s">
        <v>169</v>
      </c>
      <c r="AL13" s="40">
        <v>2531.21</v>
      </c>
      <c r="AM13" s="16" t="s">
        <v>176</v>
      </c>
      <c r="AN13" s="16" t="s">
        <v>217</v>
      </c>
      <c r="AO13" s="16">
        <v>859.66</v>
      </c>
      <c r="AP13" s="38" t="s">
        <v>193</v>
      </c>
      <c r="AQ13" s="38" t="s">
        <v>194</v>
      </c>
      <c r="AR13" s="40">
        <v>696.27</v>
      </c>
      <c r="AS13" s="38" t="s">
        <v>201</v>
      </c>
      <c r="AT13" s="38" t="s">
        <v>208</v>
      </c>
      <c r="AU13" s="38">
        <v>329.92</v>
      </c>
      <c r="AV13" s="11" t="s">
        <v>3</v>
      </c>
      <c r="AW13" s="16"/>
      <c r="AX13" s="16">
        <v>6271.43</v>
      </c>
      <c r="AY13" s="16" t="s">
        <v>257</v>
      </c>
      <c r="AZ13" s="18" t="s">
        <v>258</v>
      </c>
      <c r="BA13" s="16">
        <v>187.17</v>
      </c>
      <c r="BB13" s="16" t="s">
        <v>241</v>
      </c>
      <c r="BC13" s="18" t="s">
        <v>242</v>
      </c>
      <c r="BD13" s="16">
        <v>210.01</v>
      </c>
      <c r="BE13" s="16" t="s">
        <v>281</v>
      </c>
      <c r="BF13" s="18" t="s">
        <v>282</v>
      </c>
      <c r="BG13" s="16">
        <v>310.07</v>
      </c>
      <c r="BH13" s="16" t="s">
        <v>278</v>
      </c>
      <c r="BI13" s="18" t="s">
        <v>277</v>
      </c>
      <c r="BJ13" s="16">
        <v>349.9</v>
      </c>
      <c r="BK13" s="16" t="s">
        <v>291</v>
      </c>
      <c r="BL13" s="18" t="s">
        <v>292</v>
      </c>
      <c r="BM13" s="16">
        <v>96.97</v>
      </c>
      <c r="BN13" s="16" t="s">
        <v>234</v>
      </c>
      <c r="BO13" s="18" t="s">
        <v>305</v>
      </c>
      <c r="BP13" s="16">
        <v>180.46</v>
      </c>
      <c r="BS13" s="16" t="s">
        <v>234</v>
      </c>
      <c r="BT13" s="18" t="s">
        <v>313</v>
      </c>
      <c r="BU13" s="16">
        <v>180.46</v>
      </c>
      <c r="BV13" s="16" t="s">
        <v>339</v>
      </c>
      <c r="BW13" s="18" t="s">
        <v>336</v>
      </c>
      <c r="BX13" s="16">
        <v>3753.16</v>
      </c>
      <c r="BY13" s="16" t="s">
        <v>357</v>
      </c>
      <c r="BZ13" s="16" t="s">
        <v>358</v>
      </c>
      <c r="CA13" s="16">
        <v>193.94</v>
      </c>
      <c r="CB13" s="16" t="s">
        <v>359</v>
      </c>
      <c r="CC13" s="16" t="s">
        <v>360</v>
      </c>
      <c r="CD13" s="18">
        <v>96.97</v>
      </c>
      <c r="CE13" s="16" t="s">
        <v>329</v>
      </c>
      <c r="CF13" s="16"/>
      <c r="CG13" s="16">
        <v>670.29</v>
      </c>
      <c r="CH13" s="16" t="s">
        <v>329</v>
      </c>
      <c r="CI13" s="16"/>
      <c r="CJ13" s="16">
        <v>670.29</v>
      </c>
      <c r="CK13" s="16" t="s">
        <v>333</v>
      </c>
      <c r="CL13" s="16"/>
      <c r="CM13" s="16">
        <v>241.82</v>
      </c>
      <c r="CN13" s="16" t="s">
        <v>384</v>
      </c>
      <c r="CO13" s="16" t="s">
        <v>385</v>
      </c>
      <c r="CP13" s="18">
        <v>603.26</v>
      </c>
      <c r="CQ13" s="16" t="s">
        <v>397</v>
      </c>
      <c r="CR13" s="16" t="s">
        <v>398</v>
      </c>
      <c r="CS13" s="18">
        <v>581.82</v>
      </c>
      <c r="CT13" s="16" t="s">
        <v>410</v>
      </c>
      <c r="CU13" s="16" t="s">
        <v>411</v>
      </c>
      <c r="CV13" s="18">
        <v>836.83</v>
      </c>
      <c r="CW13" s="16" t="s">
        <v>193</v>
      </c>
      <c r="CX13" s="16" t="s">
        <v>415</v>
      </c>
      <c r="CY13" s="18">
        <v>447.12</v>
      </c>
      <c r="CZ13" s="18" t="s">
        <v>423</v>
      </c>
      <c r="DA13" s="16" t="s">
        <v>424</v>
      </c>
      <c r="DB13" s="18">
        <v>193.94</v>
      </c>
      <c r="DE13" s="16" t="s">
        <v>234</v>
      </c>
      <c r="DF13" s="16" t="s">
        <v>435</v>
      </c>
      <c r="DG13" s="55">
        <v>205.33</v>
      </c>
      <c r="DH13" s="16" t="s">
        <v>442</v>
      </c>
      <c r="DI13" s="16" t="s">
        <v>439</v>
      </c>
      <c r="DJ13" s="38">
        <v>649.27</v>
      </c>
      <c r="DK13" s="18" t="s">
        <v>324</v>
      </c>
      <c r="DL13" s="18"/>
      <c r="DM13" s="38">
        <v>77.298</v>
      </c>
      <c r="DN13" s="18" t="s">
        <v>324</v>
      </c>
      <c r="DO13" s="18"/>
      <c r="DP13" s="38">
        <v>77.298</v>
      </c>
      <c r="DQ13" s="18" t="s">
        <v>324</v>
      </c>
      <c r="DR13" s="18"/>
      <c r="DS13" s="38">
        <v>77.298</v>
      </c>
      <c r="DT13" s="18" t="s">
        <v>324</v>
      </c>
      <c r="DU13" s="18"/>
      <c r="DV13" s="38">
        <v>77.298</v>
      </c>
      <c r="DW13" s="18" t="s">
        <v>324</v>
      </c>
      <c r="DX13" s="18"/>
      <c r="DY13" s="38">
        <v>77.298</v>
      </c>
      <c r="DZ13" s="18" t="s">
        <v>479</v>
      </c>
      <c r="EA13" s="18" t="s">
        <v>478</v>
      </c>
      <c r="EB13" s="55">
        <v>247.01</v>
      </c>
      <c r="EC13" s="18" t="s">
        <v>324</v>
      </c>
      <c r="ED13" s="18"/>
      <c r="EE13" s="38">
        <v>77.298</v>
      </c>
      <c r="EF13" s="18" t="s">
        <v>489</v>
      </c>
      <c r="EG13" s="18" t="s">
        <v>490</v>
      </c>
      <c r="EH13" s="38">
        <v>649.27</v>
      </c>
      <c r="EI13" s="18" t="s">
        <v>499</v>
      </c>
      <c r="EJ13" s="18" t="s">
        <v>500</v>
      </c>
      <c r="EK13" s="55">
        <v>152.93</v>
      </c>
      <c r="EL13" s="18" t="s">
        <v>505</v>
      </c>
      <c r="EM13" s="18" t="s">
        <v>504</v>
      </c>
      <c r="EN13" s="38">
        <v>2111.46</v>
      </c>
      <c r="EO13" s="52"/>
      <c r="EP13" s="52"/>
      <c r="EQ13" s="52"/>
    </row>
    <row r="14" spans="1:147" s="3" customFormat="1" ht="23.25" customHeight="1">
      <c r="A14" s="11"/>
      <c r="B14" s="16" t="s">
        <v>17</v>
      </c>
      <c r="C14" s="16">
        <f>SUM(C15:C25)</f>
        <v>3661.57</v>
      </c>
      <c r="D14" s="16" t="s">
        <v>17</v>
      </c>
      <c r="E14" s="16">
        <f>SUM(E15:E25)</f>
        <v>3661.57</v>
      </c>
      <c r="F14" s="16" t="s">
        <v>17</v>
      </c>
      <c r="G14" s="16">
        <f>SUM(G15:G25)</f>
        <v>3661.57</v>
      </c>
      <c r="H14" s="16" t="s">
        <v>17</v>
      </c>
      <c r="I14" s="16">
        <f>SUM(I15:I25)</f>
        <v>3661.57</v>
      </c>
      <c r="J14" s="16" t="s">
        <v>17</v>
      </c>
      <c r="K14" s="16">
        <f>SUM(K15:K25)</f>
        <v>3661.57</v>
      </c>
      <c r="L14" s="16" t="s">
        <v>17</v>
      </c>
      <c r="M14" s="16">
        <f>SUM(M15:M25)</f>
        <v>3661.57</v>
      </c>
      <c r="N14" s="16" t="s">
        <v>17</v>
      </c>
      <c r="O14" s="16">
        <f>SUM(O15:O25)</f>
        <v>3661.57</v>
      </c>
      <c r="P14" s="16" t="s">
        <v>17</v>
      </c>
      <c r="Q14" s="16">
        <f>SUM(Q15:Q25)</f>
        <v>3661.57</v>
      </c>
      <c r="R14" s="16" t="s">
        <v>17</v>
      </c>
      <c r="S14" s="17">
        <f t="shared" si="0"/>
        <v>29292.56</v>
      </c>
      <c r="T14" s="16" t="s">
        <v>38</v>
      </c>
      <c r="U14" s="16"/>
      <c r="V14" s="16">
        <v>623.25</v>
      </c>
      <c r="W14" s="38" t="s">
        <v>80</v>
      </c>
      <c r="X14" s="38" t="s">
        <v>81</v>
      </c>
      <c r="Y14" s="39">
        <v>341.66</v>
      </c>
      <c r="Z14" s="16" t="s">
        <v>176</v>
      </c>
      <c r="AA14" s="16"/>
      <c r="AB14" s="21">
        <v>859.66</v>
      </c>
      <c r="AC14" s="42" t="s">
        <v>110</v>
      </c>
      <c r="AD14" s="42" t="s">
        <v>111</v>
      </c>
      <c r="AE14" s="42">
        <v>26323.66</v>
      </c>
      <c r="AF14" s="18"/>
      <c r="AG14" s="38" t="s">
        <v>147</v>
      </c>
      <c r="AH14" s="38" t="s">
        <v>148</v>
      </c>
      <c r="AI14" s="38">
        <v>149.12</v>
      </c>
      <c r="AJ14" s="38" t="s">
        <v>170</v>
      </c>
      <c r="AK14" s="38" t="s">
        <v>171</v>
      </c>
      <c r="AL14" s="38">
        <v>447.36</v>
      </c>
      <c r="AM14" s="11" t="s">
        <v>3</v>
      </c>
      <c r="AN14" s="16"/>
      <c r="AO14" s="16">
        <v>6271.43</v>
      </c>
      <c r="AP14" s="38" t="s">
        <v>184</v>
      </c>
      <c r="AQ14" s="38" t="s">
        <v>195</v>
      </c>
      <c r="AR14" s="38">
        <v>164.95</v>
      </c>
      <c r="AS14" s="38" t="s">
        <v>209</v>
      </c>
      <c r="AT14" s="38" t="s">
        <v>210</v>
      </c>
      <c r="AU14" s="38">
        <v>298.25</v>
      </c>
      <c r="AV14" s="11" t="s">
        <v>177</v>
      </c>
      <c r="AW14" s="16"/>
      <c r="AX14" s="16">
        <v>6660.96</v>
      </c>
      <c r="AY14" s="16" t="s">
        <v>176</v>
      </c>
      <c r="AZ14" s="16" t="s">
        <v>263</v>
      </c>
      <c r="BA14" s="16">
        <v>859.66</v>
      </c>
      <c r="BB14" s="16" t="s">
        <v>243</v>
      </c>
      <c r="BC14" s="16" t="s">
        <v>244</v>
      </c>
      <c r="BD14" s="16">
        <v>555.49</v>
      </c>
      <c r="BE14" s="16"/>
      <c r="BF14" s="16"/>
      <c r="BG14" s="16"/>
      <c r="BH14" s="16" t="s">
        <v>279</v>
      </c>
      <c r="BI14" s="16" t="s">
        <v>283</v>
      </c>
      <c r="BJ14" s="16">
        <v>1064.66</v>
      </c>
      <c r="BK14" s="16" t="s">
        <v>279</v>
      </c>
      <c r="BL14" s="16" t="s">
        <v>292</v>
      </c>
      <c r="BM14" s="16">
        <v>1064.66</v>
      </c>
      <c r="BN14" s="16" t="s">
        <v>306</v>
      </c>
      <c r="BO14" s="16" t="s">
        <v>307</v>
      </c>
      <c r="BP14" s="16">
        <v>4243.08</v>
      </c>
      <c r="BQ14" s="9"/>
      <c r="BR14" s="9"/>
      <c r="BS14" s="16" t="s">
        <v>314</v>
      </c>
      <c r="BT14" s="16" t="s">
        <v>315</v>
      </c>
      <c r="BU14" s="16">
        <v>302.84</v>
      </c>
      <c r="BV14" s="16" t="s">
        <v>340</v>
      </c>
      <c r="BW14" s="16" t="s">
        <v>341</v>
      </c>
      <c r="BX14" s="16">
        <v>360.92</v>
      </c>
      <c r="BY14" s="16" t="s">
        <v>329</v>
      </c>
      <c r="BZ14" s="16"/>
      <c r="CA14" s="16">
        <v>670.29</v>
      </c>
      <c r="CB14" s="16" t="s">
        <v>361</v>
      </c>
      <c r="CC14" s="16" t="s">
        <v>360</v>
      </c>
      <c r="CD14" s="16">
        <v>96.97</v>
      </c>
      <c r="CE14" s="16"/>
      <c r="CF14" s="16"/>
      <c r="CG14" s="16"/>
      <c r="CH14" s="16"/>
      <c r="CI14" s="16"/>
      <c r="CJ14" s="16"/>
      <c r="CK14" s="16"/>
      <c r="CL14" s="16"/>
      <c r="CM14" s="16"/>
      <c r="CN14" s="16" t="s">
        <v>386</v>
      </c>
      <c r="CO14" s="16" t="s">
        <v>387</v>
      </c>
      <c r="CP14" s="16">
        <v>583.57</v>
      </c>
      <c r="CQ14" s="16" t="s">
        <v>399</v>
      </c>
      <c r="CR14" s="16" t="s">
        <v>400</v>
      </c>
      <c r="CS14" s="16">
        <v>347.17</v>
      </c>
      <c r="CT14" s="16" t="s">
        <v>390</v>
      </c>
      <c r="CU14" s="16" t="s">
        <v>412</v>
      </c>
      <c r="CV14" s="16">
        <v>664.21</v>
      </c>
      <c r="CW14" s="16" t="s">
        <v>234</v>
      </c>
      <c r="CX14" s="16" t="s">
        <v>416</v>
      </c>
      <c r="CY14" s="16">
        <v>180.46</v>
      </c>
      <c r="CZ14" s="16" t="s">
        <v>425</v>
      </c>
      <c r="DA14" s="16" t="s">
        <v>424</v>
      </c>
      <c r="DB14" s="16">
        <v>53298.68</v>
      </c>
      <c r="DC14" s="9"/>
      <c r="DD14" s="9"/>
      <c r="DE14" s="16" t="s">
        <v>322</v>
      </c>
      <c r="DF14" s="16"/>
      <c r="DG14" s="38">
        <v>115.947</v>
      </c>
      <c r="DH14" s="16" t="s">
        <v>443</v>
      </c>
      <c r="DI14" s="16" t="s">
        <v>439</v>
      </c>
      <c r="DJ14" s="38">
        <v>324.63</v>
      </c>
      <c r="DK14" s="16" t="s">
        <v>452</v>
      </c>
      <c r="DL14" s="16"/>
      <c r="DM14" s="38">
        <v>384.87</v>
      </c>
      <c r="DN14" s="16" t="s">
        <v>452</v>
      </c>
      <c r="DO14" s="16"/>
      <c r="DP14" s="38">
        <v>384.87</v>
      </c>
      <c r="DQ14" s="16" t="s">
        <v>452</v>
      </c>
      <c r="DR14" s="16"/>
      <c r="DS14" s="38">
        <v>384.87</v>
      </c>
      <c r="DT14" s="16" t="s">
        <v>452</v>
      </c>
      <c r="DU14" s="16"/>
      <c r="DV14" s="38">
        <v>384.87</v>
      </c>
      <c r="DW14" s="16" t="s">
        <v>452</v>
      </c>
      <c r="DX14" s="16"/>
      <c r="DY14" s="38">
        <v>384.87</v>
      </c>
      <c r="DZ14" s="16" t="s">
        <v>452</v>
      </c>
      <c r="EA14" s="16"/>
      <c r="EB14" s="38">
        <v>384.87</v>
      </c>
      <c r="EC14" s="16" t="s">
        <v>452</v>
      </c>
      <c r="ED14" s="16"/>
      <c r="EE14" s="38">
        <v>384.87</v>
      </c>
      <c r="EF14" s="16" t="s">
        <v>452</v>
      </c>
      <c r="EG14" s="16"/>
      <c r="EH14" s="38">
        <v>384.87</v>
      </c>
      <c r="EI14" s="16" t="s">
        <v>452</v>
      </c>
      <c r="EJ14" s="16"/>
      <c r="EK14" s="38">
        <v>384.87</v>
      </c>
      <c r="EL14" s="16" t="s">
        <v>452</v>
      </c>
      <c r="EM14" s="16"/>
      <c r="EN14" s="38">
        <v>384.87</v>
      </c>
      <c r="EO14" s="52"/>
      <c r="EP14" s="52"/>
      <c r="EQ14" s="52"/>
    </row>
    <row r="15" spans="1:144" ht="24.75" customHeight="1">
      <c r="A15" s="16"/>
      <c r="B15" s="16" t="s">
        <v>17</v>
      </c>
      <c r="C15" s="16">
        <v>623.25</v>
      </c>
      <c r="D15" s="16" t="s">
        <v>17</v>
      </c>
      <c r="E15" s="16">
        <v>623.25</v>
      </c>
      <c r="F15" s="16" t="s">
        <v>17</v>
      </c>
      <c r="G15" s="16">
        <v>623.25</v>
      </c>
      <c r="H15" s="16" t="s">
        <v>17</v>
      </c>
      <c r="I15" s="16">
        <v>623.25</v>
      </c>
      <c r="J15" s="16" t="s">
        <v>17</v>
      </c>
      <c r="K15" s="16">
        <v>623.25</v>
      </c>
      <c r="L15" s="16" t="s">
        <v>17</v>
      </c>
      <c r="M15" s="16">
        <v>623.25</v>
      </c>
      <c r="N15" s="16" t="s">
        <v>17</v>
      </c>
      <c r="O15" s="16">
        <v>623.25</v>
      </c>
      <c r="P15" s="16" t="s">
        <v>17</v>
      </c>
      <c r="Q15" s="16">
        <v>623.25</v>
      </c>
      <c r="R15" s="16" t="s">
        <v>17</v>
      </c>
      <c r="S15" s="17">
        <f t="shared" si="0"/>
        <v>4986</v>
      </c>
      <c r="T15" s="16" t="s">
        <v>39</v>
      </c>
      <c r="U15" s="16"/>
      <c r="V15" s="16">
        <v>38.95</v>
      </c>
      <c r="W15" s="40" t="s">
        <v>82</v>
      </c>
      <c r="X15" s="38" t="s">
        <v>83</v>
      </c>
      <c r="Y15" s="39">
        <v>670.1</v>
      </c>
      <c r="Z15" s="18" t="s">
        <v>4</v>
      </c>
      <c r="AA15" s="20"/>
      <c r="AB15" s="19">
        <v>123.48</v>
      </c>
      <c r="AC15" s="42" t="s">
        <v>112</v>
      </c>
      <c r="AD15" s="42" t="s">
        <v>113</v>
      </c>
      <c r="AE15" s="42">
        <v>1297.87</v>
      </c>
      <c r="AF15" s="18"/>
      <c r="AG15" s="38" t="s">
        <v>116</v>
      </c>
      <c r="AH15" s="38" t="s">
        <v>522</v>
      </c>
      <c r="AI15" s="38">
        <v>149.12</v>
      </c>
      <c r="AJ15" s="38" t="s">
        <v>102</v>
      </c>
      <c r="AK15" s="38" t="s">
        <v>172</v>
      </c>
      <c r="AL15" s="38">
        <v>165.52</v>
      </c>
      <c r="AM15" s="11" t="s">
        <v>177</v>
      </c>
      <c r="AN15" s="16"/>
      <c r="AO15" s="16">
        <v>6660.96</v>
      </c>
      <c r="AP15" s="38" t="s">
        <v>196</v>
      </c>
      <c r="AQ15" s="38" t="s">
        <v>197</v>
      </c>
      <c r="AR15" s="41">
        <v>195.74</v>
      </c>
      <c r="AS15" s="38" t="s">
        <v>205</v>
      </c>
      <c r="AT15" s="38" t="s">
        <v>211</v>
      </c>
      <c r="AU15" s="38">
        <v>354.77</v>
      </c>
      <c r="AV15" s="16" t="s">
        <v>225</v>
      </c>
      <c r="AW15" s="16"/>
      <c r="AX15" s="16">
        <v>1432.6</v>
      </c>
      <c r="AY15" s="18" t="s">
        <v>214</v>
      </c>
      <c r="AZ15" s="18" t="s">
        <v>262</v>
      </c>
      <c r="BA15" s="18">
        <v>123.48</v>
      </c>
      <c r="BB15" s="18" t="s">
        <v>234</v>
      </c>
      <c r="BC15" s="16" t="s">
        <v>245</v>
      </c>
      <c r="BD15" s="16">
        <v>180.46</v>
      </c>
      <c r="BE15" s="18"/>
      <c r="BF15" s="16"/>
      <c r="BG15" s="16"/>
      <c r="BH15" s="18" t="s">
        <v>284</v>
      </c>
      <c r="BI15" s="16" t="s">
        <v>285</v>
      </c>
      <c r="BJ15" s="16">
        <v>620.14</v>
      </c>
      <c r="BK15" s="18" t="s">
        <v>293</v>
      </c>
      <c r="BL15" s="16" t="s">
        <v>292</v>
      </c>
      <c r="BM15" s="16">
        <v>620.14</v>
      </c>
      <c r="BN15" s="18" t="s">
        <v>261</v>
      </c>
      <c r="BO15" s="16"/>
      <c r="BP15" s="16">
        <v>115.95</v>
      </c>
      <c r="BS15" s="18" t="s">
        <v>316</v>
      </c>
      <c r="BT15" s="16" t="s">
        <v>317</v>
      </c>
      <c r="BU15" s="16">
        <v>45.88</v>
      </c>
      <c r="BV15" s="18" t="s">
        <v>340</v>
      </c>
      <c r="BW15" s="16" t="s">
        <v>341</v>
      </c>
      <c r="BX15" s="16">
        <v>360.92</v>
      </c>
      <c r="BY15" s="18"/>
      <c r="BZ15" s="16"/>
      <c r="CA15" s="16"/>
      <c r="CB15" s="18" t="s">
        <v>241</v>
      </c>
      <c r="CC15" s="16" t="s">
        <v>363</v>
      </c>
      <c r="CD15" s="16">
        <v>500.06</v>
      </c>
      <c r="CE15" s="18"/>
      <c r="CF15" s="16"/>
      <c r="CG15" s="16"/>
      <c r="CH15" s="18"/>
      <c r="CI15" s="16"/>
      <c r="CJ15" s="16"/>
      <c r="CK15" s="18"/>
      <c r="CL15" s="16"/>
      <c r="CM15" s="16"/>
      <c r="CN15" s="18" t="s">
        <v>279</v>
      </c>
      <c r="CO15" s="16" t="s">
        <v>387</v>
      </c>
      <c r="CP15" s="16">
        <v>532.33</v>
      </c>
      <c r="CQ15" s="18" t="s">
        <v>401</v>
      </c>
      <c r="CR15" s="16" t="s">
        <v>400</v>
      </c>
      <c r="CS15" s="16">
        <v>5362.2</v>
      </c>
      <c r="CT15" s="18"/>
      <c r="CU15" s="16"/>
      <c r="CV15" s="16"/>
      <c r="CW15" s="18" t="s">
        <v>418</v>
      </c>
      <c r="CX15" s="16" t="s">
        <v>417</v>
      </c>
      <c r="CY15" s="16">
        <v>1154.2</v>
      </c>
      <c r="CZ15" s="18" t="s">
        <v>205</v>
      </c>
      <c r="DA15" s="16" t="s">
        <v>426</v>
      </c>
      <c r="DB15" s="16">
        <v>376.5</v>
      </c>
      <c r="DE15" s="18" t="s">
        <v>324</v>
      </c>
      <c r="DF15" s="18"/>
      <c r="DG15" s="38">
        <v>77.298</v>
      </c>
      <c r="DH15" s="18" t="s">
        <v>444</v>
      </c>
      <c r="DI15" s="16" t="s">
        <v>439</v>
      </c>
      <c r="DJ15" s="38">
        <v>7595.66</v>
      </c>
      <c r="DK15" s="18"/>
      <c r="DL15" s="16"/>
      <c r="DM15" s="16"/>
      <c r="DN15" s="16" t="s">
        <v>459</v>
      </c>
      <c r="DO15" s="16" t="s">
        <v>460</v>
      </c>
      <c r="DP15" s="38">
        <v>161</v>
      </c>
      <c r="DQ15" s="16" t="s">
        <v>234</v>
      </c>
      <c r="DR15" s="16" t="s">
        <v>466</v>
      </c>
      <c r="DS15" s="55">
        <v>205.33</v>
      </c>
      <c r="DT15" s="16"/>
      <c r="DU15" s="16"/>
      <c r="DV15" s="16"/>
      <c r="DW15" s="16"/>
      <c r="DX15" s="16"/>
      <c r="DY15" s="16"/>
      <c r="DZ15" s="16" t="s">
        <v>322</v>
      </c>
      <c r="EA15" s="16"/>
      <c r="EB15" s="38">
        <v>115.947</v>
      </c>
      <c r="EC15" s="16"/>
      <c r="ED15" s="16"/>
      <c r="EE15" s="16"/>
      <c r="EF15" s="16" t="s">
        <v>491</v>
      </c>
      <c r="EG15" s="16" t="s">
        <v>492</v>
      </c>
      <c r="EH15" s="55">
        <v>1509.4</v>
      </c>
      <c r="EI15" s="16" t="s">
        <v>322</v>
      </c>
      <c r="EJ15" s="16"/>
      <c r="EK15" s="38">
        <v>115.947</v>
      </c>
      <c r="EL15" s="16" t="s">
        <v>506</v>
      </c>
      <c r="EM15" s="16" t="s">
        <v>504</v>
      </c>
      <c r="EN15" s="55">
        <v>1090.52</v>
      </c>
    </row>
    <row r="16" spans="1:144" ht="22.5" customHeight="1">
      <c r="A16" s="16"/>
      <c r="B16" s="16" t="s">
        <v>17</v>
      </c>
      <c r="C16" s="16">
        <v>38.95</v>
      </c>
      <c r="D16" s="16" t="s">
        <v>17</v>
      </c>
      <c r="E16" s="16">
        <v>38.95</v>
      </c>
      <c r="F16" s="16" t="s">
        <v>17</v>
      </c>
      <c r="G16" s="16">
        <v>38.95</v>
      </c>
      <c r="H16" s="16" t="s">
        <v>17</v>
      </c>
      <c r="I16" s="16">
        <v>38.95</v>
      </c>
      <c r="J16" s="16" t="s">
        <v>17</v>
      </c>
      <c r="K16" s="16">
        <v>38.95</v>
      </c>
      <c r="L16" s="16" t="s">
        <v>17</v>
      </c>
      <c r="M16" s="16">
        <v>38.95</v>
      </c>
      <c r="N16" s="16" t="s">
        <v>17</v>
      </c>
      <c r="O16" s="16">
        <v>38.95</v>
      </c>
      <c r="P16" s="16" t="s">
        <v>17</v>
      </c>
      <c r="Q16" s="16">
        <v>38.95</v>
      </c>
      <c r="R16" s="16" t="s">
        <v>17</v>
      </c>
      <c r="S16" s="17">
        <f t="shared" si="0"/>
        <v>311.59999999999997</v>
      </c>
      <c r="T16" s="16" t="s">
        <v>40</v>
      </c>
      <c r="U16" s="16"/>
      <c r="V16" s="16">
        <v>155.81</v>
      </c>
      <c r="W16" s="38" t="s">
        <v>84</v>
      </c>
      <c r="X16" s="38" t="s">
        <v>85</v>
      </c>
      <c r="Y16" s="39">
        <v>674.04</v>
      </c>
      <c r="Z16" s="16"/>
      <c r="AA16" s="16"/>
      <c r="AB16" s="21"/>
      <c r="AC16" s="42" t="s">
        <v>114</v>
      </c>
      <c r="AD16" s="42" t="s">
        <v>115</v>
      </c>
      <c r="AE16" s="42">
        <v>350.83</v>
      </c>
      <c r="AF16" s="18"/>
      <c r="AG16" s="38" t="s">
        <v>149</v>
      </c>
      <c r="AH16" s="38" t="s">
        <v>150</v>
      </c>
      <c r="AI16" s="38">
        <v>370.13</v>
      </c>
      <c r="AJ16" s="16" t="s">
        <v>173</v>
      </c>
      <c r="AK16" s="16" t="s">
        <v>174</v>
      </c>
      <c r="AL16" s="16">
        <v>859.66</v>
      </c>
      <c r="AM16" s="16" t="s">
        <v>328</v>
      </c>
      <c r="AN16" s="16"/>
      <c r="AO16" s="16">
        <v>38.65</v>
      </c>
      <c r="AP16" s="38" t="s">
        <v>220</v>
      </c>
      <c r="AQ16" s="38" t="s">
        <v>221</v>
      </c>
      <c r="AR16" s="38">
        <v>2407.27</v>
      </c>
      <c r="AS16" s="38" t="s">
        <v>212</v>
      </c>
      <c r="AT16" s="38" t="s">
        <v>213</v>
      </c>
      <c r="AU16" s="38">
        <v>369.42</v>
      </c>
      <c r="AV16" s="16" t="s">
        <v>328</v>
      </c>
      <c r="AW16" s="16"/>
      <c r="AX16" s="16">
        <v>38.65</v>
      </c>
      <c r="AY16" s="11" t="s">
        <v>3</v>
      </c>
      <c r="AZ16" s="16"/>
      <c r="BA16" s="16">
        <v>6271.43</v>
      </c>
      <c r="BB16" s="16" t="s">
        <v>246</v>
      </c>
      <c r="BC16" s="16" t="s">
        <v>245</v>
      </c>
      <c r="BD16" s="16">
        <v>104.55</v>
      </c>
      <c r="BE16" s="16"/>
      <c r="BF16" s="16"/>
      <c r="BG16" s="16"/>
      <c r="BH16" s="16" t="s">
        <v>272</v>
      </c>
      <c r="BI16" s="16" t="s">
        <v>286</v>
      </c>
      <c r="BJ16" s="16">
        <v>56.97</v>
      </c>
      <c r="BK16" s="16" t="s">
        <v>279</v>
      </c>
      <c r="BL16" s="16" t="s">
        <v>292</v>
      </c>
      <c r="BM16" s="16">
        <v>1064.66</v>
      </c>
      <c r="BN16" s="16"/>
      <c r="BO16" s="16"/>
      <c r="BP16" s="16"/>
      <c r="BS16" s="16" t="s">
        <v>318</v>
      </c>
      <c r="BT16" s="16" t="s">
        <v>319</v>
      </c>
      <c r="BU16" s="16">
        <v>2186.8</v>
      </c>
      <c r="BV16" s="16" t="s">
        <v>342</v>
      </c>
      <c r="BW16" s="16" t="s">
        <v>341</v>
      </c>
      <c r="BX16" s="16">
        <v>376.5</v>
      </c>
      <c r="BY16" s="16"/>
      <c r="BZ16" s="16"/>
      <c r="CA16" s="16"/>
      <c r="CB16" s="16" t="s">
        <v>329</v>
      </c>
      <c r="CC16" s="16"/>
      <c r="CD16" s="16">
        <v>670.29</v>
      </c>
      <c r="CE16" s="16"/>
      <c r="CF16" s="16"/>
      <c r="CG16" s="16"/>
      <c r="CH16" s="16"/>
      <c r="CI16" s="16"/>
      <c r="CJ16" s="16"/>
      <c r="CK16" s="16"/>
      <c r="CL16" s="16"/>
      <c r="CM16" s="16"/>
      <c r="CN16" s="16" t="s">
        <v>388</v>
      </c>
      <c r="CO16" s="16" t="s">
        <v>387</v>
      </c>
      <c r="CP16" s="16">
        <v>763.56</v>
      </c>
      <c r="CQ16" s="16" t="s">
        <v>402</v>
      </c>
      <c r="CR16" s="16" t="s">
        <v>400</v>
      </c>
      <c r="CS16" s="16">
        <v>1876.8</v>
      </c>
      <c r="CT16" s="16"/>
      <c r="CU16" s="16"/>
      <c r="CV16" s="16"/>
      <c r="CW16" s="16" t="s">
        <v>397</v>
      </c>
      <c r="CX16" s="16" t="s">
        <v>419</v>
      </c>
      <c r="CY16" s="16">
        <v>872.73</v>
      </c>
      <c r="CZ16" s="16" t="s">
        <v>229</v>
      </c>
      <c r="DA16" s="16" t="s">
        <v>427</v>
      </c>
      <c r="DB16" s="16">
        <v>56.97</v>
      </c>
      <c r="DE16" s="16" t="s">
        <v>452</v>
      </c>
      <c r="DF16" s="16"/>
      <c r="DG16" s="38">
        <v>384.87</v>
      </c>
      <c r="DH16" s="16" t="s">
        <v>340</v>
      </c>
      <c r="DI16" s="16" t="s">
        <v>445</v>
      </c>
      <c r="DJ16" s="38">
        <v>205.33</v>
      </c>
      <c r="DK16" s="16"/>
      <c r="DL16" s="16"/>
      <c r="DM16" s="16"/>
      <c r="DN16" s="18"/>
      <c r="DO16" s="16"/>
      <c r="DP16" s="23"/>
      <c r="DQ16" s="18" t="s">
        <v>539</v>
      </c>
      <c r="DR16" s="16"/>
      <c r="DS16" s="41">
        <v>2125.03</v>
      </c>
      <c r="DT16" s="18"/>
      <c r="DU16" s="16"/>
      <c r="DV16" s="23"/>
      <c r="DW16" s="18"/>
      <c r="DX16" s="16"/>
      <c r="DY16" s="23"/>
      <c r="DZ16" s="18" t="s">
        <v>324</v>
      </c>
      <c r="EA16" s="18"/>
      <c r="EB16" s="38">
        <v>77.298</v>
      </c>
      <c r="EC16" s="18"/>
      <c r="ED16" s="16"/>
      <c r="EE16" s="23"/>
      <c r="EF16" s="18" t="s">
        <v>515</v>
      </c>
      <c r="EG16" s="16" t="s">
        <v>516</v>
      </c>
      <c r="EH16" s="41">
        <v>649.27</v>
      </c>
      <c r="EI16" s="18" t="s">
        <v>324</v>
      </c>
      <c r="EJ16" s="18"/>
      <c r="EK16" s="38">
        <v>77.298</v>
      </c>
      <c r="EL16" s="18" t="s">
        <v>507</v>
      </c>
      <c r="EM16" s="16" t="s">
        <v>504</v>
      </c>
      <c r="EN16" s="56">
        <v>64.26</v>
      </c>
    </row>
    <row r="17" spans="1:144" ht="22.5">
      <c r="A17" s="16"/>
      <c r="B17" s="16" t="s">
        <v>17</v>
      </c>
      <c r="C17" s="16">
        <v>155.81</v>
      </c>
      <c r="D17" s="16" t="s">
        <v>17</v>
      </c>
      <c r="E17" s="16">
        <v>155.81</v>
      </c>
      <c r="F17" s="16" t="s">
        <v>17</v>
      </c>
      <c r="G17" s="16">
        <v>155.81</v>
      </c>
      <c r="H17" s="16" t="s">
        <v>17</v>
      </c>
      <c r="I17" s="16">
        <v>155.81</v>
      </c>
      <c r="J17" s="16" t="s">
        <v>17</v>
      </c>
      <c r="K17" s="16">
        <v>155.81</v>
      </c>
      <c r="L17" s="16" t="s">
        <v>17</v>
      </c>
      <c r="M17" s="16">
        <v>155.81</v>
      </c>
      <c r="N17" s="16" t="s">
        <v>17</v>
      </c>
      <c r="O17" s="16">
        <v>155.81</v>
      </c>
      <c r="P17" s="16" t="s">
        <v>17</v>
      </c>
      <c r="Q17" s="16">
        <v>155.81</v>
      </c>
      <c r="R17" s="16" t="s">
        <v>17</v>
      </c>
      <c r="S17" s="17">
        <f t="shared" si="0"/>
        <v>1246.4799999999998</v>
      </c>
      <c r="T17" s="16" t="s">
        <v>41</v>
      </c>
      <c r="U17" s="16"/>
      <c r="V17" s="16">
        <v>506.39</v>
      </c>
      <c r="W17" s="38" t="s">
        <v>86</v>
      </c>
      <c r="X17" s="38" t="s">
        <v>87</v>
      </c>
      <c r="Y17" s="39">
        <v>354.87</v>
      </c>
      <c r="Z17" s="16"/>
      <c r="AA17" s="16"/>
      <c r="AB17" s="21"/>
      <c r="AC17" s="42" t="s">
        <v>116</v>
      </c>
      <c r="AD17" s="42" t="s">
        <v>117</v>
      </c>
      <c r="AE17" s="42">
        <v>346.39</v>
      </c>
      <c r="AF17" s="18"/>
      <c r="AG17" s="38" t="s">
        <v>151</v>
      </c>
      <c r="AH17" s="38" t="s">
        <v>152</v>
      </c>
      <c r="AI17" s="38">
        <v>2604.01</v>
      </c>
      <c r="AJ17" s="11" t="s">
        <v>3</v>
      </c>
      <c r="AK17" s="16"/>
      <c r="AL17" s="16">
        <v>6271.43</v>
      </c>
      <c r="AM17" s="16" t="s">
        <v>329</v>
      </c>
      <c r="AN17" s="16"/>
      <c r="AO17" s="16">
        <v>38.65</v>
      </c>
      <c r="AP17" s="18" t="s">
        <v>214</v>
      </c>
      <c r="AQ17" s="16" t="s">
        <v>222</v>
      </c>
      <c r="AR17" s="22">
        <v>123.48</v>
      </c>
      <c r="AS17" s="16" t="s">
        <v>176</v>
      </c>
      <c r="AT17" s="16" t="s">
        <v>218</v>
      </c>
      <c r="AU17" s="16">
        <v>859.66</v>
      </c>
      <c r="AV17" s="16" t="s">
        <v>329</v>
      </c>
      <c r="AW17" s="16"/>
      <c r="AX17" s="16">
        <v>38.65</v>
      </c>
      <c r="AY17" s="11" t="s">
        <v>177</v>
      </c>
      <c r="AZ17" s="16"/>
      <c r="BA17" s="16">
        <v>6660.96</v>
      </c>
      <c r="BB17" s="16" t="s">
        <v>239</v>
      </c>
      <c r="BC17" s="16" t="s">
        <v>247</v>
      </c>
      <c r="BD17" s="16">
        <v>1111.88</v>
      </c>
      <c r="BE17" s="16"/>
      <c r="BF17" s="16"/>
      <c r="BG17" s="16"/>
      <c r="BH17" s="16" t="s">
        <v>278</v>
      </c>
      <c r="BI17" s="16" t="s">
        <v>286</v>
      </c>
      <c r="BJ17" s="16">
        <v>349.9</v>
      </c>
      <c r="BK17" s="16" t="s">
        <v>255</v>
      </c>
      <c r="BL17" s="16" t="s">
        <v>294</v>
      </c>
      <c r="BM17" s="16">
        <v>541.39</v>
      </c>
      <c r="BN17" s="16"/>
      <c r="BO17" s="16"/>
      <c r="BP17" s="16"/>
      <c r="BS17" s="16" t="s">
        <v>290</v>
      </c>
      <c r="BT17" s="16" t="s">
        <v>319</v>
      </c>
      <c r="BU17" s="16">
        <v>338.76</v>
      </c>
      <c r="BV17" s="16" t="s">
        <v>343</v>
      </c>
      <c r="BW17" s="16" t="s">
        <v>344</v>
      </c>
      <c r="BX17" s="16">
        <v>2572.96</v>
      </c>
      <c r="BY17" s="16"/>
      <c r="BZ17" s="16"/>
      <c r="CA17" s="16"/>
      <c r="CB17" s="16" t="s">
        <v>333</v>
      </c>
      <c r="CC17" s="16"/>
      <c r="CD17" s="16">
        <v>241.82</v>
      </c>
      <c r="CE17" s="16"/>
      <c r="CF17" s="16"/>
      <c r="CG17" s="16"/>
      <c r="CH17" s="16"/>
      <c r="CI17" s="16"/>
      <c r="CJ17" s="16"/>
      <c r="CK17" s="16"/>
      <c r="CL17" s="16"/>
      <c r="CM17" s="16"/>
      <c r="CN17" s="16" t="s">
        <v>234</v>
      </c>
      <c r="CO17" s="16" t="s">
        <v>389</v>
      </c>
      <c r="CP17" s="16">
        <v>180.46</v>
      </c>
      <c r="CQ17" s="16" t="s">
        <v>403</v>
      </c>
      <c r="CR17" s="16" t="s">
        <v>400</v>
      </c>
      <c r="CS17" s="16">
        <v>581.19</v>
      </c>
      <c r="CT17" s="16"/>
      <c r="CU17" s="16"/>
      <c r="CV17" s="16"/>
      <c r="CW17" s="16"/>
      <c r="CX17" s="16"/>
      <c r="CY17" s="16"/>
      <c r="CZ17" s="16"/>
      <c r="DA17" s="16"/>
      <c r="DB17" s="16"/>
      <c r="DE17" s="16"/>
      <c r="DF17" s="16"/>
      <c r="DG17" s="16"/>
      <c r="DH17" s="16" t="s">
        <v>343</v>
      </c>
      <c r="DI17" s="16" t="s">
        <v>446</v>
      </c>
      <c r="DJ17" s="38">
        <v>2894.62</v>
      </c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 t="s">
        <v>515</v>
      </c>
      <c r="EG17" s="16" t="s">
        <v>517</v>
      </c>
      <c r="EH17" s="38">
        <v>649.27</v>
      </c>
      <c r="EI17" s="16"/>
      <c r="EJ17" s="16"/>
      <c r="EK17" s="16"/>
      <c r="EL17" s="16" t="s">
        <v>508</v>
      </c>
      <c r="EM17" s="16" t="s">
        <v>509</v>
      </c>
      <c r="EN17" s="38">
        <v>45529.52</v>
      </c>
    </row>
    <row r="18" spans="1:144" ht="25.5" customHeight="1">
      <c r="A18" s="16"/>
      <c r="B18" s="16" t="s">
        <v>17</v>
      </c>
      <c r="C18" s="16">
        <v>506.39</v>
      </c>
      <c r="D18" s="16" t="s">
        <v>17</v>
      </c>
      <c r="E18" s="16">
        <v>506.39</v>
      </c>
      <c r="F18" s="16" t="s">
        <v>17</v>
      </c>
      <c r="G18" s="16">
        <v>506.39</v>
      </c>
      <c r="H18" s="16" t="s">
        <v>17</v>
      </c>
      <c r="I18" s="16">
        <v>506.39</v>
      </c>
      <c r="J18" s="16" t="s">
        <v>17</v>
      </c>
      <c r="K18" s="16">
        <v>506.39</v>
      </c>
      <c r="L18" s="16" t="s">
        <v>17</v>
      </c>
      <c r="M18" s="16">
        <v>506.39</v>
      </c>
      <c r="N18" s="16" t="s">
        <v>17</v>
      </c>
      <c r="O18" s="16">
        <v>506.39</v>
      </c>
      <c r="P18" s="16" t="s">
        <v>17</v>
      </c>
      <c r="Q18" s="16">
        <v>506.39</v>
      </c>
      <c r="R18" s="16" t="s">
        <v>17</v>
      </c>
      <c r="S18" s="17">
        <f t="shared" si="0"/>
        <v>4051.1199999999994</v>
      </c>
      <c r="T18" s="16" t="s">
        <v>42</v>
      </c>
      <c r="U18" s="16"/>
      <c r="V18" s="16">
        <v>38.95</v>
      </c>
      <c r="W18" s="11" t="s">
        <v>3</v>
      </c>
      <c r="X18" s="16"/>
      <c r="Y18" s="16">
        <v>6193.53</v>
      </c>
      <c r="Z18" s="16"/>
      <c r="AA18" s="16"/>
      <c r="AB18" s="21"/>
      <c r="AC18" s="42" t="s">
        <v>118</v>
      </c>
      <c r="AD18" s="42" t="s">
        <v>119</v>
      </c>
      <c r="AE18" s="42">
        <v>155.72</v>
      </c>
      <c r="AF18" s="18"/>
      <c r="AG18" s="38" t="s">
        <v>153</v>
      </c>
      <c r="AH18" s="38" t="s">
        <v>154</v>
      </c>
      <c r="AI18" s="38">
        <v>660.91</v>
      </c>
      <c r="AJ18" s="38" t="s">
        <v>4</v>
      </c>
      <c r="AK18" s="38"/>
      <c r="AL18" s="41">
        <v>123.48</v>
      </c>
      <c r="AM18" s="16" t="s">
        <v>330</v>
      </c>
      <c r="AN18" s="16"/>
      <c r="AO18" s="16">
        <v>657.04</v>
      </c>
      <c r="AP18" s="16" t="s">
        <v>216</v>
      </c>
      <c r="AQ18" s="16" t="s">
        <v>222</v>
      </c>
      <c r="AR18" s="16">
        <v>152.96</v>
      </c>
      <c r="AS18" s="18" t="s">
        <v>214</v>
      </c>
      <c r="AT18" s="18" t="s">
        <v>219</v>
      </c>
      <c r="AU18" s="18">
        <v>123.48</v>
      </c>
      <c r="AV18" s="16" t="s">
        <v>330</v>
      </c>
      <c r="AW18" s="16"/>
      <c r="AX18" s="16">
        <v>657.04</v>
      </c>
      <c r="AY18" s="16" t="s">
        <v>328</v>
      </c>
      <c r="AZ18" s="16"/>
      <c r="BA18" s="16">
        <v>38.65</v>
      </c>
      <c r="BB18" s="18" t="s">
        <v>214</v>
      </c>
      <c r="BC18" s="16" t="s">
        <v>259</v>
      </c>
      <c r="BD18" s="16">
        <v>123.48</v>
      </c>
      <c r="BE18" s="18" t="s">
        <v>214</v>
      </c>
      <c r="BF18" s="18" t="s">
        <v>269</v>
      </c>
      <c r="BG18" s="16">
        <v>123.48</v>
      </c>
      <c r="BH18" s="18" t="s">
        <v>214</v>
      </c>
      <c r="BI18" s="16"/>
      <c r="BJ18" s="16">
        <v>123.48</v>
      </c>
      <c r="BK18" s="18" t="s">
        <v>214</v>
      </c>
      <c r="BL18" s="16"/>
      <c r="BM18" s="16">
        <v>123.48</v>
      </c>
      <c r="BN18" s="18" t="s">
        <v>214</v>
      </c>
      <c r="BO18" s="16"/>
      <c r="BP18" s="16">
        <v>123.48</v>
      </c>
      <c r="BS18" s="18" t="s">
        <v>320</v>
      </c>
      <c r="BT18" s="16" t="s">
        <v>321</v>
      </c>
      <c r="BU18" s="16">
        <v>90.23</v>
      </c>
      <c r="BV18" s="18" t="s">
        <v>338</v>
      </c>
      <c r="BW18" s="16" t="s">
        <v>344</v>
      </c>
      <c r="BX18" s="16">
        <v>577.12</v>
      </c>
      <c r="BY18" s="18"/>
      <c r="BZ18" s="16"/>
      <c r="CA18" s="16"/>
      <c r="CB18" s="18"/>
      <c r="CC18" s="16"/>
      <c r="CD18" s="16"/>
      <c r="CE18" s="18"/>
      <c r="CF18" s="16"/>
      <c r="CG18" s="16"/>
      <c r="CH18" s="18"/>
      <c r="CI18" s="16"/>
      <c r="CJ18" s="16"/>
      <c r="CK18" s="18"/>
      <c r="CL18" s="16"/>
      <c r="CM18" s="16"/>
      <c r="CN18" s="18" t="s">
        <v>390</v>
      </c>
      <c r="CO18" s="16" t="s">
        <v>389</v>
      </c>
      <c r="CP18" s="16">
        <v>1163.29</v>
      </c>
      <c r="CQ18" s="18"/>
      <c r="CR18" s="16"/>
      <c r="CS18" s="16"/>
      <c r="CT18" s="18"/>
      <c r="CU18" s="16"/>
      <c r="CV18" s="16"/>
      <c r="CW18" s="18"/>
      <c r="CX18" s="16"/>
      <c r="CY18" s="16"/>
      <c r="CZ18" s="18"/>
      <c r="DA18" s="16"/>
      <c r="DB18" s="16"/>
      <c r="DE18" s="18"/>
      <c r="DF18" s="16"/>
      <c r="DG18" s="16"/>
      <c r="DH18" s="18" t="s">
        <v>345</v>
      </c>
      <c r="DI18" s="16" t="s">
        <v>446</v>
      </c>
      <c r="DJ18" s="38">
        <v>681.4</v>
      </c>
      <c r="DK18" s="18"/>
      <c r="DL18" s="16"/>
      <c r="DM18" s="16"/>
      <c r="DN18" s="18"/>
      <c r="DO18" s="16"/>
      <c r="DP18" s="16"/>
      <c r="DQ18" s="18"/>
      <c r="DR18" s="16"/>
      <c r="DS18" s="16"/>
      <c r="DT18" s="18"/>
      <c r="DU18" s="16"/>
      <c r="DV18" s="16"/>
      <c r="DW18" s="18"/>
      <c r="DX18" s="16"/>
      <c r="DY18" s="16"/>
      <c r="DZ18" s="18"/>
      <c r="EA18" s="16"/>
      <c r="EB18" s="16"/>
      <c r="EC18" s="18"/>
      <c r="ED18" s="16"/>
      <c r="EE18" s="16"/>
      <c r="EF18" s="16" t="s">
        <v>322</v>
      </c>
      <c r="EG18" s="16"/>
      <c r="EH18" s="38">
        <v>115.947</v>
      </c>
      <c r="EI18" s="18"/>
      <c r="EJ18" s="16"/>
      <c r="EK18" s="16"/>
      <c r="EL18" s="18" t="s">
        <v>510</v>
      </c>
      <c r="EM18" s="16" t="s">
        <v>511</v>
      </c>
      <c r="EN18" s="38">
        <v>2741.6</v>
      </c>
    </row>
    <row r="19" spans="1:144" ht="22.5">
      <c r="A19" s="16"/>
      <c r="B19" s="16" t="s">
        <v>17</v>
      </c>
      <c r="C19" s="16">
        <v>38.95</v>
      </c>
      <c r="D19" s="16" t="s">
        <v>17</v>
      </c>
      <c r="E19" s="16">
        <v>38.95</v>
      </c>
      <c r="F19" s="16" t="s">
        <v>17</v>
      </c>
      <c r="G19" s="16">
        <v>38.95</v>
      </c>
      <c r="H19" s="16" t="s">
        <v>17</v>
      </c>
      <c r="I19" s="16">
        <v>38.95</v>
      </c>
      <c r="J19" s="16" t="s">
        <v>17</v>
      </c>
      <c r="K19" s="16">
        <v>38.95</v>
      </c>
      <c r="L19" s="16" t="s">
        <v>17</v>
      </c>
      <c r="M19" s="16">
        <v>38.95</v>
      </c>
      <c r="N19" s="16" t="s">
        <v>17</v>
      </c>
      <c r="O19" s="16">
        <v>38.95</v>
      </c>
      <c r="P19" s="16" t="s">
        <v>17</v>
      </c>
      <c r="Q19" s="16">
        <v>38.95</v>
      </c>
      <c r="R19" s="16" t="s">
        <v>17</v>
      </c>
      <c r="S19" s="17">
        <f t="shared" si="0"/>
        <v>311.59999999999997</v>
      </c>
      <c r="T19" s="16" t="s">
        <v>43</v>
      </c>
      <c r="U19" s="16"/>
      <c r="V19" s="16">
        <v>545.34</v>
      </c>
      <c r="W19" s="11" t="s">
        <v>5</v>
      </c>
      <c r="X19" s="16"/>
      <c r="Y19" s="16">
        <v>2609.85</v>
      </c>
      <c r="Z19" s="16"/>
      <c r="AA19" s="16"/>
      <c r="AB19" s="21"/>
      <c r="AC19" s="42" t="s">
        <v>120</v>
      </c>
      <c r="AD19" s="42" t="s">
        <v>121</v>
      </c>
      <c r="AE19" s="42">
        <v>596.49</v>
      </c>
      <c r="AF19" s="18"/>
      <c r="AG19" s="38" t="s">
        <v>155</v>
      </c>
      <c r="AH19" s="38" t="s">
        <v>156</v>
      </c>
      <c r="AI19" s="38">
        <v>298.25</v>
      </c>
      <c r="AJ19" s="38" t="s">
        <v>160</v>
      </c>
      <c r="AK19" s="38"/>
      <c r="AL19" s="41">
        <v>152.96</v>
      </c>
      <c r="AM19" s="18" t="s">
        <v>261</v>
      </c>
      <c r="AN19" s="16"/>
      <c r="AO19" s="16">
        <v>115.95</v>
      </c>
      <c r="AP19" s="11" t="s">
        <v>3</v>
      </c>
      <c r="AQ19" s="16"/>
      <c r="AR19" s="16">
        <v>6271.43</v>
      </c>
      <c r="AS19" s="18" t="s">
        <v>216</v>
      </c>
      <c r="AT19" s="18" t="s">
        <v>219</v>
      </c>
      <c r="AU19" s="18">
        <v>152.96</v>
      </c>
      <c r="AV19" s="18" t="s">
        <v>261</v>
      </c>
      <c r="AW19" s="16"/>
      <c r="AX19" s="16">
        <v>115.95</v>
      </c>
      <c r="AY19" s="16" t="s">
        <v>329</v>
      </c>
      <c r="AZ19" s="16"/>
      <c r="BA19" s="16">
        <v>38.65</v>
      </c>
      <c r="BB19" s="16" t="s">
        <v>176</v>
      </c>
      <c r="BC19" s="16" t="s">
        <v>260</v>
      </c>
      <c r="BD19" s="16">
        <v>859.66</v>
      </c>
      <c r="BE19" s="16" t="s">
        <v>176</v>
      </c>
      <c r="BF19" s="16" t="s">
        <v>270</v>
      </c>
      <c r="BG19" s="16">
        <v>859.66</v>
      </c>
      <c r="BH19" s="16" t="s">
        <v>176</v>
      </c>
      <c r="BI19" s="16"/>
      <c r="BJ19" s="16">
        <v>859.66</v>
      </c>
      <c r="BK19" s="16" t="s">
        <v>176</v>
      </c>
      <c r="BL19" s="16"/>
      <c r="BM19" s="16">
        <v>859.66</v>
      </c>
      <c r="BN19" s="16" t="s">
        <v>176</v>
      </c>
      <c r="BO19" s="16"/>
      <c r="BP19" s="16">
        <v>859.66</v>
      </c>
      <c r="BS19" s="16" t="s">
        <v>332</v>
      </c>
      <c r="BT19" s="16"/>
      <c r="BU19" s="16">
        <v>268.11</v>
      </c>
      <c r="BV19" s="16" t="s">
        <v>332</v>
      </c>
      <c r="BW19" s="16"/>
      <c r="BX19" s="16">
        <v>268.11</v>
      </c>
      <c r="BY19" s="16" t="s">
        <v>332</v>
      </c>
      <c r="BZ19" s="16"/>
      <c r="CA19" s="16">
        <v>268.11</v>
      </c>
      <c r="CB19" s="16" t="s">
        <v>332</v>
      </c>
      <c r="CC19" s="16"/>
      <c r="CD19" s="16">
        <v>268.11</v>
      </c>
      <c r="CE19" s="16" t="s">
        <v>332</v>
      </c>
      <c r="CF19" s="16"/>
      <c r="CG19" s="16">
        <v>268.11</v>
      </c>
      <c r="CH19" s="16" t="s">
        <v>332</v>
      </c>
      <c r="CI19" s="16"/>
      <c r="CJ19" s="16">
        <v>268.11</v>
      </c>
      <c r="CK19" s="16" t="s">
        <v>332</v>
      </c>
      <c r="CL19" s="16"/>
      <c r="CM19" s="16">
        <v>268.11</v>
      </c>
      <c r="CN19" s="16" t="s">
        <v>332</v>
      </c>
      <c r="CO19" s="16"/>
      <c r="CP19" s="16">
        <v>268.11</v>
      </c>
      <c r="CQ19" s="16" t="s">
        <v>332</v>
      </c>
      <c r="CR19" s="16"/>
      <c r="CS19" s="16">
        <v>268.11</v>
      </c>
      <c r="CT19" s="16" t="s">
        <v>332</v>
      </c>
      <c r="CU19" s="16"/>
      <c r="CV19" s="16">
        <v>268.11</v>
      </c>
      <c r="CW19" s="16" t="s">
        <v>332</v>
      </c>
      <c r="CX19" s="16"/>
      <c r="CY19" s="16">
        <v>268.11</v>
      </c>
      <c r="CZ19" s="16" t="s">
        <v>332</v>
      </c>
      <c r="DA19" s="16"/>
      <c r="DB19" s="16">
        <v>268.11</v>
      </c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8" t="s">
        <v>324</v>
      </c>
      <c r="EG19" s="18"/>
      <c r="EH19" s="38">
        <v>77.298</v>
      </c>
      <c r="EI19" s="16"/>
      <c r="EJ19" s="16"/>
      <c r="EK19" s="16"/>
      <c r="EL19" s="16" t="s">
        <v>513</v>
      </c>
      <c r="EM19" s="16" t="s">
        <v>514</v>
      </c>
      <c r="EN19" s="38">
        <v>241.6</v>
      </c>
    </row>
    <row r="20" spans="1:144" ht="22.5">
      <c r="A20" s="16"/>
      <c r="B20" s="16" t="s">
        <v>17</v>
      </c>
      <c r="C20" s="16">
        <v>545.34</v>
      </c>
      <c r="D20" s="16" t="s">
        <v>17</v>
      </c>
      <c r="E20" s="16">
        <v>545.34</v>
      </c>
      <c r="F20" s="16" t="s">
        <v>17</v>
      </c>
      <c r="G20" s="16">
        <v>545.34</v>
      </c>
      <c r="H20" s="16" t="s">
        <v>17</v>
      </c>
      <c r="I20" s="16">
        <v>545.34</v>
      </c>
      <c r="J20" s="16" t="s">
        <v>17</v>
      </c>
      <c r="K20" s="16">
        <v>545.34</v>
      </c>
      <c r="L20" s="16" t="s">
        <v>17</v>
      </c>
      <c r="M20" s="16">
        <v>545.34</v>
      </c>
      <c r="N20" s="16" t="s">
        <v>17</v>
      </c>
      <c r="O20" s="16">
        <v>545.34</v>
      </c>
      <c r="P20" s="16" t="s">
        <v>17</v>
      </c>
      <c r="Q20" s="16">
        <v>545.34</v>
      </c>
      <c r="R20" s="16" t="s">
        <v>17</v>
      </c>
      <c r="S20" s="17">
        <f t="shared" si="0"/>
        <v>4362.72</v>
      </c>
      <c r="T20" s="16" t="s">
        <v>44</v>
      </c>
      <c r="U20" s="16"/>
      <c r="V20" s="16">
        <v>38.95</v>
      </c>
      <c r="W20" s="18" t="s">
        <v>4</v>
      </c>
      <c r="X20" s="20"/>
      <c r="Y20" s="19">
        <v>123.48</v>
      </c>
      <c r="Z20" s="16"/>
      <c r="AA20" s="16"/>
      <c r="AB20" s="21"/>
      <c r="AC20" s="42" t="s">
        <v>122</v>
      </c>
      <c r="AD20" s="42" t="s">
        <v>123</v>
      </c>
      <c r="AE20" s="42">
        <v>500.17</v>
      </c>
      <c r="AF20" s="18"/>
      <c r="AG20" s="16" t="s">
        <v>4</v>
      </c>
      <c r="AH20" s="16" t="s">
        <v>159</v>
      </c>
      <c r="AI20" s="23">
        <v>123.48</v>
      </c>
      <c r="AJ20" s="11" t="s">
        <v>177</v>
      </c>
      <c r="AK20" s="16"/>
      <c r="AL20" s="16">
        <v>6660.96</v>
      </c>
      <c r="AM20" s="16"/>
      <c r="AN20" s="16"/>
      <c r="AO20" s="23"/>
      <c r="AP20" s="16" t="s">
        <v>176</v>
      </c>
      <c r="AQ20" s="16" t="s">
        <v>223</v>
      </c>
      <c r="AR20" s="16">
        <v>859.66</v>
      </c>
      <c r="AS20" s="11" t="s">
        <v>3</v>
      </c>
      <c r="AT20" s="16"/>
      <c r="AU20" s="16">
        <v>6271.43</v>
      </c>
      <c r="AV20" s="11"/>
      <c r="AW20" s="16"/>
      <c r="AX20" s="16"/>
      <c r="AY20" s="18" t="s">
        <v>261</v>
      </c>
      <c r="AZ20" s="16"/>
      <c r="BA20" s="16">
        <v>115.95</v>
      </c>
      <c r="BB20" s="18"/>
      <c r="BC20" s="20"/>
      <c r="BD20" s="16"/>
      <c r="BE20" s="18" t="s">
        <v>261</v>
      </c>
      <c r="BF20" s="20"/>
      <c r="BG20" s="16">
        <v>57.17</v>
      </c>
      <c r="BH20" s="18" t="s">
        <v>261</v>
      </c>
      <c r="BI20" s="20"/>
      <c r="BJ20" s="16">
        <v>57.17</v>
      </c>
      <c r="BK20" s="18" t="s">
        <v>261</v>
      </c>
      <c r="BL20" s="16"/>
      <c r="BM20" s="16">
        <v>115.95</v>
      </c>
      <c r="BN20" s="18"/>
      <c r="BO20" s="20"/>
      <c r="BP20" s="16"/>
      <c r="BS20" s="16" t="s">
        <v>333</v>
      </c>
      <c r="BT20" s="16"/>
      <c r="BU20" s="16">
        <v>241.82</v>
      </c>
      <c r="BV20" s="16" t="s">
        <v>329</v>
      </c>
      <c r="BW20" s="16"/>
      <c r="BX20" s="16">
        <v>670.29</v>
      </c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 t="s">
        <v>333</v>
      </c>
      <c r="CU20" s="16"/>
      <c r="CV20" s="16">
        <v>241.82</v>
      </c>
      <c r="CW20" s="16"/>
      <c r="CX20" s="16"/>
      <c r="CY20" s="16"/>
      <c r="CZ20" s="16"/>
      <c r="DA20" s="16"/>
      <c r="DB20" s="16"/>
      <c r="DE20" s="16"/>
      <c r="DF20" s="16"/>
      <c r="DG20" s="16"/>
      <c r="DH20" s="16" t="s">
        <v>346</v>
      </c>
      <c r="DI20" s="16" t="s">
        <v>446</v>
      </c>
      <c r="DJ20" s="38">
        <v>2920.52</v>
      </c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 t="s">
        <v>540</v>
      </c>
      <c r="EG20" s="16"/>
      <c r="EH20" s="38">
        <v>973.89</v>
      </c>
      <c r="EI20" s="16"/>
      <c r="EJ20" s="16"/>
      <c r="EK20" s="16"/>
      <c r="EL20" s="16"/>
      <c r="EM20" s="16"/>
      <c r="EN20" s="16"/>
    </row>
    <row r="21" spans="1:144" ht="24" customHeight="1">
      <c r="A21" s="16"/>
      <c r="B21" s="16" t="s">
        <v>17</v>
      </c>
      <c r="C21" s="16">
        <v>38.95</v>
      </c>
      <c r="D21" s="16" t="s">
        <v>17</v>
      </c>
      <c r="E21" s="16">
        <v>38.95</v>
      </c>
      <c r="F21" s="16" t="s">
        <v>17</v>
      </c>
      <c r="G21" s="16">
        <v>38.95</v>
      </c>
      <c r="H21" s="16" t="s">
        <v>17</v>
      </c>
      <c r="I21" s="16">
        <v>38.95</v>
      </c>
      <c r="J21" s="16" t="s">
        <v>17</v>
      </c>
      <c r="K21" s="16">
        <v>38.95</v>
      </c>
      <c r="L21" s="16" t="s">
        <v>17</v>
      </c>
      <c r="M21" s="16">
        <v>38.95</v>
      </c>
      <c r="N21" s="16" t="s">
        <v>17</v>
      </c>
      <c r="O21" s="16">
        <v>38.95</v>
      </c>
      <c r="P21" s="16" t="s">
        <v>17</v>
      </c>
      <c r="Q21" s="16">
        <v>38.95</v>
      </c>
      <c r="R21" s="16" t="s">
        <v>17</v>
      </c>
      <c r="S21" s="17">
        <f t="shared" si="0"/>
        <v>311.59999999999997</v>
      </c>
      <c r="T21" s="16" t="s">
        <v>45</v>
      </c>
      <c r="U21" s="16"/>
      <c r="V21" s="16">
        <v>38.95</v>
      </c>
      <c r="W21" s="16" t="s">
        <v>176</v>
      </c>
      <c r="X21" s="16"/>
      <c r="Y21" s="21">
        <v>859.66</v>
      </c>
      <c r="Z21" s="16"/>
      <c r="AA21" s="16"/>
      <c r="AB21" s="21"/>
      <c r="AC21" s="42" t="s">
        <v>96</v>
      </c>
      <c r="AD21" s="42" t="s">
        <v>124</v>
      </c>
      <c r="AE21" s="41">
        <f>5897.26/8</f>
        <v>737.1575</v>
      </c>
      <c r="AF21" s="23"/>
      <c r="AG21" s="16" t="s">
        <v>160</v>
      </c>
      <c r="AH21" s="16" t="s">
        <v>159</v>
      </c>
      <c r="AI21" s="23">
        <v>152.96</v>
      </c>
      <c r="AJ21" s="16" t="s">
        <v>225</v>
      </c>
      <c r="AK21" s="16"/>
      <c r="AL21" s="16">
        <v>5862.27</v>
      </c>
      <c r="AM21" s="16"/>
      <c r="AN21" s="16"/>
      <c r="AO21" s="16"/>
      <c r="AP21" s="11" t="s">
        <v>177</v>
      </c>
      <c r="AQ21" s="16"/>
      <c r="AR21" s="16">
        <v>6660.96</v>
      </c>
      <c r="AS21" s="11" t="s">
        <v>177</v>
      </c>
      <c r="AT21" s="16"/>
      <c r="AU21" s="16">
        <v>6660.96</v>
      </c>
      <c r="AV21" s="11"/>
      <c r="AW21" s="16"/>
      <c r="AX21" s="16"/>
      <c r="AY21" s="16"/>
      <c r="AZ21" s="16"/>
      <c r="BA21" s="16"/>
      <c r="BB21" s="11" t="s">
        <v>3</v>
      </c>
      <c r="BC21" s="16"/>
      <c r="BD21" s="16">
        <v>6271.43</v>
      </c>
      <c r="BE21" s="11" t="s">
        <v>3</v>
      </c>
      <c r="BF21" s="16"/>
      <c r="BG21" s="16">
        <v>6271.43</v>
      </c>
      <c r="BH21" s="11" t="s">
        <v>3</v>
      </c>
      <c r="BI21" s="16"/>
      <c r="BJ21" s="16">
        <v>6271.43</v>
      </c>
      <c r="BK21" s="11" t="s">
        <v>3</v>
      </c>
      <c r="BL21" s="16"/>
      <c r="BM21" s="16">
        <v>6271.43</v>
      </c>
      <c r="BN21" s="11" t="s">
        <v>3</v>
      </c>
      <c r="BO21" s="16"/>
      <c r="BP21" s="16">
        <v>6271.43</v>
      </c>
      <c r="BS21" s="18" t="s">
        <v>176</v>
      </c>
      <c r="BT21" s="20"/>
      <c r="BU21" s="19">
        <v>1599.34</v>
      </c>
      <c r="BV21" s="18" t="s">
        <v>176</v>
      </c>
      <c r="BW21" s="20"/>
      <c r="BX21" s="19">
        <v>1599.34</v>
      </c>
      <c r="BY21" s="18" t="s">
        <v>176</v>
      </c>
      <c r="BZ21" s="20"/>
      <c r="CA21" s="19">
        <v>1599.34</v>
      </c>
      <c r="CB21" s="18" t="s">
        <v>176</v>
      </c>
      <c r="CC21" s="20"/>
      <c r="CD21" s="19">
        <v>1599.34</v>
      </c>
      <c r="CE21" s="18" t="s">
        <v>176</v>
      </c>
      <c r="CF21" s="20"/>
      <c r="CG21" s="19">
        <v>1599.34</v>
      </c>
      <c r="CH21" s="18" t="s">
        <v>176</v>
      </c>
      <c r="CI21" s="20"/>
      <c r="CJ21" s="19">
        <v>1599.34</v>
      </c>
      <c r="CK21" s="18" t="s">
        <v>176</v>
      </c>
      <c r="CL21" s="20"/>
      <c r="CM21" s="19">
        <v>1599.34</v>
      </c>
      <c r="CN21" s="18" t="s">
        <v>176</v>
      </c>
      <c r="CO21" s="20"/>
      <c r="CP21" s="19">
        <v>1599.34</v>
      </c>
      <c r="CQ21" s="18" t="s">
        <v>176</v>
      </c>
      <c r="CR21" s="20"/>
      <c r="CS21" s="19">
        <v>1599.34</v>
      </c>
      <c r="CT21" s="18" t="s">
        <v>176</v>
      </c>
      <c r="CU21" s="20"/>
      <c r="CV21" s="19">
        <v>1599.34</v>
      </c>
      <c r="CW21" s="18" t="s">
        <v>176</v>
      </c>
      <c r="CX21" s="20"/>
      <c r="CY21" s="19">
        <v>1599.34</v>
      </c>
      <c r="CZ21" s="18" t="s">
        <v>176</v>
      </c>
      <c r="DA21" s="20"/>
      <c r="DB21" s="19">
        <v>1599.34</v>
      </c>
      <c r="DE21" s="18" t="s">
        <v>176</v>
      </c>
      <c r="DF21" s="20"/>
      <c r="DG21" s="45">
        <v>1043.52</v>
      </c>
      <c r="DH21" s="18" t="s">
        <v>176</v>
      </c>
      <c r="DI21" s="20"/>
      <c r="DJ21" s="45">
        <v>1043.52</v>
      </c>
      <c r="DK21" s="18" t="s">
        <v>176</v>
      </c>
      <c r="DL21" s="20"/>
      <c r="DM21" s="45">
        <v>1043.52</v>
      </c>
      <c r="DN21" s="18" t="s">
        <v>176</v>
      </c>
      <c r="DO21" s="20"/>
      <c r="DP21" s="45">
        <v>1043.52</v>
      </c>
      <c r="DQ21" s="18" t="s">
        <v>176</v>
      </c>
      <c r="DR21" s="20"/>
      <c r="DS21" s="45">
        <v>1043.52</v>
      </c>
      <c r="DT21" s="18" t="s">
        <v>176</v>
      </c>
      <c r="DU21" s="20"/>
      <c r="DV21" s="45">
        <v>1043.52</v>
      </c>
      <c r="DW21" s="18" t="s">
        <v>176</v>
      </c>
      <c r="DX21" s="20"/>
      <c r="DY21" s="45">
        <v>1043.52</v>
      </c>
      <c r="DZ21" s="18" t="s">
        <v>176</v>
      </c>
      <c r="EA21" s="20"/>
      <c r="EB21" s="45">
        <v>1043.52</v>
      </c>
      <c r="EC21" s="18" t="s">
        <v>176</v>
      </c>
      <c r="ED21" s="20"/>
      <c r="EE21" s="45">
        <v>1043.52</v>
      </c>
      <c r="EF21" s="18" t="s">
        <v>176</v>
      </c>
      <c r="EG21" s="20"/>
      <c r="EH21" s="45">
        <v>1043.52</v>
      </c>
      <c r="EI21" s="18" t="s">
        <v>176</v>
      </c>
      <c r="EJ21" s="20"/>
      <c r="EK21" s="45">
        <v>1043.52</v>
      </c>
      <c r="EL21" s="18" t="s">
        <v>176</v>
      </c>
      <c r="EM21" s="20"/>
      <c r="EN21" s="45">
        <v>1043.52</v>
      </c>
    </row>
    <row r="22" spans="1:144" ht="24.75" customHeight="1">
      <c r="A22" s="16"/>
      <c r="B22" s="16" t="s">
        <v>17</v>
      </c>
      <c r="C22" s="16">
        <v>38.95</v>
      </c>
      <c r="D22" s="16" t="s">
        <v>17</v>
      </c>
      <c r="E22" s="16">
        <v>38.95</v>
      </c>
      <c r="F22" s="16" t="s">
        <v>17</v>
      </c>
      <c r="G22" s="16">
        <v>38.95</v>
      </c>
      <c r="H22" s="16" t="s">
        <v>17</v>
      </c>
      <c r="I22" s="16">
        <v>38.95</v>
      </c>
      <c r="J22" s="16" t="s">
        <v>17</v>
      </c>
      <c r="K22" s="16">
        <v>38.95</v>
      </c>
      <c r="L22" s="16" t="s">
        <v>17</v>
      </c>
      <c r="M22" s="16">
        <v>38.95</v>
      </c>
      <c r="N22" s="16" t="s">
        <v>17</v>
      </c>
      <c r="O22" s="16">
        <v>38.95</v>
      </c>
      <c r="P22" s="16" t="s">
        <v>17</v>
      </c>
      <c r="Q22" s="16">
        <v>38.95</v>
      </c>
      <c r="R22" s="16" t="s">
        <v>17</v>
      </c>
      <c r="S22" s="17">
        <f t="shared" si="0"/>
        <v>311.59999999999997</v>
      </c>
      <c r="T22" s="16" t="s">
        <v>48</v>
      </c>
      <c r="U22" s="16"/>
      <c r="V22" s="16">
        <v>389.53</v>
      </c>
      <c r="W22" s="16"/>
      <c r="X22" s="16"/>
      <c r="Y22" s="21"/>
      <c r="Z22" s="16"/>
      <c r="AA22" s="16"/>
      <c r="AB22" s="21"/>
      <c r="AC22" s="42" t="s">
        <v>125</v>
      </c>
      <c r="AD22" s="42" t="s">
        <v>126</v>
      </c>
      <c r="AE22" s="42">
        <v>2210.47</v>
      </c>
      <c r="AF22" s="18"/>
      <c r="AG22" s="16" t="s">
        <v>173</v>
      </c>
      <c r="AH22" s="16" t="s">
        <v>174</v>
      </c>
      <c r="AI22" s="16">
        <v>859.66</v>
      </c>
      <c r="AJ22" s="16" t="s">
        <v>328</v>
      </c>
      <c r="AK22" s="16"/>
      <c r="AL22" s="16">
        <v>38.65</v>
      </c>
      <c r="AM22" s="16"/>
      <c r="AN22" s="16"/>
      <c r="AO22" s="16"/>
      <c r="AP22" s="16" t="s">
        <v>328</v>
      </c>
      <c r="AQ22" s="16"/>
      <c r="AR22" s="16">
        <v>38.65</v>
      </c>
      <c r="AS22" s="16" t="s">
        <v>225</v>
      </c>
      <c r="AT22" s="16"/>
      <c r="AU22" s="16">
        <v>1432.6</v>
      </c>
      <c r="AV22" s="16"/>
      <c r="AW22" s="16"/>
      <c r="AX22" s="16"/>
      <c r="AY22" s="16"/>
      <c r="AZ22" s="16"/>
      <c r="BA22" s="16"/>
      <c r="BB22" s="11" t="s">
        <v>177</v>
      </c>
      <c r="BC22" s="16"/>
      <c r="BD22" s="16">
        <v>6660.96</v>
      </c>
      <c r="BE22" s="11" t="s">
        <v>177</v>
      </c>
      <c r="BF22" s="16"/>
      <c r="BG22" s="16">
        <v>6660.96</v>
      </c>
      <c r="BH22" s="11" t="s">
        <v>177</v>
      </c>
      <c r="BI22" s="16"/>
      <c r="BJ22" s="16">
        <v>6660.96</v>
      </c>
      <c r="BK22" s="11" t="s">
        <v>177</v>
      </c>
      <c r="BL22" s="16"/>
      <c r="BM22" s="16">
        <v>6660.96</v>
      </c>
      <c r="BN22" s="11" t="s">
        <v>177</v>
      </c>
      <c r="BO22" s="16"/>
      <c r="BP22" s="16">
        <v>6660.96</v>
      </c>
      <c r="BS22" s="16" t="s">
        <v>375</v>
      </c>
      <c r="BT22" s="16"/>
      <c r="BU22" s="16">
        <v>6222.49</v>
      </c>
      <c r="BV22" s="18" t="s">
        <v>345</v>
      </c>
      <c r="BW22" s="16" t="s">
        <v>344</v>
      </c>
      <c r="BX22" s="16">
        <v>302.84</v>
      </c>
      <c r="BY22" s="18"/>
      <c r="BZ22" s="16"/>
      <c r="CA22" s="16"/>
      <c r="CB22" s="18"/>
      <c r="CC22" s="16"/>
      <c r="CD22" s="16"/>
      <c r="CE22" s="18"/>
      <c r="CF22" s="16"/>
      <c r="CG22" s="16"/>
      <c r="CH22" s="18"/>
      <c r="CI22" s="16"/>
      <c r="CJ22" s="16"/>
      <c r="CK22" s="18"/>
      <c r="CL22" s="16"/>
      <c r="CM22" s="16"/>
      <c r="CN22" s="16" t="s">
        <v>329</v>
      </c>
      <c r="CO22" s="16"/>
      <c r="CP22" s="16">
        <v>670.29</v>
      </c>
      <c r="CQ22" s="16" t="s">
        <v>329</v>
      </c>
      <c r="CR22" s="16"/>
      <c r="CS22" s="16">
        <v>670.29</v>
      </c>
      <c r="CT22" s="16" t="s">
        <v>329</v>
      </c>
      <c r="CU22" s="16"/>
      <c r="CV22" s="16">
        <v>670.29</v>
      </c>
      <c r="CW22" s="16" t="s">
        <v>329</v>
      </c>
      <c r="CX22" s="16"/>
      <c r="CY22" s="16">
        <v>670.29</v>
      </c>
      <c r="CZ22" s="16" t="s">
        <v>329</v>
      </c>
      <c r="DA22" s="16"/>
      <c r="DB22" s="16">
        <v>670.29</v>
      </c>
      <c r="DE22" s="14"/>
      <c r="DF22" s="14"/>
      <c r="DG22" s="14"/>
      <c r="DH22" s="16" t="s">
        <v>278</v>
      </c>
      <c r="DI22" s="16" t="s">
        <v>447</v>
      </c>
      <c r="DJ22" s="55">
        <v>955.48</v>
      </c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22"/>
      <c r="EI22" s="16"/>
      <c r="EJ22" s="16"/>
      <c r="EK22" s="16"/>
      <c r="EL22" s="16" t="s">
        <v>322</v>
      </c>
      <c r="EM22" s="16"/>
      <c r="EN22" s="38">
        <v>115.947</v>
      </c>
    </row>
    <row r="23" spans="1:144" ht="22.5">
      <c r="A23" s="16"/>
      <c r="B23" s="16" t="s">
        <v>17</v>
      </c>
      <c r="C23" s="16">
        <v>389.53</v>
      </c>
      <c r="D23" s="16" t="s">
        <v>17</v>
      </c>
      <c r="E23" s="16">
        <v>389.53</v>
      </c>
      <c r="F23" s="16" t="s">
        <v>17</v>
      </c>
      <c r="G23" s="16">
        <v>389.53</v>
      </c>
      <c r="H23" s="16" t="s">
        <v>17</v>
      </c>
      <c r="I23" s="16">
        <v>389.53</v>
      </c>
      <c r="J23" s="16" t="s">
        <v>17</v>
      </c>
      <c r="K23" s="16">
        <v>389.53</v>
      </c>
      <c r="L23" s="16" t="s">
        <v>17</v>
      </c>
      <c r="M23" s="16">
        <v>389.53</v>
      </c>
      <c r="N23" s="16" t="s">
        <v>17</v>
      </c>
      <c r="O23" s="16">
        <v>389.53</v>
      </c>
      <c r="P23" s="16" t="s">
        <v>17</v>
      </c>
      <c r="Q23" s="16">
        <v>389.53</v>
      </c>
      <c r="R23" s="16" t="s">
        <v>17</v>
      </c>
      <c r="S23" s="17">
        <f t="shared" si="0"/>
        <v>3116.24</v>
      </c>
      <c r="T23" s="16" t="s">
        <v>46</v>
      </c>
      <c r="U23" s="16"/>
      <c r="V23" s="16">
        <v>1090.68</v>
      </c>
      <c r="W23" s="16"/>
      <c r="X23" s="16"/>
      <c r="Y23" s="21"/>
      <c r="Z23" s="16"/>
      <c r="AA23" s="16"/>
      <c r="AB23" s="21"/>
      <c r="AC23" s="42" t="s">
        <v>127</v>
      </c>
      <c r="AD23" s="42" t="s">
        <v>128</v>
      </c>
      <c r="AE23" s="42">
        <v>485.82</v>
      </c>
      <c r="AF23" s="18"/>
      <c r="AG23" s="11" t="s">
        <v>3</v>
      </c>
      <c r="AH23" s="16"/>
      <c r="AI23" s="16">
        <v>6271.43</v>
      </c>
      <c r="AJ23" s="16" t="s">
        <v>329</v>
      </c>
      <c r="AK23" s="16"/>
      <c r="AL23" s="16">
        <v>38.65</v>
      </c>
      <c r="AM23" s="16"/>
      <c r="AN23" s="16"/>
      <c r="AO23" s="16"/>
      <c r="AP23" s="16" t="s">
        <v>329</v>
      </c>
      <c r="AQ23" s="16"/>
      <c r="AR23" s="16">
        <v>38.65</v>
      </c>
      <c r="AS23" s="16" t="s">
        <v>328</v>
      </c>
      <c r="AT23" s="16"/>
      <c r="AU23" s="16">
        <v>38.65</v>
      </c>
      <c r="AV23" s="16"/>
      <c r="AW23" s="16"/>
      <c r="AX23" s="16"/>
      <c r="AY23" s="16"/>
      <c r="AZ23" s="16"/>
      <c r="BA23" s="16"/>
      <c r="BB23" s="16" t="s">
        <v>328</v>
      </c>
      <c r="BC23" s="16"/>
      <c r="BD23" s="16">
        <v>38.65</v>
      </c>
      <c r="BE23" s="16" t="s">
        <v>328</v>
      </c>
      <c r="BF23" s="16"/>
      <c r="BG23" s="16">
        <v>38.65</v>
      </c>
      <c r="BH23" s="16" t="s">
        <v>328</v>
      </c>
      <c r="BI23" s="16"/>
      <c r="BJ23" s="16">
        <v>38.65</v>
      </c>
      <c r="BK23" s="16" t="s">
        <v>234</v>
      </c>
      <c r="BL23" s="16" t="s">
        <v>295</v>
      </c>
      <c r="BM23" s="16">
        <v>180.46</v>
      </c>
      <c r="BN23" s="16" t="s">
        <v>328</v>
      </c>
      <c r="BO23" s="16"/>
      <c r="BP23" s="16">
        <v>38.65</v>
      </c>
      <c r="BS23" s="16" t="s">
        <v>376</v>
      </c>
      <c r="BT23" s="16"/>
      <c r="BU23" s="16">
        <v>1932.45</v>
      </c>
      <c r="BV23" s="16" t="s">
        <v>346</v>
      </c>
      <c r="BW23" s="16" t="s">
        <v>344</v>
      </c>
      <c r="BX23" s="16">
        <v>153.93</v>
      </c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8" t="s">
        <v>404</v>
      </c>
      <c r="CR23" s="18" t="s">
        <v>405</v>
      </c>
      <c r="CS23" s="16">
        <v>581.82</v>
      </c>
      <c r="CT23" s="18"/>
      <c r="CU23" s="18"/>
      <c r="CV23" s="16"/>
      <c r="CW23" s="18"/>
      <c r="CX23" s="18"/>
      <c r="CY23" s="16"/>
      <c r="CZ23" s="18"/>
      <c r="DA23" s="18"/>
      <c r="DB23" s="16"/>
      <c r="DE23" s="18"/>
      <c r="DF23" s="18"/>
      <c r="DG23" s="16"/>
      <c r="DH23" s="16" t="s">
        <v>322</v>
      </c>
      <c r="DI23" s="16"/>
      <c r="DJ23" s="38">
        <v>115.947</v>
      </c>
      <c r="DK23" s="18"/>
      <c r="DL23" s="18"/>
      <c r="DM23" s="16"/>
      <c r="DN23" s="18"/>
      <c r="DO23" s="18"/>
      <c r="DP23" s="16"/>
      <c r="DQ23" s="18"/>
      <c r="DR23" s="18"/>
      <c r="DS23" s="16"/>
      <c r="DT23" s="18"/>
      <c r="DU23" s="18"/>
      <c r="DV23" s="16"/>
      <c r="DW23" s="18"/>
      <c r="DX23" s="18"/>
      <c r="DY23" s="16"/>
      <c r="DZ23" s="18"/>
      <c r="EA23" s="18"/>
      <c r="EB23" s="16"/>
      <c r="EC23" s="18"/>
      <c r="ED23" s="18"/>
      <c r="EE23" s="16"/>
      <c r="EF23" s="18"/>
      <c r="EG23" s="18"/>
      <c r="EH23" s="16"/>
      <c r="EI23" s="18"/>
      <c r="EJ23" s="18"/>
      <c r="EK23" s="16"/>
      <c r="EL23" s="18" t="s">
        <v>324</v>
      </c>
      <c r="EM23" s="18"/>
      <c r="EN23" s="38">
        <v>77.298</v>
      </c>
    </row>
    <row r="24" spans="1:144" ht="17.25" customHeight="1">
      <c r="A24" s="16"/>
      <c r="B24" s="16" t="s">
        <v>17</v>
      </c>
      <c r="C24" s="16">
        <v>1090.68</v>
      </c>
      <c r="D24" s="16" t="s">
        <v>17</v>
      </c>
      <c r="E24" s="16">
        <v>1090.68</v>
      </c>
      <c r="F24" s="16" t="s">
        <v>17</v>
      </c>
      <c r="G24" s="16">
        <v>1090.68</v>
      </c>
      <c r="H24" s="16" t="s">
        <v>17</v>
      </c>
      <c r="I24" s="16">
        <v>1090.68</v>
      </c>
      <c r="J24" s="16" t="s">
        <v>17</v>
      </c>
      <c r="K24" s="16">
        <v>1090.68</v>
      </c>
      <c r="L24" s="16" t="s">
        <v>17</v>
      </c>
      <c r="M24" s="16">
        <v>1090.68</v>
      </c>
      <c r="N24" s="16" t="s">
        <v>17</v>
      </c>
      <c r="O24" s="16">
        <v>1090.68</v>
      </c>
      <c r="P24" s="16" t="s">
        <v>17</v>
      </c>
      <c r="Q24" s="16">
        <v>1090.68</v>
      </c>
      <c r="R24" s="16" t="s">
        <v>17</v>
      </c>
      <c r="S24" s="17">
        <f t="shared" si="0"/>
        <v>8725.44</v>
      </c>
      <c r="T24" s="16" t="s">
        <v>47</v>
      </c>
      <c r="U24" s="16"/>
      <c r="V24" s="16">
        <v>194.77</v>
      </c>
      <c r="W24" s="16"/>
      <c r="X24" s="16"/>
      <c r="Y24" s="21"/>
      <c r="Z24" s="16"/>
      <c r="AA24" s="16"/>
      <c r="AB24" s="21"/>
      <c r="AC24" s="42" t="s">
        <v>129</v>
      </c>
      <c r="AD24" s="42" t="s">
        <v>130</v>
      </c>
      <c r="AE24" s="42">
        <v>596.49</v>
      </c>
      <c r="AF24" s="18"/>
      <c r="AG24" s="11" t="s">
        <v>177</v>
      </c>
      <c r="AH24" s="16"/>
      <c r="AI24" s="16">
        <v>6660.96</v>
      </c>
      <c r="AJ24" s="18" t="s">
        <v>261</v>
      </c>
      <c r="AK24" s="16"/>
      <c r="AL24" s="16">
        <v>115.95</v>
      </c>
      <c r="AM24" s="16"/>
      <c r="AN24" s="16"/>
      <c r="AO24" s="16"/>
      <c r="AP24" s="18" t="s">
        <v>261</v>
      </c>
      <c r="AQ24" s="16"/>
      <c r="AR24" s="16">
        <v>115.95</v>
      </c>
      <c r="AS24" s="16" t="s">
        <v>329</v>
      </c>
      <c r="AT24" s="16"/>
      <c r="AU24" s="16">
        <v>38.65</v>
      </c>
      <c r="AV24" s="16"/>
      <c r="AW24" s="16"/>
      <c r="AX24" s="16"/>
      <c r="AY24" s="16"/>
      <c r="AZ24" s="16"/>
      <c r="BA24" s="16"/>
      <c r="BB24" s="16" t="s">
        <v>329</v>
      </c>
      <c r="BC24" s="16"/>
      <c r="BD24" s="16">
        <v>38.65</v>
      </c>
      <c r="BE24" s="16" t="s">
        <v>329</v>
      </c>
      <c r="BF24" s="16"/>
      <c r="BG24" s="16">
        <v>38.65</v>
      </c>
      <c r="BH24" s="16" t="s">
        <v>329</v>
      </c>
      <c r="BI24" s="16"/>
      <c r="BJ24" s="16">
        <v>38.65</v>
      </c>
      <c r="BK24" s="18" t="s">
        <v>229</v>
      </c>
      <c r="BL24" s="20" t="s">
        <v>296</v>
      </c>
      <c r="BM24" s="19">
        <v>56.97</v>
      </c>
      <c r="BN24" s="16" t="s">
        <v>329</v>
      </c>
      <c r="BO24" s="16"/>
      <c r="BP24" s="16">
        <v>38.65</v>
      </c>
      <c r="BS24" s="16"/>
      <c r="BT24" s="16"/>
      <c r="BU24" s="16"/>
      <c r="BV24" s="18" t="s">
        <v>324</v>
      </c>
      <c r="BW24" s="18"/>
      <c r="BX24" s="16">
        <v>152.96</v>
      </c>
      <c r="BY24" s="18" t="s">
        <v>324</v>
      </c>
      <c r="BZ24" s="18"/>
      <c r="CA24" s="16">
        <v>152.96</v>
      </c>
      <c r="CB24" s="18" t="s">
        <v>324</v>
      </c>
      <c r="CC24" s="18"/>
      <c r="CD24" s="16">
        <v>152.96</v>
      </c>
      <c r="CE24" s="18" t="s">
        <v>324</v>
      </c>
      <c r="CF24" s="18"/>
      <c r="CG24" s="16">
        <v>152.96</v>
      </c>
      <c r="CH24" s="18" t="s">
        <v>324</v>
      </c>
      <c r="CI24" s="18"/>
      <c r="CJ24" s="16">
        <v>152.96</v>
      </c>
      <c r="CK24" s="18"/>
      <c r="CL24" s="18"/>
      <c r="CM24" s="16"/>
      <c r="CN24" s="18"/>
      <c r="CO24" s="18"/>
      <c r="CP24" s="16"/>
      <c r="CQ24" s="18"/>
      <c r="CR24" s="18"/>
      <c r="CS24" s="16"/>
      <c r="CT24" s="18"/>
      <c r="CU24" s="18"/>
      <c r="CV24" s="16"/>
      <c r="CW24" s="18"/>
      <c r="CX24" s="18"/>
      <c r="CY24" s="16"/>
      <c r="CZ24" s="18"/>
      <c r="DA24" s="18"/>
      <c r="DB24" s="16"/>
      <c r="DE24" s="18"/>
      <c r="DF24" s="18"/>
      <c r="DG24" s="16"/>
      <c r="DH24" s="18" t="s">
        <v>324</v>
      </c>
      <c r="DI24" s="18"/>
      <c r="DJ24" s="38">
        <v>77.298</v>
      </c>
      <c r="DK24" s="18"/>
      <c r="DL24" s="18"/>
      <c r="DM24" s="16"/>
      <c r="DN24" s="18"/>
      <c r="DO24" s="18"/>
      <c r="DP24" s="16"/>
      <c r="DQ24" s="18"/>
      <c r="DR24" s="18"/>
      <c r="DS24" s="16"/>
      <c r="DT24" s="18"/>
      <c r="DU24" s="18"/>
      <c r="DV24" s="16"/>
      <c r="DW24" s="18"/>
      <c r="DX24" s="18"/>
      <c r="DY24" s="16"/>
      <c r="DZ24" s="18"/>
      <c r="EA24" s="18"/>
      <c r="EB24" s="16"/>
      <c r="EC24" s="18"/>
      <c r="ED24" s="18"/>
      <c r="EE24" s="16"/>
      <c r="EF24" s="18"/>
      <c r="EG24" s="18"/>
      <c r="EH24" s="16"/>
      <c r="EI24" s="18"/>
      <c r="EJ24" s="18"/>
      <c r="EK24" s="16"/>
      <c r="EL24" s="18"/>
      <c r="EM24" s="18"/>
      <c r="EN24" s="16"/>
    </row>
    <row r="25" spans="1:144" ht="22.5" customHeight="1">
      <c r="A25" s="16"/>
      <c r="B25" s="16" t="s">
        <v>17</v>
      </c>
      <c r="C25" s="16">
        <v>194.77</v>
      </c>
      <c r="D25" s="16" t="s">
        <v>17</v>
      </c>
      <c r="E25" s="16">
        <v>194.77</v>
      </c>
      <c r="F25" s="16" t="s">
        <v>17</v>
      </c>
      <c r="G25" s="16">
        <v>194.77</v>
      </c>
      <c r="H25" s="16" t="s">
        <v>17</v>
      </c>
      <c r="I25" s="16">
        <v>194.77</v>
      </c>
      <c r="J25" s="16" t="s">
        <v>17</v>
      </c>
      <c r="K25" s="16">
        <v>194.77</v>
      </c>
      <c r="L25" s="16" t="s">
        <v>17</v>
      </c>
      <c r="M25" s="16">
        <v>194.77</v>
      </c>
      <c r="N25" s="16" t="s">
        <v>17</v>
      </c>
      <c r="O25" s="16">
        <v>194.77</v>
      </c>
      <c r="P25" s="16" t="s">
        <v>17</v>
      </c>
      <c r="Q25" s="16">
        <v>194.77</v>
      </c>
      <c r="R25" s="16" t="s">
        <v>17</v>
      </c>
      <c r="S25" s="17">
        <f t="shared" si="0"/>
        <v>1558.16</v>
      </c>
      <c r="T25" s="11" t="s">
        <v>3</v>
      </c>
      <c r="U25" s="16"/>
      <c r="V25" s="16">
        <v>6193.53</v>
      </c>
      <c r="W25" s="16"/>
      <c r="X25" s="16"/>
      <c r="Y25" s="21"/>
      <c r="Z25" s="16"/>
      <c r="AA25" s="16"/>
      <c r="AB25" s="21"/>
      <c r="AC25" s="42" t="s">
        <v>100</v>
      </c>
      <c r="AD25" s="42" t="s">
        <v>131</v>
      </c>
      <c r="AE25" s="42">
        <v>149.12</v>
      </c>
      <c r="AF25" s="18"/>
      <c r="AG25" s="16" t="s">
        <v>328</v>
      </c>
      <c r="AH25" s="16"/>
      <c r="AI25" s="16">
        <v>38.65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8" t="s">
        <v>261</v>
      </c>
      <c r="AT25" s="16"/>
      <c r="AU25" s="16">
        <v>115.95</v>
      </c>
      <c r="AV25" s="16"/>
      <c r="AW25" s="16"/>
      <c r="AX25" s="16"/>
      <c r="AY25" s="16"/>
      <c r="AZ25" s="16"/>
      <c r="BA25" s="16"/>
      <c r="BB25" s="18" t="s">
        <v>261</v>
      </c>
      <c r="BC25" s="16"/>
      <c r="BD25" s="16">
        <v>115.95</v>
      </c>
      <c r="BE25" s="16" t="s">
        <v>330</v>
      </c>
      <c r="BF25" s="16"/>
      <c r="BG25" s="16">
        <v>657.04</v>
      </c>
      <c r="BH25" s="18" t="s">
        <v>261</v>
      </c>
      <c r="BI25" s="16"/>
      <c r="BJ25" s="16">
        <v>115.95</v>
      </c>
      <c r="BK25" s="16" t="s">
        <v>229</v>
      </c>
      <c r="BL25" s="16" t="s">
        <v>296</v>
      </c>
      <c r="BM25" s="16">
        <v>227.88</v>
      </c>
      <c r="BN25" s="16" t="s">
        <v>330</v>
      </c>
      <c r="BO25" s="16"/>
      <c r="BP25" s="16">
        <v>657.04</v>
      </c>
      <c r="BS25" s="16"/>
      <c r="BT25" s="16"/>
      <c r="BU25" s="16"/>
      <c r="BV25" s="11" t="s">
        <v>322</v>
      </c>
      <c r="BW25" s="16"/>
      <c r="BX25" s="18">
        <v>123.48</v>
      </c>
      <c r="BY25" s="11" t="s">
        <v>322</v>
      </c>
      <c r="BZ25" s="16"/>
      <c r="CA25" s="18">
        <v>123.48</v>
      </c>
      <c r="CB25" s="11" t="s">
        <v>322</v>
      </c>
      <c r="CC25" s="16"/>
      <c r="CD25" s="18">
        <v>123.48</v>
      </c>
      <c r="CE25" s="11" t="s">
        <v>322</v>
      </c>
      <c r="CF25" s="16"/>
      <c r="CG25" s="18">
        <v>123.48</v>
      </c>
      <c r="CH25" s="11" t="s">
        <v>322</v>
      </c>
      <c r="CI25" s="16"/>
      <c r="CJ25" s="18">
        <v>123.48</v>
      </c>
      <c r="CK25" s="11" t="s">
        <v>322</v>
      </c>
      <c r="CL25" s="16"/>
      <c r="CM25" s="18">
        <v>123.48</v>
      </c>
      <c r="CN25" s="11" t="s">
        <v>322</v>
      </c>
      <c r="CO25" s="16"/>
      <c r="CP25" s="18">
        <v>123.48</v>
      </c>
      <c r="CQ25" s="11" t="s">
        <v>322</v>
      </c>
      <c r="CR25" s="16"/>
      <c r="CS25" s="18">
        <v>123.48</v>
      </c>
      <c r="CT25" s="11" t="s">
        <v>322</v>
      </c>
      <c r="CU25" s="16"/>
      <c r="CV25" s="18">
        <v>123.48</v>
      </c>
      <c r="CW25" s="11" t="s">
        <v>322</v>
      </c>
      <c r="CX25" s="16"/>
      <c r="CY25" s="18">
        <v>123.48</v>
      </c>
      <c r="CZ25" s="11" t="s">
        <v>322</v>
      </c>
      <c r="DA25" s="16"/>
      <c r="DB25" s="18">
        <v>123.48</v>
      </c>
      <c r="DE25" s="11"/>
      <c r="DF25" s="16"/>
      <c r="DG25" s="18"/>
      <c r="DH25" s="16" t="s">
        <v>453</v>
      </c>
      <c r="DI25" s="16"/>
      <c r="DJ25" s="38">
        <v>1362.77</v>
      </c>
      <c r="DK25" s="11"/>
      <c r="DL25" s="16"/>
      <c r="DM25" s="18"/>
      <c r="DN25" s="11"/>
      <c r="DO25" s="16"/>
      <c r="DP25" s="18"/>
      <c r="DQ25" s="11"/>
      <c r="DR25" s="16"/>
      <c r="DS25" s="18"/>
      <c r="DT25" s="11"/>
      <c r="DU25" s="16"/>
      <c r="DV25" s="18"/>
      <c r="DW25" s="11"/>
      <c r="DX25" s="16"/>
      <c r="DY25" s="18"/>
      <c r="DZ25" s="11"/>
      <c r="EA25" s="16"/>
      <c r="EB25" s="18"/>
      <c r="EC25" s="11"/>
      <c r="ED25" s="16"/>
      <c r="EE25" s="18"/>
      <c r="EF25" s="11"/>
      <c r="EG25" s="16"/>
      <c r="EH25" s="18"/>
      <c r="EI25" s="11"/>
      <c r="EJ25" s="16"/>
      <c r="EK25" s="18"/>
      <c r="EL25" s="11"/>
      <c r="EM25" s="16"/>
      <c r="EN25" s="18"/>
    </row>
    <row r="26" spans="1:147" s="3" customFormat="1" ht="22.5" customHeight="1">
      <c r="A26" s="11"/>
      <c r="B26" s="16" t="s">
        <v>17</v>
      </c>
      <c r="C26" s="16">
        <v>6193.53</v>
      </c>
      <c r="D26" s="16" t="s">
        <v>17</v>
      </c>
      <c r="E26" s="16">
        <v>6193.53</v>
      </c>
      <c r="F26" s="16" t="s">
        <v>17</v>
      </c>
      <c r="G26" s="16">
        <v>6193.53</v>
      </c>
      <c r="H26" s="16" t="s">
        <v>17</v>
      </c>
      <c r="I26" s="16">
        <v>6193.53</v>
      </c>
      <c r="J26" s="16" t="s">
        <v>17</v>
      </c>
      <c r="K26" s="16">
        <v>6193.53</v>
      </c>
      <c r="L26" s="16" t="s">
        <v>17</v>
      </c>
      <c r="M26" s="16">
        <v>6193.53</v>
      </c>
      <c r="N26" s="16" t="s">
        <v>17</v>
      </c>
      <c r="O26" s="16">
        <v>6193.53</v>
      </c>
      <c r="P26" s="16" t="s">
        <v>17</v>
      </c>
      <c r="Q26" s="16">
        <v>6193.53</v>
      </c>
      <c r="R26" s="16" t="s">
        <v>17</v>
      </c>
      <c r="S26" s="17">
        <f t="shared" si="0"/>
        <v>49548.24</v>
      </c>
      <c r="T26" s="11" t="s">
        <v>5</v>
      </c>
      <c r="U26" s="16"/>
      <c r="V26" s="16">
        <v>2609.85</v>
      </c>
      <c r="W26" s="16"/>
      <c r="X26" s="16"/>
      <c r="Y26" s="21"/>
      <c r="Z26" s="16"/>
      <c r="AA26" s="16"/>
      <c r="AB26" s="21"/>
      <c r="AC26" s="42" t="s">
        <v>132</v>
      </c>
      <c r="AD26" s="42" t="s">
        <v>133</v>
      </c>
      <c r="AE26" s="42">
        <v>298.25</v>
      </c>
      <c r="AF26" s="18"/>
      <c r="AG26" s="16" t="s">
        <v>329</v>
      </c>
      <c r="AH26" s="16"/>
      <c r="AI26" s="16">
        <v>38.65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8" t="s">
        <v>261</v>
      </c>
      <c r="BF26" s="16"/>
      <c r="BG26" s="16">
        <v>115.95</v>
      </c>
      <c r="BH26" s="16"/>
      <c r="BI26" s="16"/>
      <c r="BJ26" s="16"/>
      <c r="BK26" s="16" t="s">
        <v>279</v>
      </c>
      <c r="BL26" s="16" t="s">
        <v>297</v>
      </c>
      <c r="BM26" s="16">
        <v>1064.66</v>
      </c>
      <c r="BN26" s="16"/>
      <c r="BO26" s="16"/>
      <c r="BP26" s="16"/>
      <c r="BQ26" s="9"/>
      <c r="BR26" s="9"/>
      <c r="BS26" s="16"/>
      <c r="BT26" s="16"/>
      <c r="BU26" s="16"/>
      <c r="BV26" s="16" t="s">
        <v>261</v>
      </c>
      <c r="BW26" s="16"/>
      <c r="BX26" s="16">
        <v>115.95</v>
      </c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9"/>
      <c r="DD26" s="9"/>
      <c r="DE26" s="16"/>
      <c r="DF26" s="16"/>
      <c r="DG26" s="16"/>
      <c r="DH26" s="16" t="s">
        <v>452</v>
      </c>
      <c r="DI26" s="16"/>
      <c r="DJ26" s="38">
        <v>384.87</v>
      </c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52"/>
      <c r="EP26" s="52"/>
      <c r="EQ26" s="52"/>
    </row>
    <row r="27" spans="1:147" s="3" customFormat="1" ht="18" customHeight="1">
      <c r="A27" s="11"/>
      <c r="B27" s="16" t="s">
        <v>17</v>
      </c>
      <c r="C27" s="16">
        <v>116.86</v>
      </c>
      <c r="D27" s="16" t="s">
        <v>17</v>
      </c>
      <c r="E27" s="16">
        <v>116.86</v>
      </c>
      <c r="F27" s="16" t="s">
        <v>17</v>
      </c>
      <c r="G27" s="16">
        <v>116.86</v>
      </c>
      <c r="H27" s="16" t="s">
        <v>17</v>
      </c>
      <c r="I27" s="16">
        <v>116.86</v>
      </c>
      <c r="J27" s="16" t="s">
        <v>17</v>
      </c>
      <c r="K27" s="16">
        <v>116.86</v>
      </c>
      <c r="L27" s="16" t="s">
        <v>17</v>
      </c>
      <c r="M27" s="16">
        <v>116.86</v>
      </c>
      <c r="N27" s="16" t="s">
        <v>17</v>
      </c>
      <c r="O27" s="16">
        <v>116.86</v>
      </c>
      <c r="P27" s="16" t="s">
        <v>17</v>
      </c>
      <c r="Q27" s="16">
        <v>116.86</v>
      </c>
      <c r="R27" s="16" t="s">
        <v>17</v>
      </c>
      <c r="S27" s="17">
        <f t="shared" si="0"/>
        <v>934.88</v>
      </c>
      <c r="T27" s="22"/>
      <c r="U27" s="16"/>
      <c r="V27" s="16"/>
      <c r="W27" s="22"/>
      <c r="X27" s="16"/>
      <c r="Y27" s="21"/>
      <c r="Z27" s="22"/>
      <c r="AA27" s="16"/>
      <c r="AB27" s="21"/>
      <c r="AC27" s="16" t="s">
        <v>157</v>
      </c>
      <c r="AD27" s="16" t="s">
        <v>158</v>
      </c>
      <c r="AE27" s="22">
        <v>123.48</v>
      </c>
      <c r="AF27" s="22"/>
      <c r="AG27" s="18" t="s">
        <v>261</v>
      </c>
      <c r="AH27" s="16"/>
      <c r="AI27" s="16">
        <v>115.95</v>
      </c>
      <c r="AJ27" s="22"/>
      <c r="AK27" s="16"/>
      <c r="AL27" s="16"/>
      <c r="AM27" s="22"/>
      <c r="AN27" s="16"/>
      <c r="AO27" s="16"/>
      <c r="AP27" s="22"/>
      <c r="AQ27" s="16"/>
      <c r="AR27" s="16"/>
      <c r="AS27" s="22"/>
      <c r="AT27" s="16"/>
      <c r="AU27" s="16"/>
      <c r="AV27" s="22"/>
      <c r="AW27" s="16"/>
      <c r="AX27" s="16"/>
      <c r="AY27" s="22"/>
      <c r="AZ27" s="16"/>
      <c r="BA27" s="16"/>
      <c r="BB27" s="22"/>
      <c r="BC27" s="16"/>
      <c r="BD27" s="16"/>
      <c r="BE27" s="22"/>
      <c r="BF27" s="16"/>
      <c r="BG27" s="16"/>
      <c r="BH27" s="22"/>
      <c r="BI27" s="16"/>
      <c r="BJ27" s="16"/>
      <c r="BK27" s="16" t="s">
        <v>298</v>
      </c>
      <c r="BL27" s="16" t="s">
        <v>299</v>
      </c>
      <c r="BM27" s="16">
        <v>8000</v>
      </c>
      <c r="BN27" s="22"/>
      <c r="BO27" s="16"/>
      <c r="BP27" s="16"/>
      <c r="BQ27" s="9"/>
      <c r="BR27" s="9"/>
      <c r="BS27" s="22"/>
      <c r="BT27" s="16"/>
      <c r="BU27" s="16"/>
      <c r="BV27" s="16" t="s">
        <v>375</v>
      </c>
      <c r="BW27" s="16"/>
      <c r="BX27" s="16">
        <v>6222.49</v>
      </c>
      <c r="BY27" s="16" t="s">
        <v>375</v>
      </c>
      <c r="BZ27" s="16"/>
      <c r="CA27" s="16">
        <v>6222.49</v>
      </c>
      <c r="CB27" s="16" t="s">
        <v>375</v>
      </c>
      <c r="CC27" s="16"/>
      <c r="CD27" s="16">
        <v>6222.49</v>
      </c>
      <c r="CE27" s="16" t="s">
        <v>375</v>
      </c>
      <c r="CF27" s="16"/>
      <c r="CG27" s="16">
        <v>6222.49</v>
      </c>
      <c r="CH27" s="16" t="s">
        <v>375</v>
      </c>
      <c r="CI27" s="16"/>
      <c r="CJ27" s="16">
        <v>6222.49</v>
      </c>
      <c r="CK27" s="16" t="s">
        <v>375</v>
      </c>
      <c r="CL27" s="16"/>
      <c r="CM27" s="16">
        <v>6222.49</v>
      </c>
      <c r="CN27" s="16" t="s">
        <v>375</v>
      </c>
      <c r="CO27" s="16"/>
      <c r="CP27" s="16">
        <v>6222.49</v>
      </c>
      <c r="CQ27" s="16" t="s">
        <v>375</v>
      </c>
      <c r="CR27" s="16"/>
      <c r="CS27" s="16">
        <v>6222.49</v>
      </c>
      <c r="CT27" s="16" t="s">
        <v>375</v>
      </c>
      <c r="CU27" s="16"/>
      <c r="CV27" s="16">
        <v>6222.49</v>
      </c>
      <c r="CW27" s="16" t="s">
        <v>375</v>
      </c>
      <c r="CX27" s="16"/>
      <c r="CY27" s="16">
        <v>6222.49</v>
      </c>
      <c r="CZ27" s="16" t="s">
        <v>375</v>
      </c>
      <c r="DA27" s="16"/>
      <c r="DB27" s="16">
        <v>6222.49</v>
      </c>
      <c r="DC27" s="9"/>
      <c r="DD27" s="9"/>
      <c r="DE27" s="16" t="s">
        <v>375</v>
      </c>
      <c r="DF27" s="16"/>
      <c r="DG27" s="38">
        <v>6995.47</v>
      </c>
      <c r="DH27" s="16" t="s">
        <v>375</v>
      </c>
      <c r="DI27" s="16"/>
      <c r="DJ27" s="38">
        <v>6995.47</v>
      </c>
      <c r="DK27" s="16" t="s">
        <v>375</v>
      </c>
      <c r="DL27" s="16"/>
      <c r="DM27" s="38">
        <v>6995.47</v>
      </c>
      <c r="DN27" s="16" t="s">
        <v>375</v>
      </c>
      <c r="DO27" s="16"/>
      <c r="DP27" s="38">
        <v>6995.47</v>
      </c>
      <c r="DQ27" s="16" t="s">
        <v>375</v>
      </c>
      <c r="DR27" s="16"/>
      <c r="DS27" s="38">
        <v>6995.47</v>
      </c>
      <c r="DT27" s="16" t="s">
        <v>375</v>
      </c>
      <c r="DU27" s="16"/>
      <c r="DV27" s="38">
        <v>6995.47</v>
      </c>
      <c r="DW27" s="16" t="s">
        <v>375</v>
      </c>
      <c r="DX27" s="16"/>
      <c r="DY27" s="38">
        <v>6995.47</v>
      </c>
      <c r="DZ27" s="16" t="s">
        <v>375</v>
      </c>
      <c r="EA27" s="16"/>
      <c r="EB27" s="38">
        <v>6995.47</v>
      </c>
      <c r="EC27" s="16" t="s">
        <v>375</v>
      </c>
      <c r="ED27" s="16"/>
      <c r="EE27" s="38">
        <v>6995.47</v>
      </c>
      <c r="EF27" s="16" t="s">
        <v>375</v>
      </c>
      <c r="EG27" s="16"/>
      <c r="EH27" s="38">
        <v>6995.47</v>
      </c>
      <c r="EI27" s="16" t="s">
        <v>375</v>
      </c>
      <c r="EJ27" s="16"/>
      <c r="EK27" s="38">
        <v>6995.47</v>
      </c>
      <c r="EL27" s="16" t="s">
        <v>375</v>
      </c>
      <c r="EM27" s="16"/>
      <c r="EN27" s="38">
        <v>6995.47</v>
      </c>
      <c r="EO27" s="52"/>
      <c r="EP27" s="52"/>
      <c r="EQ27" s="52"/>
    </row>
    <row r="28" spans="1:147" s="3" customFormat="1" ht="18.75" customHeight="1">
      <c r="A28" s="11"/>
      <c r="B28" s="16" t="s">
        <v>17</v>
      </c>
      <c r="C28" s="16">
        <v>77.91</v>
      </c>
      <c r="D28" s="16" t="s">
        <v>17</v>
      </c>
      <c r="E28" s="16">
        <v>77.91</v>
      </c>
      <c r="F28" s="16" t="s">
        <v>17</v>
      </c>
      <c r="G28" s="16">
        <v>77.91</v>
      </c>
      <c r="H28" s="16" t="s">
        <v>17</v>
      </c>
      <c r="I28" s="16">
        <v>77.91</v>
      </c>
      <c r="J28" s="16" t="s">
        <v>17</v>
      </c>
      <c r="K28" s="16">
        <v>77.91</v>
      </c>
      <c r="L28" s="16" t="s">
        <v>17</v>
      </c>
      <c r="M28" s="16">
        <v>77.91</v>
      </c>
      <c r="N28" s="16" t="s">
        <v>17</v>
      </c>
      <c r="O28" s="16">
        <v>77.91</v>
      </c>
      <c r="P28" s="16" t="s">
        <v>17</v>
      </c>
      <c r="Q28" s="16">
        <v>77.91</v>
      </c>
      <c r="R28" s="16" t="s">
        <v>17</v>
      </c>
      <c r="S28" s="17">
        <f t="shared" si="0"/>
        <v>623.2799999999999</v>
      </c>
      <c r="T28" s="16"/>
      <c r="U28" s="16"/>
      <c r="V28" s="16"/>
      <c r="W28" s="16"/>
      <c r="X28" s="16"/>
      <c r="Y28" s="21"/>
      <c r="Z28" s="16"/>
      <c r="AA28" s="16"/>
      <c r="AB28" s="21"/>
      <c r="AC28" s="16" t="s">
        <v>173</v>
      </c>
      <c r="AD28" s="16" t="s">
        <v>175</v>
      </c>
      <c r="AE28" s="22">
        <v>859.66</v>
      </c>
      <c r="AF28" s="22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 t="s">
        <v>310</v>
      </c>
      <c r="BL28" s="16"/>
      <c r="BM28" s="16">
        <v>204.64</v>
      </c>
      <c r="BN28" s="16"/>
      <c r="BO28" s="16"/>
      <c r="BP28" s="16"/>
      <c r="BQ28" s="9"/>
      <c r="BR28" s="9"/>
      <c r="BS28" s="16"/>
      <c r="BT28" s="16"/>
      <c r="BU28" s="16"/>
      <c r="BV28" s="16" t="s">
        <v>376</v>
      </c>
      <c r="BW28" s="16"/>
      <c r="BX28" s="16">
        <v>1932.45</v>
      </c>
      <c r="BY28" s="16" t="s">
        <v>376</v>
      </c>
      <c r="BZ28" s="16"/>
      <c r="CA28" s="16">
        <v>1932.45</v>
      </c>
      <c r="CB28" s="16" t="s">
        <v>376</v>
      </c>
      <c r="CC28" s="16"/>
      <c r="CD28" s="16">
        <v>1932.45</v>
      </c>
      <c r="CE28" s="16" t="s">
        <v>376</v>
      </c>
      <c r="CF28" s="16"/>
      <c r="CG28" s="16">
        <v>1932.45</v>
      </c>
      <c r="CH28" s="16" t="s">
        <v>376</v>
      </c>
      <c r="CI28" s="16"/>
      <c r="CJ28" s="16">
        <v>1932.45</v>
      </c>
      <c r="CK28" s="16" t="s">
        <v>376</v>
      </c>
      <c r="CL28" s="16"/>
      <c r="CM28" s="16">
        <v>1932.45</v>
      </c>
      <c r="CN28" s="16" t="s">
        <v>376</v>
      </c>
      <c r="CO28" s="16"/>
      <c r="CP28" s="16">
        <v>1932.45</v>
      </c>
      <c r="CQ28" s="16" t="s">
        <v>376</v>
      </c>
      <c r="CR28" s="16"/>
      <c r="CS28" s="16">
        <v>1932.45</v>
      </c>
      <c r="CT28" s="16" t="s">
        <v>376</v>
      </c>
      <c r="CU28" s="16"/>
      <c r="CV28" s="16">
        <v>1932.45</v>
      </c>
      <c r="CW28" s="16" t="s">
        <v>376</v>
      </c>
      <c r="CX28" s="16"/>
      <c r="CY28" s="16">
        <v>1932.45</v>
      </c>
      <c r="CZ28" s="16" t="s">
        <v>376</v>
      </c>
      <c r="DA28" s="16"/>
      <c r="DB28" s="16">
        <v>1932.45</v>
      </c>
      <c r="DC28" s="9"/>
      <c r="DD28" s="9"/>
      <c r="DE28" s="16" t="s">
        <v>376</v>
      </c>
      <c r="DF28" s="16"/>
      <c r="DG28" s="38">
        <v>2164.34</v>
      </c>
      <c r="DH28" s="16" t="s">
        <v>376</v>
      </c>
      <c r="DI28" s="16"/>
      <c r="DJ28" s="38">
        <v>2164.34</v>
      </c>
      <c r="DK28" s="16" t="s">
        <v>376</v>
      </c>
      <c r="DL28" s="16"/>
      <c r="DM28" s="38">
        <v>2164.34</v>
      </c>
      <c r="DN28" s="16" t="s">
        <v>376</v>
      </c>
      <c r="DO28" s="16"/>
      <c r="DP28" s="38">
        <v>2164.34</v>
      </c>
      <c r="DQ28" s="16" t="s">
        <v>376</v>
      </c>
      <c r="DR28" s="16"/>
      <c r="DS28" s="38">
        <v>2164.34</v>
      </c>
      <c r="DT28" s="16" t="s">
        <v>376</v>
      </c>
      <c r="DU28" s="16"/>
      <c r="DV28" s="38">
        <v>2164.34</v>
      </c>
      <c r="DW28" s="16" t="s">
        <v>376</v>
      </c>
      <c r="DX28" s="16"/>
      <c r="DY28" s="38">
        <v>2164.34</v>
      </c>
      <c r="DZ28" s="16" t="s">
        <v>376</v>
      </c>
      <c r="EA28" s="16"/>
      <c r="EB28" s="38">
        <v>2164.34</v>
      </c>
      <c r="EC28" s="16" t="s">
        <v>376</v>
      </c>
      <c r="ED28" s="16"/>
      <c r="EE28" s="38">
        <v>2164.34</v>
      </c>
      <c r="EF28" s="16" t="s">
        <v>376</v>
      </c>
      <c r="EG28" s="16"/>
      <c r="EH28" s="38">
        <v>2164.34</v>
      </c>
      <c r="EI28" s="16" t="s">
        <v>376</v>
      </c>
      <c r="EJ28" s="16"/>
      <c r="EK28" s="38">
        <v>2164.34</v>
      </c>
      <c r="EL28" s="16" t="s">
        <v>376</v>
      </c>
      <c r="EM28" s="16"/>
      <c r="EN28" s="38">
        <v>2164.34</v>
      </c>
      <c r="EO28" s="52"/>
      <c r="EP28" s="52"/>
      <c r="EQ28" s="52"/>
    </row>
    <row r="29" spans="1:147" s="3" customFormat="1" ht="45">
      <c r="A29" s="11"/>
      <c r="B29" s="16" t="s">
        <v>17</v>
      </c>
      <c r="C29" s="16">
        <v>2609.85</v>
      </c>
      <c r="D29" s="16" t="s">
        <v>17</v>
      </c>
      <c r="E29" s="16">
        <v>2609.85</v>
      </c>
      <c r="F29" s="16" t="s">
        <v>17</v>
      </c>
      <c r="G29" s="16">
        <v>2609.85</v>
      </c>
      <c r="H29" s="16" t="s">
        <v>17</v>
      </c>
      <c r="I29" s="16">
        <v>2609.85</v>
      </c>
      <c r="J29" s="16" t="s">
        <v>17</v>
      </c>
      <c r="K29" s="16">
        <v>2609.85</v>
      </c>
      <c r="L29" s="16" t="s">
        <v>17</v>
      </c>
      <c r="M29" s="16">
        <v>2609.85</v>
      </c>
      <c r="N29" s="16" t="s">
        <v>17</v>
      </c>
      <c r="O29" s="16">
        <v>2609.85</v>
      </c>
      <c r="P29" s="16" t="s">
        <v>17</v>
      </c>
      <c r="Q29" s="16">
        <v>2609.85</v>
      </c>
      <c r="R29" s="16" t="s">
        <v>17</v>
      </c>
      <c r="S29" s="17">
        <f t="shared" si="0"/>
        <v>20878.8</v>
      </c>
      <c r="T29" s="16"/>
      <c r="U29" s="16"/>
      <c r="V29" s="16"/>
      <c r="W29" s="16"/>
      <c r="X29" s="16"/>
      <c r="Y29" s="21"/>
      <c r="Z29" s="16"/>
      <c r="AA29" s="16"/>
      <c r="AB29" s="21"/>
      <c r="AC29" s="11" t="s">
        <v>3</v>
      </c>
      <c r="AD29" s="16"/>
      <c r="AE29" s="16">
        <v>6193.53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 t="s">
        <v>328</v>
      </c>
      <c r="BL29" s="16"/>
      <c r="BM29" s="16">
        <v>38.65</v>
      </c>
      <c r="BN29" s="16"/>
      <c r="BO29" s="16"/>
      <c r="BP29" s="16"/>
      <c r="BQ29" s="9"/>
      <c r="BR29" s="9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9"/>
      <c r="DD29" s="9"/>
      <c r="DE29" s="16" t="s">
        <v>47</v>
      </c>
      <c r="DF29" s="16"/>
      <c r="DG29" s="38">
        <v>115.947</v>
      </c>
      <c r="DH29" s="16" t="s">
        <v>47</v>
      </c>
      <c r="DI29" s="16"/>
      <c r="DJ29" s="38">
        <v>115.947</v>
      </c>
      <c r="DK29" s="16" t="s">
        <v>47</v>
      </c>
      <c r="DL29" s="16"/>
      <c r="DM29" s="38">
        <v>115.947</v>
      </c>
      <c r="DN29" s="16" t="s">
        <v>47</v>
      </c>
      <c r="DO29" s="16"/>
      <c r="DP29" s="38">
        <v>115.947</v>
      </c>
      <c r="DQ29" s="16" t="s">
        <v>47</v>
      </c>
      <c r="DR29" s="16"/>
      <c r="DS29" s="38">
        <v>115.947</v>
      </c>
      <c r="DT29" s="16" t="s">
        <v>47</v>
      </c>
      <c r="DU29" s="16"/>
      <c r="DV29" s="38">
        <v>115.947</v>
      </c>
      <c r="DW29" s="16" t="s">
        <v>47</v>
      </c>
      <c r="DX29" s="16"/>
      <c r="DY29" s="38">
        <v>115.947</v>
      </c>
      <c r="DZ29" s="16" t="s">
        <v>47</v>
      </c>
      <c r="EA29" s="16"/>
      <c r="EB29" s="38">
        <v>115.947</v>
      </c>
      <c r="EC29" s="16" t="s">
        <v>47</v>
      </c>
      <c r="ED29" s="16"/>
      <c r="EE29" s="38">
        <v>115.947</v>
      </c>
      <c r="EF29" s="16" t="s">
        <v>47</v>
      </c>
      <c r="EG29" s="16"/>
      <c r="EH29" s="38">
        <v>115.947</v>
      </c>
      <c r="EI29" s="16" t="s">
        <v>47</v>
      </c>
      <c r="EJ29" s="16"/>
      <c r="EK29" s="38">
        <v>115.947</v>
      </c>
      <c r="EL29" s="16" t="s">
        <v>47</v>
      </c>
      <c r="EM29" s="16"/>
      <c r="EN29" s="38">
        <v>115.947</v>
      </c>
      <c r="EO29" s="52"/>
      <c r="EP29" s="52"/>
      <c r="EQ29" s="52"/>
    </row>
    <row r="30" spans="1:147" s="3" customFormat="1" ht="18.75" customHeight="1">
      <c r="A30" s="11"/>
      <c r="B30" s="16" t="s">
        <v>22</v>
      </c>
      <c r="C30" s="16">
        <v>3895.38</v>
      </c>
      <c r="D30" s="16" t="s">
        <v>23</v>
      </c>
      <c r="E30" s="16">
        <v>3827.04</v>
      </c>
      <c r="F30" s="16" t="s">
        <v>22</v>
      </c>
      <c r="G30" s="16">
        <v>3895.38</v>
      </c>
      <c r="H30" s="16" t="s">
        <v>24</v>
      </c>
      <c r="I30" s="16">
        <v>3872.6</v>
      </c>
      <c r="J30" s="16" t="s">
        <v>25</v>
      </c>
      <c r="K30" s="16">
        <v>3804.26</v>
      </c>
      <c r="L30" s="16" t="s">
        <v>25</v>
      </c>
      <c r="M30" s="16">
        <v>3804.26</v>
      </c>
      <c r="N30" s="16" t="s">
        <v>32</v>
      </c>
      <c r="O30" s="16">
        <v>3713.14</v>
      </c>
      <c r="P30" s="16" t="s">
        <v>35</v>
      </c>
      <c r="Q30" s="16">
        <v>3735.92</v>
      </c>
      <c r="R30" s="16" t="s">
        <v>23</v>
      </c>
      <c r="S30" s="17">
        <f t="shared" si="0"/>
        <v>30547.979999999996</v>
      </c>
      <c r="T30" s="22"/>
      <c r="U30" s="16"/>
      <c r="V30" s="16"/>
      <c r="W30" s="22"/>
      <c r="X30" s="16"/>
      <c r="Y30" s="21"/>
      <c r="Z30" s="22"/>
      <c r="AA30" s="16"/>
      <c r="AB30" s="21"/>
      <c r="AC30" s="11" t="s">
        <v>5</v>
      </c>
      <c r="AD30" s="16"/>
      <c r="AE30" s="16">
        <v>2609.85</v>
      </c>
      <c r="AF30" s="16"/>
      <c r="AG30" s="22"/>
      <c r="AH30" s="16"/>
      <c r="AI30" s="16"/>
      <c r="AJ30" s="22"/>
      <c r="AK30" s="16"/>
      <c r="AL30" s="16"/>
      <c r="AM30" s="22"/>
      <c r="AN30" s="16"/>
      <c r="AO30" s="16"/>
      <c r="AP30" s="22"/>
      <c r="AQ30" s="16"/>
      <c r="AR30" s="16"/>
      <c r="AS30" s="22"/>
      <c r="AT30" s="16"/>
      <c r="AU30" s="16"/>
      <c r="AV30" s="22"/>
      <c r="AW30" s="16"/>
      <c r="AX30" s="16"/>
      <c r="AY30" s="22"/>
      <c r="AZ30" s="16"/>
      <c r="BA30" s="16"/>
      <c r="BB30" s="22"/>
      <c r="BC30" s="16"/>
      <c r="BD30" s="16"/>
      <c r="BE30" s="22"/>
      <c r="BF30" s="16"/>
      <c r="BG30" s="16"/>
      <c r="BH30" s="22"/>
      <c r="BI30" s="16"/>
      <c r="BJ30" s="16"/>
      <c r="BK30" s="16" t="s">
        <v>329</v>
      </c>
      <c r="BL30" s="16"/>
      <c r="BM30" s="16">
        <v>38.65</v>
      </c>
      <c r="BN30" s="22"/>
      <c r="BO30" s="16"/>
      <c r="BP30" s="16"/>
      <c r="BQ30" s="9"/>
      <c r="BR30" s="9"/>
      <c r="BS30" s="22"/>
      <c r="BT30" s="16"/>
      <c r="BU30" s="16"/>
      <c r="BV30" s="22"/>
      <c r="BW30" s="16"/>
      <c r="BX30" s="16"/>
      <c r="BY30" s="22"/>
      <c r="BZ30" s="16"/>
      <c r="CA30" s="16"/>
      <c r="CB30" s="22"/>
      <c r="CC30" s="16"/>
      <c r="CD30" s="16"/>
      <c r="CE30" s="22"/>
      <c r="CF30" s="16"/>
      <c r="CG30" s="16"/>
      <c r="CH30" s="22"/>
      <c r="CI30" s="16"/>
      <c r="CJ30" s="16"/>
      <c r="CK30" s="22"/>
      <c r="CL30" s="16"/>
      <c r="CM30" s="16"/>
      <c r="CN30" s="22"/>
      <c r="CO30" s="16"/>
      <c r="CP30" s="16"/>
      <c r="CQ30" s="22"/>
      <c r="CR30" s="16"/>
      <c r="CS30" s="16"/>
      <c r="CT30" s="22"/>
      <c r="CU30" s="16"/>
      <c r="CV30" s="16"/>
      <c r="CW30" s="22"/>
      <c r="CX30" s="16"/>
      <c r="CY30" s="16"/>
      <c r="CZ30" s="22"/>
      <c r="DA30" s="16"/>
      <c r="DB30" s="16"/>
      <c r="DC30" s="9"/>
      <c r="DD30" s="9"/>
      <c r="DE30" s="16"/>
      <c r="DF30" s="16"/>
      <c r="DG30" s="38"/>
      <c r="DH30" s="16"/>
      <c r="DI30" s="16"/>
      <c r="DJ30" s="38"/>
      <c r="DK30" s="16"/>
      <c r="DL30" s="16"/>
      <c r="DM30" s="38"/>
      <c r="DN30" s="16"/>
      <c r="DO30" s="16"/>
      <c r="DP30" s="38"/>
      <c r="DQ30" s="16"/>
      <c r="DR30" s="16"/>
      <c r="DS30" s="38"/>
      <c r="DT30" s="16"/>
      <c r="DU30" s="16"/>
      <c r="DV30" s="38"/>
      <c r="DW30" s="16"/>
      <c r="DX30" s="16"/>
      <c r="DY30" s="38"/>
      <c r="DZ30" s="16"/>
      <c r="EA30" s="16"/>
      <c r="EB30" s="38"/>
      <c r="EC30" s="16"/>
      <c r="ED30" s="16"/>
      <c r="EE30" s="38"/>
      <c r="EF30" s="16"/>
      <c r="EG30" s="16"/>
      <c r="EH30" s="38"/>
      <c r="EI30" s="16"/>
      <c r="EJ30" s="16"/>
      <c r="EK30" s="38"/>
      <c r="EL30" s="16"/>
      <c r="EM30" s="16"/>
      <c r="EN30" s="38"/>
      <c r="EO30" s="52"/>
      <c r="EP30" s="52"/>
      <c r="EQ30" s="52"/>
    </row>
    <row r="31" spans="1:147" s="3" customFormat="1" ht="12.75">
      <c r="A31" s="11"/>
      <c r="B31" s="16" t="s">
        <v>22</v>
      </c>
      <c r="C31" s="16">
        <v>2729.16</v>
      </c>
      <c r="D31" s="16" t="s">
        <v>23</v>
      </c>
      <c r="E31" s="16">
        <v>1681.28</v>
      </c>
      <c r="F31" s="16" t="s">
        <v>22</v>
      </c>
      <c r="G31" s="16">
        <v>2729.16</v>
      </c>
      <c r="H31" s="16" t="s">
        <v>24</v>
      </c>
      <c r="I31" s="16">
        <v>2713.2</v>
      </c>
      <c r="J31" s="16" t="s">
        <v>25</v>
      </c>
      <c r="K31" s="16">
        <v>2665.32</v>
      </c>
      <c r="L31" s="16" t="s">
        <v>25</v>
      </c>
      <c r="M31" s="16">
        <v>2665.32</v>
      </c>
      <c r="N31" s="16" t="s">
        <v>32</v>
      </c>
      <c r="O31" s="16">
        <v>2601.48</v>
      </c>
      <c r="P31" s="16" t="s">
        <v>35</v>
      </c>
      <c r="Q31" s="16">
        <v>2617.44</v>
      </c>
      <c r="R31" s="16" t="s">
        <v>23</v>
      </c>
      <c r="S31" s="17">
        <f t="shared" si="0"/>
        <v>20402.359999999997</v>
      </c>
      <c r="T31" s="16"/>
      <c r="U31" s="16"/>
      <c r="V31" s="16"/>
      <c r="W31" s="16"/>
      <c r="X31" s="16"/>
      <c r="Y31" s="21"/>
      <c r="Z31" s="16"/>
      <c r="AA31" s="16"/>
      <c r="AB31" s="21"/>
      <c r="AC31" s="18"/>
      <c r="AD31" s="18"/>
      <c r="AE31" s="18"/>
      <c r="AF31" s="18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9"/>
      <c r="BR31" s="9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9"/>
      <c r="DD31" s="9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52"/>
      <c r="EP31" s="52"/>
      <c r="EQ31" s="52"/>
    </row>
    <row r="32" spans="1:144" ht="36" customHeight="1">
      <c r="A32" s="13"/>
      <c r="B32" s="80" t="s">
        <v>7</v>
      </c>
      <c r="C32" s="80"/>
      <c r="D32" s="80" t="s">
        <v>7</v>
      </c>
      <c r="E32" s="80"/>
      <c r="F32" s="80" t="s">
        <v>7</v>
      </c>
      <c r="G32" s="80"/>
      <c r="H32" s="80" t="s">
        <v>7</v>
      </c>
      <c r="I32" s="80"/>
      <c r="J32" s="80" t="s">
        <v>7</v>
      </c>
      <c r="K32" s="80"/>
      <c r="L32" s="80" t="s">
        <v>7</v>
      </c>
      <c r="M32" s="80"/>
      <c r="N32" s="80" t="s">
        <v>7</v>
      </c>
      <c r="O32" s="80"/>
      <c r="P32" s="80" t="s">
        <v>7</v>
      </c>
      <c r="Q32" s="80"/>
      <c r="R32" s="80" t="s">
        <v>7</v>
      </c>
      <c r="S32" s="80"/>
      <c r="T32" s="16"/>
      <c r="U32" s="16"/>
      <c r="V32" s="16"/>
      <c r="W32" s="16"/>
      <c r="X32" s="16"/>
      <c r="Y32" s="21"/>
      <c r="Z32" s="16"/>
      <c r="AA32" s="16"/>
      <c r="AB32" s="21"/>
      <c r="AC32" s="18"/>
      <c r="AD32" s="18"/>
      <c r="AE32" s="18"/>
      <c r="AF32" s="18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</row>
    <row r="33" spans="1:144" ht="22.5" customHeight="1">
      <c r="A33" s="16"/>
      <c r="B33" s="16"/>
      <c r="C33" s="16"/>
      <c r="D33" s="16" t="s">
        <v>18</v>
      </c>
      <c r="E33" s="16">
        <v>454.84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1"/>
      <c r="S33" s="17">
        <f t="shared" si="0"/>
        <v>454.84</v>
      </c>
      <c r="T33" s="16"/>
      <c r="U33" s="16"/>
      <c r="V33" s="16"/>
      <c r="W33" s="16"/>
      <c r="X33" s="16"/>
      <c r="Y33" s="21"/>
      <c r="Z33" s="16"/>
      <c r="AA33" s="16"/>
      <c r="AB33" s="21"/>
      <c r="AC33" s="18"/>
      <c r="AD33" s="18"/>
      <c r="AE33" s="18"/>
      <c r="AF33" s="18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</row>
    <row r="34" spans="1:144" ht="55.5" customHeight="1">
      <c r="A34" s="16"/>
      <c r="B34" s="16"/>
      <c r="C34" s="16"/>
      <c r="D34" s="16"/>
      <c r="E34" s="16"/>
      <c r="F34" s="16"/>
      <c r="G34" s="16"/>
      <c r="H34" s="16" t="s">
        <v>20</v>
      </c>
      <c r="I34" s="16">
        <v>1364.19</v>
      </c>
      <c r="J34" s="16"/>
      <c r="K34" s="16"/>
      <c r="L34" s="16" t="s">
        <v>28</v>
      </c>
      <c r="M34" s="16">
        <v>230.1</v>
      </c>
      <c r="N34" s="16"/>
      <c r="O34" s="16"/>
      <c r="P34" s="16"/>
      <c r="Q34" s="16"/>
      <c r="R34" s="11"/>
      <c r="S34" s="17">
        <f t="shared" si="0"/>
        <v>1594.29</v>
      </c>
      <c r="T34" s="80"/>
      <c r="U34" s="80"/>
      <c r="W34" s="80"/>
      <c r="X34" s="80"/>
      <c r="Z34" s="80"/>
      <c r="AA34" s="80"/>
      <c r="AC34" s="18"/>
      <c r="AD34" s="18"/>
      <c r="AE34" s="18"/>
      <c r="AF34" s="18"/>
      <c r="AG34" s="80"/>
      <c r="AH34" s="80"/>
      <c r="AJ34" s="80"/>
      <c r="AK34" s="80"/>
      <c r="AM34" s="80"/>
      <c r="AN34" s="80"/>
      <c r="AP34" s="80"/>
      <c r="AQ34" s="80"/>
      <c r="AS34" s="80"/>
      <c r="AT34" s="80"/>
      <c r="AV34" s="80"/>
      <c r="AW34" s="80"/>
      <c r="AY34" s="80"/>
      <c r="AZ34" s="80"/>
      <c r="BB34" s="80"/>
      <c r="BC34" s="80"/>
      <c r="BE34" s="80"/>
      <c r="BF34" s="80"/>
      <c r="BH34" s="80"/>
      <c r="BI34" s="80"/>
      <c r="BK34" s="80"/>
      <c r="BL34" s="80"/>
      <c r="BN34" s="80"/>
      <c r="BO34" s="80"/>
      <c r="BS34" s="80"/>
      <c r="BT34" s="80"/>
      <c r="BV34" s="80"/>
      <c r="BW34" s="80"/>
      <c r="BY34" s="80"/>
      <c r="BZ34" s="80"/>
      <c r="CB34" s="80"/>
      <c r="CC34" s="80"/>
      <c r="CE34" s="80"/>
      <c r="CF34" s="80"/>
      <c r="CH34" s="80"/>
      <c r="CI34" s="80"/>
      <c r="CK34" s="80"/>
      <c r="CL34" s="80"/>
      <c r="CN34" s="80"/>
      <c r="CO34" s="80"/>
      <c r="CQ34" s="80"/>
      <c r="CR34" s="80"/>
      <c r="CT34" s="80"/>
      <c r="CU34" s="80"/>
      <c r="CW34" s="80"/>
      <c r="CX34" s="80"/>
      <c r="CZ34" s="80"/>
      <c r="DA34" s="80"/>
      <c r="DE34" s="80"/>
      <c r="DF34" s="80"/>
      <c r="DH34" s="80"/>
      <c r="DI34" s="80"/>
      <c r="DK34" s="80"/>
      <c r="DL34" s="80"/>
      <c r="DN34" s="80"/>
      <c r="DO34" s="80"/>
      <c r="DQ34" s="80"/>
      <c r="DR34" s="80"/>
      <c r="DT34" s="80"/>
      <c r="DU34" s="80"/>
      <c r="DW34" s="80"/>
      <c r="DX34" s="80"/>
      <c r="DZ34" s="80"/>
      <c r="EA34" s="80"/>
      <c r="EC34" s="80"/>
      <c r="ED34" s="80"/>
      <c r="EF34" s="80"/>
      <c r="EG34" s="80"/>
      <c r="EI34" s="80"/>
      <c r="EJ34" s="80"/>
      <c r="EL34" s="80"/>
      <c r="EM34" s="80"/>
      <c r="EN34" s="14"/>
    </row>
    <row r="35" spans="1:144" ht="21" customHeight="1">
      <c r="A35" s="16"/>
      <c r="B35" s="16"/>
      <c r="C35" s="16"/>
      <c r="D35" s="16"/>
      <c r="E35" s="16"/>
      <c r="F35" s="16"/>
      <c r="G35" s="16"/>
      <c r="H35" s="16" t="s">
        <v>21</v>
      </c>
      <c r="I35" s="16">
        <v>7213.65</v>
      </c>
      <c r="J35" s="16"/>
      <c r="K35" s="16"/>
      <c r="L35" s="16"/>
      <c r="M35" s="16"/>
      <c r="N35" s="16"/>
      <c r="O35" s="16"/>
      <c r="P35" s="16"/>
      <c r="Q35" s="16"/>
      <c r="R35" s="11"/>
      <c r="S35" s="17">
        <f t="shared" si="0"/>
        <v>7213.65</v>
      </c>
      <c r="T35" s="14"/>
      <c r="U35" s="14"/>
      <c r="V35" s="14"/>
      <c r="W35" s="14"/>
      <c r="X35" s="14"/>
      <c r="Y35" s="15"/>
      <c r="Z35" s="14"/>
      <c r="AA35" s="14"/>
      <c r="AB35" s="15"/>
      <c r="AC35" s="18"/>
      <c r="AD35" s="18"/>
      <c r="AE35" s="18"/>
      <c r="AF35" s="18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</row>
    <row r="36" spans="1:144" ht="14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 t="s">
        <v>27</v>
      </c>
      <c r="M36" s="16"/>
      <c r="N36" s="16"/>
      <c r="O36" s="16"/>
      <c r="P36" s="16" t="s">
        <v>34</v>
      </c>
      <c r="Q36" s="16">
        <v>86.26</v>
      </c>
      <c r="R36" s="11"/>
      <c r="S36" s="17">
        <f t="shared" si="0"/>
        <v>86.26</v>
      </c>
      <c r="T36" s="14"/>
      <c r="U36" s="14"/>
      <c r="V36" s="14"/>
      <c r="W36" s="14"/>
      <c r="X36" s="14"/>
      <c r="Y36" s="15"/>
      <c r="Z36" s="14"/>
      <c r="AA36" s="14"/>
      <c r="AB36" s="15"/>
      <c r="AC36" s="18"/>
      <c r="AD36" s="18"/>
      <c r="AE36" s="18"/>
      <c r="AF36" s="18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</row>
    <row r="37" spans="1:144" ht="20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 t="s">
        <v>30</v>
      </c>
      <c r="O37" s="16">
        <v>386.85</v>
      </c>
      <c r="P37" s="16"/>
      <c r="Q37" s="16"/>
      <c r="R37" s="11"/>
      <c r="S37" s="17">
        <f t="shared" si="0"/>
        <v>386.85</v>
      </c>
      <c r="T37" s="14"/>
      <c r="U37" s="14"/>
      <c r="V37" s="14"/>
      <c r="W37" s="14"/>
      <c r="X37" s="14"/>
      <c r="Y37" s="15"/>
      <c r="Z37" s="14"/>
      <c r="AA37" s="14"/>
      <c r="AB37" s="15"/>
      <c r="AC37" s="18"/>
      <c r="AD37" s="18"/>
      <c r="AE37" s="18"/>
      <c r="AF37" s="18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</row>
    <row r="38" spans="1:145" ht="57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 t="s">
        <v>31</v>
      </c>
      <c r="O38" s="16">
        <v>909.69</v>
      </c>
      <c r="P38" s="16"/>
      <c r="Q38" s="16"/>
      <c r="R38" s="11"/>
      <c r="S38" s="17">
        <f t="shared" si="0"/>
        <v>909.69</v>
      </c>
      <c r="T38" s="14"/>
      <c r="U38" s="14"/>
      <c r="V38" s="14"/>
      <c r="W38" s="14"/>
      <c r="X38" s="14"/>
      <c r="Y38" s="15"/>
      <c r="Z38" s="14"/>
      <c r="AA38" s="14"/>
      <c r="AB38" s="15"/>
      <c r="AC38" s="18"/>
      <c r="AD38" s="18"/>
      <c r="AE38" s="18"/>
      <c r="AF38" s="24" t="s">
        <v>325</v>
      </c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25" t="s">
        <v>326</v>
      </c>
      <c r="BR38" s="25" t="s">
        <v>327</v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25" t="s">
        <v>428</v>
      </c>
      <c r="DD38" s="25" t="s">
        <v>429</v>
      </c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47" t="s">
        <v>535</v>
      </c>
    </row>
    <row r="39" spans="1:145" ht="12.75">
      <c r="A39" s="11" t="s">
        <v>8</v>
      </c>
      <c r="B39" s="11"/>
      <c r="C39" s="11">
        <f>SUM(C7:C8)+C14+SUM(C26:C31)+SUM(C33:C38)</f>
        <v>27620.199999999997</v>
      </c>
      <c r="D39" s="11"/>
      <c r="E39" s="11">
        <f>SUM(E7:E8)+E14+SUM(E26:E31)+SUM(E33:E38)</f>
        <v>26958.82</v>
      </c>
      <c r="F39" s="17"/>
      <c r="G39" s="11">
        <f>SUM(G7:G8)+G14+SUM(G26:G31)+SUM(G33:G38)</f>
        <v>27620.199999999997</v>
      </c>
      <c r="H39" s="17"/>
      <c r="I39" s="11">
        <f>SUM(I7:I8)+I14+SUM(I26:I31)+SUM(I33:I38)</f>
        <v>36159.3</v>
      </c>
      <c r="J39" s="17"/>
      <c r="K39" s="11">
        <f>SUM(K7:K8)+K14+SUM(K26:K31)+SUM(K33:K38)</f>
        <v>27465.239999999998</v>
      </c>
      <c r="L39" s="11"/>
      <c r="M39" s="11">
        <f>SUM(M7:M8)+M14+SUM(M26:M31)+SUM(M33:M38)</f>
        <v>27695.339999999997</v>
      </c>
      <c r="N39" s="11"/>
      <c r="O39" s="11">
        <f>SUM(O7:O8)+O14+SUM(O26:O31)+SUM(O33:O38)</f>
        <v>28606.82</v>
      </c>
      <c r="P39" s="11"/>
      <c r="Q39" s="11">
        <f>SUM(Q7:Q8)+Q14+SUM(Q26:Q31)+SUM(Q33:Q38)</f>
        <v>27435.28</v>
      </c>
      <c r="R39" s="17"/>
      <c r="S39" s="17">
        <f t="shared" si="0"/>
        <v>229561.2</v>
      </c>
      <c r="T39" s="14"/>
      <c r="U39" s="14"/>
      <c r="V39" s="14">
        <f>SUM(V7:V38)</f>
        <v>20963.320000000003</v>
      </c>
      <c r="W39" s="14">
        <f aca="true" t="shared" si="1" ref="W39:AL39">SUM(W7:W38)</f>
        <v>0</v>
      </c>
      <c r="X39" s="14">
        <f t="shared" si="1"/>
        <v>0</v>
      </c>
      <c r="Y39" s="14">
        <f t="shared" si="1"/>
        <v>24588.87</v>
      </c>
      <c r="Z39" s="14">
        <f t="shared" si="1"/>
        <v>0</v>
      </c>
      <c r="AA39" s="14">
        <f t="shared" si="1"/>
        <v>0</v>
      </c>
      <c r="AB39" s="14">
        <f t="shared" si="1"/>
        <v>19332.67</v>
      </c>
      <c r="AC39" s="14">
        <f t="shared" si="1"/>
        <v>0</v>
      </c>
      <c r="AD39" s="14">
        <f t="shared" si="1"/>
        <v>0</v>
      </c>
      <c r="AE39" s="14">
        <f t="shared" si="1"/>
        <v>56076.58750000001</v>
      </c>
      <c r="AF39" s="19">
        <f>S39+V39+Y39+AB39+AE39</f>
        <v>350522.6475</v>
      </c>
      <c r="AG39" s="14">
        <f t="shared" si="1"/>
        <v>0</v>
      </c>
      <c r="AH39" s="14">
        <f t="shared" si="1"/>
        <v>0</v>
      </c>
      <c r="AI39" s="14">
        <f t="shared" si="1"/>
        <v>29592.78285714286</v>
      </c>
      <c r="AJ39" s="14">
        <f t="shared" si="1"/>
        <v>0</v>
      </c>
      <c r="AK39" s="14">
        <f t="shared" si="1"/>
        <v>0</v>
      </c>
      <c r="AL39" s="14">
        <f t="shared" si="1"/>
        <v>39370.8</v>
      </c>
      <c r="AM39" s="14"/>
      <c r="AN39" s="14"/>
      <c r="AO39" s="14">
        <f>SUM(AO7:AO38)</f>
        <v>25292.370000000003</v>
      </c>
      <c r="AP39" s="14">
        <f aca="true" t="shared" si="2" ref="AP39:AU39">SUM(AP7:AP38)</f>
        <v>0</v>
      </c>
      <c r="AQ39" s="14">
        <f t="shared" si="2"/>
        <v>0</v>
      </c>
      <c r="AR39" s="14">
        <f t="shared" si="2"/>
        <v>28330.240000000005</v>
      </c>
      <c r="AS39" s="14">
        <f t="shared" si="2"/>
        <v>0</v>
      </c>
      <c r="AT39" s="14">
        <f t="shared" si="2"/>
        <v>0</v>
      </c>
      <c r="AU39" s="14">
        <f t="shared" si="2"/>
        <v>28141.04</v>
      </c>
      <c r="AV39" s="14"/>
      <c r="AW39" s="14"/>
      <c r="AX39" s="14">
        <f>SUM(AX7:AX38)</f>
        <v>23825.770000000004</v>
      </c>
      <c r="AY39" s="14">
        <f aca="true" t="shared" si="3" ref="AY39:BD39">SUM(AY7:AY38)</f>
        <v>0</v>
      </c>
      <c r="AZ39" s="14">
        <f t="shared" si="3"/>
        <v>0</v>
      </c>
      <c r="BA39" s="14">
        <f t="shared" si="3"/>
        <v>23344.420000000002</v>
      </c>
      <c r="BB39" s="14">
        <f t="shared" si="3"/>
        <v>0</v>
      </c>
      <c r="BC39" s="14">
        <f t="shared" si="3"/>
        <v>0</v>
      </c>
      <c r="BD39" s="14">
        <f t="shared" si="3"/>
        <v>25069.21</v>
      </c>
      <c r="BE39" s="14">
        <f aca="true" t="shared" si="4" ref="BE39:BM39">SUM(BE7:BE38)</f>
        <v>0</v>
      </c>
      <c r="BF39" s="14">
        <f t="shared" si="4"/>
        <v>0</v>
      </c>
      <c r="BG39" s="14">
        <f t="shared" si="4"/>
        <v>23766.690000000006</v>
      </c>
      <c r="BH39" s="14">
        <f t="shared" si="4"/>
        <v>0</v>
      </c>
      <c r="BI39" s="14">
        <f t="shared" si="4"/>
        <v>0</v>
      </c>
      <c r="BJ39" s="14">
        <f t="shared" si="4"/>
        <v>24955.99</v>
      </c>
      <c r="BK39" s="14">
        <f t="shared" si="4"/>
        <v>0</v>
      </c>
      <c r="BL39" s="14">
        <f t="shared" si="4"/>
        <v>0</v>
      </c>
      <c r="BM39" s="14">
        <f t="shared" si="4"/>
        <v>43368.340000000004</v>
      </c>
      <c r="BN39" s="14">
        <f>SUM(BN7:BN38)</f>
        <v>0</v>
      </c>
      <c r="BO39" s="14">
        <f>SUM(BO7:BO38)</f>
        <v>0</v>
      </c>
      <c r="BP39" s="14">
        <f>SUM(BP7:BP38)</f>
        <v>28340.850000000002</v>
      </c>
      <c r="BQ39" s="19">
        <f>AI38:AI39+AL39+AO39+AR39+AU39+AX39+BA39+BD39+BG39+BJ39+BM39+BP39</f>
        <v>343398.5028571429</v>
      </c>
      <c r="BR39" s="19">
        <f>BQ39+AF39</f>
        <v>693921.1503571429</v>
      </c>
      <c r="BS39" s="14"/>
      <c r="BT39" s="14"/>
      <c r="BU39" s="14">
        <f>SUM(BU7:BU38)</f>
        <v>27187.38</v>
      </c>
      <c r="BV39" s="14"/>
      <c r="BW39" s="14"/>
      <c r="BX39" s="14">
        <f>SUM(BX7:BX38)</f>
        <v>43412.75999999998</v>
      </c>
      <c r="BY39" s="14"/>
      <c r="BZ39" s="14"/>
      <c r="CA39" s="14">
        <f>SUM(CA7:CA38)</f>
        <v>39814.28999999999</v>
      </c>
      <c r="CB39" s="14"/>
      <c r="CC39" s="14"/>
      <c r="CD39" s="14">
        <f>SUM(CD7:CD38)</f>
        <v>26328.7</v>
      </c>
      <c r="CE39" s="14"/>
      <c r="CF39" s="14"/>
      <c r="CG39" s="14">
        <f>SUM(CG7:CG38)</f>
        <v>24423.13</v>
      </c>
      <c r="CH39" s="14"/>
      <c r="CI39" s="14"/>
      <c r="CJ39" s="14">
        <f>SUM(CJ7:CJ38)</f>
        <v>24853.45</v>
      </c>
      <c r="CK39" s="14"/>
      <c r="CL39" s="14"/>
      <c r="CM39" s="14">
        <f>SUM(CM7:CM38)</f>
        <v>48000.31999999999</v>
      </c>
      <c r="CN39" s="14"/>
      <c r="CO39" s="14"/>
      <c r="CP39" s="14">
        <f>SUM(CP7:CP38)</f>
        <v>28013.780000000002</v>
      </c>
      <c r="CQ39" s="14"/>
      <c r="CR39" s="14"/>
      <c r="CS39" s="14">
        <f>SUM(CS7:CS38)</f>
        <v>33812.13</v>
      </c>
      <c r="CT39" s="14"/>
      <c r="CU39" s="14"/>
      <c r="CV39" s="14">
        <f>SUM(CV7:CV38)</f>
        <v>26666.62</v>
      </c>
      <c r="CW39" s="14"/>
      <c r="CX39" s="14"/>
      <c r="CY39" s="14">
        <f>SUM(CY7:CY38)</f>
        <v>26707.24</v>
      </c>
      <c r="CZ39" s="14"/>
      <c r="DA39" s="14"/>
      <c r="DB39" s="14">
        <f>SUM(DB7:DB38)</f>
        <v>78061.18</v>
      </c>
      <c r="DC39" s="9">
        <f>DB39+CY39+CV39+CS39+CP39+CM39+CJ39+CG39+CD39+CA39+BX39+BU39</f>
        <v>427280.98</v>
      </c>
      <c r="DD39" s="9">
        <f>DC39+BR39</f>
        <v>1121202.130357143</v>
      </c>
      <c r="DE39" s="14"/>
      <c r="DF39" s="14"/>
      <c r="DG39" s="14">
        <f>SUM(DG7:DG38)</f>
        <v>28807.732000000004</v>
      </c>
      <c r="DH39" s="14"/>
      <c r="DI39" s="14"/>
      <c r="DJ39" s="14">
        <f>SUM(DJ7:DJ38)</f>
        <v>53486.72200000001</v>
      </c>
      <c r="DK39" s="14"/>
      <c r="DL39" s="14"/>
      <c r="DM39" s="14">
        <f>SUM(DM7:DM38)</f>
        <v>172348.31199999998</v>
      </c>
      <c r="DN39" s="14"/>
      <c r="DO39" s="14"/>
      <c r="DP39" s="14">
        <f>SUM(DP7:DP38)</f>
        <v>33194.382</v>
      </c>
      <c r="DQ39" s="14"/>
      <c r="DR39" s="14"/>
      <c r="DS39" s="14">
        <f>SUM(DS7:DS38)</f>
        <v>27871.312000000005</v>
      </c>
      <c r="DT39" s="14"/>
      <c r="DU39" s="14"/>
      <c r="DV39" s="14">
        <f>SUM(DV7:DV38)</f>
        <v>28004.272</v>
      </c>
      <c r="DW39" s="14"/>
      <c r="DX39" s="14"/>
      <c r="DY39" s="14">
        <f>SUM(DY7:DY38)</f>
        <v>25004.272000000004</v>
      </c>
      <c r="DZ39" s="14"/>
      <c r="EA39" s="14"/>
      <c r="EB39" s="14">
        <f>SUM(EB7:EB38)</f>
        <v>26334.532000000003</v>
      </c>
      <c r="EC39" s="14"/>
      <c r="ED39" s="14"/>
      <c r="EE39" s="14">
        <f>SUM(EE7:EE38)</f>
        <v>29293.072</v>
      </c>
      <c r="EF39" s="14"/>
      <c r="EG39" s="14"/>
      <c r="EH39" s="14">
        <f>SUM(EH7:EH38)</f>
        <v>47362.28199999999</v>
      </c>
      <c r="EI39" s="14"/>
      <c r="EJ39" s="14"/>
      <c r="EK39" s="14">
        <f>SUM(EK7:EK38)</f>
        <v>27762.342</v>
      </c>
      <c r="EL39" s="14"/>
      <c r="EM39" s="14"/>
      <c r="EN39" s="14">
        <f>SUM(EN7:EN38)</f>
        <v>86243.092</v>
      </c>
      <c r="EO39" s="48"/>
    </row>
    <row r="40" spans="1:145" s="4" customFormat="1" ht="28.5" customHeight="1">
      <c r="A40" s="26" t="s">
        <v>62</v>
      </c>
      <c r="B40" s="27" t="s">
        <v>49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50</v>
      </c>
      <c r="S40" s="27"/>
      <c r="T40" s="14"/>
      <c r="U40" s="14"/>
      <c r="V40" s="14"/>
      <c r="W40" s="14"/>
      <c r="X40" s="14"/>
      <c r="Y40" s="15"/>
      <c r="Z40" s="14"/>
      <c r="AA40" s="14"/>
      <c r="AB40" s="15"/>
      <c r="AC40" s="27"/>
      <c r="AD40" s="27"/>
      <c r="AE40" s="27"/>
      <c r="AF40" s="19">
        <f aca="true" t="shared" si="5" ref="AF40:AF61">S40+V40+Y40+AB40+AE40</f>
        <v>0</v>
      </c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9">
        <f aca="true" t="shared" si="6" ref="BQ40:BQ61">AI39:AI40+AL40+AO40+AR40+AU40+AX40+BA40+BD40+BG40+BJ40+BM40+BP40</f>
        <v>0</v>
      </c>
      <c r="BR40" s="19">
        <f aca="true" t="shared" si="7" ref="BR40:BR61">BQ40+AF40</f>
        <v>0</v>
      </c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9">
        <f aca="true" t="shared" si="8" ref="DC40:DC61">DB40+CY40+CV40+CS40+CP40+CM40+CJ40+CG40+CD40+CA40+BX40+BU40</f>
        <v>0</v>
      </c>
      <c r="DD40" s="9">
        <f aca="true" t="shared" si="9" ref="DD40:DD61">DC40+BR40</f>
        <v>0</v>
      </c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49"/>
    </row>
    <row r="41" spans="1:145" s="5" customFormat="1" ht="21">
      <c r="A41" s="28" t="s">
        <v>51</v>
      </c>
      <c r="B41" s="11"/>
      <c r="C41" s="17">
        <f>C39-C30-C31</f>
        <v>20995.659999999996</v>
      </c>
      <c r="D41" s="17"/>
      <c r="E41" s="17">
        <f aca="true" t="shared" si="10" ref="E41:Q41">E39-E30-E31</f>
        <v>21450.5</v>
      </c>
      <c r="F41" s="17"/>
      <c r="G41" s="17">
        <f t="shared" si="10"/>
        <v>20995.659999999996</v>
      </c>
      <c r="H41" s="17"/>
      <c r="I41" s="17">
        <f t="shared" si="10"/>
        <v>29573.500000000004</v>
      </c>
      <c r="J41" s="17"/>
      <c r="K41" s="17">
        <f t="shared" si="10"/>
        <v>20995.659999999996</v>
      </c>
      <c r="L41" s="17"/>
      <c r="M41" s="17">
        <f t="shared" si="10"/>
        <v>21225.759999999995</v>
      </c>
      <c r="N41" s="17"/>
      <c r="O41" s="17">
        <f t="shared" si="10"/>
        <v>22292.2</v>
      </c>
      <c r="P41" s="17"/>
      <c r="Q41" s="17">
        <f t="shared" si="10"/>
        <v>21081.920000000002</v>
      </c>
      <c r="R41" s="17"/>
      <c r="S41" s="17">
        <f>C41+E41+G41+I41+K41+M41+O41+Q41</f>
        <v>178610.86000000002</v>
      </c>
      <c r="T41" s="19"/>
      <c r="U41" s="19"/>
      <c r="V41" s="19">
        <f>V39</f>
        <v>20963.320000000003</v>
      </c>
      <c r="W41" s="19">
        <f aca="true" t="shared" si="11" ref="W41:AL41">W39</f>
        <v>0</v>
      </c>
      <c r="X41" s="19">
        <f t="shared" si="11"/>
        <v>0</v>
      </c>
      <c r="Y41" s="19">
        <f t="shared" si="11"/>
        <v>24588.87</v>
      </c>
      <c r="Z41" s="19">
        <f t="shared" si="11"/>
        <v>0</v>
      </c>
      <c r="AA41" s="19">
        <f t="shared" si="11"/>
        <v>0</v>
      </c>
      <c r="AB41" s="19">
        <f t="shared" si="11"/>
        <v>19332.67</v>
      </c>
      <c r="AC41" s="19">
        <f t="shared" si="11"/>
        <v>0</v>
      </c>
      <c r="AD41" s="19">
        <f t="shared" si="11"/>
        <v>0</v>
      </c>
      <c r="AE41" s="19">
        <f t="shared" si="11"/>
        <v>56076.58750000001</v>
      </c>
      <c r="AF41" s="19">
        <f t="shared" si="5"/>
        <v>299572.30750000005</v>
      </c>
      <c r="AG41" s="19">
        <f t="shared" si="11"/>
        <v>0</v>
      </c>
      <c r="AH41" s="19">
        <f t="shared" si="11"/>
        <v>0</v>
      </c>
      <c r="AI41" s="19">
        <f t="shared" si="11"/>
        <v>29592.78285714286</v>
      </c>
      <c r="AJ41" s="19">
        <f t="shared" si="11"/>
        <v>0</v>
      </c>
      <c r="AK41" s="19">
        <f t="shared" si="11"/>
        <v>0</v>
      </c>
      <c r="AL41" s="19">
        <f t="shared" si="11"/>
        <v>39370.8</v>
      </c>
      <c r="AM41" s="19"/>
      <c r="AN41" s="19"/>
      <c r="AO41" s="19">
        <f>AO39</f>
        <v>25292.370000000003</v>
      </c>
      <c r="AP41" s="19">
        <f aca="true" t="shared" si="12" ref="AP41:AU41">AP39</f>
        <v>0</v>
      </c>
      <c r="AQ41" s="19">
        <f t="shared" si="12"/>
        <v>0</v>
      </c>
      <c r="AR41" s="19">
        <f t="shared" si="12"/>
        <v>28330.240000000005</v>
      </c>
      <c r="AS41" s="19">
        <f t="shared" si="12"/>
        <v>0</v>
      </c>
      <c r="AT41" s="19">
        <f t="shared" si="12"/>
        <v>0</v>
      </c>
      <c r="AU41" s="19">
        <f t="shared" si="12"/>
        <v>28141.04</v>
      </c>
      <c r="AV41" s="19"/>
      <c r="AW41" s="19"/>
      <c r="AX41" s="19">
        <f>AX39</f>
        <v>23825.770000000004</v>
      </c>
      <c r="AY41" s="19">
        <f aca="true" t="shared" si="13" ref="AY41:BD41">AY39</f>
        <v>0</v>
      </c>
      <c r="AZ41" s="19">
        <f t="shared" si="13"/>
        <v>0</v>
      </c>
      <c r="BA41" s="19">
        <f t="shared" si="13"/>
        <v>23344.420000000002</v>
      </c>
      <c r="BB41" s="19">
        <f t="shared" si="13"/>
        <v>0</v>
      </c>
      <c r="BC41" s="19">
        <f t="shared" si="13"/>
        <v>0</v>
      </c>
      <c r="BD41" s="19">
        <f t="shared" si="13"/>
        <v>25069.21</v>
      </c>
      <c r="BE41" s="19">
        <f aca="true" t="shared" si="14" ref="BE41:BM41">BE39</f>
        <v>0</v>
      </c>
      <c r="BF41" s="19">
        <f t="shared" si="14"/>
        <v>0</v>
      </c>
      <c r="BG41" s="19">
        <f t="shared" si="14"/>
        <v>23766.690000000006</v>
      </c>
      <c r="BH41" s="19">
        <f t="shared" si="14"/>
        <v>0</v>
      </c>
      <c r="BI41" s="19">
        <f t="shared" si="14"/>
        <v>0</v>
      </c>
      <c r="BJ41" s="19">
        <f t="shared" si="14"/>
        <v>24955.99</v>
      </c>
      <c r="BK41" s="19">
        <f t="shared" si="14"/>
        <v>0</v>
      </c>
      <c r="BL41" s="19">
        <f t="shared" si="14"/>
        <v>0</v>
      </c>
      <c r="BM41" s="19">
        <f t="shared" si="14"/>
        <v>43368.340000000004</v>
      </c>
      <c r="BN41" s="19">
        <f>BN39</f>
        <v>0</v>
      </c>
      <c r="BO41" s="19">
        <f>BO39</f>
        <v>0</v>
      </c>
      <c r="BP41" s="19">
        <f>BP39</f>
        <v>28340.850000000002</v>
      </c>
      <c r="BQ41" s="19">
        <f t="shared" si="6"/>
        <v>343398.5028571429</v>
      </c>
      <c r="BR41" s="19">
        <f t="shared" si="7"/>
        <v>642970.8103571429</v>
      </c>
      <c r="BS41" s="19"/>
      <c r="BT41" s="19"/>
      <c r="BU41" s="19">
        <f>BU39</f>
        <v>27187.38</v>
      </c>
      <c r="BV41" s="19"/>
      <c r="BW41" s="19"/>
      <c r="BX41" s="19">
        <f>BX39</f>
        <v>43412.75999999998</v>
      </c>
      <c r="BY41" s="19"/>
      <c r="BZ41" s="19"/>
      <c r="CA41" s="19">
        <f>CA39</f>
        <v>39814.28999999999</v>
      </c>
      <c r="CB41" s="19"/>
      <c r="CC41" s="19"/>
      <c r="CD41" s="19">
        <f>CD39</f>
        <v>26328.7</v>
      </c>
      <c r="CE41" s="19"/>
      <c r="CF41" s="19"/>
      <c r="CG41" s="19">
        <f>CG39</f>
        <v>24423.13</v>
      </c>
      <c r="CH41" s="19"/>
      <c r="CI41" s="19"/>
      <c r="CJ41" s="19">
        <f>CJ39</f>
        <v>24853.45</v>
      </c>
      <c r="CK41" s="19"/>
      <c r="CL41" s="19"/>
      <c r="CM41" s="19">
        <f>CM39</f>
        <v>48000.31999999999</v>
      </c>
      <c r="CN41" s="19"/>
      <c r="CO41" s="19"/>
      <c r="CP41" s="19">
        <f>CP39</f>
        <v>28013.780000000002</v>
      </c>
      <c r="CQ41" s="19"/>
      <c r="CR41" s="19"/>
      <c r="CS41" s="19">
        <f>CS39</f>
        <v>33812.13</v>
      </c>
      <c r="CT41" s="19"/>
      <c r="CU41" s="19"/>
      <c r="CV41" s="19">
        <f>CV39</f>
        <v>26666.62</v>
      </c>
      <c r="CW41" s="19"/>
      <c r="CX41" s="19"/>
      <c r="CY41" s="19">
        <f>CY39</f>
        <v>26707.24</v>
      </c>
      <c r="CZ41" s="19"/>
      <c r="DA41" s="19"/>
      <c r="DB41" s="19">
        <f>DB39</f>
        <v>78061.18</v>
      </c>
      <c r="DC41" s="9">
        <f t="shared" si="8"/>
        <v>427280.98</v>
      </c>
      <c r="DD41" s="9">
        <f t="shared" si="9"/>
        <v>1070251.790357143</v>
      </c>
      <c r="DE41" s="19"/>
      <c r="DF41" s="19"/>
      <c r="DG41" s="19">
        <f>DG39</f>
        <v>28807.732000000004</v>
      </c>
      <c r="DH41" s="19"/>
      <c r="DI41" s="19"/>
      <c r="DJ41" s="19">
        <f>DJ39</f>
        <v>53486.72200000001</v>
      </c>
      <c r="DK41" s="19"/>
      <c r="DL41" s="19"/>
      <c r="DM41" s="19">
        <f>DM39</f>
        <v>172348.31199999998</v>
      </c>
      <c r="DN41" s="19"/>
      <c r="DO41" s="19"/>
      <c r="DP41" s="19">
        <f>DP39</f>
        <v>33194.382</v>
      </c>
      <c r="DQ41" s="19"/>
      <c r="DR41" s="19"/>
      <c r="DS41" s="19">
        <f>DS39</f>
        <v>27871.312000000005</v>
      </c>
      <c r="DT41" s="19"/>
      <c r="DU41" s="19"/>
      <c r="DV41" s="19">
        <f>DV39</f>
        <v>28004.272</v>
      </c>
      <c r="DW41" s="19"/>
      <c r="DX41" s="19"/>
      <c r="DY41" s="19">
        <f>DY39</f>
        <v>25004.272000000004</v>
      </c>
      <c r="DZ41" s="19"/>
      <c r="EA41" s="19"/>
      <c r="EB41" s="19">
        <f>EB39</f>
        <v>26334.532000000003</v>
      </c>
      <c r="EC41" s="19"/>
      <c r="ED41" s="19"/>
      <c r="EE41" s="19">
        <f>EE39</f>
        <v>29293.072</v>
      </c>
      <c r="EF41" s="19"/>
      <c r="EG41" s="19"/>
      <c r="EH41" s="19">
        <f>EH39</f>
        <v>47362.28199999999</v>
      </c>
      <c r="EI41" s="19"/>
      <c r="EJ41" s="19"/>
      <c r="EK41" s="19">
        <f>EK39</f>
        <v>27762.342</v>
      </c>
      <c r="EL41" s="19"/>
      <c r="EM41" s="19"/>
      <c r="EN41" s="19">
        <f>EN39</f>
        <v>86243.092</v>
      </c>
      <c r="EO41" s="22">
        <f>EN41+EK41+EH41+EE41+EB41+DY41+DV41+DS41+DP41+DM41+DJ41+DG41</f>
        <v>585712.3239999999</v>
      </c>
    </row>
    <row r="42" spans="1:145" s="63" customFormat="1" ht="11.25">
      <c r="A42" s="57" t="s">
        <v>52</v>
      </c>
      <c r="B42" s="42"/>
      <c r="C42" s="58">
        <v>25255.32</v>
      </c>
      <c r="D42" s="58"/>
      <c r="E42" s="58">
        <v>25255.32</v>
      </c>
      <c r="F42" s="58"/>
      <c r="G42" s="58">
        <v>25255.32</v>
      </c>
      <c r="H42" s="58"/>
      <c r="I42" s="58">
        <v>25255.32</v>
      </c>
      <c r="J42" s="58"/>
      <c r="K42" s="58">
        <v>25255.32</v>
      </c>
      <c r="L42" s="58"/>
      <c r="M42" s="58">
        <v>25255.32</v>
      </c>
      <c r="N42" s="58"/>
      <c r="O42" s="58">
        <v>25255.32</v>
      </c>
      <c r="P42" s="58"/>
      <c r="Q42" s="58">
        <v>25255.32</v>
      </c>
      <c r="R42" s="58"/>
      <c r="S42" s="59">
        <f>S43+S44</f>
        <v>223246.8</v>
      </c>
      <c r="T42" s="45"/>
      <c r="U42" s="45"/>
      <c r="V42" s="45">
        <v>25255.32</v>
      </c>
      <c r="W42" s="45"/>
      <c r="X42" s="45"/>
      <c r="Y42" s="60">
        <v>25255.32</v>
      </c>
      <c r="Z42" s="45"/>
      <c r="AA42" s="45"/>
      <c r="AB42" s="60">
        <v>25255.32</v>
      </c>
      <c r="AC42" s="42"/>
      <c r="AD42" s="42"/>
      <c r="AE42" s="42">
        <v>25255.32</v>
      </c>
      <c r="AF42" s="45">
        <f t="shared" si="5"/>
        <v>324268.08</v>
      </c>
      <c r="AG42" s="45"/>
      <c r="AH42" s="45"/>
      <c r="AI42" s="45">
        <v>30516.85</v>
      </c>
      <c r="AJ42" s="45"/>
      <c r="AK42" s="45"/>
      <c r="AL42" s="45">
        <v>30516.85</v>
      </c>
      <c r="AM42" s="45"/>
      <c r="AN42" s="45"/>
      <c r="AO42" s="45">
        <v>30516.85</v>
      </c>
      <c r="AP42" s="45"/>
      <c r="AQ42" s="45"/>
      <c r="AR42" s="45">
        <v>30516.85</v>
      </c>
      <c r="AS42" s="45"/>
      <c r="AT42" s="45"/>
      <c r="AU42" s="45">
        <v>30516.85</v>
      </c>
      <c r="AV42" s="45"/>
      <c r="AW42" s="45"/>
      <c r="AX42" s="45">
        <v>30516.85</v>
      </c>
      <c r="AY42" s="45"/>
      <c r="AZ42" s="45"/>
      <c r="BA42" s="45">
        <v>30516.85</v>
      </c>
      <c r="BB42" s="45"/>
      <c r="BC42" s="45"/>
      <c r="BD42" s="45">
        <v>30516.85</v>
      </c>
      <c r="BE42" s="45"/>
      <c r="BF42" s="45"/>
      <c r="BG42" s="45">
        <v>30516.85</v>
      </c>
      <c r="BH42" s="45"/>
      <c r="BI42" s="45"/>
      <c r="BJ42" s="45">
        <v>30516.85</v>
      </c>
      <c r="BK42" s="45"/>
      <c r="BL42" s="45"/>
      <c r="BM42" s="45">
        <v>30516.85</v>
      </c>
      <c r="BN42" s="45"/>
      <c r="BO42" s="45"/>
      <c r="BP42" s="45">
        <v>30516.85</v>
      </c>
      <c r="BQ42" s="45">
        <f t="shared" si="6"/>
        <v>366202.19999999995</v>
      </c>
      <c r="BR42" s="45">
        <f t="shared" si="7"/>
        <v>690470.28</v>
      </c>
      <c r="BS42" s="45"/>
      <c r="BT42" s="45"/>
      <c r="BU42" s="45">
        <v>30134.49</v>
      </c>
      <c r="BV42" s="45"/>
      <c r="BW42" s="45"/>
      <c r="BX42" s="45">
        <v>30134.49</v>
      </c>
      <c r="BY42" s="45"/>
      <c r="BZ42" s="45"/>
      <c r="CA42" s="45">
        <v>30134.49</v>
      </c>
      <c r="CB42" s="45"/>
      <c r="CC42" s="45"/>
      <c r="CD42" s="45">
        <v>30134.49</v>
      </c>
      <c r="CE42" s="45"/>
      <c r="CF42" s="45"/>
      <c r="CG42" s="45">
        <v>30134.49</v>
      </c>
      <c r="CH42" s="45"/>
      <c r="CI42" s="45"/>
      <c r="CJ42" s="45">
        <v>30134.49</v>
      </c>
      <c r="CK42" s="45"/>
      <c r="CL42" s="45"/>
      <c r="CM42" s="45">
        <v>30134.49</v>
      </c>
      <c r="CN42" s="45"/>
      <c r="CO42" s="45"/>
      <c r="CP42" s="45">
        <v>30134.49</v>
      </c>
      <c r="CQ42" s="45"/>
      <c r="CR42" s="45"/>
      <c r="CS42" s="45">
        <v>30134.49</v>
      </c>
      <c r="CT42" s="45"/>
      <c r="CU42" s="45"/>
      <c r="CV42" s="45">
        <v>30134.49</v>
      </c>
      <c r="CW42" s="45"/>
      <c r="CX42" s="45"/>
      <c r="CY42" s="45">
        <v>30134.49</v>
      </c>
      <c r="CZ42" s="45"/>
      <c r="DA42" s="45"/>
      <c r="DB42" s="45">
        <v>30134.49</v>
      </c>
      <c r="DC42" s="61">
        <f t="shared" si="8"/>
        <v>361613.87999999995</v>
      </c>
      <c r="DD42" s="61">
        <f t="shared" si="9"/>
        <v>1052084.16</v>
      </c>
      <c r="DE42" s="45"/>
      <c r="DF42" s="45"/>
      <c r="DG42" s="45">
        <v>36703.05</v>
      </c>
      <c r="DH42" s="45"/>
      <c r="DI42" s="45"/>
      <c r="DJ42" s="45">
        <v>36703.05</v>
      </c>
      <c r="DK42" s="45"/>
      <c r="DL42" s="45"/>
      <c r="DM42" s="45">
        <v>36703.05</v>
      </c>
      <c r="DN42" s="45"/>
      <c r="DO42" s="45"/>
      <c r="DP42" s="45">
        <v>36703.05</v>
      </c>
      <c r="DQ42" s="45"/>
      <c r="DR42" s="45"/>
      <c r="DS42" s="45">
        <v>36704.2</v>
      </c>
      <c r="DT42" s="45"/>
      <c r="DU42" s="45"/>
      <c r="DV42" s="45">
        <v>36704.2</v>
      </c>
      <c r="DW42" s="45"/>
      <c r="DX42" s="45"/>
      <c r="DY42" s="45">
        <v>36704.2</v>
      </c>
      <c r="DZ42" s="45"/>
      <c r="EA42" s="45"/>
      <c r="EB42" s="45">
        <v>36704.2</v>
      </c>
      <c r="EC42" s="45"/>
      <c r="ED42" s="45"/>
      <c r="EE42" s="45">
        <v>36704.2</v>
      </c>
      <c r="EF42" s="45"/>
      <c r="EG42" s="45"/>
      <c r="EH42" s="45">
        <v>36704.2</v>
      </c>
      <c r="EI42" s="45"/>
      <c r="EJ42" s="45"/>
      <c r="EK42" s="45">
        <v>36704.2</v>
      </c>
      <c r="EL42" s="45"/>
      <c r="EM42" s="45"/>
      <c r="EN42" s="45">
        <v>36704.2</v>
      </c>
      <c r="EO42" s="62">
        <f>EN42+EK42+EH42+EE42+EB42+DY42+DV42+DS42+DP42+DM42+DJ42+DG42</f>
        <v>440445.8</v>
      </c>
    </row>
    <row r="43" spans="1:145" s="63" customFormat="1" ht="11.25">
      <c r="A43" s="57" t="s">
        <v>53</v>
      </c>
      <c r="B43" s="42"/>
      <c r="C43" s="58">
        <f>3351.91+19076.66</f>
        <v>22428.57</v>
      </c>
      <c r="D43" s="58"/>
      <c r="E43" s="58">
        <f>3367.2+20567.86</f>
        <v>23935.06</v>
      </c>
      <c r="F43" s="58"/>
      <c r="G43" s="58">
        <f>3367.2+23726.7</f>
        <v>27093.9</v>
      </c>
      <c r="H43" s="58"/>
      <c r="I43" s="58">
        <f>3331.43+20475.89</f>
        <v>23807.32</v>
      </c>
      <c r="J43" s="58"/>
      <c r="K43" s="58">
        <f>3311.76+25812.98</f>
        <v>29124.739999999998</v>
      </c>
      <c r="L43" s="58"/>
      <c r="M43" s="58">
        <f>3251.98+28005.33</f>
        <v>31257.31</v>
      </c>
      <c r="N43" s="58"/>
      <c r="O43" s="58">
        <f>3124.49+19326.78</f>
        <v>22451.269999999997</v>
      </c>
      <c r="P43" s="58"/>
      <c r="Q43" s="58">
        <f>3075.75+24949.1</f>
        <v>28024.85</v>
      </c>
      <c r="R43" s="58"/>
      <c r="S43" s="59">
        <f>C43+E43+G43+I43+K43+M43+O43+Q43</f>
        <v>208123.02</v>
      </c>
      <c r="T43" s="45"/>
      <c r="U43" s="45"/>
      <c r="V43" s="45">
        <f>3075.75+22433.37</f>
        <v>25509.12</v>
      </c>
      <c r="W43" s="45"/>
      <c r="X43" s="45"/>
      <c r="Y43" s="60">
        <f>3102.87+17725.64</f>
        <v>20828.51</v>
      </c>
      <c r="Z43" s="45"/>
      <c r="AA43" s="45"/>
      <c r="AB43" s="60">
        <f>3200.79+22579.5</f>
        <v>25780.29</v>
      </c>
      <c r="AC43" s="42"/>
      <c r="AD43" s="42"/>
      <c r="AE43" s="42">
        <f>3248.41+18325.98</f>
        <v>21574.39</v>
      </c>
      <c r="AF43" s="45">
        <f t="shared" si="5"/>
        <v>301815.33</v>
      </c>
      <c r="AG43" s="45"/>
      <c r="AH43" s="45"/>
      <c r="AI43" s="45">
        <f>3925.15+24417.92</f>
        <v>28343.07</v>
      </c>
      <c r="AJ43" s="45"/>
      <c r="AK43" s="45"/>
      <c r="AL43" s="45">
        <f>3910.26+19126.05</f>
        <v>23036.309999999998</v>
      </c>
      <c r="AM43" s="45"/>
      <c r="AN43" s="45"/>
      <c r="AO43" s="45">
        <f>3883.34+27926.17</f>
        <v>31809.51</v>
      </c>
      <c r="AP43" s="45"/>
      <c r="AQ43" s="45"/>
      <c r="AR43" s="45">
        <f>3879.63+28509.59</f>
        <v>32389.22</v>
      </c>
      <c r="AS43" s="45"/>
      <c r="AT43" s="45"/>
      <c r="AU43" s="45">
        <f>3889.26+27320.12</f>
        <v>31209.379999999997</v>
      </c>
      <c r="AV43" s="45"/>
      <c r="AW43" s="45"/>
      <c r="AX43" s="45">
        <f>3806.68+23097.13</f>
        <v>26903.81</v>
      </c>
      <c r="AY43" s="45"/>
      <c r="AZ43" s="45"/>
      <c r="BA43" s="45">
        <f>3797+29042.01</f>
        <v>32839.009999999995</v>
      </c>
      <c r="BB43" s="45"/>
      <c r="BC43" s="45"/>
      <c r="BD43" s="45">
        <v>30475.44</v>
      </c>
      <c r="BE43" s="45"/>
      <c r="BF43" s="45"/>
      <c r="BG43" s="45">
        <v>23356.58</v>
      </c>
      <c r="BH43" s="45"/>
      <c r="BI43" s="45"/>
      <c r="BJ43" s="45">
        <v>28878.27</v>
      </c>
      <c r="BK43" s="45"/>
      <c r="BL43" s="45"/>
      <c r="BM43" s="45">
        <v>36710.88</v>
      </c>
      <c r="BN43" s="45"/>
      <c r="BO43" s="45"/>
      <c r="BP43" s="45">
        <v>28659.29</v>
      </c>
      <c r="BQ43" s="45">
        <f t="shared" si="6"/>
        <v>354610.77</v>
      </c>
      <c r="BR43" s="45">
        <f t="shared" si="7"/>
        <v>656426.1000000001</v>
      </c>
      <c r="BS43" s="45"/>
      <c r="BT43" s="45"/>
      <c r="BU43" s="45">
        <v>27266.25</v>
      </c>
      <c r="BV43" s="45"/>
      <c r="BW43" s="45"/>
      <c r="BX43" s="45">
        <v>27539.66</v>
      </c>
      <c r="BY43" s="45"/>
      <c r="BZ43" s="45"/>
      <c r="CA43" s="45">
        <v>29572.64</v>
      </c>
      <c r="CB43" s="45"/>
      <c r="CC43" s="45"/>
      <c r="CD43" s="45">
        <v>27848.91</v>
      </c>
      <c r="CE43" s="45"/>
      <c r="CF43" s="45"/>
      <c r="CG43" s="45">
        <v>31590.77</v>
      </c>
      <c r="CH43" s="45"/>
      <c r="CI43" s="45"/>
      <c r="CJ43" s="45">
        <v>30780.39</v>
      </c>
      <c r="CK43" s="45"/>
      <c r="CL43" s="45"/>
      <c r="CM43" s="45">
        <v>32985.04</v>
      </c>
      <c r="CN43" s="45"/>
      <c r="CO43" s="45"/>
      <c r="CP43" s="45">
        <v>27893.55</v>
      </c>
      <c r="CQ43" s="45"/>
      <c r="CR43" s="45"/>
      <c r="CS43" s="45">
        <v>30208.16</v>
      </c>
      <c r="CT43" s="45"/>
      <c r="CU43" s="45"/>
      <c r="CV43" s="45">
        <v>25962.44</v>
      </c>
      <c r="CW43" s="45"/>
      <c r="CX43" s="45"/>
      <c r="CY43" s="45">
        <v>29908.68</v>
      </c>
      <c r="CZ43" s="45"/>
      <c r="DA43" s="45"/>
      <c r="DB43" s="45">
        <v>29052.13</v>
      </c>
      <c r="DC43" s="61">
        <f t="shared" si="8"/>
        <v>350608.62</v>
      </c>
      <c r="DD43" s="61">
        <f t="shared" si="9"/>
        <v>1007034.7200000001</v>
      </c>
      <c r="DE43" s="45"/>
      <c r="DF43" s="45"/>
      <c r="DG43" s="45">
        <v>30316.79</v>
      </c>
      <c r="DH43" s="45"/>
      <c r="DI43" s="45"/>
      <c r="DJ43" s="45">
        <v>31405.98</v>
      </c>
      <c r="DK43" s="45"/>
      <c r="DL43" s="45"/>
      <c r="DM43" s="45">
        <v>32987.48</v>
      </c>
      <c r="DN43" s="45"/>
      <c r="DO43" s="45"/>
      <c r="DP43" s="45">
        <v>40010.62</v>
      </c>
      <c r="DQ43" s="45"/>
      <c r="DR43" s="45"/>
      <c r="DS43" s="45">
        <v>38732.61</v>
      </c>
      <c r="DT43" s="45"/>
      <c r="DU43" s="45"/>
      <c r="DV43" s="45">
        <v>36719.94</v>
      </c>
      <c r="DW43" s="45"/>
      <c r="DX43" s="45"/>
      <c r="DY43" s="45">
        <v>34813.2</v>
      </c>
      <c r="DZ43" s="45"/>
      <c r="EA43" s="45"/>
      <c r="EB43" s="45">
        <v>38026.61</v>
      </c>
      <c r="EC43" s="45"/>
      <c r="ED43" s="45"/>
      <c r="EE43" s="45">
        <v>33954.93</v>
      </c>
      <c r="EF43" s="45"/>
      <c r="EG43" s="45"/>
      <c r="EH43" s="45">
        <v>33274.79</v>
      </c>
      <c r="EI43" s="45"/>
      <c r="EJ43" s="45"/>
      <c r="EK43" s="45">
        <v>33117.92</v>
      </c>
      <c r="EL43" s="45"/>
      <c r="EM43" s="45"/>
      <c r="EN43" s="45">
        <v>40035.4</v>
      </c>
      <c r="EO43" s="62">
        <f>EN43+EK43+EH43+EE43+EB43+DY43+DV43+DS43+DP43+DM43+DJ43+DG43</f>
        <v>423396.26999999996</v>
      </c>
    </row>
    <row r="44" spans="1:145" s="6" customFormat="1" ht="18" customHeight="1">
      <c r="A44" s="27" t="s">
        <v>54</v>
      </c>
      <c r="B44" s="18">
        <v>40257.72</v>
      </c>
      <c r="C44" s="29">
        <f>C42-C43</f>
        <v>2826.75</v>
      </c>
      <c r="D44" s="29"/>
      <c r="E44" s="29">
        <f aca="true" t="shared" si="15" ref="E44:Q44">E42-E43</f>
        <v>1320.2599999999984</v>
      </c>
      <c r="F44" s="29"/>
      <c r="G44" s="29">
        <f t="shared" si="15"/>
        <v>-1838.5800000000017</v>
      </c>
      <c r="H44" s="29"/>
      <c r="I44" s="29">
        <f t="shared" si="15"/>
        <v>1448</v>
      </c>
      <c r="J44" s="29"/>
      <c r="K44" s="29">
        <f t="shared" si="15"/>
        <v>-3869.4199999999983</v>
      </c>
      <c r="L44" s="29"/>
      <c r="M44" s="29">
        <f t="shared" si="15"/>
        <v>-6001.990000000002</v>
      </c>
      <c r="N44" s="29"/>
      <c r="O44" s="29">
        <f t="shared" si="15"/>
        <v>2804.050000000003</v>
      </c>
      <c r="P44" s="29"/>
      <c r="Q44" s="29">
        <f t="shared" si="15"/>
        <v>-2769.529999999999</v>
      </c>
      <c r="R44" s="29">
        <v>34177.26</v>
      </c>
      <c r="S44" s="17">
        <v>15123.78</v>
      </c>
      <c r="T44" s="19"/>
      <c r="U44" s="19"/>
      <c r="V44" s="19">
        <f>V42-V43</f>
        <v>-253.79999999999927</v>
      </c>
      <c r="W44" s="19">
        <f aca="true" t="shared" si="16" ref="W44:AL44">W42-W43</f>
        <v>0</v>
      </c>
      <c r="X44" s="19">
        <f t="shared" si="16"/>
        <v>0</v>
      </c>
      <c r="Y44" s="19">
        <f t="shared" si="16"/>
        <v>4426.810000000001</v>
      </c>
      <c r="Z44" s="19">
        <f t="shared" si="16"/>
        <v>0</v>
      </c>
      <c r="AA44" s="19">
        <f t="shared" si="16"/>
        <v>0</v>
      </c>
      <c r="AB44" s="19">
        <f t="shared" si="16"/>
        <v>-524.9700000000012</v>
      </c>
      <c r="AC44" s="19">
        <f t="shared" si="16"/>
        <v>0</v>
      </c>
      <c r="AD44" s="19">
        <f t="shared" si="16"/>
        <v>0</v>
      </c>
      <c r="AE44" s="19">
        <f t="shared" si="16"/>
        <v>3680.9300000000003</v>
      </c>
      <c r="AF44" s="19">
        <f t="shared" si="5"/>
        <v>22452.75</v>
      </c>
      <c r="AG44" s="19">
        <f t="shared" si="16"/>
        <v>0</v>
      </c>
      <c r="AH44" s="19">
        <f t="shared" si="16"/>
        <v>0</v>
      </c>
      <c r="AI44" s="19">
        <f t="shared" si="16"/>
        <v>2173.779999999999</v>
      </c>
      <c r="AJ44" s="19">
        <f t="shared" si="16"/>
        <v>0</v>
      </c>
      <c r="AK44" s="19">
        <f t="shared" si="16"/>
        <v>0</v>
      </c>
      <c r="AL44" s="19">
        <f t="shared" si="16"/>
        <v>7480.540000000001</v>
      </c>
      <c r="AM44" s="19"/>
      <c r="AN44" s="19"/>
      <c r="AO44" s="19">
        <f>AO42-AO43</f>
        <v>-1292.6599999999999</v>
      </c>
      <c r="AP44" s="19">
        <f aca="true" t="shared" si="17" ref="AP44:AU44">AP42-AP43</f>
        <v>0</v>
      </c>
      <c r="AQ44" s="19">
        <f t="shared" si="17"/>
        <v>0</v>
      </c>
      <c r="AR44" s="19">
        <f t="shared" si="17"/>
        <v>-1872.3700000000026</v>
      </c>
      <c r="AS44" s="19">
        <f t="shared" si="17"/>
        <v>0</v>
      </c>
      <c r="AT44" s="19">
        <f t="shared" si="17"/>
        <v>0</v>
      </c>
      <c r="AU44" s="19">
        <f t="shared" si="17"/>
        <v>-692.5299999999988</v>
      </c>
      <c r="AV44" s="19"/>
      <c r="AW44" s="19"/>
      <c r="AX44" s="19">
        <f>AX42-AX43</f>
        <v>3613.0399999999972</v>
      </c>
      <c r="AY44" s="19">
        <f aca="true" t="shared" si="18" ref="AY44:BD44">AY42-AY43</f>
        <v>0</v>
      </c>
      <c r="AZ44" s="19">
        <f t="shared" si="18"/>
        <v>0</v>
      </c>
      <c r="BA44" s="19">
        <f t="shared" si="18"/>
        <v>-2322.159999999996</v>
      </c>
      <c r="BB44" s="19">
        <f t="shared" si="18"/>
        <v>0</v>
      </c>
      <c r="BC44" s="19">
        <f t="shared" si="18"/>
        <v>0</v>
      </c>
      <c r="BD44" s="19">
        <f t="shared" si="18"/>
        <v>41.409999999999854</v>
      </c>
      <c r="BE44" s="19">
        <f aca="true" t="shared" si="19" ref="BE44:BM44">BE42-BE43</f>
        <v>0</v>
      </c>
      <c r="BF44" s="19">
        <f t="shared" si="19"/>
        <v>0</v>
      </c>
      <c r="BG44" s="19">
        <f t="shared" si="19"/>
        <v>7160.269999999997</v>
      </c>
      <c r="BH44" s="19">
        <f t="shared" si="19"/>
        <v>0</v>
      </c>
      <c r="BI44" s="19">
        <f t="shared" si="19"/>
        <v>0</v>
      </c>
      <c r="BJ44" s="19">
        <f t="shared" si="19"/>
        <v>1638.579999999998</v>
      </c>
      <c r="BK44" s="19">
        <f t="shared" si="19"/>
        <v>0</v>
      </c>
      <c r="BL44" s="19">
        <f t="shared" si="19"/>
        <v>0</v>
      </c>
      <c r="BM44" s="19">
        <f t="shared" si="19"/>
        <v>-6194.029999999999</v>
      </c>
      <c r="BN44" s="19">
        <f>BN42-BN43</f>
        <v>0</v>
      </c>
      <c r="BO44" s="19">
        <f>BO42-BO43</f>
        <v>0</v>
      </c>
      <c r="BP44" s="19">
        <f>BP42-BP43</f>
        <v>1857.5599999999977</v>
      </c>
      <c r="BQ44" s="19">
        <f t="shared" si="6"/>
        <v>11591.429999999993</v>
      </c>
      <c r="BR44" s="19">
        <f t="shared" si="7"/>
        <v>34044.17999999999</v>
      </c>
      <c r="BS44" s="19"/>
      <c r="BT44" s="19"/>
      <c r="BU44" s="19">
        <f>BU42-BU43</f>
        <v>2868.2400000000016</v>
      </c>
      <c r="BV44" s="19"/>
      <c r="BW44" s="19"/>
      <c r="BX44" s="19">
        <f>BX42-BX43</f>
        <v>2594.8300000000017</v>
      </c>
      <c r="BY44" s="19"/>
      <c r="BZ44" s="19"/>
      <c r="CA44" s="19">
        <f>CA42-CA43</f>
        <v>561.8500000000022</v>
      </c>
      <c r="CB44" s="19"/>
      <c r="CC44" s="19"/>
      <c r="CD44" s="19">
        <f>CD42-CD43</f>
        <v>2285.5800000000017</v>
      </c>
      <c r="CE44" s="19"/>
      <c r="CF44" s="19"/>
      <c r="CG44" s="19">
        <f>CG42-CG43</f>
        <v>-1456.2799999999988</v>
      </c>
      <c r="CH44" s="19"/>
      <c r="CI44" s="19"/>
      <c r="CJ44" s="19">
        <f>CJ42-CJ43</f>
        <v>-645.8999999999978</v>
      </c>
      <c r="CK44" s="19"/>
      <c r="CL44" s="19"/>
      <c r="CM44" s="19">
        <f>CM42-CM43</f>
        <v>-2850.5499999999993</v>
      </c>
      <c r="CN44" s="19"/>
      <c r="CO44" s="19"/>
      <c r="CP44" s="19">
        <f>CP42-CP43</f>
        <v>2240.9400000000023</v>
      </c>
      <c r="CQ44" s="19"/>
      <c r="CR44" s="19"/>
      <c r="CS44" s="19">
        <f>CS42-CS43</f>
        <v>-73.66999999999825</v>
      </c>
      <c r="CT44" s="19"/>
      <c r="CU44" s="19"/>
      <c r="CV44" s="19">
        <f>CV42-CV43</f>
        <v>4172.050000000003</v>
      </c>
      <c r="CW44" s="19"/>
      <c r="CX44" s="19"/>
      <c r="CY44" s="19">
        <f>CY42-CY43</f>
        <v>225.8100000000013</v>
      </c>
      <c r="CZ44" s="19"/>
      <c r="DA44" s="19"/>
      <c r="DB44" s="19">
        <f>DB42-DB43</f>
        <v>1082.3600000000006</v>
      </c>
      <c r="DC44" s="9">
        <f t="shared" si="8"/>
        <v>11005.26000000002</v>
      </c>
      <c r="DD44" s="9">
        <f t="shared" si="9"/>
        <v>45049.44000000002</v>
      </c>
      <c r="DE44" s="19"/>
      <c r="DF44" s="19"/>
      <c r="DG44" s="19">
        <f>DG42-DG43</f>
        <v>6386.260000000002</v>
      </c>
      <c r="DH44" s="19"/>
      <c r="DI44" s="19"/>
      <c r="DJ44" s="19">
        <f>DJ42-DJ43</f>
        <v>5297.070000000003</v>
      </c>
      <c r="DK44" s="19"/>
      <c r="DL44" s="19"/>
      <c r="DM44" s="19">
        <f>DM42-DM43</f>
        <v>3715.5699999999997</v>
      </c>
      <c r="DN44" s="19"/>
      <c r="DO44" s="19"/>
      <c r="DP44" s="19">
        <f>DP42-DP43</f>
        <v>-3307.5699999999997</v>
      </c>
      <c r="DQ44" s="19"/>
      <c r="DR44" s="19"/>
      <c r="DS44" s="19">
        <f>DS42-DS43</f>
        <v>-2028.4100000000035</v>
      </c>
      <c r="DT44" s="19"/>
      <c r="DU44" s="19"/>
      <c r="DV44" s="19">
        <f>DV42-DV43</f>
        <v>-15.740000000005239</v>
      </c>
      <c r="DW44" s="19"/>
      <c r="DX44" s="19"/>
      <c r="DY44" s="19">
        <f>DY42-DY43</f>
        <v>1891</v>
      </c>
      <c r="DZ44" s="19"/>
      <c r="EA44" s="19"/>
      <c r="EB44" s="19">
        <f>EB42-EB43</f>
        <v>-1322.4100000000035</v>
      </c>
      <c r="EC44" s="19"/>
      <c r="ED44" s="19"/>
      <c r="EE44" s="19">
        <f>EE42-EE43</f>
        <v>2749.269999999997</v>
      </c>
      <c r="EF44" s="19"/>
      <c r="EG44" s="19"/>
      <c r="EH44" s="19">
        <f>EH42-EH43</f>
        <v>3429.409999999996</v>
      </c>
      <c r="EI44" s="19"/>
      <c r="EJ44" s="19"/>
      <c r="EK44" s="19">
        <f>EK42-EK43</f>
        <v>3586.279999999999</v>
      </c>
      <c r="EL44" s="19"/>
      <c r="EM44" s="19"/>
      <c r="EN44" s="19">
        <f>EN42-EN43</f>
        <v>-3331.2000000000044</v>
      </c>
      <c r="EO44" s="19">
        <f>EO42-EO43</f>
        <v>17049.530000000028</v>
      </c>
    </row>
    <row r="45" spans="1:145" s="6" customFormat="1" ht="22.5" hidden="1">
      <c r="A45" s="27" t="s">
        <v>55</v>
      </c>
      <c r="B45" s="1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>
        <v>-6080.46</v>
      </c>
      <c r="T45" s="19"/>
      <c r="U45" s="19"/>
      <c r="V45" s="19"/>
      <c r="W45" s="19"/>
      <c r="X45" s="19"/>
      <c r="Y45" s="30"/>
      <c r="Z45" s="19"/>
      <c r="AA45" s="19"/>
      <c r="AB45" s="30"/>
      <c r="AC45" s="18"/>
      <c r="AD45" s="18"/>
      <c r="AE45" s="18"/>
      <c r="AF45" s="19">
        <f t="shared" si="5"/>
        <v>-6080.46</v>
      </c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>
        <f t="shared" si="6"/>
        <v>0</v>
      </c>
      <c r="BR45" s="19">
        <f t="shared" si="7"/>
        <v>-6080.46</v>
      </c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9">
        <f t="shared" si="8"/>
        <v>0</v>
      </c>
      <c r="DD45" s="9">
        <f t="shared" si="9"/>
        <v>-6080.46</v>
      </c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31">
        <f aca="true" t="shared" si="20" ref="EO45:EO66">EN45+EK45+EH45+EE45+EB45+DY45+DV45+DS45+DP45+DM45+DJ45+DG45</f>
        <v>0</v>
      </c>
    </row>
    <row r="46" spans="1:145" s="6" customFormat="1" ht="22.5">
      <c r="A46" s="27" t="s">
        <v>56</v>
      </c>
      <c r="B46" s="18"/>
      <c r="C46" s="29">
        <f>C43-C41</f>
        <v>1432.9100000000035</v>
      </c>
      <c r="D46" s="29"/>
      <c r="E46" s="29">
        <f aca="true" t="shared" si="21" ref="E46:Q46">E43-E41</f>
        <v>2484.5600000000013</v>
      </c>
      <c r="F46" s="29">
        <f t="shared" si="21"/>
        <v>0</v>
      </c>
      <c r="G46" s="29">
        <f t="shared" si="21"/>
        <v>6098.240000000005</v>
      </c>
      <c r="H46" s="29">
        <f t="shared" si="21"/>
        <v>0</v>
      </c>
      <c r="I46" s="29">
        <f t="shared" si="21"/>
        <v>-5766.180000000004</v>
      </c>
      <c r="J46" s="29">
        <f t="shared" si="21"/>
        <v>0</v>
      </c>
      <c r="K46" s="29">
        <f t="shared" si="21"/>
        <v>8129.080000000002</v>
      </c>
      <c r="L46" s="29">
        <f t="shared" si="21"/>
        <v>0</v>
      </c>
      <c r="M46" s="29">
        <f t="shared" si="21"/>
        <v>10031.550000000007</v>
      </c>
      <c r="N46" s="29">
        <f t="shared" si="21"/>
        <v>0</v>
      </c>
      <c r="O46" s="29">
        <f t="shared" si="21"/>
        <v>159.06999999999607</v>
      </c>
      <c r="P46" s="29">
        <f t="shared" si="21"/>
        <v>0</v>
      </c>
      <c r="Q46" s="29">
        <f t="shared" si="21"/>
        <v>6942.929999999997</v>
      </c>
      <c r="R46" s="29"/>
      <c r="S46" s="17">
        <f>C46+E46+G46+I46+K46+M46+O46+Q46</f>
        <v>29512.160000000007</v>
      </c>
      <c r="T46" s="19"/>
      <c r="U46" s="19"/>
      <c r="V46" s="19">
        <f>V43-V41</f>
        <v>4545.799999999996</v>
      </c>
      <c r="W46" s="19">
        <f aca="true" t="shared" si="22" ref="W46:AL46">W43-W41</f>
        <v>0</v>
      </c>
      <c r="X46" s="19">
        <f t="shared" si="22"/>
        <v>0</v>
      </c>
      <c r="Y46" s="19">
        <f t="shared" si="22"/>
        <v>-3760.3600000000006</v>
      </c>
      <c r="Z46" s="19">
        <f t="shared" si="22"/>
        <v>0</v>
      </c>
      <c r="AA46" s="19">
        <f t="shared" si="22"/>
        <v>0</v>
      </c>
      <c r="AB46" s="19">
        <f t="shared" si="22"/>
        <v>6447.620000000003</v>
      </c>
      <c r="AC46" s="19">
        <f t="shared" si="22"/>
        <v>0</v>
      </c>
      <c r="AD46" s="19">
        <f t="shared" si="22"/>
        <v>0</v>
      </c>
      <c r="AE46" s="19">
        <f t="shared" si="22"/>
        <v>-34502.19750000001</v>
      </c>
      <c r="AF46" s="19">
        <f t="shared" si="5"/>
        <v>2243.022499999999</v>
      </c>
      <c r="AG46" s="19">
        <f t="shared" si="22"/>
        <v>0</v>
      </c>
      <c r="AH46" s="19">
        <f t="shared" si="22"/>
        <v>0</v>
      </c>
      <c r="AI46" s="19">
        <f t="shared" si="22"/>
        <v>-1249.712857142862</v>
      </c>
      <c r="AJ46" s="19">
        <f t="shared" si="22"/>
        <v>0</v>
      </c>
      <c r="AK46" s="19">
        <f t="shared" si="22"/>
        <v>0</v>
      </c>
      <c r="AL46" s="19">
        <f t="shared" si="22"/>
        <v>-16334.490000000005</v>
      </c>
      <c r="AM46" s="19"/>
      <c r="AN46" s="19"/>
      <c r="AO46" s="19">
        <f>AO43-AO41</f>
        <v>6517.139999999996</v>
      </c>
      <c r="AP46" s="19">
        <f aca="true" t="shared" si="23" ref="AP46:AU46">AP43-AP41</f>
        <v>0</v>
      </c>
      <c r="AQ46" s="19">
        <f t="shared" si="23"/>
        <v>0</v>
      </c>
      <c r="AR46" s="19">
        <f t="shared" si="23"/>
        <v>4058.979999999996</v>
      </c>
      <c r="AS46" s="19">
        <f t="shared" si="23"/>
        <v>0</v>
      </c>
      <c r="AT46" s="19">
        <f t="shared" si="23"/>
        <v>0</v>
      </c>
      <c r="AU46" s="19">
        <f t="shared" si="23"/>
        <v>3068.3399999999965</v>
      </c>
      <c r="AV46" s="19"/>
      <c r="AW46" s="19"/>
      <c r="AX46" s="19">
        <f>AX43-AX41</f>
        <v>3078.0399999999972</v>
      </c>
      <c r="AY46" s="19">
        <f aca="true" t="shared" si="24" ref="AY46:BD46">AY43-AY41</f>
        <v>0</v>
      </c>
      <c r="AZ46" s="19">
        <f t="shared" si="24"/>
        <v>0</v>
      </c>
      <c r="BA46" s="19">
        <f t="shared" si="24"/>
        <v>9494.589999999993</v>
      </c>
      <c r="BB46" s="19">
        <f t="shared" si="24"/>
        <v>0</v>
      </c>
      <c r="BC46" s="19">
        <f t="shared" si="24"/>
        <v>0</v>
      </c>
      <c r="BD46" s="19">
        <f t="shared" si="24"/>
        <v>5406.23</v>
      </c>
      <c r="BE46" s="19">
        <f aca="true" t="shared" si="25" ref="BE46:BM46">BE43-BE41</f>
        <v>0</v>
      </c>
      <c r="BF46" s="19">
        <f t="shared" si="25"/>
        <v>0</v>
      </c>
      <c r="BG46" s="19">
        <f t="shared" si="25"/>
        <v>-410.1100000000042</v>
      </c>
      <c r="BH46" s="19">
        <f t="shared" si="25"/>
        <v>0</v>
      </c>
      <c r="BI46" s="19">
        <f t="shared" si="25"/>
        <v>0</v>
      </c>
      <c r="BJ46" s="19">
        <f t="shared" si="25"/>
        <v>3922.279999999999</v>
      </c>
      <c r="BK46" s="19">
        <f t="shared" si="25"/>
        <v>0</v>
      </c>
      <c r="BL46" s="19">
        <f t="shared" si="25"/>
        <v>0</v>
      </c>
      <c r="BM46" s="19">
        <f t="shared" si="25"/>
        <v>-6657.460000000006</v>
      </c>
      <c r="BN46" s="19">
        <f>BN43-BN41</f>
        <v>0</v>
      </c>
      <c r="BO46" s="19">
        <f>BO43-BO41</f>
        <v>0</v>
      </c>
      <c r="BP46" s="19">
        <f>BP43-BP41</f>
        <v>318.4399999999987</v>
      </c>
      <c r="BQ46" s="19">
        <f t="shared" si="6"/>
        <v>11212.267142857097</v>
      </c>
      <c r="BR46" s="19">
        <f t="shared" si="7"/>
        <v>13455.289642857097</v>
      </c>
      <c r="BS46" s="19"/>
      <c r="BT46" s="19"/>
      <c r="BU46" s="19">
        <f>BU43-BU41</f>
        <v>78.86999999999898</v>
      </c>
      <c r="BV46" s="19"/>
      <c r="BW46" s="19"/>
      <c r="BX46" s="19">
        <f>BX43-BX41</f>
        <v>-15873.09999999998</v>
      </c>
      <c r="BY46" s="19"/>
      <c r="BZ46" s="19"/>
      <c r="CA46" s="19">
        <f>CA43-CA41</f>
        <v>-10241.649999999994</v>
      </c>
      <c r="CB46" s="19"/>
      <c r="CC46" s="19"/>
      <c r="CD46" s="19">
        <f>CD43-CD41</f>
        <v>1520.2099999999991</v>
      </c>
      <c r="CE46" s="19"/>
      <c r="CF46" s="19"/>
      <c r="CG46" s="19">
        <f>CG43-CG41</f>
        <v>7167.639999999999</v>
      </c>
      <c r="CH46" s="19"/>
      <c r="CI46" s="19"/>
      <c r="CJ46" s="19">
        <f>CJ43-CJ41</f>
        <v>5926.939999999999</v>
      </c>
      <c r="CK46" s="19"/>
      <c r="CL46" s="19"/>
      <c r="CM46" s="19">
        <f>CM43-CM41</f>
        <v>-15015.279999999992</v>
      </c>
      <c r="CN46" s="19"/>
      <c r="CO46" s="19"/>
      <c r="CP46" s="19">
        <f>CP43-CP41</f>
        <v>-120.2300000000032</v>
      </c>
      <c r="CQ46" s="19"/>
      <c r="CR46" s="19"/>
      <c r="CS46" s="19">
        <f>CS43-CS41</f>
        <v>-3603.9699999999975</v>
      </c>
      <c r="CT46" s="19"/>
      <c r="CU46" s="19"/>
      <c r="CV46" s="19">
        <f>CV43-CV41</f>
        <v>-704.1800000000003</v>
      </c>
      <c r="CW46" s="19"/>
      <c r="CX46" s="19"/>
      <c r="CY46" s="19">
        <f>CY43-CY41</f>
        <v>3201.4399999999987</v>
      </c>
      <c r="CZ46" s="19"/>
      <c r="DA46" s="19"/>
      <c r="DB46" s="19">
        <f>DB43-DB41</f>
        <v>-49009.04999999999</v>
      </c>
      <c r="DC46" s="9">
        <f t="shared" si="8"/>
        <v>-76672.35999999996</v>
      </c>
      <c r="DD46" s="9">
        <f t="shared" si="9"/>
        <v>-63217.07035714286</v>
      </c>
      <c r="DE46" s="19"/>
      <c r="DF46" s="19"/>
      <c r="DG46" s="19">
        <f>DG43-DG41</f>
        <v>1509.0579999999973</v>
      </c>
      <c r="DH46" s="19"/>
      <c r="DI46" s="19"/>
      <c r="DJ46" s="19">
        <f>DJ43-DJ41</f>
        <v>-22080.74200000001</v>
      </c>
      <c r="DK46" s="19"/>
      <c r="DL46" s="19"/>
      <c r="DM46" s="19">
        <f>DM43-DM41</f>
        <v>-139360.83199999997</v>
      </c>
      <c r="DN46" s="19"/>
      <c r="DO46" s="19"/>
      <c r="DP46" s="19">
        <f>DP43-DP41</f>
        <v>6816.238000000005</v>
      </c>
      <c r="DQ46" s="19"/>
      <c r="DR46" s="19"/>
      <c r="DS46" s="19">
        <f>DS43-DS41</f>
        <v>10861.297999999995</v>
      </c>
      <c r="DT46" s="19"/>
      <c r="DU46" s="19"/>
      <c r="DV46" s="19">
        <f>DV43-DV41</f>
        <v>8715.668000000001</v>
      </c>
      <c r="DW46" s="19"/>
      <c r="DX46" s="19"/>
      <c r="DY46" s="19">
        <f>DY43-DY41</f>
        <v>9808.927999999993</v>
      </c>
      <c r="DZ46" s="19"/>
      <c r="EA46" s="19"/>
      <c r="EB46" s="19">
        <f>EB43-EB41</f>
        <v>11692.077999999998</v>
      </c>
      <c r="EC46" s="19"/>
      <c r="ED46" s="19"/>
      <c r="EE46" s="19">
        <f>EE43-EE41</f>
        <v>4661.858</v>
      </c>
      <c r="EF46" s="19"/>
      <c r="EG46" s="19"/>
      <c r="EH46" s="19">
        <f>EH43-EH41</f>
        <v>-14087.491999999991</v>
      </c>
      <c r="EI46" s="19"/>
      <c r="EJ46" s="19"/>
      <c r="EK46" s="19">
        <f>EK43-EK41</f>
        <v>5355.577999999998</v>
      </c>
      <c r="EL46" s="19"/>
      <c r="EM46" s="19"/>
      <c r="EN46" s="19">
        <f>EN43-EN41</f>
        <v>-46207.692</v>
      </c>
      <c r="EO46" s="19">
        <f>EO43-EO41</f>
        <v>-162316.05399999995</v>
      </c>
    </row>
    <row r="47" spans="1:145" s="7" customFormat="1" ht="12.75">
      <c r="A47" s="28" t="s">
        <v>57</v>
      </c>
      <c r="B47" s="16"/>
      <c r="C47" s="16">
        <v>2729.16</v>
      </c>
      <c r="D47" s="16"/>
      <c r="E47" s="16">
        <v>1681.28</v>
      </c>
      <c r="F47" s="16"/>
      <c r="G47" s="16">
        <v>2729.16</v>
      </c>
      <c r="H47" s="16"/>
      <c r="I47" s="16">
        <v>2713.2</v>
      </c>
      <c r="J47" s="16"/>
      <c r="K47" s="16">
        <v>2665.32</v>
      </c>
      <c r="L47" s="16"/>
      <c r="M47" s="16">
        <v>2665.32</v>
      </c>
      <c r="N47" s="16"/>
      <c r="O47" s="16">
        <v>2601.48</v>
      </c>
      <c r="P47" s="16"/>
      <c r="Q47" s="16">
        <v>2617.44</v>
      </c>
      <c r="R47" s="16"/>
      <c r="S47" s="17">
        <f>C47+E47+G47+I47+K47+M47+O47+Q47</f>
        <v>20402.359999999997</v>
      </c>
      <c r="T47" s="19"/>
      <c r="U47" s="19"/>
      <c r="V47" s="19">
        <v>4763.27</v>
      </c>
      <c r="W47" s="19"/>
      <c r="X47" s="19"/>
      <c r="Y47" s="30">
        <v>4107.25</v>
      </c>
      <c r="Z47" s="19"/>
      <c r="AA47" s="19"/>
      <c r="AB47" s="30">
        <v>4205.53</v>
      </c>
      <c r="AC47" s="18"/>
      <c r="AD47" s="18"/>
      <c r="AE47" s="18">
        <v>3773.94</v>
      </c>
      <c r="AF47" s="19">
        <f t="shared" si="5"/>
        <v>37252.35</v>
      </c>
      <c r="AG47" s="19"/>
      <c r="AH47" s="19"/>
      <c r="AI47" s="19">
        <v>3691.14</v>
      </c>
      <c r="AJ47" s="19"/>
      <c r="AK47" s="19"/>
      <c r="AL47" s="19">
        <v>3679.55</v>
      </c>
      <c r="AM47" s="19"/>
      <c r="AN47" s="19"/>
      <c r="AO47" s="19">
        <v>3651.19</v>
      </c>
      <c r="AP47" s="19"/>
      <c r="AQ47" s="19"/>
      <c r="AR47" s="19">
        <v>3574.43</v>
      </c>
      <c r="AS47" s="19"/>
      <c r="AT47" s="19"/>
      <c r="AU47" s="19">
        <v>3510.15</v>
      </c>
      <c r="AV47" s="19"/>
      <c r="AW47" s="19"/>
      <c r="AX47" s="19">
        <v>3573.75</v>
      </c>
      <c r="AY47" s="19"/>
      <c r="AZ47" s="19"/>
      <c r="BA47" s="19">
        <v>3284.69</v>
      </c>
      <c r="BB47" s="19"/>
      <c r="BC47" s="19"/>
      <c r="BD47" s="19">
        <v>3125.53</v>
      </c>
      <c r="BE47" s="19"/>
      <c r="BF47" s="19"/>
      <c r="BG47" s="19">
        <v>3558.06</v>
      </c>
      <c r="BH47" s="19"/>
      <c r="BI47" s="19"/>
      <c r="BJ47" s="19">
        <v>3565.84</v>
      </c>
      <c r="BK47" s="19"/>
      <c r="BL47" s="19"/>
      <c r="BM47" s="19">
        <v>3552.9</v>
      </c>
      <c r="BN47" s="19"/>
      <c r="BO47" s="19"/>
      <c r="BP47" s="19">
        <v>3481.43</v>
      </c>
      <c r="BQ47" s="19">
        <f t="shared" si="6"/>
        <v>42248.66</v>
      </c>
      <c r="BR47" s="19">
        <f t="shared" si="7"/>
        <v>79501.01000000001</v>
      </c>
      <c r="BS47" s="19"/>
      <c r="BT47" s="19"/>
      <c r="BU47" s="19">
        <v>3691.98</v>
      </c>
      <c r="BV47" s="19"/>
      <c r="BW47" s="19"/>
      <c r="BX47" s="19">
        <v>3935.88</v>
      </c>
      <c r="BY47" s="19"/>
      <c r="BZ47" s="19"/>
      <c r="CA47" s="19">
        <v>4246.33</v>
      </c>
      <c r="CB47" s="19"/>
      <c r="CC47" s="19"/>
      <c r="CD47" s="19">
        <v>4027.41</v>
      </c>
      <c r="CE47" s="19"/>
      <c r="CF47" s="19"/>
      <c r="CG47" s="19">
        <v>3918.07</v>
      </c>
      <c r="CH47" s="19"/>
      <c r="CI47" s="19"/>
      <c r="CJ47" s="19">
        <v>4038.29</v>
      </c>
      <c r="CK47" s="19"/>
      <c r="CL47" s="19"/>
      <c r="CM47" s="19">
        <v>4125.37</v>
      </c>
      <c r="CN47" s="19"/>
      <c r="CO47" s="19"/>
      <c r="CP47" s="19">
        <v>4023.65</v>
      </c>
      <c r="CQ47" s="19"/>
      <c r="CR47" s="19"/>
      <c r="CS47" s="19">
        <v>3795.38</v>
      </c>
      <c r="CT47" s="19"/>
      <c r="CU47" s="19"/>
      <c r="CV47" s="19">
        <v>4179.23</v>
      </c>
      <c r="CW47" s="19"/>
      <c r="CX47" s="19"/>
      <c r="CY47" s="19">
        <v>4230.94</v>
      </c>
      <c r="CZ47" s="19"/>
      <c r="DA47" s="19"/>
      <c r="DB47" s="19">
        <v>4194.9</v>
      </c>
      <c r="DC47" s="9">
        <f t="shared" si="8"/>
        <v>48407.43000000001</v>
      </c>
      <c r="DD47" s="9">
        <f t="shared" si="9"/>
        <v>127908.44000000002</v>
      </c>
      <c r="DE47" s="19"/>
      <c r="DF47" s="19"/>
      <c r="DG47" s="19">
        <v>4564.02</v>
      </c>
      <c r="DH47" s="19"/>
      <c r="DI47" s="19"/>
      <c r="DJ47" s="19">
        <v>4644.66</v>
      </c>
      <c r="DK47" s="19"/>
      <c r="DL47" s="19"/>
      <c r="DM47" s="19">
        <v>4536.68</v>
      </c>
      <c r="DN47" s="19"/>
      <c r="DO47" s="19"/>
      <c r="DP47" s="19">
        <v>4591.38</v>
      </c>
      <c r="DQ47" s="19"/>
      <c r="DR47" s="19"/>
      <c r="DS47" s="19">
        <v>4285.28</v>
      </c>
      <c r="DT47" s="19"/>
      <c r="DU47" s="19"/>
      <c r="DV47" s="19">
        <v>4644.46</v>
      </c>
      <c r="DW47" s="19"/>
      <c r="DX47" s="19"/>
      <c r="DY47" s="19">
        <v>4610.61</v>
      </c>
      <c r="DZ47" s="19"/>
      <c r="EA47" s="19"/>
      <c r="EB47" s="19">
        <v>4415.18</v>
      </c>
      <c r="EC47" s="19"/>
      <c r="ED47" s="19"/>
      <c r="EE47" s="19">
        <v>4522.19</v>
      </c>
      <c r="EF47" s="19"/>
      <c r="EG47" s="19"/>
      <c r="EH47" s="19">
        <v>4540.8</v>
      </c>
      <c r="EI47" s="19"/>
      <c r="EJ47" s="19"/>
      <c r="EK47" s="19">
        <v>4532.64</v>
      </c>
      <c r="EL47" s="19"/>
      <c r="EM47" s="19"/>
      <c r="EN47" s="19">
        <v>4494.19</v>
      </c>
      <c r="EO47" s="31">
        <f t="shared" si="20"/>
        <v>54382.09</v>
      </c>
    </row>
    <row r="48" spans="1:145" s="65" customFormat="1" ht="12.75">
      <c r="A48" s="57" t="s">
        <v>58</v>
      </c>
      <c r="B48" s="38"/>
      <c r="C48" s="38">
        <v>2712.87</v>
      </c>
      <c r="D48" s="38"/>
      <c r="E48" s="38">
        <v>2638.81</v>
      </c>
      <c r="F48" s="38"/>
      <c r="G48" s="62">
        <v>2648.54</v>
      </c>
      <c r="H48" s="62"/>
      <c r="I48" s="62">
        <v>2704.45</v>
      </c>
      <c r="J48" s="62"/>
      <c r="K48" s="62">
        <v>2665.32</v>
      </c>
      <c r="L48" s="62"/>
      <c r="M48" s="62">
        <v>2665.32</v>
      </c>
      <c r="N48" s="62"/>
      <c r="O48" s="62">
        <v>2613.52</v>
      </c>
      <c r="P48" s="62"/>
      <c r="Q48" s="62">
        <v>2521.95</v>
      </c>
      <c r="R48" s="62"/>
      <c r="S48" s="59">
        <f>S49+S50</f>
        <v>68270.3</v>
      </c>
      <c r="T48" s="59"/>
      <c r="U48" s="59"/>
      <c r="V48" s="59">
        <v>2590.16</v>
      </c>
      <c r="W48" s="59"/>
      <c r="X48" s="59"/>
      <c r="Y48" s="64">
        <v>2549.13</v>
      </c>
      <c r="Z48" s="59"/>
      <c r="AA48" s="59"/>
      <c r="AB48" s="64">
        <v>2560.87</v>
      </c>
      <c r="AC48" s="42"/>
      <c r="AD48" s="42"/>
      <c r="AE48" s="42">
        <v>2582.86</v>
      </c>
      <c r="AF48" s="45">
        <f t="shared" si="5"/>
        <v>78553.32</v>
      </c>
      <c r="AG48" s="59"/>
      <c r="AH48" s="59"/>
      <c r="AI48" s="59">
        <v>3691.14</v>
      </c>
      <c r="AJ48" s="59"/>
      <c r="AK48" s="59"/>
      <c r="AL48" s="59">
        <v>3679.55</v>
      </c>
      <c r="AM48" s="59"/>
      <c r="AN48" s="59"/>
      <c r="AO48" s="59">
        <v>3651.19</v>
      </c>
      <c r="AP48" s="59"/>
      <c r="AQ48" s="59"/>
      <c r="AR48" s="59">
        <v>3574.43</v>
      </c>
      <c r="AS48" s="59"/>
      <c r="AT48" s="59"/>
      <c r="AU48" s="59">
        <v>3510.15</v>
      </c>
      <c r="AV48" s="59"/>
      <c r="AW48" s="59"/>
      <c r="AX48" s="59">
        <v>3573.75</v>
      </c>
      <c r="AY48" s="59"/>
      <c r="AZ48" s="59"/>
      <c r="BA48" s="40">
        <v>3284.69</v>
      </c>
      <c r="BB48" s="59"/>
      <c r="BC48" s="59"/>
      <c r="BD48" s="40">
        <v>3125.53</v>
      </c>
      <c r="BE48" s="59"/>
      <c r="BF48" s="59"/>
      <c r="BG48" s="40">
        <v>3558.06</v>
      </c>
      <c r="BH48" s="59"/>
      <c r="BI48" s="59"/>
      <c r="BJ48" s="40">
        <v>3565.84</v>
      </c>
      <c r="BK48" s="59"/>
      <c r="BL48" s="59"/>
      <c r="BM48" s="40">
        <v>3552.9</v>
      </c>
      <c r="BN48" s="59"/>
      <c r="BO48" s="59"/>
      <c r="BP48" s="40">
        <v>3481.43</v>
      </c>
      <c r="BQ48" s="45">
        <f t="shared" si="6"/>
        <v>42248.66</v>
      </c>
      <c r="BR48" s="45">
        <f t="shared" si="7"/>
        <v>120801.98000000001</v>
      </c>
      <c r="BS48" s="59"/>
      <c r="BT48" s="59"/>
      <c r="BU48" s="40">
        <v>3691.98</v>
      </c>
      <c r="BV48" s="59"/>
      <c r="BW48" s="59"/>
      <c r="BX48" s="40">
        <v>3935.88</v>
      </c>
      <c r="BY48" s="59"/>
      <c r="BZ48" s="59"/>
      <c r="CA48" s="40">
        <v>4246.33</v>
      </c>
      <c r="CB48" s="59"/>
      <c r="CC48" s="59"/>
      <c r="CD48" s="40">
        <v>4027.41</v>
      </c>
      <c r="CE48" s="59"/>
      <c r="CF48" s="59"/>
      <c r="CG48" s="40">
        <v>3918.07</v>
      </c>
      <c r="CH48" s="59"/>
      <c r="CI48" s="59"/>
      <c r="CJ48" s="40">
        <v>4038.29</v>
      </c>
      <c r="CK48" s="59"/>
      <c r="CL48" s="59"/>
      <c r="CM48" s="40">
        <v>4125.37</v>
      </c>
      <c r="CN48" s="59"/>
      <c r="CO48" s="59"/>
      <c r="CP48" s="40">
        <v>4023.65</v>
      </c>
      <c r="CQ48" s="59"/>
      <c r="CR48" s="59"/>
      <c r="CS48" s="40">
        <v>3795.38</v>
      </c>
      <c r="CT48" s="59"/>
      <c r="CU48" s="59"/>
      <c r="CV48" s="40">
        <v>4179.23</v>
      </c>
      <c r="CW48" s="59"/>
      <c r="CX48" s="59"/>
      <c r="CY48" s="40">
        <v>4230.94</v>
      </c>
      <c r="CZ48" s="59"/>
      <c r="DA48" s="59"/>
      <c r="DB48" s="40">
        <v>4194.9</v>
      </c>
      <c r="DC48" s="61">
        <f t="shared" si="8"/>
        <v>48407.43000000001</v>
      </c>
      <c r="DD48" s="61">
        <f t="shared" si="9"/>
        <v>169209.41000000003</v>
      </c>
      <c r="DE48" s="59"/>
      <c r="DF48" s="59"/>
      <c r="DG48" s="40">
        <v>4564.02</v>
      </c>
      <c r="DH48" s="59"/>
      <c r="DI48" s="59"/>
      <c r="DJ48" s="40">
        <v>4644.66</v>
      </c>
      <c r="DK48" s="59"/>
      <c r="DL48" s="59"/>
      <c r="DM48" s="40">
        <v>4536.68</v>
      </c>
      <c r="DN48" s="59"/>
      <c r="DO48" s="59"/>
      <c r="DP48" s="40">
        <v>4591.38</v>
      </c>
      <c r="DQ48" s="59"/>
      <c r="DR48" s="59"/>
      <c r="DS48" s="40">
        <v>4285.28</v>
      </c>
      <c r="DT48" s="59"/>
      <c r="DU48" s="59"/>
      <c r="DV48" s="40">
        <v>4644.46</v>
      </c>
      <c r="DW48" s="59"/>
      <c r="DX48" s="59"/>
      <c r="DY48" s="40">
        <v>4610.61</v>
      </c>
      <c r="DZ48" s="59"/>
      <c r="EA48" s="59"/>
      <c r="EB48" s="40">
        <v>4415.18</v>
      </c>
      <c r="EC48" s="59"/>
      <c r="ED48" s="59"/>
      <c r="EE48" s="40">
        <v>4522.19</v>
      </c>
      <c r="EF48" s="59"/>
      <c r="EG48" s="59"/>
      <c r="EH48" s="40">
        <v>4540.8</v>
      </c>
      <c r="EI48" s="59"/>
      <c r="EJ48" s="59"/>
      <c r="EK48" s="40">
        <v>4532.64</v>
      </c>
      <c r="EL48" s="59"/>
      <c r="EM48" s="59"/>
      <c r="EN48" s="40">
        <v>4494.19</v>
      </c>
      <c r="EO48" s="62">
        <f t="shared" si="20"/>
        <v>54382.09</v>
      </c>
    </row>
    <row r="49" spans="1:145" s="65" customFormat="1" ht="12.75">
      <c r="A49" s="57" t="s">
        <v>53</v>
      </c>
      <c r="B49" s="38"/>
      <c r="C49" s="38">
        <f>303.92+1902.16</f>
        <v>2206.08</v>
      </c>
      <c r="D49" s="38"/>
      <c r="E49" s="38">
        <f>300.31+2305.28</f>
        <v>2605.59</v>
      </c>
      <c r="F49" s="38"/>
      <c r="G49" s="62">
        <f>303.24+25318.78</f>
        <v>25622.02</v>
      </c>
      <c r="H49" s="62"/>
      <c r="I49" s="62">
        <f>298.35+2279.05</f>
        <v>2577.4</v>
      </c>
      <c r="J49" s="62"/>
      <c r="K49" s="62">
        <f>295.26+2720.2</f>
        <v>3015.46</v>
      </c>
      <c r="L49" s="62"/>
      <c r="M49" s="62">
        <f>291.4+2986.87</f>
        <v>3278.27</v>
      </c>
      <c r="N49" s="62"/>
      <c r="O49" s="62">
        <f>278.24+2182.02</f>
        <v>2460.26</v>
      </c>
      <c r="P49" s="62"/>
      <c r="Q49" s="62">
        <f>225.1+2734.43</f>
        <v>2959.5299999999997</v>
      </c>
      <c r="R49" s="62"/>
      <c r="S49" s="59">
        <f>C49+E49+G49+I49+K49+M49+O49+Q49</f>
        <v>44724.61</v>
      </c>
      <c r="T49" s="57"/>
      <c r="U49" s="57"/>
      <c r="V49" s="45">
        <f>273.12+2361.88</f>
        <v>2635</v>
      </c>
      <c r="W49" s="57"/>
      <c r="X49" s="57"/>
      <c r="Y49" s="60">
        <f>271.04+1903.54</f>
        <v>2174.58</v>
      </c>
      <c r="Z49" s="57"/>
      <c r="AA49" s="57"/>
      <c r="AB49" s="45">
        <f>289.86+2394.21</f>
        <v>2684.07</v>
      </c>
      <c r="AC49" s="42"/>
      <c r="AD49" s="42"/>
      <c r="AE49" s="42">
        <f>291.27+1840.92</f>
        <v>2132.19</v>
      </c>
      <c r="AF49" s="45">
        <f t="shared" si="5"/>
        <v>54350.450000000004</v>
      </c>
      <c r="AG49" s="57"/>
      <c r="AH49" s="57"/>
      <c r="AI49" s="45">
        <f>398.5+2835.01</f>
        <v>3233.51</v>
      </c>
      <c r="AJ49" s="57"/>
      <c r="AK49" s="57"/>
      <c r="AL49" s="45">
        <f>426.66+2265.45</f>
        <v>2692.1099999999997</v>
      </c>
      <c r="AM49" s="57"/>
      <c r="AN49" s="57"/>
      <c r="AO49" s="45">
        <f>412.3+3206.71</f>
        <v>3619.01</v>
      </c>
      <c r="AP49" s="57"/>
      <c r="AQ49" s="57"/>
      <c r="AR49" s="45">
        <f>386.41+3377.99</f>
        <v>3764.3999999999996</v>
      </c>
      <c r="AS49" s="57"/>
      <c r="AT49" s="57"/>
      <c r="AU49" s="45">
        <f>354.26+3495.51</f>
        <v>3849.7700000000004</v>
      </c>
      <c r="AV49" s="57"/>
      <c r="AW49" s="57"/>
      <c r="AX49" s="45">
        <f>397.08+2441.44</f>
        <v>2838.52</v>
      </c>
      <c r="AY49" s="57"/>
      <c r="AZ49" s="57"/>
      <c r="BA49" s="45">
        <f>397.08+3502.26</f>
        <v>3899.34</v>
      </c>
      <c r="BB49" s="57"/>
      <c r="BC49" s="57"/>
      <c r="BD49" s="45">
        <v>3217.31</v>
      </c>
      <c r="BE49" s="57"/>
      <c r="BF49" s="57"/>
      <c r="BG49" s="45">
        <v>2763.44</v>
      </c>
      <c r="BH49" s="57"/>
      <c r="BI49" s="57"/>
      <c r="BJ49" s="45">
        <v>3359.54</v>
      </c>
      <c r="BK49" s="57"/>
      <c r="BL49" s="57"/>
      <c r="BM49" s="45">
        <v>3322.44</v>
      </c>
      <c r="BN49" s="57"/>
      <c r="BO49" s="57"/>
      <c r="BP49" s="45">
        <v>3760.16</v>
      </c>
      <c r="BQ49" s="45">
        <f t="shared" si="6"/>
        <v>40319.55</v>
      </c>
      <c r="BR49" s="45">
        <f t="shared" si="7"/>
        <v>94670</v>
      </c>
      <c r="BS49" s="57"/>
      <c r="BT49" s="57"/>
      <c r="BU49" s="45">
        <v>3125.82</v>
      </c>
      <c r="BV49" s="57"/>
      <c r="BW49" s="57"/>
      <c r="BX49" s="45">
        <v>3356.95</v>
      </c>
      <c r="BY49" s="57"/>
      <c r="BZ49" s="57"/>
      <c r="CA49" s="45">
        <v>3886.43</v>
      </c>
      <c r="CB49" s="57"/>
      <c r="CC49" s="57"/>
      <c r="CD49" s="45">
        <v>3927.14</v>
      </c>
      <c r="CE49" s="57"/>
      <c r="CF49" s="57"/>
      <c r="CG49" s="45">
        <v>4199.68</v>
      </c>
      <c r="CH49" s="57"/>
      <c r="CI49" s="57"/>
      <c r="CJ49" s="45">
        <v>4029.39</v>
      </c>
      <c r="CK49" s="57"/>
      <c r="CL49" s="57"/>
      <c r="CM49" s="45">
        <v>4399.45</v>
      </c>
      <c r="CN49" s="57"/>
      <c r="CO49" s="57"/>
      <c r="CP49" s="45">
        <v>3628.64</v>
      </c>
      <c r="CQ49" s="57"/>
      <c r="CR49" s="57"/>
      <c r="CS49" s="45">
        <v>3736.48</v>
      </c>
      <c r="CT49" s="57"/>
      <c r="CU49" s="57"/>
      <c r="CV49" s="45">
        <v>3847.55</v>
      </c>
      <c r="CW49" s="57"/>
      <c r="CX49" s="57"/>
      <c r="CY49" s="45">
        <v>3772.26</v>
      </c>
      <c r="CZ49" s="57"/>
      <c r="DA49" s="57"/>
      <c r="DB49" s="45">
        <v>4181.23</v>
      </c>
      <c r="DC49" s="61">
        <f t="shared" si="8"/>
        <v>46091.02</v>
      </c>
      <c r="DD49" s="61">
        <f t="shared" si="9"/>
        <v>140761.02</v>
      </c>
      <c r="DE49" s="57"/>
      <c r="DF49" s="57"/>
      <c r="DG49" s="45">
        <v>4217.7</v>
      </c>
      <c r="DH49" s="57"/>
      <c r="DI49" s="57"/>
      <c r="DJ49" s="45">
        <v>3790.76</v>
      </c>
      <c r="DK49" s="57"/>
      <c r="DL49" s="57"/>
      <c r="DM49" s="45">
        <v>4019.69</v>
      </c>
      <c r="DN49" s="57"/>
      <c r="DO49" s="57"/>
      <c r="DP49" s="45">
        <v>5111.91</v>
      </c>
      <c r="DQ49" s="57"/>
      <c r="DR49" s="57"/>
      <c r="DS49" s="45">
        <v>5028.88</v>
      </c>
      <c r="DT49" s="57"/>
      <c r="DU49" s="57"/>
      <c r="DV49" s="45">
        <v>4319.8</v>
      </c>
      <c r="DW49" s="57"/>
      <c r="DX49" s="57"/>
      <c r="DY49" s="45">
        <v>4360.42</v>
      </c>
      <c r="DZ49" s="57"/>
      <c r="EA49" s="57"/>
      <c r="EB49" s="45">
        <v>4777.7</v>
      </c>
      <c r="EC49" s="57"/>
      <c r="ED49" s="57"/>
      <c r="EE49" s="45">
        <v>4171.06</v>
      </c>
      <c r="EF49" s="57"/>
      <c r="EG49" s="57"/>
      <c r="EH49" s="45">
        <v>4085.05</v>
      </c>
      <c r="EI49" s="57"/>
      <c r="EJ49" s="57"/>
      <c r="EK49" s="45">
        <v>4172.14</v>
      </c>
      <c r="EL49" s="57"/>
      <c r="EM49" s="57"/>
      <c r="EN49" s="45">
        <v>4960.5</v>
      </c>
      <c r="EO49" s="62">
        <f t="shared" si="20"/>
        <v>53015.61000000001</v>
      </c>
    </row>
    <row r="50" spans="1:145" s="7" customFormat="1" ht="12.75">
      <c r="A50" s="27" t="s">
        <v>54</v>
      </c>
      <c r="B50" s="16">
        <v>4499.91</v>
      </c>
      <c r="C50" s="16">
        <f>C48-C49</f>
        <v>506.78999999999996</v>
      </c>
      <c r="D50" s="16"/>
      <c r="E50" s="16">
        <f>E48-E49</f>
        <v>33.2199999999998</v>
      </c>
      <c r="F50" s="16"/>
      <c r="G50" s="16">
        <f>G48-G49</f>
        <v>-22973.48</v>
      </c>
      <c r="H50" s="16"/>
      <c r="I50" s="16">
        <f>I48-I49</f>
        <v>127.04999999999973</v>
      </c>
      <c r="J50" s="16"/>
      <c r="K50" s="16">
        <f>K48-K49</f>
        <v>-350.1399999999999</v>
      </c>
      <c r="L50" s="16"/>
      <c r="M50" s="16">
        <f>M48-M49</f>
        <v>-612.9499999999998</v>
      </c>
      <c r="N50" s="16"/>
      <c r="O50" s="16">
        <f>O48-O49</f>
        <v>153.25999999999976</v>
      </c>
      <c r="P50" s="16"/>
      <c r="Q50" s="16">
        <f>Q48-Q49</f>
        <v>-437.5799999999999</v>
      </c>
      <c r="R50" s="16">
        <v>3946.08</v>
      </c>
      <c r="S50" s="17">
        <v>23545.69</v>
      </c>
      <c r="T50" s="17"/>
      <c r="U50" s="17"/>
      <c r="V50" s="17">
        <f>V48-V49</f>
        <v>-44.840000000000146</v>
      </c>
      <c r="W50" s="17">
        <f aca="true" t="shared" si="26" ref="W50:AL50">W48-W49</f>
        <v>0</v>
      </c>
      <c r="X50" s="17">
        <f t="shared" si="26"/>
        <v>0</v>
      </c>
      <c r="Y50" s="17">
        <f t="shared" si="26"/>
        <v>374.5500000000002</v>
      </c>
      <c r="Z50" s="17">
        <f t="shared" si="26"/>
        <v>0</v>
      </c>
      <c r="AA50" s="17">
        <f t="shared" si="26"/>
        <v>0</v>
      </c>
      <c r="AB50" s="17">
        <f t="shared" si="26"/>
        <v>-123.20000000000027</v>
      </c>
      <c r="AC50" s="17">
        <f t="shared" si="26"/>
        <v>0</v>
      </c>
      <c r="AD50" s="17">
        <f t="shared" si="26"/>
        <v>0</v>
      </c>
      <c r="AE50" s="17">
        <f t="shared" si="26"/>
        <v>450.6700000000001</v>
      </c>
      <c r="AF50" s="19">
        <f t="shared" si="5"/>
        <v>24202.869999999995</v>
      </c>
      <c r="AG50" s="17">
        <f t="shared" si="26"/>
        <v>0</v>
      </c>
      <c r="AH50" s="17">
        <f t="shared" si="26"/>
        <v>0</v>
      </c>
      <c r="AI50" s="17">
        <f t="shared" si="26"/>
        <v>457.62999999999965</v>
      </c>
      <c r="AJ50" s="17">
        <f t="shared" si="26"/>
        <v>0</v>
      </c>
      <c r="AK50" s="17">
        <f t="shared" si="26"/>
        <v>0</v>
      </c>
      <c r="AL50" s="17">
        <f t="shared" si="26"/>
        <v>987.4400000000005</v>
      </c>
      <c r="AM50" s="17"/>
      <c r="AN50" s="17"/>
      <c r="AO50" s="17">
        <f>AO48-AO49</f>
        <v>32.179999999999836</v>
      </c>
      <c r="AP50" s="17">
        <f aca="true" t="shared" si="27" ref="AP50:AU50">AP48-AP49</f>
        <v>0</v>
      </c>
      <c r="AQ50" s="17">
        <f t="shared" si="27"/>
        <v>0</v>
      </c>
      <c r="AR50" s="17">
        <f t="shared" si="27"/>
        <v>-189.9699999999998</v>
      </c>
      <c r="AS50" s="17">
        <f t="shared" si="27"/>
        <v>0</v>
      </c>
      <c r="AT50" s="17">
        <f t="shared" si="27"/>
        <v>0</v>
      </c>
      <c r="AU50" s="17">
        <f t="shared" si="27"/>
        <v>-339.62000000000035</v>
      </c>
      <c r="AV50" s="17"/>
      <c r="AW50" s="17"/>
      <c r="AX50" s="17">
        <f>AX48-AX49</f>
        <v>735.23</v>
      </c>
      <c r="AY50" s="17">
        <f aca="true" t="shared" si="28" ref="AY50:BD50">AY48-AY49</f>
        <v>0</v>
      </c>
      <c r="AZ50" s="17">
        <f t="shared" si="28"/>
        <v>0</v>
      </c>
      <c r="BA50" s="17">
        <f t="shared" si="28"/>
        <v>-614.6500000000001</v>
      </c>
      <c r="BB50" s="17">
        <f t="shared" si="28"/>
        <v>0</v>
      </c>
      <c r="BC50" s="17">
        <f t="shared" si="28"/>
        <v>0</v>
      </c>
      <c r="BD50" s="17">
        <f t="shared" si="28"/>
        <v>-91.77999999999975</v>
      </c>
      <c r="BE50" s="17">
        <f aca="true" t="shared" si="29" ref="BE50:BM50">BE48-BE49</f>
        <v>0</v>
      </c>
      <c r="BF50" s="17">
        <f t="shared" si="29"/>
        <v>0</v>
      </c>
      <c r="BG50" s="17">
        <f t="shared" si="29"/>
        <v>794.6199999999999</v>
      </c>
      <c r="BH50" s="17">
        <f t="shared" si="29"/>
        <v>0</v>
      </c>
      <c r="BI50" s="17">
        <f t="shared" si="29"/>
        <v>0</v>
      </c>
      <c r="BJ50" s="17">
        <f t="shared" si="29"/>
        <v>206.30000000000018</v>
      </c>
      <c r="BK50" s="17">
        <f t="shared" si="29"/>
        <v>0</v>
      </c>
      <c r="BL50" s="17">
        <f t="shared" si="29"/>
        <v>0</v>
      </c>
      <c r="BM50" s="17">
        <f t="shared" si="29"/>
        <v>230.46000000000004</v>
      </c>
      <c r="BN50" s="17">
        <f>BN48-BN49</f>
        <v>0</v>
      </c>
      <c r="BO50" s="17">
        <f>BO48-BO49</f>
        <v>0</v>
      </c>
      <c r="BP50" s="17">
        <f>BP48-BP49</f>
        <v>-278.73</v>
      </c>
      <c r="BQ50" s="19">
        <f t="shared" si="6"/>
        <v>1929.1100000000001</v>
      </c>
      <c r="BR50" s="19">
        <f t="shared" si="7"/>
        <v>26131.979999999996</v>
      </c>
      <c r="BS50" s="17"/>
      <c r="BT50" s="17"/>
      <c r="BU50" s="17">
        <f>BU48-BU49</f>
        <v>566.1599999999999</v>
      </c>
      <c r="BV50" s="17"/>
      <c r="BW50" s="17"/>
      <c r="BX50" s="17">
        <f>BX48-BX49</f>
        <v>578.9300000000003</v>
      </c>
      <c r="BY50" s="17"/>
      <c r="BZ50" s="17"/>
      <c r="CA50" s="17">
        <f>CA48-CA49</f>
        <v>359.9000000000001</v>
      </c>
      <c r="CB50" s="17"/>
      <c r="CC50" s="17"/>
      <c r="CD50" s="17">
        <f>CD48-CD49</f>
        <v>100.26999999999998</v>
      </c>
      <c r="CE50" s="17"/>
      <c r="CF50" s="17"/>
      <c r="CG50" s="17">
        <f>CG48-CG49</f>
        <v>-281.6100000000001</v>
      </c>
      <c r="CH50" s="17"/>
      <c r="CI50" s="17"/>
      <c r="CJ50" s="17">
        <f>CJ48-CJ49</f>
        <v>8.900000000000091</v>
      </c>
      <c r="CK50" s="17"/>
      <c r="CL50" s="17"/>
      <c r="CM50" s="17">
        <f>CM48-CM49</f>
        <v>-274.0799999999999</v>
      </c>
      <c r="CN50" s="17"/>
      <c r="CO50" s="17"/>
      <c r="CP50" s="17">
        <f>CP48-CP49</f>
        <v>395.0100000000002</v>
      </c>
      <c r="CQ50" s="17"/>
      <c r="CR50" s="17"/>
      <c r="CS50" s="17">
        <f>CS48-CS49</f>
        <v>58.90000000000009</v>
      </c>
      <c r="CT50" s="17"/>
      <c r="CU50" s="17"/>
      <c r="CV50" s="17">
        <f>CV48-CV49</f>
        <v>331.6799999999994</v>
      </c>
      <c r="CW50" s="17"/>
      <c r="CX50" s="17"/>
      <c r="CY50" s="17">
        <f>CY48-CY49</f>
        <v>458.6799999999994</v>
      </c>
      <c r="CZ50" s="17"/>
      <c r="DA50" s="17"/>
      <c r="DB50" s="17">
        <f>DB48-DB49</f>
        <v>13.670000000000073</v>
      </c>
      <c r="DC50" s="9">
        <f t="shared" si="8"/>
        <v>2316.4099999999994</v>
      </c>
      <c r="DD50" s="9">
        <f t="shared" si="9"/>
        <v>28448.389999999996</v>
      </c>
      <c r="DE50" s="17"/>
      <c r="DF50" s="17"/>
      <c r="DG50" s="17">
        <f>DG48-DG49</f>
        <v>346.3200000000006</v>
      </c>
      <c r="DH50" s="17"/>
      <c r="DI50" s="17"/>
      <c r="DJ50" s="17">
        <f>DJ48-DJ49</f>
        <v>853.8999999999996</v>
      </c>
      <c r="DK50" s="17"/>
      <c r="DL50" s="17"/>
      <c r="DM50" s="17">
        <f>DM48-DM49</f>
        <v>516.9900000000002</v>
      </c>
      <c r="DN50" s="17"/>
      <c r="DO50" s="17"/>
      <c r="DP50" s="17">
        <f>DP48-DP49</f>
        <v>-520.5299999999997</v>
      </c>
      <c r="DQ50" s="17"/>
      <c r="DR50" s="17"/>
      <c r="DS50" s="17">
        <f>DS48-DS49</f>
        <v>-743.6000000000004</v>
      </c>
      <c r="DT50" s="17"/>
      <c r="DU50" s="17"/>
      <c r="DV50" s="17">
        <f>DV48-DV49</f>
        <v>324.65999999999985</v>
      </c>
      <c r="DW50" s="17"/>
      <c r="DX50" s="17"/>
      <c r="DY50" s="17">
        <f>DY48-DY49</f>
        <v>250.1899999999996</v>
      </c>
      <c r="DZ50" s="17"/>
      <c r="EA50" s="17"/>
      <c r="EB50" s="17">
        <f>EB48-EB49</f>
        <v>-362.5199999999995</v>
      </c>
      <c r="EC50" s="17"/>
      <c r="ED50" s="17"/>
      <c r="EE50" s="17">
        <f>EE48-EE49</f>
        <v>351.1299999999992</v>
      </c>
      <c r="EF50" s="17"/>
      <c r="EG50" s="17"/>
      <c r="EH50" s="17">
        <f>EH48-EH49</f>
        <v>455.75</v>
      </c>
      <c r="EI50" s="17"/>
      <c r="EJ50" s="17"/>
      <c r="EK50" s="17">
        <f>EK48-EK49</f>
        <v>360.5</v>
      </c>
      <c r="EL50" s="17"/>
      <c r="EM50" s="17"/>
      <c r="EN50" s="17">
        <f>EN48-EN49</f>
        <v>-466.3100000000004</v>
      </c>
      <c r="EO50" s="17">
        <f>EO48-EO49</f>
        <v>1366.4799999999886</v>
      </c>
    </row>
    <row r="51" spans="1:145" s="7" customFormat="1" ht="22.5" hidden="1">
      <c r="A51" s="27" t="s">
        <v>59</v>
      </c>
      <c r="B51" s="16"/>
      <c r="C51" s="16"/>
      <c r="D51" s="16"/>
      <c r="E51" s="16"/>
      <c r="F51" s="16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>
        <v>-23553.83</v>
      </c>
      <c r="T51" s="29"/>
      <c r="U51" s="29"/>
      <c r="V51" s="29"/>
      <c r="W51" s="29"/>
      <c r="X51" s="29"/>
      <c r="Y51" s="32"/>
      <c r="Z51" s="29"/>
      <c r="AA51" s="29"/>
      <c r="AB51" s="32"/>
      <c r="AC51" s="18"/>
      <c r="AD51" s="18"/>
      <c r="AE51" s="18"/>
      <c r="AF51" s="19">
        <f t="shared" si="5"/>
        <v>-23553.83</v>
      </c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19">
        <f t="shared" si="6"/>
        <v>0</v>
      </c>
      <c r="BR51" s="19">
        <f t="shared" si="7"/>
        <v>-23553.83</v>
      </c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9">
        <f t="shared" si="8"/>
        <v>0</v>
      </c>
      <c r="DD51" s="9">
        <f t="shared" si="9"/>
        <v>-23553.83</v>
      </c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31">
        <f t="shared" si="20"/>
        <v>0</v>
      </c>
    </row>
    <row r="52" spans="1:145" s="7" customFormat="1" ht="22.5">
      <c r="A52" s="27" t="s">
        <v>56</v>
      </c>
      <c r="B52" s="16"/>
      <c r="C52" s="16">
        <f>C49-C47</f>
        <v>-523.0799999999999</v>
      </c>
      <c r="D52" s="16">
        <f aca="true" t="shared" si="30" ref="D52:Q52">D49-D47</f>
        <v>0</v>
      </c>
      <c r="E52" s="16">
        <f t="shared" si="30"/>
        <v>924.3100000000002</v>
      </c>
      <c r="F52" s="16">
        <f t="shared" si="30"/>
        <v>0</v>
      </c>
      <c r="G52" s="16">
        <f t="shared" si="30"/>
        <v>22892.86</v>
      </c>
      <c r="H52" s="16">
        <f t="shared" si="30"/>
        <v>0</v>
      </c>
      <c r="I52" s="16">
        <f t="shared" si="30"/>
        <v>-135.79999999999973</v>
      </c>
      <c r="J52" s="16">
        <f t="shared" si="30"/>
        <v>0</v>
      </c>
      <c r="K52" s="16">
        <f t="shared" si="30"/>
        <v>350.1399999999999</v>
      </c>
      <c r="L52" s="16">
        <f t="shared" si="30"/>
        <v>0</v>
      </c>
      <c r="M52" s="16">
        <f t="shared" si="30"/>
        <v>612.9499999999998</v>
      </c>
      <c r="N52" s="16">
        <f t="shared" si="30"/>
        <v>0</v>
      </c>
      <c r="O52" s="16">
        <f t="shared" si="30"/>
        <v>-141.2199999999998</v>
      </c>
      <c r="P52" s="16">
        <f t="shared" si="30"/>
        <v>0</v>
      </c>
      <c r="Q52" s="16">
        <f t="shared" si="30"/>
        <v>342.0899999999997</v>
      </c>
      <c r="R52" s="16"/>
      <c r="S52" s="17">
        <f>C52+E52+G52+I52+K52+M52+O52+Q52</f>
        <v>24322.25</v>
      </c>
      <c r="T52" s="29"/>
      <c r="U52" s="29"/>
      <c r="V52" s="29">
        <f>V49-V47</f>
        <v>-2128.2700000000004</v>
      </c>
      <c r="W52" s="29">
        <f aca="true" t="shared" si="31" ref="W52:AL52">W49-W47</f>
        <v>0</v>
      </c>
      <c r="X52" s="29">
        <f t="shared" si="31"/>
        <v>0</v>
      </c>
      <c r="Y52" s="29">
        <f t="shared" si="31"/>
        <v>-1932.67</v>
      </c>
      <c r="Z52" s="29">
        <f t="shared" si="31"/>
        <v>0</v>
      </c>
      <c r="AA52" s="29">
        <f t="shared" si="31"/>
        <v>0</v>
      </c>
      <c r="AB52" s="29">
        <f t="shared" si="31"/>
        <v>-1521.4599999999996</v>
      </c>
      <c r="AC52" s="29">
        <f t="shared" si="31"/>
        <v>0</v>
      </c>
      <c r="AD52" s="29">
        <f t="shared" si="31"/>
        <v>0</v>
      </c>
      <c r="AE52" s="29">
        <f t="shared" si="31"/>
        <v>-1641.75</v>
      </c>
      <c r="AF52" s="19">
        <f t="shared" si="5"/>
        <v>17098.1</v>
      </c>
      <c r="AG52" s="29">
        <f t="shared" si="31"/>
        <v>0</v>
      </c>
      <c r="AH52" s="29">
        <f t="shared" si="31"/>
        <v>0</v>
      </c>
      <c r="AI52" s="29">
        <f t="shared" si="31"/>
        <v>-457.62999999999965</v>
      </c>
      <c r="AJ52" s="29">
        <f t="shared" si="31"/>
        <v>0</v>
      </c>
      <c r="AK52" s="29">
        <f t="shared" si="31"/>
        <v>0</v>
      </c>
      <c r="AL52" s="29">
        <f t="shared" si="31"/>
        <v>-987.4400000000005</v>
      </c>
      <c r="AM52" s="29"/>
      <c r="AN52" s="29"/>
      <c r="AO52" s="29">
        <f>AO49-AO47</f>
        <v>-32.179999999999836</v>
      </c>
      <c r="AP52" s="29">
        <f aca="true" t="shared" si="32" ref="AP52:AU52">AP49-AP47</f>
        <v>0</v>
      </c>
      <c r="AQ52" s="29">
        <f t="shared" si="32"/>
        <v>0</v>
      </c>
      <c r="AR52" s="29">
        <f t="shared" si="32"/>
        <v>189.9699999999998</v>
      </c>
      <c r="AS52" s="29">
        <f t="shared" si="32"/>
        <v>0</v>
      </c>
      <c r="AT52" s="29">
        <f t="shared" si="32"/>
        <v>0</v>
      </c>
      <c r="AU52" s="29">
        <f t="shared" si="32"/>
        <v>339.62000000000035</v>
      </c>
      <c r="AV52" s="29"/>
      <c r="AW52" s="29"/>
      <c r="AX52" s="29">
        <f>AX49-AX47</f>
        <v>-735.23</v>
      </c>
      <c r="AY52" s="29">
        <f aca="true" t="shared" si="33" ref="AY52:BD52">AY49-AY47</f>
        <v>0</v>
      </c>
      <c r="AZ52" s="29">
        <f t="shared" si="33"/>
        <v>0</v>
      </c>
      <c r="BA52" s="29">
        <f t="shared" si="33"/>
        <v>614.6500000000001</v>
      </c>
      <c r="BB52" s="29">
        <f t="shared" si="33"/>
        <v>0</v>
      </c>
      <c r="BC52" s="29">
        <f t="shared" si="33"/>
        <v>0</v>
      </c>
      <c r="BD52" s="29">
        <f t="shared" si="33"/>
        <v>91.77999999999975</v>
      </c>
      <c r="BE52" s="29">
        <f aca="true" t="shared" si="34" ref="BE52:BM52">BE49-BE47</f>
        <v>0</v>
      </c>
      <c r="BF52" s="29">
        <f t="shared" si="34"/>
        <v>0</v>
      </c>
      <c r="BG52" s="29">
        <f t="shared" si="34"/>
        <v>-794.6199999999999</v>
      </c>
      <c r="BH52" s="29">
        <f t="shared" si="34"/>
        <v>0</v>
      </c>
      <c r="BI52" s="29">
        <f t="shared" si="34"/>
        <v>0</v>
      </c>
      <c r="BJ52" s="29">
        <f t="shared" si="34"/>
        <v>-206.30000000000018</v>
      </c>
      <c r="BK52" s="29">
        <f t="shared" si="34"/>
        <v>0</v>
      </c>
      <c r="BL52" s="29">
        <f t="shared" si="34"/>
        <v>0</v>
      </c>
      <c r="BM52" s="29">
        <f t="shared" si="34"/>
        <v>-230.46000000000004</v>
      </c>
      <c r="BN52" s="29">
        <f>BN49-BN47</f>
        <v>0</v>
      </c>
      <c r="BO52" s="29">
        <f>BO49-BO47</f>
        <v>0</v>
      </c>
      <c r="BP52" s="29">
        <f>BP49-BP47</f>
        <v>278.73</v>
      </c>
      <c r="BQ52" s="19">
        <f t="shared" si="6"/>
        <v>-1929.1100000000001</v>
      </c>
      <c r="BR52" s="19">
        <f t="shared" si="7"/>
        <v>15168.989999999998</v>
      </c>
      <c r="BS52" s="29"/>
      <c r="BT52" s="29"/>
      <c r="BU52" s="29">
        <f>BU49-BU47</f>
        <v>-566.1599999999999</v>
      </c>
      <c r="BV52" s="29"/>
      <c r="BW52" s="29"/>
      <c r="BX52" s="29">
        <f>BX49-BX47</f>
        <v>-578.9300000000003</v>
      </c>
      <c r="BY52" s="29"/>
      <c r="BZ52" s="29"/>
      <c r="CA52" s="29">
        <f>CA49-CA47</f>
        <v>-359.9000000000001</v>
      </c>
      <c r="CB52" s="29"/>
      <c r="CC52" s="29"/>
      <c r="CD52" s="29">
        <f>CD49-CD47</f>
        <v>-100.26999999999998</v>
      </c>
      <c r="CE52" s="29"/>
      <c r="CF52" s="29"/>
      <c r="CG52" s="29">
        <f>CG49-CG47</f>
        <v>281.6100000000001</v>
      </c>
      <c r="CH52" s="29"/>
      <c r="CI52" s="29"/>
      <c r="CJ52" s="29">
        <f>CJ49-CJ47</f>
        <v>-8.900000000000091</v>
      </c>
      <c r="CK52" s="29"/>
      <c r="CL52" s="29"/>
      <c r="CM52" s="29">
        <f>CM49-CM47</f>
        <v>274.0799999999999</v>
      </c>
      <c r="CN52" s="29"/>
      <c r="CO52" s="29"/>
      <c r="CP52" s="29">
        <f>CP49-CP47</f>
        <v>-395.0100000000002</v>
      </c>
      <c r="CQ52" s="29"/>
      <c r="CR52" s="29"/>
      <c r="CS52" s="29">
        <f>CS49-CS47</f>
        <v>-58.90000000000009</v>
      </c>
      <c r="CT52" s="29"/>
      <c r="CU52" s="29"/>
      <c r="CV52" s="29">
        <f>CV49-CV47</f>
        <v>-331.6799999999994</v>
      </c>
      <c r="CW52" s="29"/>
      <c r="CX52" s="29"/>
      <c r="CY52" s="29">
        <f>CY49-CY47</f>
        <v>-458.6799999999994</v>
      </c>
      <c r="CZ52" s="29"/>
      <c r="DA52" s="29"/>
      <c r="DB52" s="29">
        <f>DB49-DB47</f>
        <v>-13.670000000000073</v>
      </c>
      <c r="DC52" s="9">
        <f t="shared" si="8"/>
        <v>-2316.4099999999994</v>
      </c>
      <c r="DD52" s="9">
        <f t="shared" si="9"/>
        <v>12852.579999999998</v>
      </c>
      <c r="DE52" s="29"/>
      <c r="DF52" s="29"/>
      <c r="DG52" s="29">
        <f>DG49-DG47</f>
        <v>-346.3200000000006</v>
      </c>
      <c r="DH52" s="29"/>
      <c r="DI52" s="29"/>
      <c r="DJ52" s="29">
        <f>DJ49-DJ47</f>
        <v>-853.8999999999996</v>
      </c>
      <c r="DK52" s="29"/>
      <c r="DL52" s="29"/>
      <c r="DM52" s="29">
        <f>DM49-DM47</f>
        <v>-516.9900000000002</v>
      </c>
      <c r="DN52" s="29"/>
      <c r="DO52" s="29"/>
      <c r="DP52" s="29">
        <f>DP49-DP47</f>
        <v>520.5299999999997</v>
      </c>
      <c r="DQ52" s="29"/>
      <c r="DR52" s="29"/>
      <c r="DS52" s="29">
        <f>DS49-DS47</f>
        <v>743.6000000000004</v>
      </c>
      <c r="DT52" s="29"/>
      <c r="DU52" s="29"/>
      <c r="DV52" s="29">
        <f>DV49-DV47</f>
        <v>-324.65999999999985</v>
      </c>
      <c r="DW52" s="29"/>
      <c r="DX52" s="29"/>
      <c r="DY52" s="29">
        <f>DY49-DY47</f>
        <v>-250.1899999999996</v>
      </c>
      <c r="DZ52" s="29"/>
      <c r="EA52" s="29"/>
      <c r="EB52" s="29">
        <f>EB49-EB47</f>
        <v>362.5199999999995</v>
      </c>
      <c r="EC52" s="29"/>
      <c r="ED52" s="29"/>
      <c r="EE52" s="29">
        <f>EE49-EE47</f>
        <v>-351.1299999999992</v>
      </c>
      <c r="EF52" s="29"/>
      <c r="EG52" s="29"/>
      <c r="EH52" s="29">
        <f>EH49-EH47</f>
        <v>-455.75</v>
      </c>
      <c r="EI52" s="29"/>
      <c r="EJ52" s="29"/>
      <c r="EK52" s="29">
        <f>EK49-EK47</f>
        <v>-360.5</v>
      </c>
      <c r="EL52" s="29"/>
      <c r="EM52" s="29"/>
      <c r="EN52" s="29">
        <f>EN49-EN47</f>
        <v>466.3100000000004</v>
      </c>
      <c r="EO52" s="29">
        <f>EO49-EO47</f>
        <v>-1366.4799999999886</v>
      </c>
    </row>
    <row r="53" spans="1:145" s="7" customFormat="1" ht="12.75" hidden="1">
      <c r="A53" s="16"/>
      <c r="B53" s="16"/>
      <c r="C53" s="16"/>
      <c r="D53" s="16"/>
      <c r="E53" s="16"/>
      <c r="F53" s="16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29"/>
      <c r="U53" s="29"/>
      <c r="V53" s="29"/>
      <c r="W53" s="29"/>
      <c r="X53" s="29"/>
      <c r="Y53" s="32"/>
      <c r="Z53" s="29"/>
      <c r="AA53" s="29"/>
      <c r="AB53" s="32"/>
      <c r="AC53" s="18"/>
      <c r="AD53" s="18"/>
      <c r="AE53" s="18"/>
      <c r="AF53" s="19">
        <f t="shared" si="5"/>
        <v>0</v>
      </c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19">
        <f t="shared" si="6"/>
        <v>0</v>
      </c>
      <c r="BR53" s="19">
        <f t="shared" si="7"/>
        <v>0</v>
      </c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9">
        <f t="shared" si="8"/>
        <v>0</v>
      </c>
      <c r="DD53" s="9">
        <f t="shared" si="9"/>
        <v>0</v>
      </c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31">
        <f t="shared" si="20"/>
        <v>0</v>
      </c>
    </row>
    <row r="54" spans="1:145" s="7" customFormat="1" ht="12.75" hidden="1">
      <c r="A54" s="28" t="s">
        <v>63</v>
      </c>
      <c r="B54" s="16"/>
      <c r="C54" s="16">
        <v>3895.38</v>
      </c>
      <c r="D54" s="16"/>
      <c r="E54" s="16">
        <v>3827.04</v>
      </c>
      <c r="F54" s="16"/>
      <c r="G54" s="16">
        <v>3895.38</v>
      </c>
      <c r="H54" s="16"/>
      <c r="I54" s="16">
        <v>3872.6</v>
      </c>
      <c r="J54" s="16"/>
      <c r="K54" s="16">
        <v>3804.26</v>
      </c>
      <c r="L54" s="16"/>
      <c r="M54" s="16">
        <v>3804.26</v>
      </c>
      <c r="N54" s="16"/>
      <c r="O54" s="16">
        <v>3713.14</v>
      </c>
      <c r="P54" s="16"/>
      <c r="Q54" s="16">
        <v>3735.92</v>
      </c>
      <c r="R54" s="16"/>
      <c r="S54" s="17">
        <f>C54+E54+G54+I54+K54+M54+O54+Q54</f>
        <v>30547.979999999996</v>
      </c>
      <c r="T54" s="29"/>
      <c r="U54" s="29"/>
      <c r="V54" s="29"/>
      <c r="W54" s="29"/>
      <c r="X54" s="29"/>
      <c r="Y54" s="32"/>
      <c r="Z54" s="29"/>
      <c r="AA54" s="29"/>
      <c r="AB54" s="32"/>
      <c r="AC54" s="18"/>
      <c r="AD54" s="18"/>
      <c r="AE54" s="18"/>
      <c r="AF54" s="19">
        <f t="shared" si="5"/>
        <v>30547.979999999996</v>
      </c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19">
        <f t="shared" si="6"/>
        <v>0</v>
      </c>
      <c r="BR54" s="19">
        <f t="shared" si="7"/>
        <v>30547.979999999996</v>
      </c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9">
        <f t="shared" si="8"/>
        <v>0</v>
      </c>
      <c r="DD54" s="9">
        <f t="shared" si="9"/>
        <v>30547.979999999996</v>
      </c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31">
        <f t="shared" si="20"/>
        <v>0</v>
      </c>
    </row>
    <row r="55" spans="1:145" s="7" customFormat="1" ht="12.75" hidden="1">
      <c r="A55" s="27" t="s">
        <v>58</v>
      </c>
      <c r="B55" s="16"/>
      <c r="C55" s="16">
        <v>3876.66</v>
      </c>
      <c r="D55" s="16"/>
      <c r="E55" s="16">
        <v>-33.6</v>
      </c>
      <c r="F55" s="16"/>
      <c r="G55" s="31">
        <v>-19.84</v>
      </c>
      <c r="H55" s="31"/>
      <c r="I55" s="31"/>
      <c r="J55" s="31"/>
      <c r="K55" s="31"/>
      <c r="L55" s="31"/>
      <c r="M55" s="31">
        <v>3804.26</v>
      </c>
      <c r="N55" s="31"/>
      <c r="O55" s="31">
        <v>-3804.26</v>
      </c>
      <c r="P55" s="31"/>
      <c r="Q55" s="31"/>
      <c r="R55" s="31"/>
      <c r="S55" s="17">
        <f aca="true" t="shared" si="35" ref="S55:S61">C55+E55+G55+I55+K55+M55+O55+Q55</f>
        <v>3823.2199999999993</v>
      </c>
      <c r="T55" s="29"/>
      <c r="U55" s="29"/>
      <c r="V55" s="29"/>
      <c r="W55" s="29"/>
      <c r="X55" s="29"/>
      <c r="Y55" s="32"/>
      <c r="Z55" s="29"/>
      <c r="AA55" s="29"/>
      <c r="AB55" s="32"/>
      <c r="AC55" s="18"/>
      <c r="AD55" s="18"/>
      <c r="AE55" s="18"/>
      <c r="AF55" s="19">
        <f t="shared" si="5"/>
        <v>3823.2199999999993</v>
      </c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19">
        <f t="shared" si="6"/>
        <v>0</v>
      </c>
      <c r="BR55" s="19">
        <f t="shared" si="7"/>
        <v>3823.2199999999993</v>
      </c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9">
        <f t="shared" si="8"/>
        <v>0</v>
      </c>
      <c r="DD55" s="9">
        <f t="shared" si="9"/>
        <v>3823.2199999999993</v>
      </c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31">
        <f t="shared" si="20"/>
        <v>0</v>
      </c>
    </row>
    <row r="56" spans="1:145" s="7" customFormat="1" ht="12.75" hidden="1">
      <c r="A56" s="27" t="s">
        <v>53</v>
      </c>
      <c r="B56" s="16"/>
      <c r="C56" s="16">
        <f>431.52+2104.37</f>
        <v>2535.89</v>
      </c>
      <c r="D56" s="16"/>
      <c r="E56" s="16">
        <v>2979.49</v>
      </c>
      <c r="F56" s="16"/>
      <c r="G56" s="31">
        <v>803.14</v>
      </c>
      <c r="H56" s="31"/>
      <c r="I56" s="31">
        <v>537.96</v>
      </c>
      <c r="J56" s="31"/>
      <c r="K56" s="31">
        <v>531.87</v>
      </c>
      <c r="L56" s="31"/>
      <c r="M56" s="31">
        <f>415.92+974.11</f>
        <v>1390.03</v>
      </c>
      <c r="N56" s="31"/>
      <c r="O56" s="31">
        <f>-410.04-444.24</f>
        <v>-854.28</v>
      </c>
      <c r="P56" s="31"/>
      <c r="Q56" s="31">
        <v>426.77</v>
      </c>
      <c r="R56" s="31"/>
      <c r="S56" s="17">
        <f t="shared" si="35"/>
        <v>8350.869999999999</v>
      </c>
      <c r="T56" s="29"/>
      <c r="U56" s="29"/>
      <c r="V56" s="29"/>
      <c r="W56" s="29"/>
      <c r="X56" s="29"/>
      <c r="Y56" s="32"/>
      <c r="Z56" s="29"/>
      <c r="AA56" s="29"/>
      <c r="AB56" s="32"/>
      <c r="AC56" s="18"/>
      <c r="AD56" s="18"/>
      <c r="AE56" s="18"/>
      <c r="AF56" s="19">
        <f t="shared" si="5"/>
        <v>8350.869999999999</v>
      </c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19">
        <f t="shared" si="6"/>
        <v>0</v>
      </c>
      <c r="BR56" s="19">
        <f t="shared" si="7"/>
        <v>8350.869999999999</v>
      </c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9">
        <f t="shared" si="8"/>
        <v>0</v>
      </c>
      <c r="DD56" s="9">
        <f t="shared" si="9"/>
        <v>8350.869999999999</v>
      </c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31">
        <f t="shared" si="20"/>
        <v>0</v>
      </c>
    </row>
    <row r="57" spans="1:145" s="7" customFormat="1" ht="12.75" hidden="1">
      <c r="A57" s="27" t="s">
        <v>54</v>
      </c>
      <c r="B57" s="16">
        <v>4798.36</v>
      </c>
      <c r="C57" s="16">
        <f>C55-C56</f>
        <v>1340.77</v>
      </c>
      <c r="D57" s="16"/>
      <c r="E57" s="16">
        <f aca="true" t="shared" si="36" ref="E57:Q57">E55-E56</f>
        <v>-3013.0899999999997</v>
      </c>
      <c r="F57" s="16"/>
      <c r="G57" s="16">
        <f t="shared" si="36"/>
        <v>-822.98</v>
      </c>
      <c r="H57" s="16"/>
      <c r="I57" s="16">
        <f t="shared" si="36"/>
        <v>-537.96</v>
      </c>
      <c r="J57" s="16"/>
      <c r="K57" s="16">
        <f t="shared" si="36"/>
        <v>-531.87</v>
      </c>
      <c r="L57" s="16"/>
      <c r="M57" s="16">
        <f t="shared" si="36"/>
        <v>2414.2300000000005</v>
      </c>
      <c r="N57" s="16"/>
      <c r="O57" s="16">
        <f t="shared" si="36"/>
        <v>-2949.9800000000005</v>
      </c>
      <c r="P57" s="16"/>
      <c r="Q57" s="16">
        <f t="shared" si="36"/>
        <v>-426.77</v>
      </c>
      <c r="R57" s="16">
        <v>270.71</v>
      </c>
      <c r="S57" s="17">
        <f t="shared" si="35"/>
        <v>-4527.65</v>
      </c>
      <c r="T57" s="16"/>
      <c r="U57" s="16"/>
      <c r="V57" s="16"/>
      <c r="W57" s="16"/>
      <c r="X57" s="16"/>
      <c r="Y57" s="21"/>
      <c r="Z57" s="16"/>
      <c r="AA57" s="16"/>
      <c r="AB57" s="21"/>
      <c r="AC57" s="18"/>
      <c r="AD57" s="18"/>
      <c r="AE57" s="18"/>
      <c r="AF57" s="19">
        <f t="shared" si="5"/>
        <v>-4527.65</v>
      </c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9">
        <f t="shared" si="6"/>
        <v>0</v>
      </c>
      <c r="BR57" s="19">
        <f t="shared" si="7"/>
        <v>-4527.65</v>
      </c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9">
        <f t="shared" si="8"/>
        <v>0</v>
      </c>
      <c r="DD57" s="9">
        <f t="shared" si="9"/>
        <v>-4527.65</v>
      </c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31">
        <f t="shared" si="20"/>
        <v>0</v>
      </c>
    </row>
    <row r="58" spans="1:145" s="7" customFormat="1" ht="22.5" hidden="1">
      <c r="A58" s="27" t="s">
        <v>59</v>
      </c>
      <c r="B58" s="16"/>
      <c r="C58" s="16"/>
      <c r="D58" s="16"/>
      <c r="E58" s="16"/>
      <c r="F58" s="16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>
        <v>-4527.65</v>
      </c>
      <c r="T58" s="29"/>
      <c r="U58" s="29"/>
      <c r="V58" s="29"/>
      <c r="W58" s="29"/>
      <c r="X58" s="29"/>
      <c r="Y58" s="32"/>
      <c r="Z58" s="29"/>
      <c r="AA58" s="29"/>
      <c r="AB58" s="32"/>
      <c r="AC58" s="18"/>
      <c r="AD58" s="18"/>
      <c r="AE58" s="18"/>
      <c r="AF58" s="19">
        <f t="shared" si="5"/>
        <v>-4527.65</v>
      </c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19">
        <f t="shared" si="6"/>
        <v>0</v>
      </c>
      <c r="BR58" s="19">
        <f t="shared" si="7"/>
        <v>-4527.65</v>
      </c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9">
        <f t="shared" si="8"/>
        <v>0</v>
      </c>
      <c r="DD58" s="9">
        <f t="shared" si="9"/>
        <v>-4527.65</v>
      </c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31">
        <f t="shared" si="20"/>
        <v>0</v>
      </c>
    </row>
    <row r="59" spans="1:145" s="7" customFormat="1" ht="22.5" hidden="1">
      <c r="A59" s="27" t="s">
        <v>56</v>
      </c>
      <c r="B59" s="16"/>
      <c r="C59" s="16">
        <f>C56-C54</f>
        <v>-1359.4900000000002</v>
      </c>
      <c r="D59" s="16">
        <f aca="true" t="shared" si="37" ref="D59:Q59">D56-D54</f>
        <v>0</v>
      </c>
      <c r="E59" s="16">
        <f t="shared" si="37"/>
        <v>-847.5500000000002</v>
      </c>
      <c r="F59" s="16">
        <f t="shared" si="37"/>
        <v>0</v>
      </c>
      <c r="G59" s="16">
        <f t="shared" si="37"/>
        <v>-3092.2400000000002</v>
      </c>
      <c r="H59" s="16">
        <f t="shared" si="37"/>
        <v>0</v>
      </c>
      <c r="I59" s="16">
        <f t="shared" si="37"/>
        <v>-3334.64</v>
      </c>
      <c r="J59" s="16">
        <f t="shared" si="37"/>
        <v>0</v>
      </c>
      <c r="K59" s="16">
        <f t="shared" si="37"/>
        <v>-3272.3900000000003</v>
      </c>
      <c r="L59" s="16">
        <f t="shared" si="37"/>
        <v>0</v>
      </c>
      <c r="M59" s="16">
        <f t="shared" si="37"/>
        <v>-2414.2300000000005</v>
      </c>
      <c r="N59" s="16">
        <f t="shared" si="37"/>
        <v>0</v>
      </c>
      <c r="O59" s="16">
        <f t="shared" si="37"/>
        <v>-4567.42</v>
      </c>
      <c r="P59" s="16">
        <f t="shared" si="37"/>
        <v>0</v>
      </c>
      <c r="Q59" s="16">
        <f t="shared" si="37"/>
        <v>-3309.15</v>
      </c>
      <c r="R59" s="16"/>
      <c r="S59" s="17">
        <f t="shared" si="35"/>
        <v>-22197.11</v>
      </c>
      <c r="T59" s="29"/>
      <c r="U59" s="29"/>
      <c r="V59" s="29"/>
      <c r="W59" s="29"/>
      <c r="X59" s="29"/>
      <c r="Y59" s="32"/>
      <c r="Z59" s="29"/>
      <c r="AA59" s="29"/>
      <c r="AB59" s="32"/>
      <c r="AC59" s="18"/>
      <c r="AD59" s="18"/>
      <c r="AE59" s="18"/>
      <c r="AF59" s="19">
        <f t="shared" si="5"/>
        <v>-22197.11</v>
      </c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19">
        <f t="shared" si="6"/>
        <v>0</v>
      </c>
      <c r="BR59" s="19">
        <f t="shared" si="7"/>
        <v>-22197.11</v>
      </c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9">
        <f t="shared" si="8"/>
        <v>0</v>
      </c>
      <c r="DD59" s="9">
        <f t="shared" si="9"/>
        <v>-22197.11</v>
      </c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31">
        <f t="shared" si="20"/>
        <v>0</v>
      </c>
    </row>
    <row r="60" spans="1:145" s="8" customFormat="1" ht="37.5" customHeight="1">
      <c r="A60" s="33" t="s">
        <v>60</v>
      </c>
      <c r="B60" s="18"/>
      <c r="C60" s="18">
        <f>C44+C50+C57</f>
        <v>4674.3099999999995</v>
      </c>
      <c r="D60" s="18">
        <f aca="true" t="shared" si="38" ref="D60:R60">D44+D50+D57</f>
        <v>0</v>
      </c>
      <c r="E60" s="18">
        <f t="shared" si="38"/>
        <v>-1659.6100000000015</v>
      </c>
      <c r="F60" s="18">
        <f t="shared" si="38"/>
        <v>0</v>
      </c>
      <c r="G60" s="18">
        <f t="shared" si="38"/>
        <v>-25635.04</v>
      </c>
      <c r="H60" s="18">
        <f t="shared" si="38"/>
        <v>0</v>
      </c>
      <c r="I60" s="18">
        <f t="shared" si="38"/>
        <v>1037.0899999999997</v>
      </c>
      <c r="J60" s="18">
        <f t="shared" si="38"/>
        <v>0</v>
      </c>
      <c r="K60" s="18">
        <f t="shared" si="38"/>
        <v>-4751.429999999998</v>
      </c>
      <c r="L60" s="18">
        <f t="shared" si="38"/>
        <v>0</v>
      </c>
      <c r="M60" s="18">
        <f t="shared" si="38"/>
        <v>-4200.710000000001</v>
      </c>
      <c r="N60" s="18">
        <f t="shared" si="38"/>
        <v>0</v>
      </c>
      <c r="O60" s="18">
        <f t="shared" si="38"/>
        <v>7.330000000002201</v>
      </c>
      <c r="P60" s="18">
        <f t="shared" si="38"/>
        <v>0</v>
      </c>
      <c r="Q60" s="18">
        <f t="shared" si="38"/>
        <v>-3633.8799999999987</v>
      </c>
      <c r="R60" s="18">
        <f t="shared" si="38"/>
        <v>38394.05</v>
      </c>
      <c r="S60" s="17">
        <f>S44+S50</f>
        <v>38669.47</v>
      </c>
      <c r="T60" s="29"/>
      <c r="U60" s="29"/>
      <c r="V60" s="29">
        <f>V44+V50</f>
        <v>-298.6399999999994</v>
      </c>
      <c r="W60" s="29">
        <f aca="true" t="shared" si="39" ref="W60:AL60">W44+W50</f>
        <v>0</v>
      </c>
      <c r="X60" s="29">
        <f t="shared" si="39"/>
        <v>0</v>
      </c>
      <c r="Y60" s="29">
        <f t="shared" si="39"/>
        <v>4801.3600000000015</v>
      </c>
      <c r="Z60" s="29">
        <f t="shared" si="39"/>
        <v>0</v>
      </c>
      <c r="AA60" s="29">
        <f t="shared" si="39"/>
        <v>0</v>
      </c>
      <c r="AB60" s="29">
        <f t="shared" si="39"/>
        <v>-648.1700000000014</v>
      </c>
      <c r="AC60" s="29">
        <f t="shared" si="39"/>
        <v>0</v>
      </c>
      <c r="AD60" s="29">
        <f t="shared" si="39"/>
        <v>0</v>
      </c>
      <c r="AE60" s="29">
        <f t="shared" si="39"/>
        <v>4131.6</v>
      </c>
      <c r="AF60" s="19">
        <f t="shared" si="5"/>
        <v>46655.62</v>
      </c>
      <c r="AG60" s="29">
        <f t="shared" si="39"/>
        <v>0</v>
      </c>
      <c r="AH60" s="29">
        <f t="shared" si="39"/>
        <v>0</v>
      </c>
      <c r="AI60" s="29">
        <f t="shared" si="39"/>
        <v>2631.4099999999985</v>
      </c>
      <c r="AJ60" s="29">
        <f t="shared" si="39"/>
        <v>0</v>
      </c>
      <c r="AK60" s="29">
        <f t="shared" si="39"/>
        <v>0</v>
      </c>
      <c r="AL60" s="29">
        <f t="shared" si="39"/>
        <v>8467.980000000001</v>
      </c>
      <c r="AM60" s="29"/>
      <c r="AN60" s="29"/>
      <c r="AO60" s="29">
        <f>AO44+AO50+AO57</f>
        <v>-1260.48</v>
      </c>
      <c r="AP60" s="29">
        <f aca="true" t="shared" si="40" ref="AP60:AU60">AP44+AP50+AP57</f>
        <v>0</v>
      </c>
      <c r="AQ60" s="29">
        <f t="shared" si="40"/>
        <v>0</v>
      </c>
      <c r="AR60" s="29">
        <f t="shared" si="40"/>
        <v>-2062.3400000000024</v>
      </c>
      <c r="AS60" s="29">
        <f t="shared" si="40"/>
        <v>0</v>
      </c>
      <c r="AT60" s="29">
        <f t="shared" si="40"/>
        <v>0</v>
      </c>
      <c r="AU60" s="29">
        <f t="shared" si="40"/>
        <v>-1032.1499999999992</v>
      </c>
      <c r="AV60" s="29"/>
      <c r="AW60" s="29"/>
      <c r="AX60" s="29">
        <f>AX44+AX50</f>
        <v>4348.269999999997</v>
      </c>
      <c r="AY60" s="29">
        <f aca="true" t="shared" si="41" ref="AY60:BD60">AY44+AY50</f>
        <v>0</v>
      </c>
      <c r="AZ60" s="29">
        <f t="shared" si="41"/>
        <v>0</v>
      </c>
      <c r="BA60" s="29">
        <f t="shared" si="41"/>
        <v>-2936.8099999999963</v>
      </c>
      <c r="BB60" s="29">
        <f t="shared" si="41"/>
        <v>0</v>
      </c>
      <c r="BC60" s="29">
        <f t="shared" si="41"/>
        <v>0</v>
      </c>
      <c r="BD60" s="29">
        <f t="shared" si="41"/>
        <v>-50.36999999999989</v>
      </c>
      <c r="BE60" s="29">
        <f aca="true" t="shared" si="42" ref="BE60:BM60">BE44+BE50</f>
        <v>0</v>
      </c>
      <c r="BF60" s="29">
        <f t="shared" si="42"/>
        <v>0</v>
      </c>
      <c r="BG60" s="29">
        <f t="shared" si="42"/>
        <v>7954.889999999997</v>
      </c>
      <c r="BH60" s="29">
        <f t="shared" si="42"/>
        <v>0</v>
      </c>
      <c r="BI60" s="29">
        <f t="shared" si="42"/>
        <v>0</v>
      </c>
      <c r="BJ60" s="29">
        <f t="shared" si="42"/>
        <v>1844.8799999999983</v>
      </c>
      <c r="BK60" s="29">
        <f t="shared" si="42"/>
        <v>0</v>
      </c>
      <c r="BL60" s="29">
        <f t="shared" si="42"/>
        <v>0</v>
      </c>
      <c r="BM60" s="29">
        <f t="shared" si="42"/>
        <v>-5963.569999999999</v>
      </c>
      <c r="BN60" s="29">
        <f>BN44+BN50</f>
        <v>0</v>
      </c>
      <c r="BO60" s="29">
        <f>BO44+BO50</f>
        <v>0</v>
      </c>
      <c r="BP60" s="29">
        <f>BP44+BP50</f>
        <v>1578.8299999999977</v>
      </c>
      <c r="BQ60" s="19">
        <f t="shared" si="6"/>
        <v>13520.539999999994</v>
      </c>
      <c r="BR60" s="19">
        <f t="shared" si="7"/>
        <v>60176.159999999996</v>
      </c>
      <c r="BS60" s="29"/>
      <c r="BT60" s="29"/>
      <c r="BU60" s="29">
        <f>BU44+BU50</f>
        <v>3434.4000000000015</v>
      </c>
      <c r="BV60" s="29"/>
      <c r="BW60" s="29"/>
      <c r="BX60" s="29">
        <f>BX44+BX50</f>
        <v>3173.760000000002</v>
      </c>
      <c r="BY60" s="29"/>
      <c r="BZ60" s="29"/>
      <c r="CA60" s="29">
        <f>CA44+CA50</f>
        <v>921.7500000000023</v>
      </c>
      <c r="CB60" s="29"/>
      <c r="CC60" s="29"/>
      <c r="CD60" s="29">
        <f>CD44+CD50</f>
        <v>2385.8500000000017</v>
      </c>
      <c r="CE60" s="29"/>
      <c r="CF60" s="29"/>
      <c r="CG60" s="29">
        <f>CG44+CG50</f>
        <v>-1737.889999999999</v>
      </c>
      <c r="CH60" s="29"/>
      <c r="CI60" s="29"/>
      <c r="CJ60" s="29">
        <f>CJ44+CJ50</f>
        <v>-636.9999999999977</v>
      </c>
      <c r="CK60" s="29"/>
      <c r="CL60" s="29"/>
      <c r="CM60" s="29">
        <f>CM44+CM50</f>
        <v>-3124.629999999999</v>
      </c>
      <c r="CN60" s="29"/>
      <c r="CO60" s="29"/>
      <c r="CP60" s="29">
        <f>CP44+CP50</f>
        <v>2635.9500000000025</v>
      </c>
      <c r="CQ60" s="29"/>
      <c r="CR60" s="29"/>
      <c r="CS60" s="29">
        <f>CS44+CS50</f>
        <v>-14.769999999998163</v>
      </c>
      <c r="CT60" s="29"/>
      <c r="CU60" s="29"/>
      <c r="CV60" s="29">
        <f>CV44+CV50</f>
        <v>4503.730000000002</v>
      </c>
      <c r="CW60" s="29"/>
      <c r="CX60" s="29"/>
      <c r="CY60" s="29">
        <f>CY44+CY50</f>
        <v>684.4900000000007</v>
      </c>
      <c r="CZ60" s="29"/>
      <c r="DA60" s="29"/>
      <c r="DB60" s="29">
        <f>DB44+DB50</f>
        <v>1096.0300000000007</v>
      </c>
      <c r="DC60" s="9">
        <f t="shared" si="8"/>
        <v>13321.670000000018</v>
      </c>
      <c r="DD60" s="9">
        <f t="shared" si="9"/>
        <v>73497.83000000002</v>
      </c>
      <c r="DE60" s="29"/>
      <c r="DF60" s="29"/>
      <c r="DG60" s="29">
        <f>DG44+DG50</f>
        <v>6732.580000000003</v>
      </c>
      <c r="DH60" s="29"/>
      <c r="DI60" s="29"/>
      <c r="DJ60" s="29">
        <f>DJ44+DJ50</f>
        <v>6150.970000000003</v>
      </c>
      <c r="DK60" s="29"/>
      <c r="DL60" s="29"/>
      <c r="DM60" s="29">
        <f>DM44+DM50</f>
        <v>4232.5599999999995</v>
      </c>
      <c r="DN60" s="29"/>
      <c r="DO60" s="29"/>
      <c r="DP60" s="29">
        <f>DP44+DP50</f>
        <v>-3828.0999999999995</v>
      </c>
      <c r="DQ60" s="29"/>
      <c r="DR60" s="29"/>
      <c r="DS60" s="29">
        <f>DS44+DS50</f>
        <v>-2772.010000000004</v>
      </c>
      <c r="DT60" s="29"/>
      <c r="DU60" s="29"/>
      <c r="DV60" s="29">
        <f>DV44+DV50</f>
        <v>308.9199999999946</v>
      </c>
      <c r="DW60" s="29"/>
      <c r="DX60" s="29"/>
      <c r="DY60" s="29">
        <f>DY44+DY50</f>
        <v>2141.1899999999996</v>
      </c>
      <c r="DZ60" s="29"/>
      <c r="EA60" s="29"/>
      <c r="EB60" s="29" t="s">
        <v>476</v>
      </c>
      <c r="EC60" s="29"/>
      <c r="ED60" s="29"/>
      <c r="EE60" s="29" t="s">
        <v>476</v>
      </c>
      <c r="EF60" s="29"/>
      <c r="EG60" s="29"/>
      <c r="EH60" s="29" t="s">
        <v>476</v>
      </c>
      <c r="EI60" s="29"/>
      <c r="EJ60" s="29"/>
      <c r="EK60" s="29" t="s">
        <v>476</v>
      </c>
      <c r="EL60" s="29"/>
      <c r="EM60" s="29"/>
      <c r="EN60" s="29" t="s">
        <v>476</v>
      </c>
      <c r="EO60" s="31"/>
    </row>
    <row r="61" spans="1:145" s="8" customFormat="1" ht="22.5">
      <c r="A61" s="33" t="s">
        <v>61</v>
      </c>
      <c r="B61" s="18"/>
      <c r="C61" s="18">
        <f>C46+C52+C59</f>
        <v>-449.65999999999667</v>
      </c>
      <c r="D61" s="18"/>
      <c r="E61" s="18">
        <f aca="true" t="shared" si="43" ref="E61:Q61">E46+E52+E59</f>
        <v>2561.3200000000015</v>
      </c>
      <c r="F61" s="18"/>
      <c r="G61" s="18">
        <f t="shared" si="43"/>
        <v>25898.860000000004</v>
      </c>
      <c r="H61" s="18"/>
      <c r="I61" s="18">
        <f t="shared" si="43"/>
        <v>-9236.620000000003</v>
      </c>
      <c r="J61" s="18"/>
      <c r="K61" s="18">
        <f t="shared" si="43"/>
        <v>5206.830000000001</v>
      </c>
      <c r="L61" s="18"/>
      <c r="M61" s="18">
        <f t="shared" si="43"/>
        <v>8230.270000000008</v>
      </c>
      <c r="N61" s="18"/>
      <c r="O61" s="18">
        <f t="shared" si="43"/>
        <v>-4549.570000000003</v>
      </c>
      <c r="P61" s="18"/>
      <c r="Q61" s="18">
        <f t="shared" si="43"/>
        <v>3975.8699999999967</v>
      </c>
      <c r="R61" s="34"/>
      <c r="S61" s="17">
        <f t="shared" si="35"/>
        <v>31637.300000000007</v>
      </c>
      <c r="T61" s="29"/>
      <c r="U61" s="29"/>
      <c r="V61" s="29">
        <f>V46+V52</f>
        <v>2417.529999999995</v>
      </c>
      <c r="W61" s="29">
        <f aca="true" t="shared" si="44" ref="W61:AL61">W46+W52</f>
        <v>0</v>
      </c>
      <c r="X61" s="29">
        <f t="shared" si="44"/>
        <v>0</v>
      </c>
      <c r="Y61" s="29">
        <f t="shared" si="44"/>
        <v>-5693.030000000001</v>
      </c>
      <c r="Z61" s="29">
        <f t="shared" si="44"/>
        <v>0</v>
      </c>
      <c r="AA61" s="29">
        <f t="shared" si="44"/>
        <v>0</v>
      </c>
      <c r="AB61" s="29">
        <f t="shared" si="44"/>
        <v>4926.1600000000035</v>
      </c>
      <c r="AC61" s="29">
        <f t="shared" si="44"/>
        <v>0</v>
      </c>
      <c r="AD61" s="29">
        <f t="shared" si="44"/>
        <v>0</v>
      </c>
      <c r="AE61" s="29">
        <f t="shared" si="44"/>
        <v>-36143.94750000001</v>
      </c>
      <c r="AF61" s="19">
        <f t="shared" si="5"/>
        <v>-2855.987500000003</v>
      </c>
      <c r="AG61" s="29">
        <f t="shared" si="44"/>
        <v>0</v>
      </c>
      <c r="AH61" s="29">
        <f t="shared" si="44"/>
        <v>0</v>
      </c>
      <c r="AI61" s="29">
        <f t="shared" si="44"/>
        <v>-1707.3428571428617</v>
      </c>
      <c r="AJ61" s="29">
        <f t="shared" si="44"/>
        <v>0</v>
      </c>
      <c r="AK61" s="29">
        <f t="shared" si="44"/>
        <v>0</v>
      </c>
      <c r="AL61" s="29">
        <f t="shared" si="44"/>
        <v>-17321.930000000008</v>
      </c>
      <c r="AM61" s="29"/>
      <c r="AN61" s="29"/>
      <c r="AO61" s="29">
        <f>AO46+AO52+AO59</f>
        <v>6484.9599999999955</v>
      </c>
      <c r="AP61" s="29">
        <f aca="true" t="shared" si="45" ref="AP61:AU61">AP46+AP52+AP59</f>
        <v>0</v>
      </c>
      <c r="AQ61" s="29">
        <f t="shared" si="45"/>
        <v>0</v>
      </c>
      <c r="AR61" s="29">
        <f t="shared" si="45"/>
        <v>4248.949999999995</v>
      </c>
      <c r="AS61" s="29">
        <f t="shared" si="45"/>
        <v>0</v>
      </c>
      <c r="AT61" s="29">
        <f t="shared" si="45"/>
        <v>0</v>
      </c>
      <c r="AU61" s="29">
        <f t="shared" si="45"/>
        <v>3407.959999999997</v>
      </c>
      <c r="AV61" s="29"/>
      <c r="AW61" s="29"/>
      <c r="AX61" s="29">
        <f>AX46+AX52+AX59</f>
        <v>2342.809999999997</v>
      </c>
      <c r="AY61" s="29">
        <f aca="true" t="shared" si="46" ref="AY61:BD61">AY46+AY52+AY59</f>
        <v>0</v>
      </c>
      <c r="AZ61" s="29">
        <f t="shared" si="46"/>
        <v>0</v>
      </c>
      <c r="BA61" s="29">
        <f t="shared" si="46"/>
        <v>10109.239999999993</v>
      </c>
      <c r="BB61" s="29">
        <f t="shared" si="46"/>
        <v>0</v>
      </c>
      <c r="BC61" s="29">
        <f t="shared" si="46"/>
        <v>0</v>
      </c>
      <c r="BD61" s="29">
        <f t="shared" si="46"/>
        <v>5498.009999999999</v>
      </c>
      <c r="BE61" s="29">
        <f aca="true" t="shared" si="47" ref="BE61:BM61">BE46+BE52+BE59</f>
        <v>0</v>
      </c>
      <c r="BF61" s="29">
        <f t="shared" si="47"/>
        <v>0</v>
      </c>
      <c r="BG61" s="29">
        <f t="shared" si="47"/>
        <v>-1204.730000000004</v>
      </c>
      <c r="BH61" s="29">
        <f t="shared" si="47"/>
        <v>0</v>
      </c>
      <c r="BI61" s="29">
        <f t="shared" si="47"/>
        <v>0</v>
      </c>
      <c r="BJ61" s="29">
        <f t="shared" si="47"/>
        <v>3715.9799999999987</v>
      </c>
      <c r="BK61" s="29">
        <f t="shared" si="47"/>
        <v>0</v>
      </c>
      <c r="BL61" s="29">
        <f t="shared" si="47"/>
        <v>0</v>
      </c>
      <c r="BM61" s="29">
        <f t="shared" si="47"/>
        <v>-6887.920000000006</v>
      </c>
      <c r="BN61" s="29">
        <f>BN46+BN52+BN59</f>
        <v>0</v>
      </c>
      <c r="BO61" s="29">
        <f>BO46+BO52+BO59</f>
        <v>0</v>
      </c>
      <c r="BP61" s="29">
        <f>BP46+BP52+BP59</f>
        <v>597.1699999999987</v>
      </c>
      <c r="BQ61" s="19">
        <f t="shared" si="6"/>
        <v>9283.157142857097</v>
      </c>
      <c r="BR61" s="19">
        <f t="shared" si="7"/>
        <v>6427.169642857094</v>
      </c>
      <c r="BS61" s="29"/>
      <c r="BT61" s="29"/>
      <c r="BU61" s="29">
        <f>BU46+BU52+BU59</f>
        <v>-487.2900000000009</v>
      </c>
      <c r="BV61" s="29"/>
      <c r="BW61" s="29"/>
      <c r="BX61" s="29">
        <f>BX46+BX52+BX59</f>
        <v>-16452.02999999998</v>
      </c>
      <c r="BY61" s="29"/>
      <c r="BZ61" s="29"/>
      <c r="CA61" s="29">
        <f>CA46+CA52+CA59</f>
        <v>-10601.549999999994</v>
      </c>
      <c r="CB61" s="29"/>
      <c r="CC61" s="29"/>
      <c r="CD61" s="29">
        <f>CD46+CD52+CD59</f>
        <v>1419.9399999999991</v>
      </c>
      <c r="CE61" s="29"/>
      <c r="CF61" s="29"/>
      <c r="CG61" s="29">
        <f>CG46+CG52+CG59</f>
        <v>7449.25</v>
      </c>
      <c r="CH61" s="29"/>
      <c r="CI61" s="29"/>
      <c r="CJ61" s="29">
        <f>CJ46+CJ52+CJ59</f>
        <v>5918.039999999999</v>
      </c>
      <c r="CK61" s="29"/>
      <c r="CL61" s="29"/>
      <c r="CM61" s="29">
        <f>CM46+CM52+CM59</f>
        <v>-14741.199999999992</v>
      </c>
      <c r="CN61" s="29"/>
      <c r="CO61" s="29"/>
      <c r="CP61" s="29">
        <f>CP46+CP52+CP59</f>
        <v>-515.2400000000034</v>
      </c>
      <c r="CQ61" s="29"/>
      <c r="CR61" s="29"/>
      <c r="CS61" s="29">
        <f>CS46+CS52+CS59</f>
        <v>-3662.8699999999976</v>
      </c>
      <c r="CT61" s="29"/>
      <c r="CU61" s="29"/>
      <c r="CV61" s="29">
        <f>CV46+CV52+CV59</f>
        <v>-1035.8599999999997</v>
      </c>
      <c r="CW61" s="29"/>
      <c r="CX61" s="29"/>
      <c r="CY61" s="29">
        <f>CY46+CY52+CY59</f>
        <v>2742.7599999999993</v>
      </c>
      <c r="CZ61" s="29"/>
      <c r="DA61" s="29"/>
      <c r="DB61" s="29">
        <f>DB46+DB52+DB59</f>
        <v>-49022.71999999999</v>
      </c>
      <c r="DC61" s="9">
        <f t="shared" si="8"/>
        <v>-78988.76999999996</v>
      </c>
      <c r="DD61" s="9">
        <f t="shared" si="9"/>
        <v>-72561.60035714286</v>
      </c>
      <c r="DE61" s="29"/>
      <c r="DF61" s="29"/>
      <c r="DG61" s="29">
        <f>DG46+DG52+DG59</f>
        <v>1162.7379999999966</v>
      </c>
      <c r="DH61" s="29"/>
      <c r="DI61" s="29"/>
      <c r="DJ61" s="29">
        <f>DJ46+DJ52+DJ59</f>
        <v>-22934.642000000007</v>
      </c>
      <c r="DK61" s="29"/>
      <c r="DL61" s="29"/>
      <c r="DM61" s="29">
        <f>DM46+DM52+DM59</f>
        <v>-139877.82199999996</v>
      </c>
      <c r="DN61" s="29"/>
      <c r="DO61" s="29"/>
      <c r="DP61" s="29">
        <f>DP46+DP52+DP59</f>
        <v>7336.768000000005</v>
      </c>
      <c r="DQ61" s="29"/>
      <c r="DR61" s="29"/>
      <c r="DS61" s="29">
        <f>DS46+DS52+DS59</f>
        <v>11604.897999999996</v>
      </c>
      <c r="DT61" s="29"/>
      <c r="DU61" s="29"/>
      <c r="DV61" s="29">
        <f>DV46+DV52+DV59</f>
        <v>8391.008000000002</v>
      </c>
      <c r="DW61" s="29"/>
      <c r="DX61" s="29"/>
      <c r="DY61" s="29">
        <f>DY46+DY52+DY59</f>
        <v>9558.737999999994</v>
      </c>
      <c r="DZ61" s="29"/>
      <c r="EA61" s="29"/>
      <c r="EB61" s="29" t="s">
        <v>476</v>
      </c>
      <c r="EC61" s="29"/>
      <c r="ED61" s="29"/>
      <c r="EE61" s="29" t="s">
        <v>476</v>
      </c>
      <c r="EF61" s="29"/>
      <c r="EG61" s="29"/>
      <c r="EH61" s="29" t="s">
        <v>476</v>
      </c>
      <c r="EI61" s="29"/>
      <c r="EJ61" s="29"/>
      <c r="EK61" s="29" t="s">
        <v>476</v>
      </c>
      <c r="EL61" s="29"/>
      <c r="EM61" s="29"/>
      <c r="EN61" s="29" t="s">
        <v>476</v>
      </c>
      <c r="EO61" s="31"/>
    </row>
    <row r="62" spans="1:145" ht="12.75">
      <c r="A62" s="28" t="s">
        <v>63</v>
      </c>
      <c r="B62" s="35"/>
      <c r="C62" s="35"/>
      <c r="D62" s="35"/>
      <c r="V62" s="9">
        <f>S61+V61</f>
        <v>34054.83</v>
      </c>
      <c r="AC62" s="36"/>
      <c r="AD62" s="36"/>
      <c r="AE62" s="36"/>
      <c r="AF62" s="36"/>
      <c r="DZ62" s="19"/>
      <c r="EA62" s="19"/>
      <c r="EB62" s="19">
        <v>4049.93</v>
      </c>
      <c r="EC62" s="19"/>
      <c r="ED62" s="19"/>
      <c r="EE62" s="19">
        <v>4049.93</v>
      </c>
      <c r="EF62" s="19"/>
      <c r="EG62" s="19"/>
      <c r="EH62" s="19">
        <v>4049.93</v>
      </c>
      <c r="EI62" s="19"/>
      <c r="EJ62" s="19"/>
      <c r="EK62" s="19">
        <v>4049.93</v>
      </c>
      <c r="EL62" s="19"/>
      <c r="EM62" s="19"/>
      <c r="EN62" s="19">
        <v>4049.93</v>
      </c>
      <c r="EO62" s="31">
        <f t="shared" si="20"/>
        <v>20249.649999999998</v>
      </c>
    </row>
    <row r="63" spans="1:145" s="68" customFormat="1" ht="12.75">
      <c r="A63" s="57" t="s">
        <v>58</v>
      </c>
      <c r="B63" s="66"/>
      <c r="C63" s="66"/>
      <c r="D63" s="66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7"/>
      <c r="AD63" s="67"/>
      <c r="AE63" s="67"/>
      <c r="AF63" s="67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>
        <f>BD64+BG61+BJ61</f>
        <v>12717.919642857098</v>
      </c>
      <c r="BK63" s="61"/>
      <c r="BL63" s="61"/>
      <c r="BM63" s="61">
        <f>BJ63+BM61</f>
        <v>5829.999642857091</v>
      </c>
      <c r="BN63" s="61"/>
      <c r="BO63" s="61"/>
      <c r="BP63" s="61">
        <f>BM63+BP61</f>
        <v>6427.16964285709</v>
      </c>
      <c r="BQ63" s="61"/>
      <c r="BR63" s="61"/>
      <c r="BS63" s="61"/>
      <c r="BT63" s="61"/>
      <c r="BU63" s="61">
        <f>BP65+BU61</f>
        <v>42413.05964285709</v>
      </c>
      <c r="BV63" s="61"/>
      <c r="BW63" s="61"/>
      <c r="BX63" s="61">
        <f>BU63+BX61</f>
        <v>25961.029642857113</v>
      </c>
      <c r="BY63" s="61"/>
      <c r="BZ63" s="61"/>
      <c r="CA63" s="61">
        <f>BX63+CA61</f>
        <v>15359.479642857119</v>
      </c>
      <c r="CB63" s="61"/>
      <c r="CC63" s="61"/>
      <c r="CD63" s="61">
        <f>CA63+CD61</f>
        <v>16779.41964285712</v>
      </c>
      <c r="CE63" s="61"/>
      <c r="CF63" s="61"/>
      <c r="CG63" s="61">
        <f>CD63+CG61</f>
        <v>24228.66964285712</v>
      </c>
      <c r="CH63" s="61"/>
      <c r="CI63" s="61"/>
      <c r="CJ63" s="61">
        <f>CG63+CJ61</f>
        <v>30146.709642857117</v>
      </c>
      <c r="CK63" s="61"/>
      <c r="CL63" s="61"/>
      <c r="CM63" s="61">
        <f>CJ63+CM61</f>
        <v>15405.509642857125</v>
      </c>
      <c r="CN63" s="61"/>
      <c r="CO63" s="61"/>
      <c r="CP63" s="61">
        <f>CM63+CP61</f>
        <v>14890.269642857122</v>
      </c>
      <c r="CQ63" s="61"/>
      <c r="CR63" s="61"/>
      <c r="CS63" s="61">
        <f>CP65+CS61</f>
        <v>63368.71964285712</v>
      </c>
      <c r="CT63" s="61"/>
      <c r="CU63" s="61"/>
      <c r="CV63" s="61">
        <f>CS65+CV61</f>
        <v>62332.85964285712</v>
      </c>
      <c r="CW63" s="61"/>
      <c r="CX63" s="61"/>
      <c r="CY63" s="61">
        <f>CV65+CY61</f>
        <v>65075.61964285712</v>
      </c>
      <c r="CZ63" s="61"/>
      <c r="DA63" s="61"/>
      <c r="DB63" s="61">
        <f>CY65+DB61</f>
        <v>16052.899642857134</v>
      </c>
      <c r="DC63" s="61"/>
      <c r="DD63" s="61"/>
      <c r="DE63" s="61"/>
      <c r="DF63" s="61"/>
      <c r="DG63" s="61">
        <f>DD65+DG61</f>
        <v>39784.69514285712</v>
      </c>
      <c r="DH63" s="61"/>
      <c r="DI63" s="61"/>
      <c r="DJ63" s="61">
        <f>DG65+DJ61</f>
        <v>16850.053142857112</v>
      </c>
      <c r="DK63" s="61"/>
      <c r="DL63" s="61"/>
      <c r="DM63" s="61">
        <f>DJ65+DM61</f>
        <v>-123027.76885714284</v>
      </c>
      <c r="DN63" s="61"/>
      <c r="DO63" s="61"/>
      <c r="DP63" s="61">
        <f>DM65+DP61</f>
        <v>-115691.00085714283</v>
      </c>
      <c r="DQ63" s="61"/>
      <c r="DR63" s="61"/>
      <c r="DS63" s="61">
        <f>DP65+DS61</f>
        <v>-104086.10285714283</v>
      </c>
      <c r="DT63" s="61"/>
      <c r="DU63" s="61"/>
      <c r="DV63" s="61">
        <f>DS65+DV61</f>
        <v>-95695.09485714283</v>
      </c>
      <c r="DW63" s="61"/>
      <c r="DX63" s="61"/>
      <c r="DY63" s="61">
        <f>DV65+DY61</f>
        <v>-86136.35685714283</v>
      </c>
      <c r="DZ63" s="59"/>
      <c r="EA63" s="59"/>
      <c r="EB63" s="40">
        <v>4049.93</v>
      </c>
      <c r="EC63" s="59"/>
      <c r="ED63" s="59"/>
      <c r="EE63" s="40">
        <v>4049.93</v>
      </c>
      <c r="EF63" s="59"/>
      <c r="EG63" s="59"/>
      <c r="EH63" s="40">
        <v>4049.93</v>
      </c>
      <c r="EI63" s="59"/>
      <c r="EJ63" s="59"/>
      <c r="EK63" s="40">
        <v>4049.93</v>
      </c>
      <c r="EL63" s="59"/>
      <c r="EM63" s="59"/>
      <c r="EN63" s="40">
        <v>4049.93</v>
      </c>
      <c r="EO63" s="62">
        <f>EN63+EK63+EH63+EE63+EB63</f>
        <v>20249.649999999998</v>
      </c>
    </row>
    <row r="64" spans="1:145" s="68" customFormat="1" ht="12.75">
      <c r="A64" s="57" t="s">
        <v>53</v>
      </c>
      <c r="B64" s="66"/>
      <c r="C64" s="66"/>
      <c r="D64" s="66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7"/>
      <c r="AD64" s="67"/>
      <c r="AE64" s="67"/>
      <c r="AF64" s="67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>
        <f>BD61+BA61+AX61+AU61+AR61+AO61+AL61+AI61+AE61+AB61+Y61+V61+S61</f>
        <v>10206.669642857101</v>
      </c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 t="s">
        <v>311</v>
      </c>
      <c r="BP64" s="61">
        <v>36473.18</v>
      </c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 t="s">
        <v>391</v>
      </c>
      <c r="CP64" s="61">
        <v>52141.32</v>
      </c>
      <c r="CQ64" s="61"/>
      <c r="CR64" s="61" t="s">
        <v>391</v>
      </c>
      <c r="CS64" s="61"/>
      <c r="CT64" s="61"/>
      <c r="CU64" s="61" t="s">
        <v>391</v>
      </c>
      <c r="CV64" s="61"/>
      <c r="CW64" s="61"/>
      <c r="CX64" s="61" t="s">
        <v>391</v>
      </c>
      <c r="CY64" s="61"/>
      <c r="CZ64" s="61"/>
      <c r="DA64" s="61" t="s">
        <v>391</v>
      </c>
      <c r="DB64" s="61">
        <v>24528.42</v>
      </c>
      <c r="DC64" s="61">
        <f>DB64+CY64+CV64+CS64+CP64+CM64+CJ64+CG64+CD64+CA64+BX64+BU64</f>
        <v>76669.73999999999</v>
      </c>
      <c r="DD64" s="61">
        <f>DC64+BP64</f>
        <v>113142.91999999998</v>
      </c>
      <c r="DE64" s="61"/>
      <c r="DF64" s="61" t="s">
        <v>391</v>
      </c>
      <c r="DG64" s="61"/>
      <c r="DH64" s="61"/>
      <c r="DI64" s="61" t="s">
        <v>391</v>
      </c>
      <c r="DJ64" s="61"/>
      <c r="DK64" s="61"/>
      <c r="DL64" s="61" t="s">
        <v>391</v>
      </c>
      <c r="DM64" s="61"/>
      <c r="DN64" s="61"/>
      <c r="DO64" s="61" t="s">
        <v>391</v>
      </c>
      <c r="DP64" s="61"/>
      <c r="DQ64" s="61"/>
      <c r="DR64" s="61" t="s">
        <v>391</v>
      </c>
      <c r="DS64" s="61"/>
      <c r="DT64" s="61"/>
      <c r="DU64" s="61" t="s">
        <v>391</v>
      </c>
      <c r="DV64" s="61"/>
      <c r="DW64" s="61"/>
      <c r="DX64" s="61" t="s">
        <v>391</v>
      </c>
      <c r="DY64" s="61"/>
      <c r="DZ64" s="57"/>
      <c r="EA64" s="57"/>
      <c r="EB64" s="45">
        <v>4026.55</v>
      </c>
      <c r="EC64" s="57"/>
      <c r="ED64" s="57"/>
      <c r="EE64" s="45">
        <v>3659.76</v>
      </c>
      <c r="EF64" s="57"/>
      <c r="EG64" s="57"/>
      <c r="EH64" s="45">
        <v>3663.92</v>
      </c>
      <c r="EI64" s="57"/>
      <c r="EJ64" s="57"/>
      <c r="EK64" s="45">
        <v>3582.85</v>
      </c>
      <c r="EL64" s="57"/>
      <c r="EM64" s="57"/>
      <c r="EN64" s="45">
        <v>4379.6</v>
      </c>
      <c r="EO64" s="62">
        <f>EN64+EK64+EH64+EE64+EB64</f>
        <v>19312.68</v>
      </c>
    </row>
    <row r="65" spans="1:145" ht="12.75">
      <c r="A65" s="27" t="s">
        <v>54</v>
      </c>
      <c r="B65" s="35"/>
      <c r="C65" s="35"/>
      <c r="D65" s="35"/>
      <c r="AC65" s="36"/>
      <c r="AD65" s="36"/>
      <c r="AE65" s="36"/>
      <c r="AF65" s="36"/>
      <c r="BP65" s="9">
        <f>BP63+BP64</f>
        <v>42900.349642857094</v>
      </c>
      <c r="BQ65" s="9">
        <f>BQ41+BQ47</f>
        <v>385647.16285714286</v>
      </c>
      <c r="BU65" s="9">
        <f>BU41+BU47</f>
        <v>30879.36</v>
      </c>
      <c r="BX65" s="9">
        <f>BX41+BX47</f>
        <v>47348.63999999998</v>
      </c>
      <c r="CA65" s="9">
        <f>CA41+CA47</f>
        <v>44060.619999999995</v>
      </c>
      <c r="CD65" s="9">
        <f>CD41+CD47</f>
        <v>30356.11</v>
      </c>
      <c r="CG65" s="9">
        <f>CG41+CG47</f>
        <v>28341.2</v>
      </c>
      <c r="CJ65" s="9">
        <f>CJ41+CJ47</f>
        <v>28891.74</v>
      </c>
      <c r="CM65" s="9">
        <f>CM41+CM47</f>
        <v>52125.689999999995</v>
      </c>
      <c r="CP65" s="9">
        <f>CP63+CP64</f>
        <v>67031.58964285711</v>
      </c>
      <c r="CS65" s="9">
        <f>CS63+CS64</f>
        <v>63368.71964285712</v>
      </c>
      <c r="CV65" s="9">
        <f>CV63+CV64</f>
        <v>62332.85964285712</v>
      </c>
      <c r="CY65" s="9">
        <f>CY63+CY64</f>
        <v>65075.61964285712</v>
      </c>
      <c r="DB65" s="9">
        <f>DB63+DB64</f>
        <v>40581.31964285713</v>
      </c>
      <c r="DD65" s="51">
        <f>'[1]Лист1'!$DD$65</f>
        <v>38621.95714285712</v>
      </c>
      <c r="DG65" s="9">
        <f>DG63+DG64</f>
        <v>39784.69514285712</v>
      </c>
      <c r="DJ65" s="9">
        <f>DJ63+DJ64</f>
        <v>16850.053142857112</v>
      </c>
      <c r="DM65" s="9">
        <f>DM63+DM64</f>
        <v>-123027.76885714284</v>
      </c>
      <c r="DP65" s="9">
        <f>DP63+DP64</f>
        <v>-115691.00085714283</v>
      </c>
      <c r="DS65" s="9">
        <f>DS63+DS64</f>
        <v>-104086.10285714283</v>
      </c>
      <c r="DV65" s="9">
        <f>DV63+DV64</f>
        <v>-95695.09485714283</v>
      </c>
      <c r="DY65" s="9">
        <f>DY63+DY64</f>
        <v>-86136.35685714283</v>
      </c>
      <c r="DZ65" s="17"/>
      <c r="EA65" s="17"/>
      <c r="EB65" s="17">
        <f>EB63-EB64</f>
        <v>23.379999999999654</v>
      </c>
      <c r="EC65" s="17"/>
      <c r="ED65" s="17"/>
      <c r="EE65" s="17">
        <f>EE63-EE64</f>
        <v>390.1699999999996</v>
      </c>
      <c r="EF65" s="17"/>
      <c r="EG65" s="17"/>
      <c r="EH65" s="17">
        <f>EH63-EH64</f>
        <v>386.00999999999976</v>
      </c>
      <c r="EI65" s="17"/>
      <c r="EJ65" s="17"/>
      <c r="EK65" s="17">
        <f>EK63-EK64</f>
        <v>467.0799999999999</v>
      </c>
      <c r="EL65" s="17"/>
      <c r="EM65" s="17"/>
      <c r="EN65" s="17">
        <f>EN63-EN64</f>
        <v>-329.6700000000005</v>
      </c>
      <c r="EO65" s="17">
        <f>EO63-EO64</f>
        <v>936.9699999999975</v>
      </c>
    </row>
    <row r="66" spans="1:145" ht="22.5" hidden="1">
      <c r="A66" s="27" t="s">
        <v>59</v>
      </c>
      <c r="B66" s="35"/>
      <c r="C66" s="35"/>
      <c r="D66" s="35"/>
      <c r="AC66" s="36"/>
      <c r="AD66" s="36"/>
      <c r="AE66" s="36"/>
      <c r="AF66" s="36"/>
      <c r="BQ66" s="9">
        <f>BQ43+BQ49+BP64</f>
        <v>431403.5</v>
      </c>
      <c r="BU66" s="9">
        <f>BU43+BU49</f>
        <v>30392.07</v>
      </c>
      <c r="BX66" s="9">
        <f>BX43+BX49</f>
        <v>30896.61</v>
      </c>
      <c r="CA66" s="9">
        <f>CA43+CA49</f>
        <v>33459.07</v>
      </c>
      <c r="CD66" s="9">
        <f>CD43+CD49</f>
        <v>31776.05</v>
      </c>
      <c r="CG66" s="9">
        <f>CG43+CG49</f>
        <v>35790.45</v>
      </c>
      <c r="CJ66" s="9">
        <f>CJ43+CJ49</f>
        <v>34809.78</v>
      </c>
      <c r="CM66" s="9">
        <f>CM43+CM49</f>
        <v>37384.49</v>
      </c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17">
        <f>EN64-EN65</f>
        <v>4709.27</v>
      </c>
      <c r="EO66" s="31">
        <f t="shared" si="20"/>
        <v>4709.27</v>
      </c>
    </row>
    <row r="67" spans="1:145" ht="22.5">
      <c r="A67" s="27" t="s">
        <v>56</v>
      </c>
      <c r="B67" s="35"/>
      <c r="C67" s="35"/>
      <c r="D67" s="35"/>
      <c r="AC67" s="36"/>
      <c r="AD67" s="36"/>
      <c r="AE67" s="36"/>
      <c r="AF67" s="36"/>
      <c r="DZ67" s="29"/>
      <c r="EA67" s="29"/>
      <c r="EB67" s="29">
        <f>EB64-EB62</f>
        <v>-23.379999999999654</v>
      </c>
      <c r="EC67" s="29"/>
      <c r="ED67" s="29"/>
      <c r="EE67" s="29">
        <f>EE64-EE62</f>
        <v>-390.1699999999996</v>
      </c>
      <c r="EF67" s="29"/>
      <c r="EG67" s="29"/>
      <c r="EH67" s="29">
        <f>EH64-EH62</f>
        <v>-386.00999999999976</v>
      </c>
      <c r="EI67" s="29"/>
      <c r="EJ67" s="29"/>
      <c r="EK67" s="29">
        <f>EK64-EK62</f>
        <v>-467.0799999999999</v>
      </c>
      <c r="EL67" s="29"/>
      <c r="EM67" s="29"/>
      <c r="EN67" s="29">
        <f>EN64-EN62</f>
        <v>329.6700000000005</v>
      </c>
      <c r="EO67" s="29">
        <f>EO64-EO62</f>
        <v>-936.9699999999975</v>
      </c>
    </row>
    <row r="68" spans="1:145" ht="17.25" customHeight="1">
      <c r="A68" s="33" t="s">
        <v>60</v>
      </c>
      <c r="B68" s="35"/>
      <c r="C68" s="35"/>
      <c r="D68" s="35"/>
      <c r="AC68" s="36"/>
      <c r="AD68" s="36"/>
      <c r="AE68" s="36"/>
      <c r="AF68" s="36"/>
      <c r="DZ68" s="29"/>
      <c r="EA68" s="29"/>
      <c r="EB68" s="29">
        <f>EB44+EB50+EB65</f>
        <v>-1661.5500000000034</v>
      </c>
      <c r="EC68" s="29"/>
      <c r="ED68" s="29"/>
      <c r="EE68" s="29">
        <f>EE44+EE50+EE65</f>
        <v>3490.5699999999956</v>
      </c>
      <c r="EF68" s="29"/>
      <c r="EG68" s="29"/>
      <c r="EH68" s="29">
        <f>EH44+EH50+EH65</f>
        <v>4271.169999999996</v>
      </c>
      <c r="EI68" s="29"/>
      <c r="EJ68" s="29"/>
      <c r="EK68" s="29">
        <f>EK44+EK50+EK65</f>
        <v>4413.859999999999</v>
      </c>
      <c r="EL68" s="29"/>
      <c r="EM68" s="29"/>
      <c r="EN68" s="29">
        <f>EN44+EN50+EN65</f>
        <v>-4127.180000000006</v>
      </c>
      <c r="EO68" s="29">
        <f>EO44+EO50+EO65</f>
        <v>19352.980000000014</v>
      </c>
    </row>
    <row r="69" spans="1:145" ht="22.5">
      <c r="A69" s="33" t="s">
        <v>61</v>
      </c>
      <c r="B69" s="35"/>
      <c r="C69" s="35"/>
      <c r="D69" s="35"/>
      <c r="AC69" s="36"/>
      <c r="AD69" s="36"/>
      <c r="AE69" s="36"/>
      <c r="AF69" s="36"/>
      <c r="DZ69" s="29"/>
      <c r="EA69" s="29"/>
      <c r="EB69" s="29">
        <f>EB46+EB52+EB67</f>
        <v>12031.217999999999</v>
      </c>
      <c r="EC69" s="29"/>
      <c r="ED69" s="29"/>
      <c r="EE69" s="29">
        <f>EE46+EE52+EE67</f>
        <v>3920.5580000000014</v>
      </c>
      <c r="EF69" s="29"/>
      <c r="EG69" s="29"/>
      <c r="EH69" s="29">
        <f>EH46+EH52+EH67</f>
        <v>-14929.251999999991</v>
      </c>
      <c r="EI69" s="29"/>
      <c r="EJ69" s="29"/>
      <c r="EK69" s="29">
        <f>EK46+EK52+EK67</f>
        <v>4527.997999999998</v>
      </c>
      <c r="EL69" s="29"/>
      <c r="EM69" s="29"/>
      <c r="EN69" s="29">
        <f>EN46+EN52+EN67</f>
        <v>-45411.71200000001</v>
      </c>
      <c r="EO69" s="70">
        <f>EO46+EO52+EO67</f>
        <v>-164619.50399999993</v>
      </c>
    </row>
    <row r="70" spans="1:4" ht="12.75">
      <c r="A70" s="35"/>
      <c r="B70" s="35"/>
      <c r="C70" s="35"/>
      <c r="D70" s="35"/>
    </row>
    <row r="71" spans="1:144" ht="12.75">
      <c r="A71" s="35"/>
      <c r="B71" s="35"/>
      <c r="C71" s="35"/>
      <c r="D71" s="35"/>
      <c r="EB71" s="9">
        <f>DY65+EB69</f>
        <v>-74105.13885714284</v>
      </c>
      <c r="EE71" s="9">
        <f>EB73+EE69</f>
        <v>-70184.58085714284</v>
      </c>
      <c r="EH71" s="9">
        <f>EE73+EH69</f>
        <v>-85113.83285714283</v>
      </c>
      <c r="EK71" s="9">
        <f>EH73+EK69</f>
        <v>-80585.83485714284</v>
      </c>
      <c r="EN71" s="51">
        <f>EK73+EN69</f>
        <v>-125997.54685714285</v>
      </c>
    </row>
    <row r="72" spans="1:144" ht="12.75">
      <c r="A72" s="35"/>
      <c r="B72" s="35"/>
      <c r="C72" s="35"/>
      <c r="D72" s="35"/>
      <c r="EA72" s="9" t="s">
        <v>391</v>
      </c>
      <c r="ED72" s="9" t="s">
        <v>391</v>
      </c>
      <c r="EG72" s="9" t="s">
        <v>391</v>
      </c>
      <c r="EJ72" s="9" t="s">
        <v>391</v>
      </c>
      <c r="EM72" s="9" t="s">
        <v>391</v>
      </c>
      <c r="EN72" s="9">
        <v>71882.95</v>
      </c>
    </row>
    <row r="73" spans="1:144" ht="12.75">
      <c r="A73" s="35"/>
      <c r="B73" s="35"/>
      <c r="C73" s="35"/>
      <c r="D73" s="35"/>
      <c r="EB73" s="9">
        <f>EB71+EB72</f>
        <v>-74105.13885714284</v>
      </c>
      <c r="EE73" s="9">
        <f>EE71+EE72</f>
        <v>-70184.58085714284</v>
      </c>
      <c r="EH73" s="9">
        <f>EH71+EH72</f>
        <v>-85113.83285714283</v>
      </c>
      <c r="EK73" s="9">
        <f>EK71+EK72</f>
        <v>-80585.83485714284</v>
      </c>
      <c r="EM73" s="9" t="s">
        <v>512</v>
      </c>
      <c r="EN73" s="9">
        <v>3048</v>
      </c>
    </row>
    <row r="74" spans="1:144" ht="12.75">
      <c r="A74" s="35"/>
      <c r="B74" s="35"/>
      <c r="C74" s="35"/>
      <c r="D74" s="35"/>
      <c r="EN74" s="51">
        <f>EN71+EN72+EN73</f>
        <v>-51066.59685714285</v>
      </c>
    </row>
    <row r="75" spans="1:4" ht="12.75">
      <c r="A75" s="35"/>
      <c r="B75" s="35"/>
      <c r="C75" s="35"/>
      <c r="D75" s="35"/>
    </row>
    <row r="76" spans="1:144" ht="12.75">
      <c r="A76" s="35"/>
      <c r="B76" s="35"/>
      <c r="C76" s="35"/>
      <c r="D76" s="35"/>
      <c r="EL76" s="9" t="s">
        <v>519</v>
      </c>
      <c r="EN76" s="9" t="s">
        <v>520</v>
      </c>
    </row>
    <row r="77" spans="1:4" ht="12.75">
      <c r="A77" s="35"/>
      <c r="B77" s="35"/>
      <c r="C77" s="35"/>
      <c r="D77" s="35"/>
    </row>
    <row r="78" spans="1:144" ht="22.5">
      <c r="A78" s="35"/>
      <c r="B78" s="35"/>
      <c r="C78" s="35"/>
      <c r="D78" s="35"/>
      <c r="EL78" s="37" t="s">
        <v>521</v>
      </c>
      <c r="EN78" s="9" t="s">
        <v>527</v>
      </c>
    </row>
    <row r="79" spans="1:4" ht="12.75">
      <c r="A79" s="35"/>
      <c r="B79" s="35"/>
      <c r="C79" s="35"/>
      <c r="D79" s="35"/>
    </row>
    <row r="80" spans="1:144" ht="12.75">
      <c r="A80" s="35"/>
      <c r="B80" s="35"/>
      <c r="C80" s="35"/>
      <c r="D80" s="35"/>
      <c r="EK80" s="93" t="s">
        <v>528</v>
      </c>
      <c r="EL80" s="93"/>
      <c r="EM80" s="93"/>
      <c r="EN80" s="50">
        <f>EO41+EO47+EO62</f>
        <v>660344.0639999999</v>
      </c>
    </row>
    <row r="81" spans="1:144" ht="12.75">
      <c r="A81" s="35"/>
      <c r="B81" s="35"/>
      <c r="C81" s="35"/>
      <c r="D81" s="35"/>
      <c r="EK81" s="93" t="s">
        <v>529</v>
      </c>
      <c r="EL81" s="93"/>
      <c r="EM81" s="93"/>
      <c r="EN81" s="50">
        <f>EO42+EO48+EO63</f>
        <v>515077.54000000004</v>
      </c>
    </row>
    <row r="82" spans="1:144" ht="12.75">
      <c r="A82" s="35"/>
      <c r="B82" s="35"/>
      <c r="C82" s="35"/>
      <c r="D82" s="35"/>
      <c r="EK82" s="93" t="s">
        <v>530</v>
      </c>
      <c r="EL82" s="93"/>
      <c r="EM82" s="93"/>
      <c r="EN82" s="50">
        <f>EO64+EO49+EO43</f>
        <v>495724.55999999994</v>
      </c>
    </row>
    <row r="83" spans="1:144" ht="12.75">
      <c r="A83" s="35"/>
      <c r="B83" s="35"/>
      <c r="C83" s="35"/>
      <c r="D83" s="35"/>
      <c r="EK83" s="93" t="s">
        <v>531</v>
      </c>
      <c r="EL83" s="93"/>
      <c r="EM83" s="93"/>
      <c r="EN83" s="50">
        <f>EN82-EN81</f>
        <v>-19352.980000000098</v>
      </c>
    </row>
    <row r="84" spans="1:144" ht="12.75">
      <c r="A84" s="35"/>
      <c r="B84" s="35"/>
      <c r="C84" s="35"/>
      <c r="D84" s="35"/>
      <c r="EK84" s="72" t="s">
        <v>532</v>
      </c>
      <c r="EL84" s="72"/>
      <c r="EM84" s="72"/>
      <c r="EN84" s="50">
        <f>EN81-EN80</f>
        <v>-145266.52399999986</v>
      </c>
    </row>
    <row r="85" spans="1:144" ht="12.75" customHeight="1">
      <c r="A85" s="35"/>
      <c r="B85" s="35"/>
      <c r="C85" s="35"/>
      <c r="D85" s="35"/>
      <c r="EK85" s="94" t="s">
        <v>533</v>
      </c>
      <c r="EL85" s="95"/>
      <c r="EM85" s="96"/>
      <c r="EN85" s="50">
        <f>DD65</f>
        <v>38621.95714285712</v>
      </c>
    </row>
    <row r="86" spans="1:144" ht="12.75" customHeight="1">
      <c r="A86" s="35"/>
      <c r="B86" s="35"/>
      <c r="C86" s="35"/>
      <c r="D86" s="35"/>
      <c r="EK86" s="97" t="s">
        <v>534</v>
      </c>
      <c r="EL86" s="97"/>
      <c r="EM86" s="97"/>
      <c r="EN86" s="69">
        <f>EN85+EN84+EN83+EN72+EN73</f>
        <v>-51066.59685714284</v>
      </c>
    </row>
    <row r="87" spans="1:4" ht="12.75" customHeight="1">
      <c r="A87" s="35"/>
      <c r="B87" s="35"/>
      <c r="C87" s="35"/>
      <c r="D87" s="35"/>
    </row>
    <row r="88" spans="1:146" ht="12.75">
      <c r="A88" s="35"/>
      <c r="B88" s="35"/>
      <c r="C88" s="35"/>
      <c r="D88" s="35"/>
      <c r="EK88" s="72" t="s">
        <v>541</v>
      </c>
      <c r="EL88" s="72"/>
      <c r="EM88" s="72"/>
      <c r="EN88" s="71">
        <f>EN16+EN15+EK13+EK11+EK10+EK9+EH15+EH10+EH9+EB13+EB11+EB9+DV9+DS10+DS15+DP9+DM9+DJ22+DG13+DG11+DG10</f>
        <v>13838.059999999998</v>
      </c>
      <c r="EO88" s="73" t="s">
        <v>542</v>
      </c>
      <c r="EP88" s="73"/>
    </row>
    <row r="89" spans="1:4" ht="12.75">
      <c r="A89" s="35"/>
      <c r="B89" s="35"/>
      <c r="C89" s="35"/>
      <c r="D89" s="35"/>
    </row>
    <row r="90" spans="1:4" ht="12.75">
      <c r="A90" s="35"/>
      <c r="B90" s="35"/>
      <c r="C90" s="35"/>
      <c r="D90" s="35"/>
    </row>
    <row r="91" spans="1:4" ht="12.75">
      <c r="A91" s="35"/>
      <c r="B91" s="35"/>
      <c r="C91" s="35"/>
      <c r="D91" s="35"/>
    </row>
    <row r="92" spans="1:4" ht="12.75">
      <c r="A92" s="35"/>
      <c r="B92" s="35"/>
      <c r="C92" s="35"/>
      <c r="D92" s="35"/>
    </row>
    <row r="93" spans="1:4" ht="12.75">
      <c r="A93" s="35"/>
      <c r="B93" s="35"/>
      <c r="C93" s="35"/>
      <c r="D93" s="35"/>
    </row>
    <row r="94" spans="1:4" ht="12.75">
      <c r="A94" s="35"/>
      <c r="B94" s="35"/>
      <c r="C94" s="35"/>
      <c r="D94" s="35"/>
    </row>
    <row r="95" spans="1:4" ht="12.75">
      <c r="A95" s="35"/>
      <c r="B95" s="35"/>
      <c r="C95" s="35"/>
      <c r="D95" s="35"/>
    </row>
    <row r="96" spans="1:4" ht="12.75">
      <c r="A96" s="35"/>
      <c r="B96" s="35"/>
      <c r="C96" s="35"/>
      <c r="D96" s="35"/>
    </row>
    <row r="97" spans="1:4" ht="12.75">
      <c r="A97" s="35"/>
      <c r="B97" s="35"/>
      <c r="C97" s="35"/>
      <c r="D97" s="35"/>
    </row>
    <row r="98" spans="1:4" ht="12.75">
      <c r="A98" s="35"/>
      <c r="B98" s="35"/>
      <c r="C98" s="35"/>
      <c r="D98" s="35"/>
    </row>
    <row r="99" spans="1:4" ht="12.75">
      <c r="A99" s="35"/>
      <c r="B99" s="35"/>
      <c r="C99" s="35"/>
      <c r="D99" s="35"/>
    </row>
    <row r="100" spans="1:4" ht="12.75">
      <c r="A100" s="35"/>
      <c r="B100" s="35"/>
      <c r="C100" s="35"/>
      <c r="D100" s="35"/>
    </row>
    <row r="101" spans="1:4" ht="12.75">
      <c r="A101" s="35"/>
      <c r="B101" s="35"/>
      <c r="C101" s="35"/>
      <c r="D101" s="35"/>
    </row>
    <row r="102" spans="1:4" ht="12.75">
      <c r="A102" s="35"/>
      <c r="B102" s="35"/>
      <c r="C102" s="35"/>
      <c r="D102" s="35"/>
    </row>
    <row r="103" spans="1:4" ht="12.75">
      <c r="A103" s="35"/>
      <c r="B103" s="35"/>
      <c r="C103" s="35"/>
      <c r="D103" s="35"/>
    </row>
    <row r="104" spans="1:4" ht="12.75">
      <c r="A104" s="35"/>
      <c r="B104" s="35"/>
      <c r="C104" s="35"/>
      <c r="D104" s="35"/>
    </row>
    <row r="105" spans="1:4" ht="12.75">
      <c r="A105" s="35"/>
      <c r="B105" s="35"/>
      <c r="C105" s="35"/>
      <c r="D105" s="35"/>
    </row>
    <row r="106" spans="1:4" ht="12.75">
      <c r="A106" s="35"/>
      <c r="B106" s="35"/>
      <c r="C106" s="35"/>
      <c r="D106" s="35"/>
    </row>
    <row r="107" spans="1:4" ht="12.75">
      <c r="A107" s="35"/>
      <c r="B107" s="35"/>
      <c r="C107" s="35"/>
      <c r="D107" s="35"/>
    </row>
    <row r="108" spans="1:4" ht="12.75">
      <c r="A108" s="35"/>
      <c r="B108" s="35"/>
      <c r="C108" s="35"/>
      <c r="D108" s="35"/>
    </row>
    <row r="109" spans="1:4" ht="12.75">
      <c r="A109" s="35"/>
      <c r="B109" s="35"/>
      <c r="C109" s="35"/>
      <c r="D109" s="35"/>
    </row>
    <row r="110" spans="1:4" ht="12.75">
      <c r="A110" s="35"/>
      <c r="B110" s="35"/>
      <c r="C110" s="35"/>
      <c r="D110" s="35"/>
    </row>
    <row r="111" spans="1:4" ht="12.75">
      <c r="A111" s="35"/>
      <c r="B111" s="35"/>
      <c r="C111" s="35"/>
      <c r="D111" s="35"/>
    </row>
    <row r="112" spans="1:4" ht="12.75">
      <c r="A112" s="35"/>
      <c r="B112" s="35"/>
      <c r="C112" s="35"/>
      <c r="D112" s="35"/>
    </row>
    <row r="113" spans="1:4" ht="12.75">
      <c r="A113" s="35"/>
      <c r="B113" s="35"/>
      <c r="C113" s="35"/>
      <c r="D113" s="35"/>
    </row>
    <row r="114" spans="1:4" ht="12.75">
      <c r="A114" s="35"/>
      <c r="B114" s="35"/>
      <c r="C114" s="35"/>
      <c r="D114" s="35"/>
    </row>
    <row r="115" spans="1:4" ht="12.75">
      <c r="A115" s="35"/>
      <c r="B115" s="35"/>
      <c r="C115" s="35"/>
      <c r="D115" s="35"/>
    </row>
    <row r="116" spans="1:4" ht="12.75">
      <c r="A116" s="35"/>
      <c r="B116" s="35"/>
      <c r="C116" s="35"/>
      <c r="D116" s="35"/>
    </row>
    <row r="117" spans="1:4" ht="12.75">
      <c r="A117" s="35"/>
      <c r="B117" s="35"/>
      <c r="C117" s="35"/>
      <c r="D117" s="35"/>
    </row>
    <row r="118" spans="1:4" ht="12.75">
      <c r="A118" s="35"/>
      <c r="B118" s="35"/>
      <c r="C118" s="35"/>
      <c r="D118" s="35"/>
    </row>
    <row r="119" spans="1:4" ht="12.75">
      <c r="A119" s="35"/>
      <c r="B119" s="35"/>
      <c r="C119" s="35"/>
      <c r="D119" s="35"/>
    </row>
    <row r="120" spans="1:4" ht="12.75">
      <c r="A120" s="35"/>
      <c r="B120" s="35"/>
      <c r="C120" s="35"/>
      <c r="D120" s="35"/>
    </row>
    <row r="121" spans="1:4" ht="12.75">
      <c r="A121" s="35"/>
      <c r="B121" s="35"/>
      <c r="C121" s="35"/>
      <c r="D121" s="35"/>
    </row>
    <row r="122" spans="1:4" ht="12.75">
      <c r="A122" s="35"/>
      <c r="B122" s="35"/>
      <c r="C122" s="35"/>
      <c r="D122" s="35"/>
    </row>
    <row r="123" spans="1:4" ht="12.75">
      <c r="A123" s="35"/>
      <c r="B123" s="35"/>
      <c r="C123" s="35"/>
      <c r="D123" s="35"/>
    </row>
    <row r="124" spans="1:4" ht="12.75">
      <c r="A124" s="35"/>
      <c r="B124" s="35"/>
      <c r="C124" s="35"/>
      <c r="D124" s="35"/>
    </row>
    <row r="125" spans="1:4" ht="12.75">
      <c r="A125" s="35"/>
      <c r="B125" s="35"/>
      <c r="C125" s="35"/>
      <c r="D125" s="35"/>
    </row>
    <row r="126" spans="1:4" ht="12.75">
      <c r="A126" s="35"/>
      <c r="B126" s="35"/>
      <c r="C126" s="35"/>
      <c r="D126" s="35"/>
    </row>
    <row r="127" spans="1:4" ht="12.75">
      <c r="A127" s="35"/>
      <c r="B127" s="35"/>
      <c r="C127" s="35"/>
      <c r="D127" s="35"/>
    </row>
    <row r="128" spans="1:4" ht="12.75">
      <c r="A128" s="35"/>
      <c r="B128" s="35"/>
      <c r="C128" s="35"/>
      <c r="D128" s="35"/>
    </row>
    <row r="129" spans="1:4" ht="12.75">
      <c r="A129" s="35"/>
      <c r="B129" s="35"/>
      <c r="C129" s="35"/>
      <c r="D129" s="35"/>
    </row>
    <row r="130" spans="1:4" ht="12.75">
      <c r="A130" s="35"/>
      <c r="B130" s="35"/>
      <c r="C130" s="35"/>
      <c r="D130" s="35"/>
    </row>
    <row r="131" spans="1:4" ht="12.75">
      <c r="A131" s="35"/>
      <c r="B131" s="35"/>
      <c r="C131" s="35"/>
      <c r="D131" s="35"/>
    </row>
    <row r="132" spans="1:4" ht="12.75">
      <c r="A132" s="35"/>
      <c r="B132" s="35"/>
      <c r="C132" s="35"/>
      <c r="D132" s="35"/>
    </row>
    <row r="133" spans="1:4" ht="12.75">
      <c r="A133" s="35"/>
      <c r="B133" s="35"/>
      <c r="C133" s="35"/>
      <c r="D133" s="35"/>
    </row>
    <row r="134" spans="1:4" ht="12.75">
      <c r="A134" s="35"/>
      <c r="B134" s="35"/>
      <c r="C134" s="35"/>
      <c r="D134" s="35"/>
    </row>
    <row r="135" spans="1:4" ht="12.75">
      <c r="A135" s="35"/>
      <c r="B135" s="35"/>
      <c r="C135" s="35"/>
      <c r="D135" s="35"/>
    </row>
    <row r="136" spans="1:4" ht="12.75">
      <c r="A136" s="35"/>
      <c r="B136" s="35"/>
      <c r="C136" s="35"/>
      <c r="D136" s="35"/>
    </row>
    <row r="137" spans="1:4" ht="12.75">
      <c r="A137" s="35"/>
      <c r="B137" s="35"/>
      <c r="C137" s="35"/>
      <c r="D137" s="35"/>
    </row>
    <row r="138" spans="1:4" ht="12.75">
      <c r="A138" s="35"/>
      <c r="B138" s="35"/>
      <c r="C138" s="35"/>
      <c r="D138" s="35"/>
    </row>
    <row r="139" spans="1:4" ht="12.75">
      <c r="A139" s="35"/>
      <c r="B139" s="35"/>
      <c r="C139" s="35"/>
      <c r="D139" s="35"/>
    </row>
    <row r="140" spans="1:4" ht="12.75">
      <c r="A140" s="35"/>
      <c r="B140" s="35"/>
      <c r="C140" s="35"/>
      <c r="D140" s="35"/>
    </row>
    <row r="141" spans="1:4" ht="12.75">
      <c r="A141" s="35"/>
      <c r="B141" s="35"/>
      <c r="C141" s="35"/>
      <c r="D141" s="35"/>
    </row>
    <row r="142" spans="1:4" ht="12.75">
      <c r="A142" s="35"/>
      <c r="B142" s="35"/>
      <c r="C142" s="35"/>
      <c r="D142" s="35"/>
    </row>
    <row r="143" spans="1:4" ht="12.75">
      <c r="A143" s="35"/>
      <c r="B143" s="35"/>
      <c r="C143" s="35"/>
      <c r="D143" s="35"/>
    </row>
    <row r="144" spans="1:4" ht="12.75">
      <c r="A144" s="35"/>
      <c r="B144" s="35"/>
      <c r="C144" s="35"/>
      <c r="D144" s="35"/>
    </row>
    <row r="145" spans="1:4" ht="12.75">
      <c r="A145" s="35"/>
      <c r="B145" s="35"/>
      <c r="C145" s="35"/>
      <c r="D145" s="35"/>
    </row>
    <row r="146" spans="1:4" ht="12.75">
      <c r="A146" s="35"/>
      <c r="B146" s="35"/>
      <c r="C146" s="35"/>
      <c r="D146" s="35"/>
    </row>
    <row r="147" spans="1:4" ht="12.75">
      <c r="A147" s="35"/>
      <c r="B147" s="35"/>
      <c r="C147" s="35"/>
      <c r="D147" s="35"/>
    </row>
    <row r="148" spans="1:4" ht="12.75">
      <c r="A148" s="35"/>
      <c r="B148" s="35"/>
      <c r="C148" s="35"/>
      <c r="D148" s="35"/>
    </row>
    <row r="149" spans="1:4" ht="12.75">
      <c r="A149" s="35"/>
      <c r="B149" s="35"/>
      <c r="C149" s="35"/>
      <c r="D149" s="35"/>
    </row>
    <row r="150" spans="1:4" ht="12.75">
      <c r="A150" s="35"/>
      <c r="B150" s="35"/>
      <c r="C150" s="35"/>
      <c r="D150" s="35"/>
    </row>
    <row r="151" spans="1:4" ht="12.75">
      <c r="A151" s="35"/>
      <c r="B151" s="35"/>
      <c r="C151" s="35"/>
      <c r="D151" s="35"/>
    </row>
    <row r="152" spans="1:4" ht="12.75">
      <c r="A152" s="35"/>
      <c r="B152" s="35"/>
      <c r="C152" s="35"/>
      <c r="D152" s="35"/>
    </row>
    <row r="153" spans="1:4" ht="12.75">
      <c r="A153" s="35"/>
      <c r="B153" s="35"/>
      <c r="C153" s="35"/>
      <c r="D153" s="35"/>
    </row>
    <row r="154" spans="1:4" ht="12.75">
      <c r="A154" s="35"/>
      <c r="B154" s="35"/>
      <c r="C154" s="35"/>
      <c r="D154" s="35"/>
    </row>
    <row r="155" spans="1:4" ht="12.75">
      <c r="A155" s="35"/>
      <c r="B155" s="35"/>
      <c r="C155" s="35"/>
      <c r="D155" s="35"/>
    </row>
    <row r="156" spans="1:4" ht="12.75">
      <c r="A156" s="35"/>
      <c r="B156" s="35"/>
      <c r="C156" s="35"/>
      <c r="D156" s="35"/>
    </row>
    <row r="157" spans="1:4" ht="12.75">
      <c r="A157" s="35"/>
      <c r="B157" s="35"/>
      <c r="C157" s="35"/>
      <c r="D157" s="35"/>
    </row>
    <row r="158" spans="1:4" ht="12.75">
      <c r="A158" s="35"/>
      <c r="B158" s="35"/>
      <c r="C158" s="35"/>
      <c r="D158" s="35"/>
    </row>
    <row r="159" spans="1:4" ht="12.75">
      <c r="A159" s="35"/>
      <c r="B159" s="35"/>
      <c r="C159" s="35"/>
      <c r="D159" s="35"/>
    </row>
    <row r="160" spans="1:4" ht="12.75">
      <c r="A160" s="35"/>
      <c r="B160" s="35"/>
      <c r="C160" s="35"/>
      <c r="D160" s="35"/>
    </row>
    <row r="161" spans="1:4" ht="12.75">
      <c r="A161" s="35"/>
      <c r="B161" s="35"/>
      <c r="C161" s="35"/>
      <c r="D161" s="35"/>
    </row>
    <row r="162" spans="1:4" ht="12.75">
      <c r="A162" s="35"/>
      <c r="B162" s="35"/>
      <c r="C162" s="35"/>
      <c r="D162" s="35"/>
    </row>
    <row r="163" spans="1:4" ht="12.75">
      <c r="A163" s="35"/>
      <c r="B163" s="35"/>
      <c r="C163" s="35"/>
      <c r="D163" s="35"/>
    </row>
    <row r="164" spans="1:4" ht="12.75">
      <c r="A164" s="35"/>
      <c r="B164" s="35"/>
      <c r="C164" s="35"/>
      <c r="D164" s="35"/>
    </row>
    <row r="165" spans="1:4" ht="12.75">
      <c r="A165" s="35"/>
      <c r="B165" s="35"/>
      <c r="C165" s="35"/>
      <c r="D165" s="35"/>
    </row>
    <row r="166" spans="1:4" ht="12.75">
      <c r="A166" s="35"/>
      <c r="B166" s="35"/>
      <c r="C166" s="35"/>
      <c r="D166" s="35"/>
    </row>
    <row r="167" spans="1:4" ht="12.75">
      <c r="A167" s="35"/>
      <c r="B167" s="35"/>
      <c r="C167" s="35"/>
      <c r="D167" s="35"/>
    </row>
    <row r="168" spans="1:4" ht="12.75">
      <c r="A168" s="35"/>
      <c r="B168" s="35"/>
      <c r="C168" s="35"/>
      <c r="D168" s="35"/>
    </row>
    <row r="169" spans="1:4" ht="12.75">
      <c r="A169" s="35"/>
      <c r="B169" s="35"/>
      <c r="C169" s="35"/>
      <c r="D169" s="35"/>
    </row>
    <row r="170" spans="1:4" ht="12.75">
      <c r="A170" s="35"/>
      <c r="B170" s="35"/>
      <c r="C170" s="35"/>
      <c r="D170" s="35"/>
    </row>
    <row r="171" spans="1:4" ht="12.75">
      <c r="A171" s="35"/>
      <c r="B171" s="35"/>
      <c r="C171" s="35"/>
      <c r="D171" s="35"/>
    </row>
    <row r="172" spans="1:4" ht="12.75">
      <c r="A172" s="35"/>
      <c r="B172" s="35"/>
      <c r="C172" s="35"/>
      <c r="D172" s="35"/>
    </row>
    <row r="173" spans="1:4" ht="12.75">
      <c r="A173" s="35"/>
      <c r="B173" s="35"/>
      <c r="C173" s="35"/>
      <c r="D173" s="35"/>
    </row>
    <row r="174" spans="1:4" ht="12.75">
      <c r="A174" s="35"/>
      <c r="B174" s="35"/>
      <c r="C174" s="35"/>
      <c r="D174" s="35"/>
    </row>
    <row r="175" spans="1:4" ht="12.75">
      <c r="A175" s="35"/>
      <c r="B175" s="35"/>
      <c r="C175" s="35"/>
      <c r="D175" s="35"/>
    </row>
    <row r="176" spans="1:4" ht="12.75">
      <c r="A176" s="35"/>
      <c r="B176" s="35"/>
      <c r="C176" s="35"/>
      <c r="D176" s="35"/>
    </row>
    <row r="177" spans="1:4" ht="12.75">
      <c r="A177" s="35"/>
      <c r="B177" s="35"/>
      <c r="C177" s="35"/>
      <c r="D177" s="35"/>
    </row>
    <row r="178" spans="1:4" ht="12.75">
      <c r="A178" s="35"/>
      <c r="B178" s="35"/>
      <c r="C178" s="35"/>
      <c r="D178" s="35"/>
    </row>
    <row r="179" spans="1:4" ht="12.75">
      <c r="A179" s="35"/>
      <c r="B179" s="35"/>
      <c r="C179" s="35"/>
      <c r="D179" s="35"/>
    </row>
    <row r="180" spans="1:4" ht="12.75">
      <c r="A180" s="35"/>
      <c r="B180" s="35"/>
      <c r="C180" s="35"/>
      <c r="D180" s="35"/>
    </row>
    <row r="181" spans="1:4" ht="12.75">
      <c r="A181" s="35"/>
      <c r="B181" s="35"/>
      <c r="C181" s="35"/>
      <c r="D181" s="35"/>
    </row>
    <row r="182" spans="1:4" ht="12.75">
      <c r="A182" s="35"/>
      <c r="B182" s="35"/>
      <c r="C182" s="35"/>
      <c r="D182" s="35"/>
    </row>
    <row r="183" spans="1:4" ht="12.75">
      <c r="A183" s="35"/>
      <c r="B183" s="35"/>
      <c r="C183" s="35"/>
      <c r="D183" s="35"/>
    </row>
    <row r="184" spans="1:4" ht="12.75">
      <c r="A184" s="35"/>
      <c r="B184" s="35"/>
      <c r="C184" s="35"/>
      <c r="D184" s="35"/>
    </row>
    <row r="185" spans="1:4" ht="12.75">
      <c r="A185" s="35"/>
      <c r="B185" s="35"/>
      <c r="C185" s="35"/>
      <c r="D185" s="35"/>
    </row>
    <row r="186" spans="1:4" ht="12.75">
      <c r="A186" s="35"/>
      <c r="B186" s="35"/>
      <c r="C186" s="35"/>
      <c r="D186" s="35"/>
    </row>
    <row r="187" spans="1:4" ht="12.75">
      <c r="A187" s="35"/>
      <c r="B187" s="35"/>
      <c r="C187" s="35"/>
      <c r="D187" s="35"/>
    </row>
    <row r="188" spans="1:4" ht="12.75">
      <c r="A188" s="35"/>
      <c r="B188" s="35"/>
      <c r="C188" s="35"/>
      <c r="D188" s="35"/>
    </row>
    <row r="189" spans="1:4" ht="12.75">
      <c r="A189" s="35"/>
      <c r="B189" s="35"/>
      <c r="C189" s="35"/>
      <c r="D189" s="35"/>
    </row>
    <row r="190" spans="1:4" ht="12.75">
      <c r="A190" s="35"/>
      <c r="B190" s="35"/>
      <c r="C190" s="35"/>
      <c r="D190" s="35"/>
    </row>
    <row r="191" spans="1:4" ht="12.75">
      <c r="A191" s="35"/>
      <c r="B191" s="35"/>
      <c r="C191" s="35"/>
      <c r="D191" s="35"/>
    </row>
    <row r="192" spans="1:4" ht="12.75">
      <c r="A192" s="35"/>
      <c r="B192" s="35"/>
      <c r="C192" s="35"/>
      <c r="D192" s="35"/>
    </row>
    <row r="193" spans="1:4" ht="12.75">
      <c r="A193" s="35"/>
      <c r="B193" s="35"/>
      <c r="C193" s="35"/>
      <c r="D193" s="35"/>
    </row>
    <row r="194" spans="1:4" ht="12.75">
      <c r="A194" s="35"/>
      <c r="B194" s="35"/>
      <c r="C194" s="35"/>
      <c r="D194" s="35"/>
    </row>
    <row r="195" spans="1:4" ht="12.75">
      <c r="A195" s="35"/>
      <c r="B195" s="35"/>
      <c r="C195" s="35"/>
      <c r="D195" s="35"/>
    </row>
    <row r="196" spans="1:4" ht="12.75">
      <c r="A196" s="35"/>
      <c r="B196" s="35"/>
      <c r="C196" s="35"/>
      <c r="D196" s="35"/>
    </row>
    <row r="197" spans="1:4" ht="12.75">
      <c r="A197" s="35"/>
      <c r="B197" s="35"/>
      <c r="C197" s="35"/>
      <c r="D197" s="35"/>
    </row>
    <row r="198" spans="1:4" ht="12.75">
      <c r="A198" s="35"/>
      <c r="B198" s="35"/>
      <c r="C198" s="35"/>
      <c r="D198" s="35"/>
    </row>
    <row r="199" spans="1:4" ht="12.75">
      <c r="A199" s="35"/>
      <c r="B199" s="35"/>
      <c r="C199" s="35"/>
      <c r="D199" s="35"/>
    </row>
    <row r="200" spans="1:4" ht="12.75">
      <c r="A200" s="35"/>
      <c r="B200" s="35"/>
      <c r="C200" s="35"/>
      <c r="D200" s="35"/>
    </row>
    <row r="201" spans="1:4" ht="12.75">
      <c r="A201" s="35"/>
      <c r="B201" s="35"/>
      <c r="C201" s="35"/>
      <c r="D201" s="35"/>
    </row>
    <row r="202" spans="1:4" ht="12.75">
      <c r="A202" s="35"/>
      <c r="B202" s="35"/>
      <c r="C202" s="35"/>
      <c r="D202" s="35"/>
    </row>
    <row r="203" spans="1:4" ht="12.75">
      <c r="A203" s="35"/>
      <c r="B203" s="35"/>
      <c r="C203" s="35"/>
      <c r="D203" s="35"/>
    </row>
    <row r="204" spans="1:4" ht="12.75">
      <c r="A204" s="35"/>
      <c r="B204" s="35"/>
      <c r="C204" s="35"/>
      <c r="D204" s="35"/>
    </row>
    <row r="205" spans="1:4" ht="12.75">
      <c r="A205" s="35"/>
      <c r="B205" s="35"/>
      <c r="C205" s="35"/>
      <c r="D205" s="35"/>
    </row>
    <row r="206" spans="1:4" ht="12.75">
      <c r="A206" s="35"/>
      <c r="B206" s="35"/>
      <c r="C206" s="35"/>
      <c r="D206" s="35"/>
    </row>
    <row r="207" spans="1:4" ht="12.75">
      <c r="A207" s="35"/>
      <c r="B207" s="35"/>
      <c r="C207" s="35"/>
      <c r="D207" s="35"/>
    </row>
    <row r="208" spans="1:4" ht="12.75">
      <c r="A208" s="35"/>
      <c r="B208" s="35"/>
      <c r="C208" s="35"/>
      <c r="D208" s="35"/>
    </row>
    <row r="209" spans="1:4" ht="12.75">
      <c r="A209" s="35"/>
      <c r="B209" s="35"/>
      <c r="C209" s="35"/>
      <c r="D209" s="35"/>
    </row>
    <row r="210" spans="1:4" ht="12.75">
      <c r="A210" s="35"/>
      <c r="B210" s="35"/>
      <c r="C210" s="35"/>
      <c r="D210" s="35"/>
    </row>
    <row r="211" spans="1:4" ht="12.75">
      <c r="A211" s="35"/>
      <c r="B211" s="35"/>
      <c r="C211" s="35"/>
      <c r="D211" s="35"/>
    </row>
    <row r="212" spans="1:4" ht="12.75">
      <c r="A212" s="35"/>
      <c r="B212" s="35"/>
      <c r="C212" s="35"/>
      <c r="D212" s="35"/>
    </row>
    <row r="213" spans="1:4" ht="12.75">
      <c r="A213" s="35"/>
      <c r="B213" s="35"/>
      <c r="C213" s="35"/>
      <c r="D213" s="35"/>
    </row>
    <row r="214" spans="1:4" ht="12.75">
      <c r="A214" s="35"/>
      <c r="B214" s="35"/>
      <c r="C214" s="35"/>
      <c r="D214" s="35"/>
    </row>
    <row r="215" spans="1:4" ht="12.75">
      <c r="A215" s="35"/>
      <c r="B215" s="35"/>
      <c r="C215" s="35"/>
      <c r="D215" s="35"/>
    </row>
    <row r="216" spans="1:4" ht="12.75">
      <c r="A216" s="35"/>
      <c r="B216" s="35"/>
      <c r="C216" s="35"/>
      <c r="D216" s="35"/>
    </row>
    <row r="217" spans="1:4" ht="12.75">
      <c r="A217" s="35"/>
      <c r="B217" s="35"/>
      <c r="C217" s="35"/>
      <c r="D217" s="35"/>
    </row>
    <row r="218" spans="1:4" ht="12.75">
      <c r="A218" s="35"/>
      <c r="B218" s="35"/>
      <c r="C218" s="35"/>
      <c r="D218" s="35"/>
    </row>
    <row r="219" spans="1:4" ht="12.75">
      <c r="A219" s="35"/>
      <c r="B219" s="35"/>
      <c r="C219" s="35"/>
      <c r="D219" s="35"/>
    </row>
    <row r="220" spans="1:4" ht="12.75">
      <c r="A220" s="35"/>
      <c r="B220" s="35"/>
      <c r="C220" s="35"/>
      <c r="D220" s="35"/>
    </row>
    <row r="221" spans="1:4" ht="12.75">
      <c r="A221" s="35"/>
      <c r="B221" s="35"/>
      <c r="C221" s="35"/>
      <c r="D221" s="35"/>
    </row>
    <row r="222" spans="1:4" ht="12.75">
      <c r="A222" s="35"/>
      <c r="B222" s="35"/>
      <c r="C222" s="35"/>
      <c r="D222" s="35"/>
    </row>
    <row r="223" spans="1:4" ht="12.75">
      <c r="A223" s="35"/>
      <c r="B223" s="35"/>
      <c r="C223" s="35"/>
      <c r="D223" s="35"/>
    </row>
    <row r="224" spans="1:4" ht="12.75">
      <c r="A224" s="35"/>
      <c r="B224" s="35"/>
      <c r="C224" s="35"/>
      <c r="D224" s="35"/>
    </row>
    <row r="225" spans="1:4" ht="12.75">
      <c r="A225" s="35"/>
      <c r="B225" s="35"/>
      <c r="C225" s="35"/>
      <c r="D225" s="35"/>
    </row>
    <row r="226" spans="1:4" ht="12.75">
      <c r="A226" s="35"/>
      <c r="B226" s="35"/>
      <c r="C226" s="35"/>
      <c r="D226" s="35"/>
    </row>
    <row r="227" spans="1:4" ht="12.75">
      <c r="A227" s="35"/>
      <c r="B227" s="35"/>
      <c r="C227" s="35"/>
      <c r="D227" s="35"/>
    </row>
    <row r="228" spans="1:4" ht="12.75">
      <c r="A228" s="35"/>
      <c r="B228" s="35"/>
      <c r="C228" s="35"/>
      <c r="D228" s="35"/>
    </row>
    <row r="229" spans="1:4" ht="12.75">
      <c r="A229" s="35"/>
      <c r="B229" s="35"/>
      <c r="C229" s="35"/>
      <c r="D229" s="35"/>
    </row>
    <row r="230" spans="1:4" ht="12.75">
      <c r="A230" s="35"/>
      <c r="B230" s="35"/>
      <c r="C230" s="35"/>
      <c r="D230" s="35"/>
    </row>
    <row r="231" spans="1:4" ht="12.75">
      <c r="A231" s="35"/>
      <c r="B231" s="35"/>
      <c r="C231" s="35"/>
      <c r="D231" s="35"/>
    </row>
    <row r="232" spans="1:4" ht="12.75">
      <c r="A232" s="35"/>
      <c r="B232" s="35"/>
      <c r="C232" s="35"/>
      <c r="D232" s="35"/>
    </row>
    <row r="233" spans="1:4" ht="12.75">
      <c r="A233" s="35"/>
      <c r="B233" s="35"/>
      <c r="C233" s="35"/>
      <c r="D233" s="35"/>
    </row>
    <row r="234" spans="1:4" ht="12.75">
      <c r="A234" s="35"/>
      <c r="B234" s="35"/>
      <c r="C234" s="35"/>
      <c r="D234" s="35"/>
    </row>
    <row r="235" spans="1:4" ht="12.75">
      <c r="A235" s="35"/>
      <c r="B235" s="35"/>
      <c r="C235" s="35"/>
      <c r="D235" s="35"/>
    </row>
    <row r="236" spans="1:4" ht="12.75">
      <c r="A236" s="35"/>
      <c r="B236" s="35"/>
      <c r="C236" s="35"/>
      <c r="D236" s="35"/>
    </row>
    <row r="237" spans="1:4" ht="12.75">
      <c r="A237" s="35"/>
      <c r="B237" s="35"/>
      <c r="C237" s="35"/>
      <c r="D237" s="35"/>
    </row>
    <row r="238" spans="1:4" ht="12.75">
      <c r="A238" s="35"/>
      <c r="B238" s="35"/>
      <c r="C238" s="35"/>
      <c r="D238" s="35"/>
    </row>
    <row r="239" spans="1:4" ht="12.75">
      <c r="A239" s="35"/>
      <c r="B239" s="35"/>
      <c r="C239" s="35"/>
      <c r="D239" s="35"/>
    </row>
    <row r="240" spans="1:4" ht="12.75">
      <c r="A240" s="35"/>
      <c r="B240" s="35"/>
      <c r="C240" s="35"/>
      <c r="D240" s="35"/>
    </row>
    <row r="241" spans="1:4" ht="12.75">
      <c r="A241" s="35"/>
      <c r="B241" s="35"/>
      <c r="C241" s="35"/>
      <c r="D241" s="35"/>
    </row>
    <row r="242" spans="1:4" ht="12.75">
      <c r="A242" s="35"/>
      <c r="B242" s="35"/>
      <c r="C242" s="35"/>
      <c r="D242" s="35"/>
    </row>
    <row r="243" spans="1:4" ht="12.75">
      <c r="A243" s="35"/>
      <c r="B243" s="35"/>
      <c r="C243" s="35"/>
      <c r="D243" s="35"/>
    </row>
    <row r="244" spans="1:4" ht="12.75">
      <c r="A244" s="35"/>
      <c r="B244" s="35"/>
      <c r="C244" s="35"/>
      <c r="D244" s="35"/>
    </row>
    <row r="245" spans="1:4" ht="12.75">
      <c r="A245" s="35"/>
      <c r="B245" s="35"/>
      <c r="C245" s="35"/>
      <c r="D245" s="35"/>
    </row>
    <row r="246" spans="1:4" ht="12.75">
      <c r="A246" s="35"/>
      <c r="B246" s="35"/>
      <c r="C246" s="35"/>
      <c r="D246" s="35"/>
    </row>
    <row r="247" spans="1:4" ht="12.75">
      <c r="A247" s="35"/>
      <c r="B247" s="35"/>
      <c r="C247" s="35"/>
      <c r="D247" s="35"/>
    </row>
    <row r="248" spans="1:4" ht="12.75">
      <c r="A248" s="35"/>
      <c r="B248" s="35"/>
      <c r="C248" s="35"/>
      <c r="D248" s="35"/>
    </row>
    <row r="249" spans="1:4" ht="12.75">
      <c r="A249" s="35"/>
      <c r="B249" s="35"/>
      <c r="C249" s="35"/>
      <c r="D249" s="35"/>
    </row>
    <row r="250" spans="1:4" ht="12.75">
      <c r="A250" s="35"/>
      <c r="B250" s="35"/>
      <c r="C250" s="35"/>
      <c r="D250" s="35"/>
    </row>
    <row r="251" spans="1:4" ht="12.75">
      <c r="A251" s="35"/>
      <c r="B251" s="35"/>
      <c r="C251" s="35"/>
      <c r="D251" s="35"/>
    </row>
    <row r="252" spans="1:4" ht="12.75">
      <c r="A252" s="35"/>
      <c r="B252" s="35"/>
      <c r="C252" s="35"/>
      <c r="D252" s="35"/>
    </row>
    <row r="253" spans="1:4" ht="12.75">
      <c r="A253" s="35"/>
      <c r="B253" s="35"/>
      <c r="C253" s="35"/>
      <c r="D253" s="35"/>
    </row>
    <row r="254" spans="1:4" ht="12.75">
      <c r="A254" s="35"/>
      <c r="B254" s="35"/>
      <c r="C254" s="35"/>
      <c r="D254" s="35"/>
    </row>
    <row r="255" spans="1:4" ht="12.75">
      <c r="A255" s="35"/>
      <c r="B255" s="35"/>
      <c r="C255" s="35"/>
      <c r="D255" s="35"/>
    </row>
    <row r="256" spans="1:4" ht="12.75">
      <c r="A256" s="35"/>
      <c r="B256" s="35"/>
      <c r="C256" s="35"/>
      <c r="D256" s="35"/>
    </row>
    <row r="257" spans="1:4" ht="12.75">
      <c r="A257" s="35"/>
      <c r="B257" s="35"/>
      <c r="C257" s="35"/>
      <c r="D257" s="35"/>
    </row>
    <row r="258" spans="1:4" ht="12.75">
      <c r="A258" s="35"/>
      <c r="B258" s="35"/>
      <c r="C258" s="35"/>
      <c r="D258" s="35"/>
    </row>
    <row r="259" spans="1:4" ht="12.75">
      <c r="A259" s="35"/>
      <c r="B259" s="35"/>
      <c r="C259" s="35"/>
      <c r="D259" s="35"/>
    </row>
    <row r="260" spans="1:4" ht="12.75">
      <c r="A260" s="35"/>
      <c r="B260" s="35"/>
      <c r="C260" s="35"/>
      <c r="D260" s="35"/>
    </row>
    <row r="261" spans="1:4" ht="12.75">
      <c r="A261" s="35"/>
      <c r="B261" s="35"/>
      <c r="C261" s="35"/>
      <c r="D261" s="35"/>
    </row>
    <row r="262" spans="1:4" ht="12.75">
      <c r="A262" s="35"/>
      <c r="B262" s="35"/>
      <c r="C262" s="35"/>
      <c r="D262" s="35"/>
    </row>
    <row r="263" spans="1:4" ht="12.75">
      <c r="A263" s="35"/>
      <c r="B263" s="35"/>
      <c r="C263" s="35"/>
      <c r="D263" s="35"/>
    </row>
    <row r="264" spans="1:4" ht="12.75">
      <c r="A264" s="35"/>
      <c r="B264" s="35"/>
      <c r="C264" s="35"/>
      <c r="D264" s="35"/>
    </row>
    <row r="265" spans="1:4" ht="12.75">
      <c r="A265" s="35"/>
      <c r="B265" s="35"/>
      <c r="C265" s="35"/>
      <c r="D265" s="35"/>
    </row>
    <row r="266" spans="1:4" ht="12.75">
      <c r="A266" s="35"/>
      <c r="B266" s="35"/>
      <c r="C266" s="35"/>
      <c r="D266" s="35"/>
    </row>
    <row r="267" spans="1:4" ht="12.75">
      <c r="A267" s="35"/>
      <c r="B267" s="35"/>
      <c r="C267" s="35"/>
      <c r="D267" s="35"/>
    </row>
    <row r="268" spans="1:4" ht="12.75">
      <c r="A268" s="35"/>
      <c r="B268" s="35"/>
      <c r="C268" s="35"/>
      <c r="D268" s="35"/>
    </row>
    <row r="269" spans="1:4" ht="12.75">
      <c r="A269" s="35"/>
      <c r="B269" s="35"/>
      <c r="C269" s="35"/>
      <c r="D269" s="35"/>
    </row>
    <row r="270" spans="1:4" ht="12.75">
      <c r="A270" s="35"/>
      <c r="B270" s="35"/>
      <c r="C270" s="35"/>
      <c r="D270" s="35"/>
    </row>
    <row r="271" spans="1:4" ht="12.75">
      <c r="A271" s="35"/>
      <c r="B271" s="35"/>
      <c r="C271" s="35"/>
      <c r="D271" s="35"/>
    </row>
    <row r="272" spans="1:4" ht="12.75">
      <c r="A272" s="35"/>
      <c r="B272" s="35"/>
      <c r="C272" s="35"/>
      <c r="D272" s="35"/>
    </row>
    <row r="273" spans="1:4" ht="12.75">
      <c r="A273" s="35"/>
      <c r="B273" s="35"/>
      <c r="C273" s="35"/>
      <c r="D273" s="35"/>
    </row>
    <row r="274" spans="1:4" ht="12.75">
      <c r="A274" s="35"/>
      <c r="B274" s="35"/>
      <c r="C274" s="35"/>
      <c r="D274" s="35"/>
    </row>
    <row r="275" spans="1:4" ht="12.75">
      <c r="A275" s="35"/>
      <c r="B275" s="35"/>
      <c r="C275" s="35"/>
      <c r="D275" s="35"/>
    </row>
    <row r="276" spans="1:4" ht="12.75">
      <c r="A276" s="35"/>
      <c r="B276" s="35"/>
      <c r="C276" s="35"/>
      <c r="D276" s="35"/>
    </row>
    <row r="277" spans="1:4" ht="12.75">
      <c r="A277" s="35"/>
      <c r="B277" s="35"/>
      <c r="C277" s="35"/>
      <c r="D277" s="35"/>
    </row>
    <row r="278" spans="1:4" ht="12.75">
      <c r="A278" s="35"/>
      <c r="B278" s="35"/>
      <c r="C278" s="35"/>
      <c r="D278" s="35"/>
    </row>
    <row r="279" spans="1:4" ht="12.75">
      <c r="A279" s="35"/>
      <c r="B279" s="35"/>
      <c r="C279" s="35"/>
      <c r="D279" s="35"/>
    </row>
    <row r="280" spans="1:4" ht="12.75">
      <c r="A280" s="35"/>
      <c r="B280" s="35"/>
      <c r="C280" s="35"/>
      <c r="D280" s="35"/>
    </row>
    <row r="281" spans="1:4" ht="12.75">
      <c r="A281" s="35"/>
      <c r="B281" s="35"/>
      <c r="C281" s="35"/>
      <c r="D281" s="35"/>
    </row>
    <row r="282" spans="1:4" ht="12.75">
      <c r="A282" s="35"/>
      <c r="B282" s="35"/>
      <c r="C282" s="35"/>
      <c r="D282" s="35"/>
    </row>
    <row r="283" spans="1:4" ht="12.75">
      <c r="A283" s="35"/>
      <c r="B283" s="35"/>
      <c r="C283" s="35"/>
      <c r="D283" s="35"/>
    </row>
    <row r="284" spans="1:4" ht="12.75">
      <c r="A284" s="35"/>
      <c r="B284" s="35"/>
      <c r="C284" s="35"/>
      <c r="D284" s="35"/>
    </row>
    <row r="285" spans="1:4" ht="12.75">
      <c r="A285" s="35"/>
      <c r="B285" s="35"/>
      <c r="C285" s="35"/>
      <c r="D285" s="35"/>
    </row>
    <row r="286" spans="1:4" ht="12.75">
      <c r="A286" s="35"/>
      <c r="B286" s="35"/>
      <c r="C286" s="35"/>
      <c r="D286" s="35"/>
    </row>
    <row r="287" spans="1:4" ht="12.75">
      <c r="A287" s="35"/>
      <c r="B287" s="35"/>
      <c r="C287" s="35"/>
      <c r="D287" s="35"/>
    </row>
    <row r="288" spans="1:4" ht="12.75">
      <c r="A288" s="35"/>
      <c r="B288" s="35"/>
      <c r="C288" s="35"/>
      <c r="D288" s="35"/>
    </row>
    <row r="289" spans="1:4" ht="12.75">
      <c r="A289" s="35"/>
      <c r="B289" s="35"/>
      <c r="C289" s="35"/>
      <c r="D289" s="35"/>
    </row>
    <row r="290" spans="1:4" ht="12.75">
      <c r="A290" s="35"/>
      <c r="B290" s="35"/>
      <c r="C290" s="35"/>
      <c r="D290" s="35"/>
    </row>
    <row r="291" spans="1:4" ht="12.75">
      <c r="A291" s="35"/>
      <c r="B291" s="35"/>
      <c r="C291" s="35"/>
      <c r="D291" s="35"/>
    </row>
    <row r="292" spans="1:4" ht="12.75">
      <c r="A292" s="35"/>
      <c r="B292" s="35"/>
      <c r="C292" s="35"/>
      <c r="D292" s="35"/>
    </row>
    <row r="293" spans="1:4" ht="12.75">
      <c r="A293" s="35"/>
      <c r="B293" s="35"/>
      <c r="C293" s="35"/>
      <c r="D293" s="35"/>
    </row>
    <row r="294" spans="1:4" ht="12.75">
      <c r="A294" s="35"/>
      <c r="B294" s="35"/>
      <c r="C294" s="35"/>
      <c r="D294" s="35"/>
    </row>
    <row r="295" spans="1:4" ht="12.75">
      <c r="A295" s="35"/>
      <c r="B295" s="35"/>
      <c r="C295" s="35"/>
      <c r="D295" s="35"/>
    </row>
    <row r="296" spans="1:4" ht="12.75">
      <c r="A296" s="35"/>
      <c r="B296" s="35"/>
      <c r="C296" s="35"/>
      <c r="D296" s="35"/>
    </row>
    <row r="297" spans="1:4" ht="12.75">
      <c r="A297" s="35"/>
      <c r="B297" s="35"/>
      <c r="C297" s="35"/>
      <c r="D297" s="35"/>
    </row>
    <row r="298" spans="1:4" ht="12.75">
      <c r="A298" s="35"/>
      <c r="B298" s="35"/>
      <c r="C298" s="35"/>
      <c r="D298" s="35"/>
    </row>
    <row r="299" spans="1:4" ht="12.75">
      <c r="A299" s="35"/>
      <c r="B299" s="35"/>
      <c r="C299" s="35"/>
      <c r="D299" s="35"/>
    </row>
    <row r="300" spans="1:4" ht="12.75">
      <c r="A300" s="35"/>
      <c r="B300" s="35"/>
      <c r="C300" s="35"/>
      <c r="D300" s="35"/>
    </row>
    <row r="301" spans="1:4" ht="12.75">
      <c r="A301" s="35"/>
      <c r="B301" s="35"/>
      <c r="C301" s="35"/>
      <c r="D301" s="35"/>
    </row>
    <row r="302" spans="1:4" ht="12.75">
      <c r="A302" s="35"/>
      <c r="B302" s="35"/>
      <c r="C302" s="35"/>
      <c r="D302" s="35"/>
    </row>
    <row r="303" spans="1:4" ht="12.75">
      <c r="A303" s="35"/>
      <c r="B303" s="35"/>
      <c r="C303" s="35"/>
      <c r="D303" s="35"/>
    </row>
    <row r="304" spans="1:4" ht="12.75">
      <c r="A304" s="35"/>
      <c r="B304" s="35"/>
      <c r="C304" s="35"/>
      <c r="D304" s="35"/>
    </row>
    <row r="305" spans="1:4" ht="12.75">
      <c r="A305" s="35"/>
      <c r="B305" s="35"/>
      <c r="C305" s="35"/>
      <c r="D305" s="35"/>
    </row>
    <row r="306" spans="1:4" ht="12.75">
      <c r="A306" s="35"/>
      <c r="B306" s="35"/>
      <c r="C306" s="35"/>
      <c r="D306" s="35"/>
    </row>
    <row r="307" spans="1:4" ht="12.75">
      <c r="A307" s="35"/>
      <c r="B307" s="35"/>
      <c r="C307" s="35"/>
      <c r="D307" s="35"/>
    </row>
    <row r="308" spans="1:4" ht="12.75">
      <c r="A308" s="35"/>
      <c r="B308" s="35"/>
      <c r="C308" s="35"/>
      <c r="D308" s="35"/>
    </row>
    <row r="309" spans="1:4" ht="12.75">
      <c r="A309" s="35"/>
      <c r="B309" s="35"/>
      <c r="C309" s="35"/>
      <c r="D309" s="35"/>
    </row>
    <row r="310" spans="1:4" ht="12.75">
      <c r="A310" s="35"/>
      <c r="B310" s="35"/>
      <c r="C310" s="35"/>
      <c r="D310" s="35"/>
    </row>
    <row r="311" spans="1:4" ht="12.75">
      <c r="A311" s="35"/>
      <c r="B311" s="35"/>
      <c r="C311" s="35"/>
      <c r="D311" s="35"/>
    </row>
    <row r="312" spans="1:4" ht="12.75">
      <c r="A312" s="35"/>
      <c r="B312" s="35"/>
      <c r="C312" s="35"/>
      <c r="D312" s="35"/>
    </row>
    <row r="313" spans="1:4" ht="12.75">
      <c r="A313" s="35"/>
      <c r="B313" s="35"/>
      <c r="C313" s="35"/>
      <c r="D313" s="35"/>
    </row>
    <row r="314" spans="1:4" ht="12.75">
      <c r="A314" s="35"/>
      <c r="B314" s="35"/>
      <c r="C314" s="35"/>
      <c r="D314" s="35"/>
    </row>
    <row r="315" spans="1:4" ht="12.75">
      <c r="A315" s="35"/>
      <c r="B315" s="35"/>
      <c r="C315" s="35"/>
      <c r="D315" s="35"/>
    </row>
    <row r="316" spans="1:4" ht="12.75">
      <c r="A316" s="35"/>
      <c r="B316" s="35"/>
      <c r="C316" s="35"/>
      <c r="D316" s="35"/>
    </row>
    <row r="317" spans="1:4" ht="12.75">
      <c r="A317" s="35"/>
      <c r="B317" s="35"/>
      <c r="C317" s="35"/>
      <c r="D317" s="35"/>
    </row>
    <row r="318" spans="1:4" ht="12.75">
      <c r="A318" s="35"/>
      <c r="B318" s="35"/>
      <c r="C318" s="35"/>
      <c r="D318" s="35"/>
    </row>
    <row r="319" spans="1:4" ht="12.75">
      <c r="A319" s="35"/>
      <c r="B319" s="35"/>
      <c r="C319" s="35"/>
      <c r="D319" s="35"/>
    </row>
    <row r="320" spans="1:4" ht="12.75">
      <c r="A320" s="35"/>
      <c r="B320" s="35"/>
      <c r="C320" s="35"/>
      <c r="D320" s="35"/>
    </row>
    <row r="321" spans="1:4" ht="12.75">
      <c r="A321" s="35"/>
      <c r="B321" s="35"/>
      <c r="C321" s="35"/>
      <c r="D321" s="35"/>
    </row>
    <row r="322" spans="1:4" ht="12.75">
      <c r="A322" s="35"/>
      <c r="B322" s="35"/>
      <c r="C322" s="35"/>
      <c r="D322" s="35"/>
    </row>
    <row r="323" spans="1:4" ht="12.75">
      <c r="A323" s="35"/>
      <c r="B323" s="35"/>
      <c r="C323" s="35"/>
      <c r="D323" s="35"/>
    </row>
    <row r="324" spans="1:4" ht="12.75">
      <c r="A324" s="35"/>
      <c r="B324" s="35"/>
      <c r="C324" s="35"/>
      <c r="D324" s="35"/>
    </row>
    <row r="325" spans="1:4" ht="12.75">
      <c r="A325" s="35"/>
      <c r="B325" s="35"/>
      <c r="C325" s="35"/>
      <c r="D325" s="35"/>
    </row>
    <row r="326" spans="1:4" ht="12.75">
      <c r="A326" s="35"/>
      <c r="B326" s="35"/>
      <c r="C326" s="35"/>
      <c r="D326" s="35"/>
    </row>
    <row r="327" spans="1:4" ht="12.75">
      <c r="A327" s="35"/>
      <c r="B327" s="35"/>
      <c r="C327" s="35"/>
      <c r="D327" s="35"/>
    </row>
    <row r="328" spans="1:4" ht="12.75">
      <c r="A328" s="35"/>
      <c r="B328" s="35"/>
      <c r="C328" s="35"/>
      <c r="D328" s="35"/>
    </row>
    <row r="329" spans="1:4" ht="12.75">
      <c r="A329" s="35"/>
      <c r="B329" s="35"/>
      <c r="C329" s="35"/>
      <c r="D329" s="35"/>
    </row>
    <row r="330" spans="1:4" ht="12.75">
      <c r="A330" s="35"/>
      <c r="B330" s="35"/>
      <c r="C330" s="35"/>
      <c r="D330" s="35"/>
    </row>
    <row r="331" spans="1:4" ht="12.75">
      <c r="A331" s="35"/>
      <c r="B331" s="35"/>
      <c r="C331" s="35"/>
      <c r="D331" s="35"/>
    </row>
    <row r="332" spans="1:4" ht="12.75">
      <c r="A332" s="35"/>
      <c r="B332" s="35"/>
      <c r="C332" s="35"/>
      <c r="D332" s="35"/>
    </row>
    <row r="333" spans="1:4" ht="12.75">
      <c r="A333" s="35"/>
      <c r="B333" s="35"/>
      <c r="C333" s="35"/>
      <c r="D333" s="35"/>
    </row>
    <row r="334" spans="1:4" ht="12.75">
      <c r="A334" s="35"/>
      <c r="B334" s="35"/>
      <c r="C334" s="35"/>
      <c r="D334" s="35"/>
    </row>
    <row r="335" spans="1:4" ht="12.75">
      <c r="A335" s="35"/>
      <c r="B335" s="35"/>
      <c r="C335" s="35"/>
      <c r="D335" s="35"/>
    </row>
    <row r="336" spans="1:4" ht="12.75">
      <c r="A336" s="35"/>
      <c r="B336" s="35"/>
      <c r="C336" s="35"/>
      <c r="D336" s="35"/>
    </row>
    <row r="337" spans="1:4" ht="12.75">
      <c r="A337" s="35"/>
      <c r="B337" s="35"/>
      <c r="C337" s="35"/>
      <c r="D337" s="35"/>
    </row>
    <row r="338" spans="1:4" ht="12.75">
      <c r="A338" s="35"/>
      <c r="B338" s="35"/>
      <c r="C338" s="35"/>
      <c r="D338" s="35"/>
    </row>
    <row r="339" spans="1:4" ht="12.75">
      <c r="A339" s="35"/>
      <c r="B339" s="35"/>
      <c r="C339" s="35"/>
      <c r="D339" s="35"/>
    </row>
    <row r="340" spans="1:4" ht="12.75">
      <c r="A340" s="35"/>
      <c r="B340" s="35"/>
      <c r="C340" s="35"/>
      <c r="D340" s="35"/>
    </row>
    <row r="341" spans="1:4" ht="12.75">
      <c r="A341" s="35"/>
      <c r="B341" s="35"/>
      <c r="C341" s="35"/>
      <c r="D341" s="35"/>
    </row>
    <row r="342" spans="1:4" ht="12.75">
      <c r="A342" s="35"/>
      <c r="B342" s="35"/>
      <c r="C342" s="35"/>
      <c r="D342" s="35"/>
    </row>
    <row r="343" spans="1:4" ht="12.75">
      <c r="A343" s="35"/>
      <c r="B343" s="35"/>
      <c r="C343" s="35"/>
      <c r="D343" s="35"/>
    </row>
    <row r="344" spans="1:4" ht="12.75">
      <c r="A344" s="35"/>
      <c r="B344" s="35"/>
      <c r="C344" s="35"/>
      <c r="D344" s="35"/>
    </row>
    <row r="345" spans="1:4" ht="12.75">
      <c r="A345" s="35"/>
      <c r="B345" s="35"/>
      <c r="C345" s="35"/>
      <c r="D345" s="35"/>
    </row>
    <row r="346" spans="1:4" ht="12.75">
      <c r="A346" s="35"/>
      <c r="B346" s="35"/>
      <c r="C346" s="35"/>
      <c r="D346" s="35"/>
    </row>
    <row r="347" spans="1:4" ht="12.75">
      <c r="A347" s="35"/>
      <c r="B347" s="35"/>
      <c r="C347" s="35"/>
      <c r="D347" s="35"/>
    </row>
    <row r="348" spans="1:4" ht="12.75">
      <c r="A348" s="35"/>
      <c r="B348" s="35"/>
      <c r="C348" s="35"/>
      <c r="D348" s="35"/>
    </row>
    <row r="349" spans="1:4" ht="12.75">
      <c r="A349" s="35"/>
      <c r="B349" s="35"/>
      <c r="C349" s="35"/>
      <c r="D349" s="35"/>
    </row>
    <row r="350" spans="1:4" ht="12.75">
      <c r="A350" s="35"/>
      <c r="B350" s="35"/>
      <c r="C350" s="35"/>
      <c r="D350" s="35"/>
    </row>
    <row r="351" spans="1:4" ht="12.75">
      <c r="A351" s="35"/>
      <c r="B351" s="35"/>
      <c r="C351" s="35"/>
      <c r="D351" s="35"/>
    </row>
    <row r="352" spans="1:4" ht="12.75">
      <c r="A352" s="35"/>
      <c r="B352" s="35"/>
      <c r="C352" s="35"/>
      <c r="D352" s="35"/>
    </row>
    <row r="353" spans="1:4" ht="12.75">
      <c r="A353" s="35"/>
      <c r="B353" s="35"/>
      <c r="C353" s="35"/>
      <c r="D353" s="35"/>
    </row>
    <row r="354" spans="1:4" ht="12.75">
      <c r="A354" s="35"/>
      <c r="B354" s="35"/>
      <c r="C354" s="35"/>
      <c r="D354" s="35"/>
    </row>
    <row r="355" spans="1:4" ht="12.75">
      <c r="A355" s="35"/>
      <c r="B355" s="35"/>
      <c r="C355" s="35"/>
      <c r="D355" s="35"/>
    </row>
    <row r="356" spans="1:4" ht="12.75">
      <c r="A356" s="35"/>
      <c r="B356" s="35"/>
      <c r="C356" s="35"/>
      <c r="D356" s="35"/>
    </row>
    <row r="357" spans="1:4" ht="12.75">
      <c r="A357" s="35"/>
      <c r="B357" s="35"/>
      <c r="C357" s="35"/>
      <c r="D357" s="35"/>
    </row>
    <row r="358" spans="1:4" ht="12.75">
      <c r="A358" s="35"/>
      <c r="B358" s="35"/>
      <c r="C358" s="35"/>
      <c r="D358" s="35"/>
    </row>
    <row r="359" spans="1:4" ht="12.75">
      <c r="A359" s="35"/>
      <c r="B359" s="35"/>
      <c r="C359" s="35"/>
      <c r="D359" s="35"/>
    </row>
    <row r="360" spans="1:4" ht="12.75">
      <c r="A360" s="35"/>
      <c r="B360" s="35"/>
      <c r="C360" s="35"/>
      <c r="D360" s="35"/>
    </row>
    <row r="361" spans="1:4" ht="12.75">
      <c r="A361" s="35"/>
      <c r="B361" s="35"/>
      <c r="C361" s="35"/>
      <c r="D361" s="35"/>
    </row>
    <row r="362" spans="1:4" ht="12.75">
      <c r="A362" s="35"/>
      <c r="B362" s="35"/>
      <c r="C362" s="35"/>
      <c r="D362" s="35"/>
    </row>
    <row r="363" spans="1:4" ht="12.75">
      <c r="A363" s="35"/>
      <c r="B363" s="35"/>
      <c r="C363" s="35"/>
      <c r="D363" s="35"/>
    </row>
    <row r="364" spans="1:4" ht="12.75">
      <c r="A364" s="35"/>
      <c r="B364" s="35"/>
      <c r="C364" s="35"/>
      <c r="D364" s="35"/>
    </row>
    <row r="365" spans="1:4" ht="12.75">
      <c r="A365" s="35"/>
      <c r="B365" s="35"/>
      <c r="C365" s="35"/>
      <c r="D365" s="35"/>
    </row>
    <row r="366" spans="1:4" ht="12.75">
      <c r="A366" s="35"/>
      <c r="B366" s="35"/>
      <c r="C366" s="35"/>
      <c r="D366" s="35"/>
    </row>
    <row r="367" spans="1:4" ht="12.75">
      <c r="A367" s="35"/>
      <c r="B367" s="35"/>
      <c r="C367" s="35"/>
      <c r="D367" s="35"/>
    </row>
    <row r="368" spans="1:4" ht="12.75">
      <c r="A368" s="35"/>
      <c r="B368" s="35"/>
      <c r="C368" s="35"/>
      <c r="D368" s="35"/>
    </row>
    <row r="369" spans="1:4" ht="12.75">
      <c r="A369" s="35"/>
      <c r="B369" s="35"/>
      <c r="C369" s="35"/>
      <c r="D369" s="35"/>
    </row>
    <row r="370" spans="1:4" ht="12.75">
      <c r="A370" s="35"/>
      <c r="B370" s="35"/>
      <c r="C370" s="35"/>
      <c r="D370" s="35"/>
    </row>
    <row r="371" spans="1:4" ht="12.75">
      <c r="A371" s="35"/>
      <c r="B371" s="35"/>
      <c r="C371" s="35"/>
      <c r="D371" s="35"/>
    </row>
    <row r="372" spans="1:4" ht="12.75">
      <c r="A372" s="35"/>
      <c r="B372" s="35"/>
      <c r="C372" s="35"/>
      <c r="D372" s="35"/>
    </row>
    <row r="373" spans="1:4" ht="12.75">
      <c r="A373" s="35"/>
      <c r="B373" s="35"/>
      <c r="C373" s="35"/>
      <c r="D373" s="35"/>
    </row>
    <row r="374" spans="1:4" ht="12.75">
      <c r="A374" s="35"/>
      <c r="B374" s="35"/>
      <c r="C374" s="35"/>
      <c r="D374" s="35"/>
    </row>
    <row r="375" spans="1:4" ht="12.75">
      <c r="A375" s="35"/>
      <c r="B375" s="35"/>
      <c r="C375" s="35"/>
      <c r="D375" s="35"/>
    </row>
    <row r="376" spans="1:4" ht="12.75">
      <c r="A376" s="35"/>
      <c r="B376" s="35"/>
      <c r="C376" s="35"/>
      <c r="D376" s="35"/>
    </row>
    <row r="377" spans="1:4" ht="12.75">
      <c r="A377" s="35"/>
      <c r="B377" s="35"/>
      <c r="C377" s="35"/>
      <c r="D377" s="35"/>
    </row>
    <row r="378" spans="1:4" ht="12.75">
      <c r="A378" s="35"/>
      <c r="B378" s="35"/>
      <c r="C378" s="35"/>
      <c r="D378" s="35"/>
    </row>
    <row r="379" spans="1:4" ht="12.75">
      <c r="A379" s="35"/>
      <c r="B379" s="35"/>
      <c r="C379" s="35"/>
      <c r="D379" s="35"/>
    </row>
    <row r="380" spans="1:4" ht="12.75">
      <c r="A380" s="35"/>
      <c r="B380" s="35"/>
      <c r="C380" s="35"/>
      <c r="D380" s="35"/>
    </row>
    <row r="381" spans="1:4" ht="12.75">
      <c r="A381" s="35"/>
      <c r="B381" s="35"/>
      <c r="C381" s="35"/>
      <c r="D381" s="35"/>
    </row>
    <row r="382" spans="1:4" ht="12.75">
      <c r="A382" s="35"/>
      <c r="B382" s="35"/>
      <c r="C382" s="35"/>
      <c r="D382" s="35"/>
    </row>
    <row r="383" spans="1:4" ht="12.75">
      <c r="A383" s="35"/>
      <c r="B383" s="35"/>
      <c r="C383" s="35"/>
      <c r="D383" s="35"/>
    </row>
    <row r="384" spans="1:4" ht="12.75">
      <c r="A384" s="35"/>
      <c r="B384" s="35"/>
      <c r="C384" s="35"/>
      <c r="D384" s="35"/>
    </row>
    <row r="385" spans="1:4" ht="12.75">
      <c r="A385" s="35"/>
      <c r="B385" s="35"/>
      <c r="C385" s="35"/>
      <c r="D385" s="35"/>
    </row>
    <row r="386" spans="1:4" ht="12.75">
      <c r="A386" s="35"/>
      <c r="B386" s="35"/>
      <c r="C386" s="35"/>
      <c r="D386" s="35"/>
    </row>
    <row r="387" spans="1:4" ht="12.75">
      <c r="A387" s="35"/>
      <c r="B387" s="35"/>
      <c r="C387" s="35"/>
      <c r="D387" s="35"/>
    </row>
    <row r="388" spans="1:4" ht="12.75">
      <c r="A388" s="35"/>
      <c r="B388" s="35"/>
      <c r="C388" s="35"/>
      <c r="D388" s="35"/>
    </row>
    <row r="389" spans="1:4" ht="12.75">
      <c r="A389" s="35"/>
      <c r="B389" s="35"/>
      <c r="C389" s="35"/>
      <c r="D389" s="35"/>
    </row>
    <row r="390" spans="1:4" ht="12.75">
      <c r="A390" s="35"/>
      <c r="B390" s="35"/>
      <c r="C390" s="35"/>
      <c r="D390" s="35"/>
    </row>
    <row r="391" spans="1:4" ht="12.75">
      <c r="A391" s="35"/>
      <c r="B391" s="35"/>
      <c r="C391" s="35"/>
      <c r="D391" s="35"/>
    </row>
    <row r="392" spans="1:4" ht="12.75">
      <c r="A392" s="35"/>
      <c r="B392" s="35"/>
      <c r="C392" s="35"/>
      <c r="D392" s="35"/>
    </row>
    <row r="393" spans="1:4" ht="12.75">
      <c r="A393" s="35"/>
      <c r="B393" s="35"/>
      <c r="C393" s="35"/>
      <c r="D393" s="35"/>
    </row>
    <row r="394" spans="1:4" ht="12.75">
      <c r="A394" s="35"/>
      <c r="B394" s="35"/>
      <c r="C394" s="35"/>
      <c r="D394" s="35"/>
    </row>
    <row r="395" spans="1:4" ht="12.75">
      <c r="A395" s="35"/>
      <c r="B395" s="35"/>
      <c r="C395" s="35"/>
      <c r="D395" s="35"/>
    </row>
    <row r="396" spans="1:4" ht="12.75">
      <c r="A396" s="35"/>
      <c r="B396" s="35"/>
      <c r="C396" s="35"/>
      <c r="D396" s="35"/>
    </row>
    <row r="397" spans="1:4" ht="12.75">
      <c r="A397" s="35"/>
      <c r="B397" s="35"/>
      <c r="C397" s="35"/>
      <c r="D397" s="35"/>
    </row>
    <row r="398" spans="1:4" ht="12.75">
      <c r="A398" s="35"/>
      <c r="B398" s="35"/>
      <c r="C398" s="35"/>
      <c r="D398" s="35"/>
    </row>
    <row r="399" spans="1:4" ht="12.75">
      <c r="A399" s="35"/>
      <c r="B399" s="35"/>
      <c r="C399" s="35"/>
      <c r="D399" s="35"/>
    </row>
    <row r="400" spans="1:4" ht="12.75">
      <c r="A400" s="35"/>
      <c r="B400" s="35"/>
      <c r="C400" s="35"/>
      <c r="D400" s="35"/>
    </row>
    <row r="401" spans="1:4" ht="12.75">
      <c r="A401" s="35"/>
      <c r="B401" s="35"/>
      <c r="C401" s="35"/>
      <c r="D401" s="35"/>
    </row>
    <row r="402" spans="1:4" ht="12.75">
      <c r="A402" s="35"/>
      <c r="B402" s="35"/>
      <c r="C402" s="35"/>
      <c r="D402" s="35"/>
    </row>
    <row r="403" spans="1:4" ht="12.75">
      <c r="A403" s="35"/>
      <c r="B403" s="35"/>
      <c r="C403" s="35"/>
      <c r="D403" s="35"/>
    </row>
    <row r="404" spans="1:4" ht="12.75">
      <c r="A404" s="35"/>
      <c r="B404" s="35"/>
      <c r="C404" s="35"/>
      <c r="D404" s="35"/>
    </row>
    <row r="405" spans="1:4" ht="12.75">
      <c r="A405" s="35"/>
      <c r="B405" s="35"/>
      <c r="C405" s="35"/>
      <c r="D405" s="35"/>
    </row>
    <row r="406" spans="1:4" ht="12.75">
      <c r="A406" s="35"/>
      <c r="B406" s="35"/>
      <c r="C406" s="35"/>
      <c r="D406" s="35"/>
    </row>
    <row r="407" spans="1:4" ht="12.75">
      <c r="A407" s="35"/>
      <c r="B407" s="35"/>
      <c r="C407" s="35"/>
      <c r="D407" s="35"/>
    </row>
    <row r="408" spans="1:4" ht="12.75">
      <c r="A408" s="35"/>
      <c r="B408" s="35"/>
      <c r="C408" s="35"/>
      <c r="D408" s="35"/>
    </row>
    <row r="409" spans="1:4" ht="12.75">
      <c r="A409" s="35"/>
      <c r="B409" s="35"/>
      <c r="C409" s="35"/>
      <c r="D409" s="35"/>
    </row>
    <row r="410" spans="1:4" ht="12.75">
      <c r="A410" s="35"/>
      <c r="B410" s="35"/>
      <c r="C410" s="35"/>
      <c r="D410" s="35"/>
    </row>
    <row r="411" spans="1:4" ht="12.75">
      <c r="A411" s="35"/>
      <c r="B411" s="35"/>
      <c r="C411" s="35"/>
      <c r="D411" s="35"/>
    </row>
  </sheetData>
  <sheetProtection/>
  <mergeCells count="156">
    <mergeCell ref="EK83:EM83"/>
    <mergeCell ref="EK84:EM84"/>
    <mergeCell ref="EK85:EM85"/>
    <mergeCell ref="EK86:EM86"/>
    <mergeCell ref="EL4:EN4"/>
    <mergeCell ref="EL6:EN6"/>
    <mergeCell ref="EL34:EM34"/>
    <mergeCell ref="EI4:EK4"/>
    <mergeCell ref="EI6:EK6"/>
    <mergeCell ref="EI34:EJ34"/>
    <mergeCell ref="EK80:EM80"/>
    <mergeCell ref="EK81:EM81"/>
    <mergeCell ref="EK82:EM82"/>
    <mergeCell ref="EF4:EH4"/>
    <mergeCell ref="EF6:EH6"/>
    <mergeCell ref="EF34:EG34"/>
    <mergeCell ref="DZ4:EB4"/>
    <mergeCell ref="DZ6:EB6"/>
    <mergeCell ref="DZ34:EA34"/>
    <mergeCell ref="DW4:DY4"/>
    <mergeCell ref="DW6:DY6"/>
    <mergeCell ref="DW34:DX34"/>
    <mergeCell ref="DK4:DM4"/>
    <mergeCell ref="DK6:DM6"/>
    <mergeCell ref="DK34:DL34"/>
    <mergeCell ref="DT4:DV4"/>
    <mergeCell ref="DT6:DV6"/>
    <mergeCell ref="DT34:DU34"/>
    <mergeCell ref="DQ4:DS4"/>
    <mergeCell ref="DQ6:DS6"/>
    <mergeCell ref="DQ34:DR34"/>
    <mergeCell ref="AM4:AO4"/>
    <mergeCell ref="CK6:CM6"/>
    <mergeCell ref="AS4:AU4"/>
    <mergeCell ref="AV6:AX6"/>
    <mergeCell ref="BY4:CA4"/>
    <mergeCell ref="BY6:CA6"/>
    <mergeCell ref="BB6:BD6"/>
    <mergeCell ref="CK4:CM4"/>
    <mergeCell ref="AP4:AR4"/>
    <mergeCell ref="BK6:BM6"/>
    <mergeCell ref="CE34:CF34"/>
    <mergeCell ref="CE6:CG6"/>
    <mergeCell ref="BV34:BW34"/>
    <mergeCell ref="BV4:BX4"/>
    <mergeCell ref="BV6:BX6"/>
    <mergeCell ref="BY34:BZ34"/>
    <mergeCell ref="CE4:CG4"/>
    <mergeCell ref="BB4:BD4"/>
    <mergeCell ref="BK4:BM4"/>
    <mergeCell ref="BE6:BG6"/>
    <mergeCell ref="BS6:BU6"/>
    <mergeCell ref="BS4:BU4"/>
    <mergeCell ref="AV34:AW34"/>
    <mergeCell ref="AY34:AZ34"/>
    <mergeCell ref="AY4:BA4"/>
    <mergeCell ref="AY6:BA6"/>
    <mergeCell ref="AV4:AX4"/>
    <mergeCell ref="BS34:BT34"/>
    <mergeCell ref="B4:C4"/>
    <mergeCell ref="D4:E4"/>
    <mergeCell ref="CK34:CL34"/>
    <mergeCell ref="CB4:CD4"/>
    <mergeCell ref="CB6:CD6"/>
    <mergeCell ref="CB34:CC34"/>
    <mergeCell ref="CH4:CJ4"/>
    <mergeCell ref="CH6:CJ6"/>
    <mergeCell ref="CH34:CI34"/>
    <mergeCell ref="B6:C6"/>
    <mergeCell ref="T6:V6"/>
    <mergeCell ref="L32:M32"/>
    <mergeCell ref="N32:O32"/>
    <mergeCell ref="B32:C32"/>
    <mergeCell ref="D32:E32"/>
    <mergeCell ref="F32:G32"/>
    <mergeCell ref="A1:H3"/>
    <mergeCell ref="L6:M6"/>
    <mergeCell ref="N6:O6"/>
    <mergeCell ref="L4:M4"/>
    <mergeCell ref="J6:K6"/>
    <mergeCell ref="D6:E6"/>
    <mergeCell ref="H4:I4"/>
    <mergeCell ref="F6:G6"/>
    <mergeCell ref="H6:I6"/>
    <mergeCell ref="A4:A5"/>
    <mergeCell ref="F4:G4"/>
    <mergeCell ref="AG4:AI4"/>
    <mergeCell ref="AJ4:AL4"/>
    <mergeCell ref="P4:Q4"/>
    <mergeCell ref="N4:O4"/>
    <mergeCell ref="J4:K4"/>
    <mergeCell ref="AC4:AE4"/>
    <mergeCell ref="W4:Y4"/>
    <mergeCell ref="R4:S4"/>
    <mergeCell ref="T4:V4"/>
    <mergeCell ref="Z4:AB4"/>
    <mergeCell ref="Z6:AB6"/>
    <mergeCell ref="H32:I32"/>
    <mergeCell ref="R32:S32"/>
    <mergeCell ref="R6:S6"/>
    <mergeCell ref="P6:Q6"/>
    <mergeCell ref="W6:Y6"/>
    <mergeCell ref="AJ6:AL6"/>
    <mergeCell ref="T34:U34"/>
    <mergeCell ref="W34:X34"/>
    <mergeCell ref="J32:K32"/>
    <mergeCell ref="P32:Q32"/>
    <mergeCell ref="Z34:AA34"/>
    <mergeCell ref="AG34:AH34"/>
    <mergeCell ref="AG6:AI6"/>
    <mergeCell ref="BN34:BO34"/>
    <mergeCell ref="BK34:BL34"/>
    <mergeCell ref="BN6:BP6"/>
    <mergeCell ref="AS34:AT34"/>
    <mergeCell ref="AJ34:AK34"/>
    <mergeCell ref="AP6:AR6"/>
    <mergeCell ref="AP34:AQ34"/>
    <mergeCell ref="AS6:AU6"/>
    <mergeCell ref="AM34:AN34"/>
    <mergeCell ref="AM6:AO6"/>
    <mergeCell ref="CN4:CP4"/>
    <mergeCell ref="CN6:CP6"/>
    <mergeCell ref="CN34:CO34"/>
    <mergeCell ref="BB34:BC34"/>
    <mergeCell ref="BN4:BP4"/>
    <mergeCell ref="BE4:BG4"/>
    <mergeCell ref="BE34:BF34"/>
    <mergeCell ref="BH4:BJ4"/>
    <mergeCell ref="BH6:BJ6"/>
    <mergeCell ref="BH34:BI34"/>
    <mergeCell ref="CT4:CV4"/>
    <mergeCell ref="CT6:CV6"/>
    <mergeCell ref="CT34:CU34"/>
    <mergeCell ref="CQ4:CS4"/>
    <mergeCell ref="CQ6:CS6"/>
    <mergeCell ref="CQ34:CR34"/>
    <mergeCell ref="DH34:DI34"/>
    <mergeCell ref="DN4:DP4"/>
    <mergeCell ref="CZ4:DB4"/>
    <mergeCell ref="CZ6:DB6"/>
    <mergeCell ref="CZ34:DA34"/>
    <mergeCell ref="CW4:CY4"/>
    <mergeCell ref="CW6:CY6"/>
    <mergeCell ref="CW34:CX34"/>
    <mergeCell ref="DN6:DP6"/>
    <mergeCell ref="DN34:DO34"/>
    <mergeCell ref="EK88:EM88"/>
    <mergeCell ref="EO88:EP88"/>
    <mergeCell ref="EC4:EE4"/>
    <mergeCell ref="EC6:EE6"/>
    <mergeCell ref="EC34:ED34"/>
    <mergeCell ref="DE4:DG4"/>
    <mergeCell ref="DE6:DG6"/>
    <mergeCell ref="DE34:DF34"/>
    <mergeCell ref="DH4:DJ4"/>
    <mergeCell ref="DH6:DJ6"/>
  </mergeCells>
  <printOptions/>
  <pageMargins left="0" right="0" top="0" bottom="0" header="0.5118110236220472" footer="0.5118110236220472"/>
  <pageSetup fitToWidth="0"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2013-05-13T12:52:06Z</cp:lastPrinted>
  <dcterms:created xsi:type="dcterms:W3CDTF">2008-10-01T07:10:45Z</dcterms:created>
  <dcterms:modified xsi:type="dcterms:W3CDTF">2013-07-27T10:12:37Z</dcterms:modified>
  <cp:category/>
  <cp:version/>
  <cp:contentType/>
  <cp:contentStatus/>
</cp:coreProperties>
</file>