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'Лист1'!$EL$1:$EP$82</definedName>
  </definedNames>
  <calcPr fullCalcOnLoad="1"/>
</workbook>
</file>

<file path=xl/sharedStrings.xml><?xml version="1.0" encoding="utf-8"?>
<sst xmlns="http://schemas.openxmlformats.org/spreadsheetml/2006/main" count="1517" uniqueCount="610">
  <si>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</si>
  <si>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</si>
  <si>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</si>
  <si>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</si>
  <si>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</si>
  <si>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</si>
  <si>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</si>
  <si>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</si>
  <si>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</si>
  <si>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</si>
  <si>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</si>
  <si>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</si>
  <si>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</si>
  <si>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</si>
  <si>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</si>
  <si>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</si>
  <si>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</si>
  <si>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</si>
  <si>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</si>
  <si>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6045,8 м2</t>
  </si>
  <si>
    <t>Ремонт кровли</t>
  </si>
  <si>
    <t>2 м2</t>
  </si>
  <si>
    <t>Пак.вык. - 2 шт., автомат АЕ1031 - 2 шт.</t>
  </si>
  <si>
    <t>ЛОН - 4 шт.</t>
  </si>
  <si>
    <t>1 м2</t>
  </si>
  <si>
    <t>4 чел./час</t>
  </si>
  <si>
    <t>ЛОН - 15 шт.</t>
  </si>
  <si>
    <t>Задвижки – 8 шт., прокладки парон. – 22 шт., болты М16 – 53 кг, гайки  М16 – 13 кг, шар. краны – 95 шт., вентили  – 54 шт., сгоны  – 75 шт., резьбы кор.- 190 шт.; фланцы – 16 шт</t>
  </si>
  <si>
    <t>Ремонт системы водоснабжения</t>
  </si>
  <si>
    <t>Задвижки D100 - 2 шт.</t>
  </si>
  <si>
    <t>трубы D76 - 0,12050 т (20м)</t>
  </si>
  <si>
    <t>Автомат АЕ1031 -1 шт., ЛОН - 5 шт.</t>
  </si>
  <si>
    <t>273 чел.</t>
  </si>
  <si>
    <t>274 чел.</t>
  </si>
  <si>
    <t>307 чел.</t>
  </si>
  <si>
    <t>306 чел.</t>
  </si>
  <si>
    <t>296 чел.</t>
  </si>
  <si>
    <t>октябрь</t>
  </si>
  <si>
    <t>х</t>
  </si>
  <si>
    <t>ЛОН - 10 шт., авт.АЕ1031 - 2 шт.</t>
  </si>
  <si>
    <t>297 чел.</t>
  </si>
  <si>
    <t>ноябрь</t>
  </si>
  <si>
    <t>каб АВВГ-2х2,5 - 35 м, выкл. - 3 шт., патроны - 4 шт.</t>
  </si>
  <si>
    <t>299 чел.</t>
  </si>
  <si>
    <t>293 чел.</t>
  </si>
  <si>
    <t>декабрь</t>
  </si>
  <si>
    <t>1 лифт.кабина</t>
  </si>
  <si>
    <t>291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</si>
  <si>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</si>
  <si>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</si>
  <si>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</si>
  <si>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</si>
  <si>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</si>
  <si>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</si>
  <si>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</si>
  <si>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(2 шт.)</t>
  </si>
  <si>
    <t>Обслуживание насосов (1 шт.)</t>
  </si>
  <si>
    <t>Обслуживание регуляторов тепла (2 шт.)</t>
  </si>
  <si>
    <t>Обслуживание и ремонт общедомовых приборов учета (5 шт.)</t>
  </si>
  <si>
    <t>Обслуживание вводных и внутренних газопроводов жилого фонда (70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</si>
  <si>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</si>
  <si>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</si>
  <si>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</si>
  <si>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</si>
  <si>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</si>
  <si>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</si>
  <si>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</si>
  <si>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</si>
  <si>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</si>
  <si>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</si>
  <si>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</si>
  <si>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</si>
  <si>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</si>
  <si>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</si>
  <si>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</si>
  <si>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53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</si>
  <si>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</si>
  <si>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</si>
  <si>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</si>
  <si>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</si>
  <si>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</si>
  <si>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1 от 02.02.09г.</t>
  </si>
  <si>
    <t>Гидравлическое испытание подогревателя горячего водоснабжения</t>
  </si>
  <si>
    <t>№ 3 от 11.02.09г</t>
  </si>
  <si>
    <t>Проверка бойлера на плотность</t>
  </si>
  <si>
    <t>№29 от 11.02.09г.</t>
  </si>
  <si>
    <t>Замена ламп ЛОН 25В -1шт. в подъезде</t>
  </si>
  <si>
    <t>№151 от 27.02.09г.</t>
  </si>
  <si>
    <t>апрель 2009 г.</t>
  </si>
  <si>
    <t>март 2009 г.</t>
  </si>
  <si>
    <t>Ремонт входной двери</t>
  </si>
  <si>
    <t>№ 62 от 24.03.09 г.</t>
  </si>
  <si>
    <t>№ 198 ОТ 25.03.09 Г.</t>
  </si>
  <si>
    <t>Установка патронов,замена лампочек в подъезде</t>
  </si>
  <si>
    <t>Замена лампы уличного освещения</t>
  </si>
  <si>
    <t>№ 224 от 27.03.09г.</t>
  </si>
  <si>
    <t>Замена лампочки в подъезде - 1 шт.</t>
  </si>
  <si>
    <t>№ 230 от 27.03.09г.</t>
  </si>
  <si>
    <t>№ 256 от 31.03.09г.</t>
  </si>
  <si>
    <t>Ремонт освещения в подвале ( провод АВВГ 2*2,5,лампа ЛОН 100,патрон )</t>
  </si>
  <si>
    <t>Проверка регуляторов РТДО по графику</t>
  </si>
  <si>
    <t>№ 73/1 от 13.03.09г.</t>
  </si>
  <si>
    <t>Замена лампы дневного света ЛД-40 - 1 шт.</t>
  </si>
  <si>
    <t>№ 77 от 13.03.09</t>
  </si>
  <si>
    <t>Подклбчение выключателя на подъездное освещение</t>
  </si>
  <si>
    <t>№ 100 от 16.03.09г.</t>
  </si>
  <si>
    <t>Набивка сальников на задвижках горячей и холодной воды</t>
  </si>
  <si>
    <t>№ 103 от 17.03.09г.</t>
  </si>
  <si>
    <t>Замена лампочек в подъезде ЛОН 100 - 1шт.</t>
  </si>
  <si>
    <t>№ 116 от 17.03.09г.</t>
  </si>
  <si>
    <t>Замена лампочек в подъзде ЛОН 25 - 1шт.</t>
  </si>
  <si>
    <t>№ 118 от 17.03.09г.</t>
  </si>
  <si>
    <t>Ремонт подъездного освещения</t>
  </si>
  <si>
    <t>№ 126 от 18.03.09г.</t>
  </si>
  <si>
    <t>Замена выключателя</t>
  </si>
  <si>
    <t>№ 155 от 20.03.09г.</t>
  </si>
  <si>
    <t>Восстановление освещения в подвале и на чердаке</t>
  </si>
  <si>
    <t>№ 147 от 19.03.09г.</t>
  </si>
  <si>
    <t>Замена лампочек в подъезде</t>
  </si>
  <si>
    <t>№ 9 от 04.03.09г.</t>
  </si>
  <si>
    <t>№ 143 от 19.03.09г.</t>
  </si>
  <si>
    <t>№ 85 от 13.03.09г.</t>
  </si>
  <si>
    <t>Смена запорной арматуры, ревизия вентилей</t>
  </si>
  <si>
    <t>№ 145/1 от 19.03.9г.</t>
  </si>
  <si>
    <t>№ 186 от 24.04.09г.</t>
  </si>
  <si>
    <t>Ремонт входной двери ( набивка фанеры )</t>
  </si>
  <si>
    <t>№ 105 от 29.04.09г.</t>
  </si>
  <si>
    <t>Ревизия эл.щитка, замена деталей</t>
  </si>
  <si>
    <t>№ 208 от 29.04.09г.</t>
  </si>
  <si>
    <t>Закраска надписей на доме</t>
  </si>
  <si>
    <t>№ 97 от 28.04.09г.</t>
  </si>
  <si>
    <t>№ 136 от 17.04.09г.</t>
  </si>
  <si>
    <t>Замена стекла в уличной раме</t>
  </si>
  <si>
    <t>№ 4 от 01.04.09г.</t>
  </si>
  <si>
    <t>№ 6/1 от 01.04.09г.</t>
  </si>
  <si>
    <t>Смена запорной арматуры</t>
  </si>
  <si>
    <t>№ 23 от 03.04.09г.</t>
  </si>
  <si>
    <t>№ 38 от 06.04.09г.</t>
  </si>
  <si>
    <t>Ремонт батареи</t>
  </si>
  <si>
    <t>№ 39 от 06.04.09г.</t>
  </si>
  <si>
    <t>Разделение освещения</t>
  </si>
  <si>
    <t>№ 28/1 от 06.04.09г.</t>
  </si>
  <si>
    <t>Закрашивание надписей на фасадах</t>
  </si>
  <si>
    <t>№ 30 от 07.04.09г.</t>
  </si>
  <si>
    <t>№ 47 от 08.04.09г.</t>
  </si>
  <si>
    <t>Освещение чердака, восстановление проводки</t>
  </si>
  <si>
    <t>№ 54 от 09.04.09г.</t>
  </si>
  <si>
    <t>Устранение течи из-под контргайки на батареи</t>
  </si>
  <si>
    <t>№ 81 от 09.04.09г.</t>
  </si>
  <si>
    <t>№ 92 от 10.04.09г.</t>
  </si>
  <si>
    <t>маи 2009*г.</t>
  </si>
  <si>
    <t>июнь 2009г.</t>
  </si>
  <si>
    <t>Отключение отопления</t>
  </si>
  <si>
    <t>№ 10 от 04.05.09г.</t>
  </si>
  <si>
    <t>№ 55 от 08.05.09г.</t>
  </si>
  <si>
    <t>№ 123 от 19.05.09г.</t>
  </si>
  <si>
    <t>Ревизия жилого дома, замена деталей, ремонт эл.оборудования</t>
  </si>
  <si>
    <t>№ 101 от 19.05.09г.</t>
  </si>
  <si>
    <t>Проверка на плотность СТС / опрессовка /</t>
  </si>
  <si>
    <t>№ 138 от 20.05.09г.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</si>
  <si>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</si>
  <si>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</si>
  <si>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</si>
  <si>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</si>
  <si>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</si>
  <si>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</si>
  <si>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Обследование бойлера на работоспособность.Прочистка фильтров</t>
  </si>
  <si>
    <t>№ 18/сл от 02.06.09г.</t>
  </si>
  <si>
    <t>Ремонт ГВС</t>
  </si>
  <si>
    <t>№ 26/сл от 03.06.09г.</t>
  </si>
  <si>
    <t>Ревизия эл.щитка</t>
  </si>
  <si>
    <t>№ 45/эл от 08.06.09г.</t>
  </si>
  <si>
    <t>Закрашивание надписей на доме</t>
  </si>
  <si>
    <t>№ 23/пк от 09.06.09г.</t>
  </si>
  <si>
    <t>Подключение резервных кабелей</t>
  </si>
  <si>
    <t>№ 61/эл от 10.069.09г.</t>
  </si>
  <si>
    <t>Замена трансформаторов тока</t>
  </si>
  <si>
    <t>№ 62/эл от 10.06.09г.</t>
  </si>
  <si>
    <t>Обслуживание приборов учета</t>
  </si>
  <si>
    <t>№ 274 ОТ 31.05.09Г.</t>
  </si>
  <si>
    <t>№ 154 от 30.04.09г.</t>
  </si>
  <si>
    <t>обслуживание приборов учета</t>
  </si>
  <si>
    <t>управление мкд</t>
  </si>
  <si>
    <t>Врезка вентилей под промывку</t>
  </si>
  <si>
    <t>№ №45 от 03.07.09</t>
  </si>
  <si>
    <t>устранение течи на кровле - 10 м2</t>
  </si>
  <si>
    <t>№ 30 от 10.07.09.</t>
  </si>
  <si>
    <t>замена лампочки</t>
  </si>
  <si>
    <t>№ 126 от 20.07.09.</t>
  </si>
  <si>
    <t>подключение и отключение компрессора</t>
  </si>
  <si>
    <t>№ 147 от 23.07.09.</t>
  </si>
  <si>
    <t>устранение течи батареи</t>
  </si>
  <si>
    <t>№ 220 от 23.07.09.</t>
  </si>
  <si>
    <t>ремонт батареи</t>
  </si>
  <si>
    <t xml:space="preserve">Замена лампочек </t>
  </si>
  <si>
    <t>№ 165 от 27.07.09.</t>
  </si>
  <si>
    <t>август 2009г.</t>
  </si>
  <si>
    <t>установка автомата</t>
  </si>
  <si>
    <t>№ 49 от 06.08.09.</t>
  </si>
  <si>
    <t>установка шарового крана</t>
  </si>
  <si>
    <t>№ 57 от 07.08.09.</t>
  </si>
  <si>
    <t>ремонт обрыва проводки  подъездного освещения, демонтаж старых светильников</t>
  </si>
  <si>
    <t>№ 58 от 07.08.09.</t>
  </si>
  <si>
    <t>замена входных вентилей</t>
  </si>
  <si>
    <t>№ 64 от 07.08.09.</t>
  </si>
  <si>
    <t>№ 66 от 07.08.09.</t>
  </si>
  <si>
    <t>проверка бойлера на плотность</t>
  </si>
  <si>
    <t>№67 от 10.08.09.</t>
  </si>
  <si>
    <t>установка светильников на подъездное освещение</t>
  </si>
  <si>
    <t>№ 84 от 10.08.09</t>
  </si>
  <si>
    <t>№ 93 от 11.08.09.</t>
  </si>
  <si>
    <t>замена вентиля</t>
  </si>
  <si>
    <t>№ 83 от 12.08.09.</t>
  </si>
  <si>
    <t>замена лампочек</t>
  </si>
  <si>
    <t>№ 105 от 13.08.09.</t>
  </si>
  <si>
    <t>смена стекол</t>
  </si>
  <si>
    <t>№ 30 от 13.08.09</t>
  </si>
  <si>
    <t>установка реле времени</t>
  </si>
  <si>
    <t>№ 127 от 17.08.09.</t>
  </si>
  <si>
    <t>изоляция проводовв этажных эл.щитках</t>
  </si>
  <si>
    <t>№ 145 от 19.08.09.</t>
  </si>
  <si>
    <t>осмотр проводки</t>
  </si>
  <si>
    <t>№ 165 от 21.08.09.</t>
  </si>
  <si>
    <t>отключение системы теплоснабжения</t>
  </si>
  <si>
    <t>№ 171 от 25.08.09.</t>
  </si>
  <si>
    <t>№ 180 от 25.08.09.</t>
  </si>
  <si>
    <t>№ 188 от 27.08.09.</t>
  </si>
  <si>
    <t>№ 203 от 28.08.09.</t>
  </si>
  <si>
    <t>ремонт выключателя</t>
  </si>
  <si>
    <t>№ 208 от 28.08.09.</t>
  </si>
  <si>
    <t>отключение света в подвале</t>
  </si>
  <si>
    <t>№ 219 от 28.08.09.</t>
  </si>
  <si>
    <t>сентябрь 2009 г.</t>
  </si>
  <si>
    <t>замена лампочек в подъезде</t>
  </si>
  <si>
    <t>№ 36 от 07.09.09.</t>
  </si>
  <si>
    <t>проведение испытаний на плотность, прочность системы теплоснабжения</t>
  </si>
  <si>
    <t>перевод реле времени на уличное освещение</t>
  </si>
  <si>
    <t>№ 15 от 03.09.09.</t>
  </si>
  <si>
    <t>подключение воды в мусорокамере</t>
  </si>
  <si>
    <t>№ 60 от 14.09.09.</t>
  </si>
  <si>
    <t>№ 69 от 15.09.09.</t>
  </si>
  <si>
    <t>№ 111 от 25.09.09.</t>
  </si>
  <si>
    <t>устранение течи на трубе отопления</t>
  </si>
  <si>
    <t>№ 124 от 28.09.09.</t>
  </si>
  <si>
    <t>перевод реле уличного освещения</t>
  </si>
  <si>
    <t>№ 197 от 28.09.09.</t>
  </si>
  <si>
    <t>№ 224 от 30.09.09.</t>
  </si>
  <si>
    <t>дератизация в строениях</t>
  </si>
  <si>
    <t>№ 217 от 31.07.09.</t>
  </si>
  <si>
    <t>дезинсекция в строениях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</si>
  <si>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</si>
  <si>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</si>
  <si>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</si>
  <si>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</si>
  <si>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</si>
  <si>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</si>
  <si>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№ 222 от 23.07.09.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</si>
  <si>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</si>
  <si>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</si>
  <si>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Замена задвижки на водяном узле , замена запорной арматуры ( задвижка чуг.ф 100 - 1 шт., болт ф16 - 10шт., кран шаровый 32 - 7 шт., кран шаровый 25 - 6 шт., кран шаровый 15 - 4 шт., сгон в сборе ф 32 - 7 шт., сгон в сборе ф25 - 6 шт., сгон в сборе ф15 - 4шт.)</t>
  </si>
  <si>
    <t>№ 238 ОТ 31.03.09Г.</t>
  </si>
  <si>
    <t>№ 572 от 31.10.09.</t>
  </si>
  <si>
    <t>№ 279 от 31.10.09.</t>
  </si>
  <si>
    <t>устранение течи батареи под контргайкой</t>
  </si>
  <si>
    <t>№ 895 от 02.10.09г.</t>
  </si>
  <si>
    <t>№ 899 от 05.10.09г.</t>
  </si>
  <si>
    <t>ноябрь2009г.</t>
  </si>
  <si>
    <t>декабрь 2009г.</t>
  </si>
  <si>
    <t>замена автомата АЕ 16 А</t>
  </si>
  <si>
    <t>1102 от 31.12.09г.</t>
  </si>
  <si>
    <t>замена вх.вентилей д.15 мм - 1шт.</t>
  </si>
  <si>
    <t>1086 от 04.12.09г.</t>
  </si>
  <si>
    <t>устранение свища на плоской батареи</t>
  </si>
  <si>
    <t>1092 от 18.12.09г.</t>
  </si>
  <si>
    <t>замена вх.вентилей д.15 мм - 2шт.</t>
  </si>
  <si>
    <t>замена вх.вентилей д.15 - 2шт.</t>
  </si>
  <si>
    <t>1096 от 25.12.09г.</t>
  </si>
  <si>
    <t>устранение свища на плоской батареи-2шт.</t>
  </si>
  <si>
    <t>1101 от 31.12.09г.</t>
  </si>
  <si>
    <t>замена вх.вентилей д.15мм с САГ -1шт.</t>
  </si>
  <si>
    <t>1002 от 06.11.09г.</t>
  </si>
  <si>
    <t>замена вх.вентилей д.15 - 1шт.</t>
  </si>
  <si>
    <t>замена лампочек 40вт в подъезде</t>
  </si>
  <si>
    <t>1030 от 16.11.09г.</t>
  </si>
  <si>
    <t>устранение дефектов на инженерных сетях</t>
  </si>
  <si>
    <t>1034 от 16.11.09</t>
  </si>
  <si>
    <t>устранение течи батареи под контргайкой со сварочным аппаратом</t>
  </si>
  <si>
    <t>1034 от 16.11.09г.</t>
  </si>
  <si>
    <t>замена входных вентилей ф15</t>
  </si>
  <si>
    <t>1040 от 17.11.09г.</t>
  </si>
  <si>
    <t>замена стекла</t>
  </si>
  <si>
    <t>1052 от 20.11.09г.</t>
  </si>
  <si>
    <t>1068 от 26.11.09г.</t>
  </si>
  <si>
    <t>ревизия эл.щитка</t>
  </si>
  <si>
    <t>1078 от 30.11.09г.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</si>
  <si>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</si>
  <si>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</si>
  <si>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</si>
  <si>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</si>
  <si>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</si>
  <si>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</si>
  <si>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</si>
  <si>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</si>
  <si>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перевод реле времени уличного освещения</t>
  </si>
  <si>
    <t>5 от 15.01.10.</t>
  </si>
  <si>
    <t>1 от 11.01.10</t>
  </si>
  <si>
    <t>21 от 31.01.10г.</t>
  </si>
  <si>
    <t>35 от 31.01.10</t>
  </si>
  <si>
    <t>14 от 05.02.10</t>
  </si>
  <si>
    <t>25 от 26.02.10</t>
  </si>
  <si>
    <t>замена лампочек 100 Вт</t>
  </si>
  <si>
    <t>ревизия вентилей ф 15,20,25</t>
  </si>
  <si>
    <t>4 от 15.01.10</t>
  </si>
  <si>
    <t>смена вентиля ф 15 мм с аппаратом для газовой сварки и резки</t>
  </si>
  <si>
    <t>9 от 22.01.10г.</t>
  </si>
  <si>
    <t>12 от 29.01.10</t>
  </si>
  <si>
    <t>15 от 05.02.10</t>
  </si>
  <si>
    <t>смена вентиля ф 20мм с аппаратом для газовой сварки и рекзки</t>
  </si>
  <si>
    <t>26 от 27.02.10</t>
  </si>
  <si>
    <t>25 от 27.02.10</t>
  </si>
  <si>
    <t>замена лампочек 100 вт в подъезде</t>
  </si>
  <si>
    <t>удаление воздушных пробок</t>
  </si>
  <si>
    <t>20 от 12.02.10</t>
  </si>
  <si>
    <t>43 от 19.03.10</t>
  </si>
  <si>
    <t>устранение течи вентиля</t>
  </si>
  <si>
    <t>40 от 12.03.10</t>
  </si>
  <si>
    <t>подключение сварочного аппарата</t>
  </si>
  <si>
    <t>31 от 05.03.10</t>
  </si>
  <si>
    <t>49 от 31.03.10</t>
  </si>
  <si>
    <t>смена вентиля ф 20 мм</t>
  </si>
  <si>
    <t>44 от 19.03.10</t>
  </si>
  <si>
    <t>врезка воздухоотводчиков</t>
  </si>
  <si>
    <t>32 от 05.03.10</t>
  </si>
  <si>
    <t>смена вентиля с САГ</t>
  </si>
  <si>
    <t>ревизия вентиля ф 15,20,25</t>
  </si>
  <si>
    <t>60 от 09.04.10</t>
  </si>
  <si>
    <t>замена лампочек 40 вт в подъезде</t>
  </si>
  <si>
    <t>56 от 02.04.10</t>
  </si>
  <si>
    <t>57 от 02.04.10</t>
  </si>
  <si>
    <t>восстановление освещения в подвале</t>
  </si>
  <si>
    <t>62 от 16.04.10</t>
  </si>
  <si>
    <t>отключение отопления</t>
  </si>
  <si>
    <t>63 от 16.04.10</t>
  </si>
  <si>
    <t>65 от 23.04.10</t>
  </si>
  <si>
    <t>ревизия распаечной коробки</t>
  </si>
  <si>
    <t>замена эл.счетчика на лифт</t>
  </si>
  <si>
    <t>59 от 09.04.10</t>
  </si>
  <si>
    <t>217 от 22.07.09</t>
  </si>
  <si>
    <t>ревизия задвижек ф 80,100 мм</t>
  </si>
  <si>
    <t>апрель 2010г.</t>
  </si>
  <si>
    <t>типография</t>
  </si>
  <si>
    <t>нежилое</t>
  </si>
  <si>
    <t>май 2010г</t>
  </si>
  <si>
    <t>83 от 31.05.10</t>
  </si>
  <si>
    <t>82 от 31.05.10</t>
  </si>
  <si>
    <t>гидравлическое испытание вх.запорной арматуры</t>
  </si>
  <si>
    <t>77 от 14.05.10</t>
  </si>
  <si>
    <t>74 от 07.05.10</t>
  </si>
  <si>
    <t>73 от 07.05.10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</si>
  <si>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</si>
  <si>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</si>
  <si>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</si>
  <si>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</si>
  <si>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</si>
  <si>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</si>
  <si>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</si>
  <si>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</si>
  <si>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</si>
  <si>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</si>
  <si>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</si>
  <si>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Управление МКД</t>
  </si>
  <si>
    <t>обслуживание регуляторов тепла</t>
  </si>
  <si>
    <t>обслуживание водоподогревателей</t>
  </si>
  <si>
    <t>уборка мусорокамер</t>
  </si>
  <si>
    <t>июнь 2010 г.</t>
  </si>
  <si>
    <t>промывка системы центрального отопления</t>
  </si>
  <si>
    <t>88 от 04.06.10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</si>
  <si>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</si>
  <si>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</si>
  <si>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</si>
  <si>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87 от 04.06.10</t>
  </si>
  <si>
    <t>ревизия задвижек ф 50 мм</t>
  </si>
  <si>
    <t>91 от 11.06.10</t>
  </si>
  <si>
    <t>смена задваижек чугунных ф 100 мм</t>
  </si>
  <si>
    <t>ревизия ШЭ</t>
  </si>
  <si>
    <t>ревизия ШЭ и ШР</t>
  </si>
  <si>
    <t>94 от 18.06.10</t>
  </si>
  <si>
    <t xml:space="preserve"> установка КИП</t>
  </si>
  <si>
    <t>95 от 18.06.10</t>
  </si>
  <si>
    <t>98 от 25.06.10</t>
  </si>
  <si>
    <t>июль 2010г.</t>
  </si>
  <si>
    <t>август 2010 г.</t>
  </si>
  <si>
    <t>124 от 06.08.10</t>
  </si>
  <si>
    <t>ремонт кровли</t>
  </si>
  <si>
    <t>110 от 09.07.10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</si>
  <si>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</si>
  <si>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</si>
  <si>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</si>
  <si>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</si>
  <si>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замена выключателей</t>
  </si>
  <si>
    <t>133 от 20.08.10</t>
  </si>
  <si>
    <t>ревизия эл.щитка, замена автомата АЕ 16А</t>
  </si>
  <si>
    <t>восстановление изоляции на системе отопления и горячего водоснабжения</t>
  </si>
  <si>
    <t>140 от 27.08.10</t>
  </si>
  <si>
    <t>138 от 27.08.10</t>
  </si>
  <si>
    <t>161 от 24.09.10</t>
  </si>
  <si>
    <t>запуск системы отопления</t>
  </si>
  <si>
    <t>164 от 30.09.10</t>
  </si>
  <si>
    <t>октябрь 2010г.</t>
  </si>
  <si>
    <t>устранение течи вентиля ГВС</t>
  </si>
  <si>
    <t>171 от 08.10.10</t>
  </si>
  <si>
    <t>176 от 22.10.10</t>
  </si>
  <si>
    <t>замена лампочек 100 вт в подъезде - 3 шт.</t>
  </si>
  <si>
    <t>смена вентиля 1 шт.</t>
  </si>
  <si>
    <t>174 от 15.10.10</t>
  </si>
  <si>
    <t>подключение к отоплению лестничных клеток МКД с удалением воздушных пробок</t>
  </si>
  <si>
    <t>обследование ВВП на предмет закипания латунных трубок</t>
  </si>
  <si>
    <t>181 от 29.10.10</t>
  </si>
  <si>
    <t>170 от 08.10.10</t>
  </si>
  <si>
    <t xml:space="preserve">смена вентиля </t>
  </si>
  <si>
    <t>177 от 22.10.10</t>
  </si>
  <si>
    <t>установка воздухоотводчиков</t>
  </si>
  <si>
    <t>Аварийное обслуживание</t>
  </si>
  <si>
    <t>Расчетно-кассовое обслуживание</t>
  </si>
  <si>
    <t>ноябрь 2010г.</t>
  </si>
  <si>
    <t>196 от 26.11.10</t>
  </si>
  <si>
    <t>смена вентиля ф 25 м</t>
  </si>
  <si>
    <t>ремонт парапета</t>
  </si>
  <si>
    <t>194 от 19.11.10</t>
  </si>
  <si>
    <t>199 от 30.11.10</t>
  </si>
  <si>
    <t>ремонт контейнеров в мусорокамере</t>
  </si>
  <si>
    <t>193 от 19.11.10</t>
  </si>
  <si>
    <t>смена вентиля ф 15 мм</t>
  </si>
  <si>
    <t>190 от 13.11.10</t>
  </si>
  <si>
    <t>ремонт циркуляционной линии</t>
  </si>
  <si>
    <t>декабрь 2010г.</t>
  </si>
  <si>
    <t>смена вентиля</t>
  </si>
  <si>
    <t>210 от 10.12.10</t>
  </si>
  <si>
    <t>219 от 24.12.10</t>
  </si>
  <si>
    <t>216 от 17.12.10</t>
  </si>
  <si>
    <t>осмотр и роевизия ВРУ</t>
  </si>
  <si>
    <t>218 от 24.12.10</t>
  </si>
  <si>
    <t>224 от 31.12.10</t>
  </si>
  <si>
    <t>нежилые</t>
  </si>
  <si>
    <t>регулятор температуры РТДО 25</t>
  </si>
  <si>
    <t>3604 от 13.12.10</t>
  </si>
  <si>
    <t>январь 2011г.</t>
  </si>
  <si>
    <t>19 от 31.01.11</t>
  </si>
  <si>
    <t>устранение свища на батареи</t>
  </si>
  <si>
    <t>2 от 10.01.11</t>
  </si>
  <si>
    <t>смена вентиля с аппаратом для газовой сварки и резки</t>
  </si>
  <si>
    <t>17 от 28.01.11</t>
  </si>
  <si>
    <t>февраль 2011 г.</t>
  </si>
  <si>
    <t>27 от 04.02.11</t>
  </si>
  <si>
    <t>устранение течи канализационного стояка</t>
  </si>
  <si>
    <t>41 от 25.02.11</t>
  </si>
  <si>
    <t>40 от 25.02.11</t>
  </si>
  <si>
    <t>март 2011г.</t>
  </si>
  <si>
    <t>перевод реле времени</t>
  </si>
  <si>
    <t>60 от 18.03.11</t>
  </si>
  <si>
    <t>ревизия эл.щитка, замена деталей</t>
  </si>
  <si>
    <t>64 от 25.03.11</t>
  </si>
  <si>
    <t>устранение свища на плоскогй батареи</t>
  </si>
  <si>
    <t>55 от 11.03.11</t>
  </si>
  <si>
    <t>65 от 25.03.11</t>
  </si>
  <si>
    <t>62 от 18.03.11</t>
  </si>
  <si>
    <t>апрель 2011г.</t>
  </si>
  <si>
    <t>смена вентилям с аппаратом для газовой сварки и резуки</t>
  </si>
  <si>
    <t>74 от 08.04.11</t>
  </si>
  <si>
    <t>83 от 29.04.11</t>
  </si>
  <si>
    <t>79 от 22.04.11</t>
  </si>
  <si>
    <t>77 огт 15.04.11</t>
  </si>
  <si>
    <t>замена эл.двигателя на лифте</t>
  </si>
  <si>
    <t>23 от 11.03.11</t>
  </si>
  <si>
    <t>Обороты с мая 2010г. по апрель 2011г.</t>
  </si>
  <si>
    <t>Остаток на 01.05.2011г.</t>
  </si>
  <si>
    <t>май 2011г.</t>
  </si>
  <si>
    <t>откачка воды из подвала</t>
  </si>
  <si>
    <t>97 от 20.05.11</t>
  </si>
  <si>
    <t>100 от 27.05.11</t>
  </si>
  <si>
    <t>94 от 13.05.11</t>
  </si>
  <si>
    <t>90 от 06.05.11</t>
  </si>
  <si>
    <t>смена шарового крана ф 15 мм с аппаратом для газовой сварки</t>
  </si>
  <si>
    <t>91 от 06.05.11</t>
  </si>
  <si>
    <t>96 от 20.05.11</t>
  </si>
  <si>
    <t>июнь 2011г.</t>
  </si>
  <si>
    <t>113 от 10.06.11</t>
  </si>
  <si>
    <t>июль 2011г.</t>
  </si>
  <si>
    <t>135 от 29.07.11</t>
  </si>
  <si>
    <t>ревизия задвижек отопления ф 50 мм</t>
  </si>
  <si>
    <t>133 от 22.07.11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</si>
  <si>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</si>
  <si>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</si>
  <si>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</si>
  <si>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задвижек гвс ф 80,1400</t>
  </si>
  <si>
    <t>ревизия элеваторного узла сопло</t>
  </si>
  <si>
    <t>промывка фильтров в тепловом пункте</t>
  </si>
  <si>
    <t>смена КИП</t>
  </si>
  <si>
    <t>ремонт панельных швов</t>
  </si>
  <si>
    <t>137 от 29.07.11</t>
  </si>
  <si>
    <t>проверка работы регулятора температуры на бойлере</t>
  </si>
  <si>
    <t>опрессовка бойлера</t>
  </si>
  <si>
    <t>август 2011г.</t>
  </si>
  <si>
    <t>141 от 05.08.11</t>
  </si>
  <si>
    <t>142 от 05.08.11</t>
  </si>
  <si>
    <t>врезка кип на узел хвс</t>
  </si>
  <si>
    <t>145 от 12.08.11</t>
  </si>
  <si>
    <t>установка кип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</si>
  <si>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</si>
  <si>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</si>
  <si>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</si>
  <si>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</si>
  <si>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</si>
  <si>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</si>
  <si>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171 огт 16.09.11</t>
  </si>
  <si>
    <t>163 от 02.09.11</t>
  </si>
  <si>
    <t>179 от 30.09.11</t>
  </si>
  <si>
    <t>167 от 09.09.11</t>
  </si>
  <si>
    <t>178 от 30.09.11</t>
  </si>
  <si>
    <t>177 от 30.09.11</t>
  </si>
  <si>
    <t>техническое обслуживание газопроводов</t>
  </si>
  <si>
    <t>9260 от 06.09.11</t>
  </si>
  <si>
    <t>октябрь 2011г.</t>
  </si>
  <si>
    <t>197 от 28.10.11</t>
  </si>
  <si>
    <t>ремонт секций водоподогревателя</t>
  </si>
  <si>
    <t>193 от 21.10.11</t>
  </si>
  <si>
    <t>ноябрь 2011г.</t>
  </si>
  <si>
    <t>установка розетки</t>
  </si>
  <si>
    <t>204 от 03.11.11</t>
  </si>
  <si>
    <t>оценка соответьствия лифтов</t>
  </si>
  <si>
    <t>10-0778-10 от 05.10.11</t>
  </si>
  <si>
    <t>декабрь  2011г.</t>
  </si>
  <si>
    <t>226 от 02.12.11</t>
  </si>
  <si>
    <t>Ревизия ВРУ</t>
  </si>
  <si>
    <t>238 от 23.12.11</t>
  </si>
  <si>
    <t>Регулировка элеваторного узла (Калькуляция № 3-1/ТСС/11)</t>
  </si>
  <si>
    <t>239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</si>
  <si>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</si>
  <si>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</si>
  <si>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</si>
  <si>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 2012 г. </t>
  </si>
  <si>
    <t xml:space="preserve">Февраль  2012 г. </t>
  </si>
  <si>
    <t>Ремонт кровли (Локальная смета№ 5)</t>
  </si>
  <si>
    <t>9 от 20.01.12</t>
  </si>
  <si>
    <t>Устранение свища на батарее</t>
  </si>
  <si>
    <t>14 от 27.01.12</t>
  </si>
  <si>
    <t>Перевод реле времени (Калькуляция №10эл/ТСС/11)</t>
  </si>
  <si>
    <t>22 от 03.02.12</t>
  </si>
  <si>
    <t>Установка розетки (калькуляция №22/эл)</t>
  </si>
  <si>
    <t>25 от 10.02.12</t>
  </si>
  <si>
    <t>32 от 24.02.12</t>
  </si>
  <si>
    <t xml:space="preserve">Март  2012 г. </t>
  </si>
  <si>
    <t>Ремонт п/сушителя</t>
  </si>
  <si>
    <t>30 от 17.02.12 (акт №28 от 14.02.12)</t>
  </si>
  <si>
    <t xml:space="preserve">Ремонт контейнеров </t>
  </si>
  <si>
    <t>30 от 17.02.12 (акт №41 от 16.02.12)</t>
  </si>
  <si>
    <t xml:space="preserve">Устранение свища на плоской батареи </t>
  </si>
  <si>
    <t>30 от 17.02.12 (акт №45 от 16.02.12)</t>
  </si>
  <si>
    <t>Проверка бойлера на плотность и прочность (Калькуляция №7/ТСС/11)</t>
  </si>
  <si>
    <t>30 от 17.02.12</t>
  </si>
  <si>
    <t xml:space="preserve">Ремонт батареи </t>
  </si>
  <si>
    <t>30 от 17.02.12 (акт № 49 от 17.02.12)</t>
  </si>
  <si>
    <t>Демонтаж оьратного клапана</t>
  </si>
  <si>
    <t>40 от 29.02.12 (акт №55 от 27.02.12)</t>
  </si>
  <si>
    <t>Ремонт плоской батареи</t>
  </si>
  <si>
    <t>76 от 23.03.12</t>
  </si>
  <si>
    <t>Перевод реле времени</t>
  </si>
  <si>
    <t>63 от 16.03.12</t>
  </si>
  <si>
    <t>Смена вентиля ф 20 мм</t>
  </si>
  <si>
    <t>64 от 16.03.12</t>
  </si>
  <si>
    <t xml:space="preserve">Апрель   2012 г. </t>
  </si>
  <si>
    <t>95 от 13.04.12</t>
  </si>
  <si>
    <t xml:space="preserve">Ремонт системы водоотведения </t>
  </si>
  <si>
    <t>90 от 06.04.12 (акт 3 12 от 06.04.12)</t>
  </si>
  <si>
    <t>105 от 28.04.12</t>
  </si>
  <si>
    <t>Ремонт водопровода  ГВС</t>
  </si>
  <si>
    <t>101 от 20.04.12</t>
  </si>
  <si>
    <t>ростелеком</t>
  </si>
  <si>
    <t>Отключение системы отопления</t>
  </si>
  <si>
    <t>акт от 24.04.12</t>
  </si>
  <si>
    <t>Проверка ВВП на плотность и прочность</t>
  </si>
  <si>
    <t>акт от 1.02.12</t>
  </si>
  <si>
    <t>Обороты с мая 2011г. по апрель 2012г.</t>
  </si>
  <si>
    <t>Остаток на 01.05.2012г.</t>
  </si>
  <si>
    <t>акт от 16.02.12</t>
  </si>
  <si>
    <t>Генеральный директор</t>
  </si>
  <si>
    <t>А. В. Митрофанов</t>
  </si>
  <si>
    <t>Экономист 2-ой категории по учету лицевых счетов МКД</t>
  </si>
  <si>
    <t>Сверка схем эл.сеабжения</t>
  </si>
  <si>
    <t>76 от 16.02.12</t>
  </si>
  <si>
    <t>51 от 12.02.09</t>
  </si>
  <si>
    <t>64 от 12.02.09</t>
  </si>
  <si>
    <t>Ревизия запорной арматуры</t>
  </si>
  <si>
    <t>66/сл от 06.07.09</t>
  </si>
  <si>
    <t>Промывка системы отопления</t>
  </si>
  <si>
    <t>№ 29  от 08.09.09.</t>
  </si>
  <si>
    <t>Отчет по выполненным работам ул. Ленинского Комсомола , 53 с мая 2011 г. по апрель 2012 г.</t>
  </si>
  <si>
    <t>регулировка системы центрального отопления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</si>
  <si>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</si>
  <si>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</si>
  <si>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</si>
  <si>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</si>
  <si>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</si>
  <si>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</si>
  <si>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</si>
  <si>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</si>
  <si>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</si>
  <si>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Нежилые + Ростелеком</t>
  </si>
  <si>
    <t>Выполнено работ заявочного характера</t>
  </si>
  <si>
    <t>23820,11 (по тарифу)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</si>
</sst>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"/>
      <family val="2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b/>
      <i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2" fontId="2" fillId="35" borderId="14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2" fontId="13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2" fillId="35" borderId="0" xfId="0" applyFont="1" applyFill="1" applyAlignment="1">
      <alignment horizontal="right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right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3" fillId="35" borderId="0" xfId="0" applyNumberFormat="1" applyFont="1" applyFill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/>
    </xf>
    <xf numFmtId="2" fontId="54" fillId="35" borderId="11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/>
    </xf>
    <xf numFmtId="2" fontId="55" fillId="35" borderId="11" xfId="0" applyNumberFormat="1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434"/>
  <sheetViews>
    <sheetView tabSelected="1" zoomScalePageLayoutView="0" workbookViewId="0" topLeftCell="A67">
      <pane xSplit="1" topLeftCell="EJ1" activePane="topRight" state="frozen"/>
      <selection pane="topLeft" activeCell="A1" sqref="A1"/>
      <selection pane="topRight" activeCell="EN93" sqref="EN93"/>
    </sheetView>
  </sheetViews>
  <sheetFormatPr defaultColWidth="9.00390625" defaultRowHeight="12.75"/>
  <cols>
    <col min="1" max="1" width="37.75390625" style="10" customWidth="1"/>
    <col min="2" max="19" width="12.1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5.25390625" style="9" customWidth="1"/>
    <col min="30" max="32" width="9.125" style="9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10.625" style="10" customWidth="1"/>
    <col min="70" max="70" width="9.1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7" width="9.125" style="10" customWidth="1"/>
    <col min="108" max="108" width="13.375" style="10" customWidth="1"/>
    <col min="109" max="109" width="33.625" style="10" customWidth="1"/>
    <col min="110" max="111" width="12.125" style="10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10" customWidth="1"/>
    <col min="131" max="132" width="12.125" style="10" customWidth="1"/>
    <col min="133" max="133" width="33.625" style="10" customWidth="1"/>
    <col min="134" max="135" width="12.125" style="10" customWidth="1"/>
    <col min="136" max="136" width="33.625" style="10" customWidth="1"/>
    <col min="137" max="138" width="12.125" style="10" customWidth="1"/>
    <col min="139" max="139" width="33.625" style="10" customWidth="1"/>
    <col min="140" max="141" width="12.125" style="10" customWidth="1"/>
    <col min="142" max="142" width="33.625" style="10" customWidth="1"/>
    <col min="143" max="146" width="12.125" style="10" customWidth="1"/>
  </cols>
  <sheetData>
    <row r="1" spans="1:146" s="7" customFormat="1" ht="12.75" customHeight="1">
      <c r="A1" s="111" t="s">
        <v>596</v>
      </c>
      <c r="B1" s="83"/>
      <c r="C1" s="83"/>
      <c r="D1" s="83"/>
      <c r="E1" s="83"/>
      <c r="F1" s="83"/>
      <c r="G1" s="83"/>
      <c r="H1" s="8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s="7" customFormat="1" ht="22.5" customHeight="1">
      <c r="A2" s="111"/>
      <c r="B2" s="83"/>
      <c r="C2" s="83"/>
      <c r="D2" s="83"/>
      <c r="E2" s="83"/>
      <c r="F2" s="83"/>
      <c r="G2" s="83"/>
      <c r="H2" s="8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ht="14.25" customHeight="1">
      <c r="A3" s="112"/>
      <c r="B3" s="84"/>
      <c r="C3" s="84"/>
      <c r="D3" s="84"/>
      <c r="E3" s="84"/>
      <c r="F3" s="84"/>
      <c r="G3" s="84"/>
      <c r="H3" s="8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4" ht="12.75">
      <c r="A4" s="126" t="s">
        <v>0</v>
      </c>
      <c r="B4" s="128" t="s">
        <v>11</v>
      </c>
      <c r="C4" s="128"/>
      <c r="D4" s="128" t="s">
        <v>12</v>
      </c>
      <c r="E4" s="128"/>
      <c r="F4" s="130" t="s">
        <v>13</v>
      </c>
      <c r="G4" s="130"/>
      <c r="H4" s="130" t="s">
        <v>14</v>
      </c>
      <c r="I4" s="130"/>
      <c r="J4" s="130" t="s">
        <v>15</v>
      </c>
      <c r="K4" s="130"/>
      <c r="L4" s="115" t="s">
        <v>37</v>
      </c>
      <c r="M4" s="129"/>
      <c r="N4" s="115" t="s">
        <v>41</v>
      </c>
      <c r="O4" s="129"/>
      <c r="P4" s="115" t="s">
        <v>45</v>
      </c>
      <c r="Q4" s="129"/>
      <c r="R4" s="130" t="s">
        <v>9</v>
      </c>
      <c r="S4" s="130"/>
      <c r="T4" s="115" t="s">
        <v>164</v>
      </c>
      <c r="U4" s="116"/>
      <c r="V4" s="117"/>
      <c r="W4" s="115" t="s">
        <v>76</v>
      </c>
      <c r="X4" s="116"/>
      <c r="Y4" s="122"/>
      <c r="Z4" s="115" t="s">
        <v>89</v>
      </c>
      <c r="AA4" s="116"/>
      <c r="AB4" s="122"/>
      <c r="AC4" s="123" t="s">
        <v>88</v>
      </c>
      <c r="AD4" s="123"/>
      <c r="AE4" s="123"/>
      <c r="AF4" s="11"/>
      <c r="AG4" s="115" t="s">
        <v>150</v>
      </c>
      <c r="AH4" s="116"/>
      <c r="AI4" s="117"/>
      <c r="AJ4" s="115" t="s">
        <v>151</v>
      </c>
      <c r="AK4" s="116"/>
      <c r="AL4" s="117"/>
      <c r="AM4" s="115" t="s">
        <v>255</v>
      </c>
      <c r="AN4" s="116"/>
      <c r="AO4" s="117"/>
      <c r="AP4" s="115" t="s">
        <v>196</v>
      </c>
      <c r="AQ4" s="116"/>
      <c r="AR4" s="117"/>
      <c r="AS4" s="115" t="s">
        <v>232</v>
      </c>
      <c r="AT4" s="116"/>
      <c r="AU4" s="117"/>
      <c r="AV4" s="115" t="s">
        <v>258</v>
      </c>
      <c r="AW4" s="116"/>
      <c r="AX4" s="117"/>
      <c r="AY4" s="115" t="s">
        <v>266</v>
      </c>
      <c r="AZ4" s="116"/>
      <c r="BA4" s="117"/>
      <c r="BB4" s="115" t="s">
        <v>267</v>
      </c>
      <c r="BC4" s="116"/>
      <c r="BD4" s="117"/>
      <c r="BE4" s="115" t="s">
        <v>300</v>
      </c>
      <c r="BF4" s="116"/>
      <c r="BG4" s="117"/>
      <c r="BH4" s="115" t="s">
        <v>301</v>
      </c>
      <c r="BI4" s="116"/>
      <c r="BJ4" s="117"/>
      <c r="BK4" s="115" t="s">
        <v>302</v>
      </c>
      <c r="BL4" s="116"/>
      <c r="BM4" s="117"/>
      <c r="BN4" s="115" t="s">
        <v>349</v>
      </c>
      <c r="BO4" s="116"/>
      <c r="BP4" s="117"/>
      <c r="BS4" s="115" t="s">
        <v>352</v>
      </c>
      <c r="BT4" s="116"/>
      <c r="BU4" s="117"/>
      <c r="BV4" s="115" t="s">
        <v>374</v>
      </c>
      <c r="BW4" s="116"/>
      <c r="BX4" s="117"/>
      <c r="BY4" s="115" t="s">
        <v>390</v>
      </c>
      <c r="BZ4" s="116"/>
      <c r="CA4" s="117"/>
      <c r="CB4" s="115" t="s">
        <v>391</v>
      </c>
      <c r="CC4" s="116"/>
      <c r="CD4" s="117"/>
      <c r="CE4" s="115" t="s">
        <v>398</v>
      </c>
      <c r="CF4" s="116"/>
      <c r="CG4" s="117"/>
      <c r="CH4" s="115" t="s">
        <v>408</v>
      </c>
      <c r="CI4" s="116"/>
      <c r="CJ4" s="117"/>
      <c r="CK4" s="115" t="s">
        <v>424</v>
      </c>
      <c r="CL4" s="116"/>
      <c r="CM4" s="117"/>
      <c r="CN4" s="115" t="s">
        <v>435</v>
      </c>
      <c r="CO4" s="116"/>
      <c r="CP4" s="117"/>
      <c r="CQ4" s="115" t="s">
        <v>446</v>
      </c>
      <c r="CR4" s="116"/>
      <c r="CS4" s="117"/>
      <c r="CT4" s="115" t="s">
        <v>452</v>
      </c>
      <c r="CU4" s="116"/>
      <c r="CV4" s="117"/>
      <c r="CW4" s="115" t="s">
        <v>457</v>
      </c>
      <c r="CX4" s="116"/>
      <c r="CY4" s="117"/>
      <c r="CZ4" s="115" t="s">
        <v>466</v>
      </c>
      <c r="DA4" s="116"/>
      <c r="DB4" s="117"/>
      <c r="DE4" s="115" t="s">
        <v>476</v>
      </c>
      <c r="DF4" s="116"/>
      <c r="DG4" s="117"/>
      <c r="DH4" s="115" t="s">
        <v>485</v>
      </c>
      <c r="DI4" s="116"/>
      <c r="DJ4" s="117"/>
      <c r="DK4" s="115" t="s">
        <v>487</v>
      </c>
      <c r="DL4" s="116"/>
      <c r="DM4" s="117"/>
      <c r="DN4" s="115" t="s">
        <v>502</v>
      </c>
      <c r="DO4" s="116"/>
      <c r="DP4" s="117"/>
      <c r="DQ4" s="115" t="s">
        <v>511</v>
      </c>
      <c r="DR4" s="116"/>
      <c r="DS4" s="117"/>
      <c r="DT4" s="115" t="s">
        <v>522</v>
      </c>
      <c r="DU4" s="116"/>
      <c r="DV4" s="117"/>
      <c r="DW4" s="115" t="s">
        <v>526</v>
      </c>
      <c r="DX4" s="116"/>
      <c r="DY4" s="117"/>
      <c r="DZ4" s="115" t="s">
        <v>531</v>
      </c>
      <c r="EA4" s="116"/>
      <c r="EB4" s="117"/>
      <c r="EC4" s="115" t="s">
        <v>540</v>
      </c>
      <c r="ED4" s="116"/>
      <c r="EE4" s="117"/>
      <c r="EF4" s="115" t="s">
        <v>541</v>
      </c>
      <c r="EG4" s="116"/>
      <c r="EH4" s="117"/>
      <c r="EI4" s="115" t="s">
        <v>551</v>
      </c>
      <c r="EJ4" s="116"/>
      <c r="EK4" s="117"/>
      <c r="EL4" s="115" t="s">
        <v>570</v>
      </c>
      <c r="EM4" s="116"/>
      <c r="EN4" s="117"/>
    </row>
    <row r="5" spans="1:146" ht="27" customHeight="1">
      <c r="A5" s="127"/>
      <c r="B5" s="12" t="s">
        <v>1</v>
      </c>
      <c r="C5" s="12" t="s">
        <v>48</v>
      </c>
      <c r="D5" s="12" t="s">
        <v>1</v>
      </c>
      <c r="E5" s="12" t="s">
        <v>48</v>
      </c>
      <c r="F5" s="12" t="s">
        <v>1</v>
      </c>
      <c r="G5" s="12" t="s">
        <v>48</v>
      </c>
      <c r="H5" s="12" t="s">
        <v>1</v>
      </c>
      <c r="I5" s="12" t="s">
        <v>48</v>
      </c>
      <c r="J5" s="12" t="s">
        <v>1</v>
      </c>
      <c r="K5" s="12" t="s">
        <v>48</v>
      </c>
      <c r="L5" s="12" t="s">
        <v>1</v>
      </c>
      <c r="M5" s="12" t="s">
        <v>48</v>
      </c>
      <c r="N5" s="12" t="s">
        <v>1</v>
      </c>
      <c r="O5" s="12" t="s">
        <v>48</v>
      </c>
      <c r="P5" s="12" t="s">
        <v>1</v>
      </c>
      <c r="Q5" s="12" t="s">
        <v>48</v>
      </c>
      <c r="R5" s="12" t="s">
        <v>1</v>
      </c>
      <c r="S5" s="12" t="s">
        <v>48</v>
      </c>
      <c r="T5" s="12" t="s">
        <v>0</v>
      </c>
      <c r="U5" s="12" t="s">
        <v>77</v>
      </c>
      <c r="V5" s="12" t="s">
        <v>78</v>
      </c>
      <c r="W5" s="12" t="s">
        <v>0</v>
      </c>
      <c r="X5" s="12" t="s">
        <v>77</v>
      </c>
      <c r="Y5" s="13" t="s">
        <v>78</v>
      </c>
      <c r="Z5" s="12" t="s">
        <v>0</v>
      </c>
      <c r="AA5" s="12" t="s">
        <v>77</v>
      </c>
      <c r="AB5" s="13" t="s">
        <v>78</v>
      </c>
      <c r="AC5" s="14" t="s">
        <v>0</v>
      </c>
      <c r="AD5" s="14" t="s">
        <v>77</v>
      </c>
      <c r="AE5" s="14" t="s">
        <v>78</v>
      </c>
      <c r="AF5" s="14"/>
      <c r="AG5" s="12" t="s">
        <v>0</v>
      </c>
      <c r="AH5" s="12" t="s">
        <v>77</v>
      </c>
      <c r="AI5" s="12" t="s">
        <v>78</v>
      </c>
      <c r="AJ5" s="12" t="s">
        <v>0</v>
      </c>
      <c r="AK5" s="12" t="s">
        <v>77</v>
      </c>
      <c r="AL5" s="12" t="s">
        <v>78</v>
      </c>
      <c r="AM5" s="12" t="s">
        <v>0</v>
      </c>
      <c r="AN5" s="12" t="s">
        <v>77</v>
      </c>
      <c r="AO5" s="12" t="s">
        <v>78</v>
      </c>
      <c r="AP5" s="12" t="s">
        <v>0</v>
      </c>
      <c r="AQ5" s="12" t="s">
        <v>77</v>
      </c>
      <c r="AR5" s="12" t="s">
        <v>78</v>
      </c>
      <c r="AS5" s="12" t="s">
        <v>0</v>
      </c>
      <c r="AT5" s="12" t="s">
        <v>77</v>
      </c>
      <c r="AU5" s="12" t="s">
        <v>78</v>
      </c>
      <c r="AV5" s="12" t="s">
        <v>0</v>
      </c>
      <c r="AW5" s="12" t="s">
        <v>77</v>
      </c>
      <c r="AX5" s="12" t="s">
        <v>78</v>
      </c>
      <c r="AY5" s="12" t="s">
        <v>0</v>
      </c>
      <c r="AZ5" s="12" t="s">
        <v>77</v>
      </c>
      <c r="BA5" s="12" t="s">
        <v>78</v>
      </c>
      <c r="BB5" s="12" t="s">
        <v>0</v>
      </c>
      <c r="BC5" s="12" t="s">
        <v>77</v>
      </c>
      <c r="BD5" s="12" t="s">
        <v>78</v>
      </c>
      <c r="BE5" s="12" t="s">
        <v>0</v>
      </c>
      <c r="BF5" s="12" t="s">
        <v>77</v>
      </c>
      <c r="BG5" s="12" t="s">
        <v>78</v>
      </c>
      <c r="BH5" s="12" t="s">
        <v>0</v>
      </c>
      <c r="BI5" s="12" t="s">
        <v>77</v>
      </c>
      <c r="BJ5" s="12" t="s">
        <v>78</v>
      </c>
      <c r="BK5" s="12" t="s">
        <v>0</v>
      </c>
      <c r="BL5" s="12" t="s">
        <v>77</v>
      </c>
      <c r="BM5" s="12" t="s">
        <v>78</v>
      </c>
      <c r="BN5" s="12" t="s">
        <v>0</v>
      </c>
      <c r="BO5" s="12" t="s">
        <v>77</v>
      </c>
      <c r="BP5" s="12" t="s">
        <v>78</v>
      </c>
      <c r="BS5" s="12" t="s">
        <v>0</v>
      </c>
      <c r="BT5" s="12" t="s">
        <v>77</v>
      </c>
      <c r="BU5" s="12" t="s">
        <v>78</v>
      </c>
      <c r="BV5" s="12" t="s">
        <v>0</v>
      </c>
      <c r="BW5" s="12" t="s">
        <v>77</v>
      </c>
      <c r="BX5" s="12" t="s">
        <v>78</v>
      </c>
      <c r="BY5" s="12" t="s">
        <v>0</v>
      </c>
      <c r="BZ5" s="12" t="s">
        <v>77</v>
      </c>
      <c r="CA5" s="12" t="s">
        <v>78</v>
      </c>
      <c r="CB5" s="12" t="s">
        <v>0</v>
      </c>
      <c r="CC5" s="12" t="s">
        <v>77</v>
      </c>
      <c r="CD5" s="12" t="s">
        <v>78</v>
      </c>
      <c r="CE5" s="12" t="s">
        <v>0</v>
      </c>
      <c r="CF5" s="12" t="s">
        <v>77</v>
      </c>
      <c r="CG5" s="12" t="s">
        <v>78</v>
      </c>
      <c r="CH5" s="12" t="s">
        <v>0</v>
      </c>
      <c r="CI5" s="12" t="s">
        <v>77</v>
      </c>
      <c r="CJ5" s="12" t="s">
        <v>78</v>
      </c>
      <c r="CK5" s="12" t="s">
        <v>0</v>
      </c>
      <c r="CL5" s="12" t="s">
        <v>77</v>
      </c>
      <c r="CM5" s="12" t="s">
        <v>78</v>
      </c>
      <c r="CN5" s="12" t="s">
        <v>0</v>
      </c>
      <c r="CO5" s="12" t="s">
        <v>77</v>
      </c>
      <c r="CP5" s="12" t="s">
        <v>78</v>
      </c>
      <c r="CQ5" s="12" t="s">
        <v>0</v>
      </c>
      <c r="CR5" s="12" t="s">
        <v>77</v>
      </c>
      <c r="CS5" s="12" t="s">
        <v>78</v>
      </c>
      <c r="CT5" s="12" t="s">
        <v>0</v>
      </c>
      <c r="CU5" s="12" t="s">
        <v>77</v>
      </c>
      <c r="CV5" s="12" t="s">
        <v>78</v>
      </c>
      <c r="CW5" s="12" t="s">
        <v>0</v>
      </c>
      <c r="CX5" s="12" t="s">
        <v>77</v>
      </c>
      <c r="CY5" s="12" t="s">
        <v>78</v>
      </c>
      <c r="CZ5" s="12" t="s">
        <v>0</v>
      </c>
      <c r="DA5" s="12" t="s">
        <v>77</v>
      </c>
      <c r="DB5" s="12" t="s">
        <v>78</v>
      </c>
      <c r="DE5" s="12" t="s">
        <v>0</v>
      </c>
      <c r="DF5" s="12" t="s">
        <v>77</v>
      </c>
      <c r="DG5" s="12" t="s">
        <v>78</v>
      </c>
      <c r="DH5" s="12" t="s">
        <v>0</v>
      </c>
      <c r="DI5" s="12" t="s">
        <v>77</v>
      </c>
      <c r="DJ5" s="12" t="s">
        <v>78</v>
      </c>
      <c r="DK5" s="12" t="s">
        <v>0</v>
      </c>
      <c r="DL5" s="12" t="s">
        <v>77</v>
      </c>
      <c r="DM5" s="12" t="s">
        <v>78</v>
      </c>
      <c r="DN5" s="12" t="s">
        <v>0</v>
      </c>
      <c r="DO5" s="12" t="s">
        <v>77</v>
      </c>
      <c r="DP5" s="12" t="s">
        <v>78</v>
      </c>
      <c r="DQ5" s="12" t="s">
        <v>0</v>
      </c>
      <c r="DR5" s="12" t="s">
        <v>77</v>
      </c>
      <c r="DS5" s="12" t="s">
        <v>78</v>
      </c>
      <c r="DT5" s="12" t="s">
        <v>0</v>
      </c>
      <c r="DU5" s="12" t="s">
        <v>77</v>
      </c>
      <c r="DV5" s="12" t="s">
        <v>78</v>
      </c>
      <c r="DW5" s="12" t="s">
        <v>0</v>
      </c>
      <c r="DX5" s="12" t="s">
        <v>77</v>
      </c>
      <c r="DY5" s="12" t="s">
        <v>78</v>
      </c>
      <c r="DZ5" s="12" t="s">
        <v>0</v>
      </c>
      <c r="EA5" s="12" t="s">
        <v>77</v>
      </c>
      <c r="EB5" s="12" t="s">
        <v>78</v>
      </c>
      <c r="EC5" s="12" t="s">
        <v>0</v>
      </c>
      <c r="ED5" s="12" t="s">
        <v>77</v>
      </c>
      <c r="EE5" s="12" t="s">
        <v>78</v>
      </c>
      <c r="EF5" s="12" t="s">
        <v>0</v>
      </c>
      <c r="EG5" s="12" t="s">
        <v>77</v>
      </c>
      <c r="EH5" s="12" t="s">
        <v>78</v>
      </c>
      <c r="EI5" s="12" t="s">
        <v>0</v>
      </c>
      <c r="EJ5" s="12" t="s">
        <v>77</v>
      </c>
      <c r="EK5" s="12" t="s">
        <v>78</v>
      </c>
      <c r="EL5" s="12" t="s">
        <v>0</v>
      </c>
      <c r="EM5" s="12" t="s">
        <v>77</v>
      </c>
      <c r="EN5" s="12" t="s">
        <v>78</v>
      </c>
      <c r="EO5" s="12"/>
      <c r="EP5" s="12"/>
    </row>
    <row r="6" spans="1:144" ht="17.25" customHeight="1">
      <c r="A6" s="15"/>
      <c r="B6" s="121" t="s">
        <v>2</v>
      </c>
      <c r="C6" s="121"/>
      <c r="D6" s="121" t="s">
        <v>2</v>
      </c>
      <c r="E6" s="121"/>
      <c r="F6" s="121" t="s">
        <v>2</v>
      </c>
      <c r="G6" s="121"/>
      <c r="H6" s="121" t="s">
        <v>2</v>
      </c>
      <c r="I6" s="121"/>
      <c r="J6" s="121" t="s">
        <v>2</v>
      </c>
      <c r="K6" s="121"/>
      <c r="L6" s="121" t="s">
        <v>2</v>
      </c>
      <c r="M6" s="121"/>
      <c r="N6" s="121" t="s">
        <v>2</v>
      </c>
      <c r="O6" s="121"/>
      <c r="P6" s="121" t="s">
        <v>2</v>
      </c>
      <c r="Q6" s="121"/>
      <c r="R6" s="121" t="s">
        <v>2</v>
      </c>
      <c r="S6" s="121"/>
      <c r="T6" s="118"/>
      <c r="U6" s="119"/>
      <c r="V6" s="120"/>
      <c r="W6" s="118"/>
      <c r="X6" s="119"/>
      <c r="Y6" s="120"/>
      <c r="Z6" s="118"/>
      <c r="AA6" s="119"/>
      <c r="AB6" s="120"/>
      <c r="AC6" s="124"/>
      <c r="AD6" s="124"/>
      <c r="AE6" s="125"/>
      <c r="AF6" s="16"/>
      <c r="AG6" s="118"/>
      <c r="AH6" s="119"/>
      <c r="AI6" s="120"/>
      <c r="AJ6" s="118"/>
      <c r="AK6" s="119"/>
      <c r="AL6" s="120"/>
      <c r="AM6" s="118"/>
      <c r="AN6" s="119"/>
      <c r="AO6" s="120"/>
      <c r="AP6" s="118"/>
      <c r="AQ6" s="119"/>
      <c r="AR6" s="120"/>
      <c r="AS6" s="118"/>
      <c r="AT6" s="119"/>
      <c r="AU6" s="120"/>
      <c r="AV6" s="118"/>
      <c r="AW6" s="119"/>
      <c r="AX6" s="120"/>
      <c r="AY6" s="118"/>
      <c r="AZ6" s="119"/>
      <c r="BA6" s="120"/>
      <c r="BB6" s="118"/>
      <c r="BC6" s="119"/>
      <c r="BD6" s="120"/>
      <c r="BE6" s="118"/>
      <c r="BF6" s="119"/>
      <c r="BG6" s="120"/>
      <c r="BH6" s="118"/>
      <c r="BI6" s="119"/>
      <c r="BJ6" s="120"/>
      <c r="BK6" s="118"/>
      <c r="BL6" s="119"/>
      <c r="BM6" s="120"/>
      <c r="BN6" s="118"/>
      <c r="BO6" s="119"/>
      <c r="BP6" s="120"/>
      <c r="BS6" s="118"/>
      <c r="BT6" s="119"/>
      <c r="BU6" s="120"/>
      <c r="BV6" s="118"/>
      <c r="BW6" s="119"/>
      <c r="BX6" s="120"/>
      <c r="BY6" s="118"/>
      <c r="BZ6" s="119"/>
      <c r="CA6" s="120"/>
      <c r="CB6" s="118"/>
      <c r="CC6" s="119"/>
      <c r="CD6" s="120"/>
      <c r="CE6" s="118"/>
      <c r="CF6" s="119"/>
      <c r="CG6" s="120"/>
      <c r="CH6" s="118"/>
      <c r="CI6" s="119"/>
      <c r="CJ6" s="120"/>
      <c r="CK6" s="118"/>
      <c r="CL6" s="119"/>
      <c r="CM6" s="120"/>
      <c r="CN6" s="118"/>
      <c r="CO6" s="119"/>
      <c r="CP6" s="120"/>
      <c r="CQ6" s="118"/>
      <c r="CR6" s="119"/>
      <c r="CS6" s="120"/>
      <c r="CT6" s="118"/>
      <c r="CU6" s="119"/>
      <c r="CV6" s="120"/>
      <c r="CW6" s="118"/>
      <c r="CX6" s="119"/>
      <c r="CY6" s="120"/>
      <c r="CZ6" s="118"/>
      <c r="DA6" s="119"/>
      <c r="DB6" s="120"/>
      <c r="DE6" s="118"/>
      <c r="DF6" s="119"/>
      <c r="DG6" s="120"/>
      <c r="DH6" s="118"/>
      <c r="DI6" s="119"/>
      <c r="DJ6" s="120"/>
      <c r="DK6" s="118"/>
      <c r="DL6" s="119"/>
      <c r="DM6" s="120"/>
      <c r="DN6" s="118"/>
      <c r="DO6" s="119"/>
      <c r="DP6" s="120"/>
      <c r="DQ6" s="118"/>
      <c r="DR6" s="119"/>
      <c r="DS6" s="120"/>
      <c r="DT6" s="118"/>
      <c r="DU6" s="119"/>
      <c r="DV6" s="120"/>
      <c r="DW6" s="118"/>
      <c r="DX6" s="119"/>
      <c r="DY6" s="120"/>
      <c r="DZ6" s="118"/>
      <c r="EA6" s="119"/>
      <c r="EB6" s="120"/>
      <c r="EC6" s="118"/>
      <c r="ED6" s="119"/>
      <c r="EE6" s="120"/>
      <c r="EF6" s="118"/>
      <c r="EG6" s="119"/>
      <c r="EH6" s="120"/>
      <c r="EI6" s="118"/>
      <c r="EJ6" s="119"/>
      <c r="EK6" s="120"/>
      <c r="EL6" s="118"/>
      <c r="EM6" s="119"/>
      <c r="EN6" s="120"/>
    </row>
    <row r="7" spans="1:146" s="1" customFormat="1" ht="21.75" customHeight="1">
      <c r="A7" s="12"/>
      <c r="B7" s="17" t="s">
        <v>19</v>
      </c>
      <c r="C7" s="17">
        <v>3990.23</v>
      </c>
      <c r="D7" s="17" t="s">
        <v>19</v>
      </c>
      <c r="E7" s="17">
        <v>3990.23</v>
      </c>
      <c r="F7" s="17" t="s">
        <v>19</v>
      </c>
      <c r="G7" s="17">
        <v>3990.23</v>
      </c>
      <c r="H7" s="17" t="s">
        <v>19</v>
      </c>
      <c r="I7" s="17">
        <v>3990.23</v>
      </c>
      <c r="J7" s="17" t="s">
        <v>19</v>
      </c>
      <c r="K7" s="17">
        <v>3990.23</v>
      </c>
      <c r="L7" s="17" t="s">
        <v>19</v>
      </c>
      <c r="M7" s="17">
        <v>3990.23</v>
      </c>
      <c r="N7" s="17" t="s">
        <v>19</v>
      </c>
      <c r="O7" s="17">
        <v>3990.23</v>
      </c>
      <c r="P7" s="17" t="s">
        <v>19</v>
      </c>
      <c r="Q7" s="17">
        <v>3990.23</v>
      </c>
      <c r="R7" s="17" t="s">
        <v>19</v>
      </c>
      <c r="S7" s="18">
        <f>C7+E7+G7+I7+K7+M7+O7+Q7</f>
        <v>31921.84</v>
      </c>
      <c r="T7" s="19" t="s">
        <v>18</v>
      </c>
      <c r="U7" s="17"/>
      <c r="V7" s="20">
        <v>3990.23</v>
      </c>
      <c r="W7" s="19" t="s">
        <v>18</v>
      </c>
      <c r="X7" s="17"/>
      <c r="Y7" s="20">
        <v>3990.23</v>
      </c>
      <c r="Z7" s="19" t="s">
        <v>18</v>
      </c>
      <c r="AA7" s="20"/>
      <c r="AB7" s="20">
        <v>3990.23</v>
      </c>
      <c r="AC7" s="19" t="s">
        <v>18</v>
      </c>
      <c r="AD7" s="19"/>
      <c r="AE7" s="20">
        <v>3990.23</v>
      </c>
      <c r="AF7" s="20"/>
      <c r="AG7" s="19" t="s">
        <v>18</v>
      </c>
      <c r="AH7" s="17"/>
      <c r="AI7" s="21">
        <v>4897.09</v>
      </c>
      <c r="AJ7" s="19" t="s">
        <v>18</v>
      </c>
      <c r="AK7" s="17"/>
      <c r="AL7" s="21">
        <v>4897.09</v>
      </c>
      <c r="AM7" s="19" t="s">
        <v>18</v>
      </c>
      <c r="AN7" s="17"/>
      <c r="AO7" s="21">
        <v>4897.09</v>
      </c>
      <c r="AP7" s="19" t="s">
        <v>18</v>
      </c>
      <c r="AQ7" s="17"/>
      <c r="AR7" s="21">
        <v>4897.09</v>
      </c>
      <c r="AS7" s="19" t="s">
        <v>18</v>
      </c>
      <c r="AT7" s="17"/>
      <c r="AU7" s="21">
        <v>4897.09</v>
      </c>
      <c r="AV7" s="19" t="s">
        <v>18</v>
      </c>
      <c r="AW7" s="17"/>
      <c r="AX7" s="21">
        <v>4897.09</v>
      </c>
      <c r="AY7" s="19" t="s">
        <v>18</v>
      </c>
      <c r="AZ7" s="17"/>
      <c r="BA7" s="21">
        <v>4897.09</v>
      </c>
      <c r="BB7" s="19" t="s">
        <v>18</v>
      </c>
      <c r="BC7" s="17"/>
      <c r="BD7" s="21">
        <v>4897.09</v>
      </c>
      <c r="BE7" s="19" t="s">
        <v>18</v>
      </c>
      <c r="BF7" s="17"/>
      <c r="BG7" s="21">
        <v>4897.09</v>
      </c>
      <c r="BH7" s="19" t="s">
        <v>18</v>
      </c>
      <c r="BI7" s="17"/>
      <c r="BJ7" s="21">
        <v>4897.09</v>
      </c>
      <c r="BK7" s="19" t="s">
        <v>18</v>
      </c>
      <c r="BL7" s="17"/>
      <c r="BM7" s="21">
        <v>4897.09</v>
      </c>
      <c r="BN7" s="19" t="s">
        <v>18</v>
      </c>
      <c r="BO7" s="17"/>
      <c r="BP7" s="21">
        <v>4897.09</v>
      </c>
      <c r="BQ7" s="10"/>
      <c r="BR7" s="10"/>
      <c r="BS7" s="19" t="s">
        <v>370</v>
      </c>
      <c r="BT7" s="17"/>
      <c r="BU7" s="21">
        <v>11245.19</v>
      </c>
      <c r="BV7" s="19" t="s">
        <v>370</v>
      </c>
      <c r="BW7" s="17"/>
      <c r="BX7" s="21">
        <v>11245.19</v>
      </c>
      <c r="BY7" s="19" t="s">
        <v>370</v>
      </c>
      <c r="BZ7" s="17"/>
      <c r="CA7" s="21">
        <v>11245.19</v>
      </c>
      <c r="CB7" s="19" t="s">
        <v>370</v>
      </c>
      <c r="CC7" s="17"/>
      <c r="CD7" s="21">
        <v>11245.19</v>
      </c>
      <c r="CE7" s="19" t="s">
        <v>370</v>
      </c>
      <c r="CF7" s="17"/>
      <c r="CG7" s="21">
        <v>11245.19</v>
      </c>
      <c r="CH7" s="19" t="s">
        <v>370</v>
      </c>
      <c r="CI7" s="17"/>
      <c r="CJ7" s="21">
        <v>11245.19</v>
      </c>
      <c r="CK7" s="19" t="s">
        <v>370</v>
      </c>
      <c r="CL7" s="17"/>
      <c r="CM7" s="21">
        <v>11245.19</v>
      </c>
      <c r="CN7" s="19" t="s">
        <v>370</v>
      </c>
      <c r="CO7" s="17"/>
      <c r="CP7" s="21">
        <v>11245.19</v>
      </c>
      <c r="CQ7" s="19" t="s">
        <v>370</v>
      </c>
      <c r="CR7" s="17"/>
      <c r="CS7" s="21">
        <v>11245.19</v>
      </c>
      <c r="CT7" s="19" t="s">
        <v>370</v>
      </c>
      <c r="CU7" s="17"/>
      <c r="CV7" s="21">
        <v>11245.19</v>
      </c>
      <c r="CW7" s="19" t="s">
        <v>370</v>
      </c>
      <c r="CX7" s="17"/>
      <c r="CY7" s="21">
        <v>11245.19</v>
      </c>
      <c r="CZ7" s="19" t="s">
        <v>370</v>
      </c>
      <c r="DA7" s="17"/>
      <c r="DB7" s="21">
        <v>11245.19</v>
      </c>
      <c r="DC7" s="10"/>
      <c r="DD7" s="10"/>
      <c r="DE7" s="19" t="s">
        <v>370</v>
      </c>
      <c r="DF7" s="17"/>
      <c r="DG7" s="98">
        <v>12571.73</v>
      </c>
      <c r="DH7" s="82" t="s">
        <v>370</v>
      </c>
      <c r="DI7" s="17"/>
      <c r="DJ7" s="98">
        <v>12571.73</v>
      </c>
      <c r="DK7" s="82" t="s">
        <v>370</v>
      </c>
      <c r="DL7" s="17"/>
      <c r="DM7" s="98">
        <v>12571.73</v>
      </c>
      <c r="DN7" s="82" t="s">
        <v>370</v>
      </c>
      <c r="DO7" s="17"/>
      <c r="DP7" s="98">
        <v>12571.73</v>
      </c>
      <c r="DQ7" s="82" t="s">
        <v>370</v>
      </c>
      <c r="DR7" s="17"/>
      <c r="DS7" s="98">
        <v>12571.73</v>
      </c>
      <c r="DT7" s="82" t="s">
        <v>370</v>
      </c>
      <c r="DU7" s="17"/>
      <c r="DV7" s="98">
        <v>12571.73</v>
      </c>
      <c r="DW7" s="82" t="s">
        <v>370</v>
      </c>
      <c r="DX7" s="17"/>
      <c r="DY7" s="98">
        <v>12571.73</v>
      </c>
      <c r="DZ7" s="82" t="s">
        <v>370</v>
      </c>
      <c r="EA7" s="17"/>
      <c r="EB7" s="98">
        <v>12571.73</v>
      </c>
      <c r="EC7" s="82" t="s">
        <v>370</v>
      </c>
      <c r="ED7" s="17"/>
      <c r="EE7" s="98">
        <v>12571.73</v>
      </c>
      <c r="EF7" s="82" t="s">
        <v>370</v>
      </c>
      <c r="EG7" s="17"/>
      <c r="EH7" s="98">
        <v>12571.73</v>
      </c>
      <c r="EI7" s="82" t="s">
        <v>370</v>
      </c>
      <c r="EJ7" s="17"/>
      <c r="EK7" s="98">
        <v>12571.73</v>
      </c>
      <c r="EL7" s="82" t="s">
        <v>370</v>
      </c>
      <c r="EM7" s="17"/>
      <c r="EN7" s="98">
        <v>12571.73</v>
      </c>
      <c r="EO7" s="21"/>
      <c r="EP7" s="21"/>
    </row>
    <row r="8" spans="1:146" s="1" customFormat="1" ht="36.75" customHeight="1">
      <c r="A8" s="12"/>
      <c r="B8" s="17" t="s">
        <v>19</v>
      </c>
      <c r="C8" s="22">
        <v>11487.02</v>
      </c>
      <c r="D8" s="17" t="s">
        <v>19</v>
      </c>
      <c r="E8" s="22">
        <v>11487.02</v>
      </c>
      <c r="F8" s="17" t="s">
        <v>19</v>
      </c>
      <c r="G8" s="22">
        <v>11487.02</v>
      </c>
      <c r="H8" s="17" t="s">
        <v>19</v>
      </c>
      <c r="I8" s="22">
        <v>11487.02</v>
      </c>
      <c r="J8" s="17" t="s">
        <v>19</v>
      </c>
      <c r="K8" s="22">
        <v>11487.02</v>
      </c>
      <c r="L8" s="17" t="s">
        <v>19</v>
      </c>
      <c r="M8" s="22">
        <v>11487.02</v>
      </c>
      <c r="N8" s="17" t="s">
        <v>19</v>
      </c>
      <c r="O8" s="22">
        <v>11487.02</v>
      </c>
      <c r="P8" s="17" t="s">
        <v>19</v>
      </c>
      <c r="Q8" s="22">
        <v>11487.02</v>
      </c>
      <c r="R8" s="17" t="s">
        <v>19</v>
      </c>
      <c r="S8" s="18">
        <f aca="true" t="shared" si="0" ref="S8:S43">C8+E8+G8+I8+K8+M8+O8+Q8</f>
        <v>91896.16000000002</v>
      </c>
      <c r="T8" s="19" t="s">
        <v>79</v>
      </c>
      <c r="U8" s="22"/>
      <c r="V8" s="23">
        <v>11487.02</v>
      </c>
      <c r="W8" s="19" t="s">
        <v>79</v>
      </c>
      <c r="X8" s="22"/>
      <c r="Y8" s="23">
        <v>11487.02</v>
      </c>
      <c r="Z8" s="19" t="s">
        <v>79</v>
      </c>
      <c r="AA8" s="23"/>
      <c r="AB8" s="23">
        <v>11487.02</v>
      </c>
      <c r="AC8" s="19" t="s">
        <v>79</v>
      </c>
      <c r="AD8" s="24"/>
      <c r="AE8" s="23">
        <v>11487.02</v>
      </c>
      <c r="AF8" s="23"/>
      <c r="AG8" s="19" t="s">
        <v>79</v>
      </c>
      <c r="AH8" s="22"/>
      <c r="AI8" s="21">
        <v>10942.89</v>
      </c>
      <c r="AJ8" s="19" t="s">
        <v>79</v>
      </c>
      <c r="AK8" s="22"/>
      <c r="AL8" s="21">
        <v>10942.89</v>
      </c>
      <c r="AM8" s="19" t="s">
        <v>79</v>
      </c>
      <c r="AN8" s="22"/>
      <c r="AO8" s="21">
        <v>10942.89</v>
      </c>
      <c r="AP8" s="19" t="s">
        <v>79</v>
      </c>
      <c r="AQ8" s="22"/>
      <c r="AR8" s="21">
        <v>10942.89</v>
      </c>
      <c r="AS8" s="19" t="s">
        <v>79</v>
      </c>
      <c r="AT8" s="22"/>
      <c r="AU8" s="21">
        <v>10942.89</v>
      </c>
      <c r="AV8" s="19" t="s">
        <v>79</v>
      </c>
      <c r="AW8" s="22"/>
      <c r="AX8" s="21">
        <v>10942.89</v>
      </c>
      <c r="AY8" s="19" t="s">
        <v>79</v>
      </c>
      <c r="AZ8" s="22"/>
      <c r="BA8" s="21">
        <v>10942.89</v>
      </c>
      <c r="BB8" s="19" t="s">
        <v>79</v>
      </c>
      <c r="BC8" s="22"/>
      <c r="BD8" s="21">
        <v>10942.89</v>
      </c>
      <c r="BE8" s="19" t="s">
        <v>79</v>
      </c>
      <c r="BF8" s="22"/>
      <c r="BG8" s="21">
        <v>10942.89</v>
      </c>
      <c r="BH8" s="19" t="s">
        <v>79</v>
      </c>
      <c r="BI8" s="22"/>
      <c r="BJ8" s="21">
        <v>10942.89</v>
      </c>
      <c r="BK8" s="19" t="s">
        <v>79</v>
      </c>
      <c r="BL8" s="22"/>
      <c r="BM8" s="21">
        <v>10942.89</v>
      </c>
      <c r="BN8" s="19" t="s">
        <v>79</v>
      </c>
      <c r="BO8" s="22"/>
      <c r="BP8" s="21">
        <v>10942.89</v>
      </c>
      <c r="BQ8" s="10"/>
      <c r="BR8" s="10"/>
      <c r="BS8" s="19" t="s">
        <v>79</v>
      </c>
      <c r="BT8" s="24"/>
      <c r="BU8" s="24">
        <v>7123.83</v>
      </c>
      <c r="BV8" s="19" t="s">
        <v>79</v>
      </c>
      <c r="BW8" s="24"/>
      <c r="BX8" s="24">
        <v>7123.83</v>
      </c>
      <c r="BY8" s="19" t="s">
        <v>79</v>
      </c>
      <c r="BZ8" s="24"/>
      <c r="CA8" s="24">
        <v>7123.83</v>
      </c>
      <c r="CB8" s="19" t="s">
        <v>79</v>
      </c>
      <c r="CC8" s="24"/>
      <c r="CD8" s="24">
        <v>7123.83</v>
      </c>
      <c r="CE8" s="19" t="s">
        <v>79</v>
      </c>
      <c r="CF8" s="24"/>
      <c r="CG8" s="24">
        <v>7123.83</v>
      </c>
      <c r="CH8" s="19" t="s">
        <v>79</v>
      </c>
      <c r="CI8" s="24"/>
      <c r="CJ8" s="24">
        <v>7123.83</v>
      </c>
      <c r="CK8" s="19" t="s">
        <v>79</v>
      </c>
      <c r="CL8" s="24"/>
      <c r="CM8" s="24">
        <v>7123.83</v>
      </c>
      <c r="CN8" s="19" t="s">
        <v>79</v>
      </c>
      <c r="CO8" s="24"/>
      <c r="CP8" s="24">
        <v>7123.83</v>
      </c>
      <c r="CQ8" s="19" t="s">
        <v>79</v>
      </c>
      <c r="CR8" s="24"/>
      <c r="CS8" s="24">
        <v>7123.83</v>
      </c>
      <c r="CT8" s="19" t="s">
        <v>79</v>
      </c>
      <c r="CU8" s="24"/>
      <c r="CV8" s="24">
        <v>7123.83</v>
      </c>
      <c r="CW8" s="19" t="s">
        <v>79</v>
      </c>
      <c r="CX8" s="24"/>
      <c r="CY8" s="24">
        <v>7123.83</v>
      </c>
      <c r="CZ8" s="19" t="s">
        <v>79</v>
      </c>
      <c r="DA8" s="24"/>
      <c r="DB8" s="24">
        <v>7123.83</v>
      </c>
      <c r="DC8" s="10"/>
      <c r="DD8" s="10"/>
      <c r="DE8" s="19" t="s">
        <v>79</v>
      </c>
      <c r="DF8" s="24"/>
      <c r="DG8" s="79">
        <v>5834.72</v>
      </c>
      <c r="DH8" s="82" t="s">
        <v>79</v>
      </c>
      <c r="DI8" s="24"/>
      <c r="DJ8" s="79">
        <v>5834.72</v>
      </c>
      <c r="DK8" s="82" t="s">
        <v>79</v>
      </c>
      <c r="DL8" s="24"/>
      <c r="DM8" s="79">
        <v>5834.72</v>
      </c>
      <c r="DN8" s="82" t="s">
        <v>79</v>
      </c>
      <c r="DO8" s="24"/>
      <c r="DP8" s="79">
        <v>5834.72</v>
      </c>
      <c r="DQ8" s="82" t="s">
        <v>79</v>
      </c>
      <c r="DR8" s="24"/>
      <c r="DS8" s="79">
        <v>5834.72</v>
      </c>
      <c r="DT8" s="82" t="s">
        <v>79</v>
      </c>
      <c r="DU8" s="24"/>
      <c r="DV8" s="79">
        <v>5834.72</v>
      </c>
      <c r="DW8" s="82" t="s">
        <v>79</v>
      </c>
      <c r="DX8" s="24"/>
      <c r="DY8" s="79">
        <v>5834.72</v>
      </c>
      <c r="DZ8" s="82" t="s">
        <v>79</v>
      </c>
      <c r="EA8" s="24"/>
      <c r="EB8" s="79">
        <v>5834.72</v>
      </c>
      <c r="EC8" s="82" t="s">
        <v>79</v>
      </c>
      <c r="ED8" s="24"/>
      <c r="EE8" s="79">
        <v>5834.72</v>
      </c>
      <c r="EF8" s="82" t="s">
        <v>79</v>
      </c>
      <c r="EG8" s="24"/>
      <c r="EH8" s="79">
        <v>5834.72</v>
      </c>
      <c r="EI8" s="82" t="s">
        <v>79</v>
      </c>
      <c r="EJ8" s="24"/>
      <c r="EK8" s="79">
        <v>5834.72</v>
      </c>
      <c r="EL8" s="82" t="s">
        <v>79</v>
      </c>
      <c r="EM8" s="24"/>
      <c r="EN8" s="79">
        <v>5834.72</v>
      </c>
      <c r="EO8" s="24"/>
      <c r="EP8" s="24"/>
    </row>
    <row r="9" spans="1:146" s="1" customFormat="1" ht="31.5" customHeight="1">
      <c r="A9" s="12"/>
      <c r="B9" s="17" t="s">
        <v>19</v>
      </c>
      <c r="C9" s="25">
        <f>SUM(C10:C14)</f>
        <v>1450.9900000000002</v>
      </c>
      <c r="D9" s="17" t="s">
        <v>19</v>
      </c>
      <c r="E9" s="25">
        <f>SUM(E10:E14)</f>
        <v>1450.9900000000002</v>
      </c>
      <c r="F9" s="17" t="s">
        <v>19</v>
      </c>
      <c r="G9" s="25">
        <f>SUM(G10:G14)</f>
        <v>1450.9900000000002</v>
      </c>
      <c r="H9" s="17" t="s">
        <v>19</v>
      </c>
      <c r="I9" s="25">
        <f>SUM(I10:I14)</f>
        <v>1450.9900000000002</v>
      </c>
      <c r="J9" s="17" t="s">
        <v>19</v>
      </c>
      <c r="K9" s="25">
        <f>SUM(K10:K14)</f>
        <v>1450.9900000000002</v>
      </c>
      <c r="L9" s="17" t="s">
        <v>19</v>
      </c>
      <c r="M9" s="25">
        <f>SUM(M10:M14)</f>
        <v>1450.9900000000002</v>
      </c>
      <c r="N9" s="17" t="s">
        <v>19</v>
      </c>
      <c r="O9" s="25">
        <f>SUM(O10:O14)</f>
        <v>1450.9900000000002</v>
      </c>
      <c r="P9" s="17" t="s">
        <v>19</v>
      </c>
      <c r="Q9" s="25">
        <f>SUM(Q10:Q14)</f>
        <v>1450.9900000000002</v>
      </c>
      <c r="R9" s="17" t="s">
        <v>19</v>
      </c>
      <c r="S9" s="18">
        <f t="shared" si="0"/>
        <v>11607.92</v>
      </c>
      <c r="T9" s="19" t="s">
        <v>5</v>
      </c>
      <c r="U9" s="22" t="s">
        <v>165</v>
      </c>
      <c r="V9" s="21">
        <v>116.51</v>
      </c>
      <c r="W9" s="70" t="s">
        <v>80</v>
      </c>
      <c r="X9" s="71" t="s">
        <v>81</v>
      </c>
      <c r="Y9" s="72">
        <v>721.03</v>
      </c>
      <c r="Z9" s="70" t="s">
        <v>90</v>
      </c>
      <c r="AA9" s="71" t="s">
        <v>91</v>
      </c>
      <c r="AB9" s="72">
        <v>351.55</v>
      </c>
      <c r="AC9" s="78" t="s">
        <v>100</v>
      </c>
      <c r="AD9" s="78" t="s">
        <v>124</v>
      </c>
      <c r="AE9" s="78">
        <v>842.46</v>
      </c>
      <c r="AF9" s="19"/>
      <c r="AG9" s="78" t="s">
        <v>152</v>
      </c>
      <c r="AH9" s="78" t="s">
        <v>153</v>
      </c>
      <c r="AI9" s="71">
        <f>1370.18/9</f>
        <v>152.24222222222224</v>
      </c>
      <c r="AJ9" s="70" t="s">
        <v>166</v>
      </c>
      <c r="AK9" s="71" t="s">
        <v>167</v>
      </c>
      <c r="AL9" s="71">
        <v>2784.04</v>
      </c>
      <c r="AM9" s="70" t="s">
        <v>183</v>
      </c>
      <c r="AN9" s="71" t="s">
        <v>184</v>
      </c>
      <c r="AO9" s="71">
        <v>7064.54</v>
      </c>
      <c r="AP9" s="70" t="s">
        <v>197</v>
      </c>
      <c r="AQ9" s="71" t="s">
        <v>198</v>
      </c>
      <c r="AR9" s="71">
        <v>485.87</v>
      </c>
      <c r="AS9" s="70" t="s">
        <v>233</v>
      </c>
      <c r="AT9" s="71" t="s">
        <v>234</v>
      </c>
      <c r="AU9" s="71">
        <v>82.48</v>
      </c>
      <c r="AV9" s="70" t="s">
        <v>263</v>
      </c>
      <c r="AW9" s="71" t="s">
        <v>264</v>
      </c>
      <c r="AX9" s="71">
        <v>860.46</v>
      </c>
      <c r="AY9" s="70" t="s">
        <v>281</v>
      </c>
      <c r="AZ9" s="71" t="s">
        <v>280</v>
      </c>
      <c r="BA9" s="71">
        <v>290.91</v>
      </c>
      <c r="BB9" s="17" t="s">
        <v>268</v>
      </c>
      <c r="BC9" s="25" t="s">
        <v>269</v>
      </c>
      <c r="BD9" s="25">
        <v>166.71</v>
      </c>
      <c r="BE9" s="17" t="s">
        <v>303</v>
      </c>
      <c r="BF9" s="25" t="s">
        <v>304</v>
      </c>
      <c r="BG9" s="25">
        <v>44.35</v>
      </c>
      <c r="BH9" s="17" t="s">
        <v>303</v>
      </c>
      <c r="BI9" s="25" t="s">
        <v>308</v>
      </c>
      <c r="BJ9" s="25">
        <v>44.35</v>
      </c>
      <c r="BK9" s="21" t="s">
        <v>303</v>
      </c>
      <c r="BL9" s="19" t="s">
        <v>323</v>
      </c>
      <c r="BM9" s="25">
        <v>44.35</v>
      </c>
      <c r="BN9" s="17" t="s">
        <v>334</v>
      </c>
      <c r="BO9" s="25" t="s">
        <v>335</v>
      </c>
      <c r="BP9" s="25">
        <v>338.76</v>
      </c>
      <c r="BQ9" s="10"/>
      <c r="BR9" s="10"/>
      <c r="BS9" s="19" t="s">
        <v>373</v>
      </c>
      <c r="BT9" s="19"/>
      <c r="BU9" s="19">
        <v>5558.55</v>
      </c>
      <c r="BV9" s="19" t="s">
        <v>373</v>
      </c>
      <c r="BW9" s="19"/>
      <c r="BX9" s="19">
        <v>5558.55</v>
      </c>
      <c r="BY9" s="19" t="s">
        <v>373</v>
      </c>
      <c r="BZ9" s="19"/>
      <c r="CA9" s="19">
        <v>5558.55</v>
      </c>
      <c r="CB9" s="19" t="s">
        <v>373</v>
      </c>
      <c r="CC9" s="19"/>
      <c r="CD9" s="19">
        <v>5558.55</v>
      </c>
      <c r="CE9" s="19" t="s">
        <v>373</v>
      </c>
      <c r="CF9" s="19"/>
      <c r="CG9" s="19">
        <v>5558.55</v>
      </c>
      <c r="CH9" s="19" t="s">
        <v>373</v>
      </c>
      <c r="CI9" s="19"/>
      <c r="CJ9" s="19">
        <v>5558.55</v>
      </c>
      <c r="CK9" s="19" t="s">
        <v>272</v>
      </c>
      <c r="CL9" s="25" t="s">
        <v>425</v>
      </c>
      <c r="CM9" s="24">
        <v>1081.67</v>
      </c>
      <c r="CN9" s="19" t="s">
        <v>436</v>
      </c>
      <c r="CO9" s="25" t="s">
        <v>437</v>
      </c>
      <c r="CP9" s="24">
        <v>488.72</v>
      </c>
      <c r="CQ9" s="19" t="s">
        <v>303</v>
      </c>
      <c r="CR9" s="25" t="s">
        <v>447</v>
      </c>
      <c r="CS9" s="24">
        <v>44.35</v>
      </c>
      <c r="CT9" s="19" t="s">
        <v>329</v>
      </c>
      <c r="CU9" s="25" t="s">
        <v>453</v>
      </c>
      <c r="CV9" s="24">
        <v>390.77</v>
      </c>
      <c r="CW9" s="19" t="s">
        <v>458</v>
      </c>
      <c r="CX9" s="25" t="s">
        <v>459</v>
      </c>
      <c r="CY9" s="24">
        <v>44.35</v>
      </c>
      <c r="CZ9" s="19" t="s">
        <v>467</v>
      </c>
      <c r="DA9" s="25" t="s">
        <v>468</v>
      </c>
      <c r="DB9" s="24">
        <v>1064.66</v>
      </c>
      <c r="DC9" s="10"/>
      <c r="DD9" s="10"/>
      <c r="DE9" s="19" t="s">
        <v>477</v>
      </c>
      <c r="DF9" s="25" t="s">
        <v>478</v>
      </c>
      <c r="DG9" s="99">
        <v>1484.84</v>
      </c>
      <c r="DH9" s="19" t="s">
        <v>432</v>
      </c>
      <c r="DI9" s="25" t="s">
        <v>486</v>
      </c>
      <c r="DJ9" s="99">
        <v>333.96</v>
      </c>
      <c r="DK9" s="17" t="s">
        <v>458</v>
      </c>
      <c r="DL9" s="25" t="s">
        <v>488</v>
      </c>
      <c r="DM9" s="71">
        <v>75.41</v>
      </c>
      <c r="DN9" s="17" t="s">
        <v>189</v>
      </c>
      <c r="DO9" s="25" t="s">
        <v>503</v>
      </c>
      <c r="DP9" s="100">
        <v>205.33</v>
      </c>
      <c r="DQ9" s="17" t="s">
        <v>512</v>
      </c>
      <c r="DR9" s="25" t="s">
        <v>513</v>
      </c>
      <c r="DS9" s="71">
        <v>340.7</v>
      </c>
      <c r="DT9" s="17" t="s">
        <v>432</v>
      </c>
      <c r="DU9" s="25" t="s">
        <v>523</v>
      </c>
      <c r="DV9" s="100">
        <v>333.96</v>
      </c>
      <c r="DW9" s="17" t="s">
        <v>527</v>
      </c>
      <c r="DX9" s="25" t="s">
        <v>528</v>
      </c>
      <c r="DY9" s="100">
        <v>286.51</v>
      </c>
      <c r="DZ9" s="17" t="s">
        <v>458</v>
      </c>
      <c r="EA9" s="25" t="s">
        <v>532</v>
      </c>
      <c r="EB9" s="71">
        <v>75.41</v>
      </c>
      <c r="EC9" s="17" t="s">
        <v>542</v>
      </c>
      <c r="ED9" s="25" t="s">
        <v>543</v>
      </c>
      <c r="EE9" s="71">
        <v>11056.25</v>
      </c>
      <c r="EF9" s="17" t="s">
        <v>546</v>
      </c>
      <c r="EG9" s="25" t="s">
        <v>547</v>
      </c>
      <c r="EH9" s="71">
        <v>75.41</v>
      </c>
      <c r="EI9" s="17" t="s">
        <v>564</v>
      </c>
      <c r="EJ9" s="25" t="s">
        <v>565</v>
      </c>
      <c r="EK9" s="100">
        <v>597.79</v>
      </c>
      <c r="EL9" s="17" t="s">
        <v>566</v>
      </c>
      <c r="EM9" s="25" t="s">
        <v>571</v>
      </c>
      <c r="EN9" s="71">
        <v>75.41</v>
      </c>
      <c r="EO9" s="25"/>
      <c r="EP9" s="25"/>
    </row>
    <row r="10" spans="1:146" ht="35.25" customHeight="1">
      <c r="A10" s="17"/>
      <c r="B10" s="17" t="s">
        <v>19</v>
      </c>
      <c r="C10" s="25">
        <v>1148.7</v>
      </c>
      <c r="D10" s="17" t="s">
        <v>19</v>
      </c>
      <c r="E10" s="25">
        <v>1148.7</v>
      </c>
      <c r="F10" s="17" t="s">
        <v>19</v>
      </c>
      <c r="G10" s="25">
        <v>1148.7</v>
      </c>
      <c r="H10" s="17" t="s">
        <v>19</v>
      </c>
      <c r="I10" s="25">
        <v>1148.7</v>
      </c>
      <c r="J10" s="17" t="s">
        <v>19</v>
      </c>
      <c r="K10" s="25">
        <v>1148.7</v>
      </c>
      <c r="L10" s="17" t="s">
        <v>19</v>
      </c>
      <c r="M10" s="25">
        <v>1148.7</v>
      </c>
      <c r="N10" s="17" t="s">
        <v>19</v>
      </c>
      <c r="O10" s="25">
        <v>1148.7</v>
      </c>
      <c r="P10" s="17" t="s">
        <v>19</v>
      </c>
      <c r="Q10" s="25">
        <v>1148.7</v>
      </c>
      <c r="R10" s="17" t="s">
        <v>19</v>
      </c>
      <c r="S10" s="18">
        <f t="shared" si="0"/>
        <v>9189.6</v>
      </c>
      <c r="T10" s="17" t="s">
        <v>7</v>
      </c>
      <c r="U10" s="25"/>
      <c r="V10" s="27">
        <v>1148.7</v>
      </c>
      <c r="W10" s="70" t="s">
        <v>82</v>
      </c>
      <c r="X10" s="71" t="s">
        <v>83</v>
      </c>
      <c r="Y10" s="73">
        <v>721.03</v>
      </c>
      <c r="Z10" s="70" t="s">
        <v>93</v>
      </c>
      <c r="AA10" s="71" t="s">
        <v>92</v>
      </c>
      <c r="AB10" s="73">
        <v>904.81</v>
      </c>
      <c r="AC10" s="78" t="s">
        <v>125</v>
      </c>
      <c r="AD10" s="78" t="s">
        <v>126</v>
      </c>
      <c r="AE10" s="78">
        <v>1510.64</v>
      </c>
      <c r="AF10" s="19"/>
      <c r="AG10" s="78" t="s">
        <v>100</v>
      </c>
      <c r="AH10" s="78" t="s">
        <v>154</v>
      </c>
      <c r="AI10" s="79">
        <f>2762.29/7</f>
        <v>394.61285714285714</v>
      </c>
      <c r="AJ10" s="78" t="s">
        <v>168</v>
      </c>
      <c r="AK10" s="78" t="s">
        <v>169</v>
      </c>
      <c r="AL10" s="78">
        <v>11251.37</v>
      </c>
      <c r="AM10" s="81" t="s">
        <v>592</v>
      </c>
      <c r="AN10" s="81" t="s">
        <v>593</v>
      </c>
      <c r="AO10" s="81">
        <v>2841.36</v>
      </c>
      <c r="AP10" s="78" t="s">
        <v>199</v>
      </c>
      <c r="AQ10" s="78" t="s">
        <v>200</v>
      </c>
      <c r="AR10" s="78">
        <v>2367.67</v>
      </c>
      <c r="AS10" s="78" t="s">
        <v>235</v>
      </c>
      <c r="AT10" s="78" t="s">
        <v>595</v>
      </c>
      <c r="AU10" s="78">
        <v>245.71</v>
      </c>
      <c r="AV10" s="70" t="s">
        <v>263</v>
      </c>
      <c r="AW10" s="71" t="s">
        <v>265</v>
      </c>
      <c r="AX10" s="71">
        <v>145.63</v>
      </c>
      <c r="AY10" s="19" t="s">
        <v>282</v>
      </c>
      <c r="AZ10" s="19" t="s">
        <v>283</v>
      </c>
      <c r="BA10" s="19">
        <v>282.6</v>
      </c>
      <c r="BB10" s="19" t="s">
        <v>270</v>
      </c>
      <c r="BC10" s="19" t="s">
        <v>271</v>
      </c>
      <c r="BD10" s="19">
        <v>406.88</v>
      </c>
      <c r="BE10" s="19" t="s">
        <v>293</v>
      </c>
      <c r="BF10" s="19" t="s">
        <v>305</v>
      </c>
      <c r="BG10" s="19">
        <v>180.46</v>
      </c>
      <c r="BH10" s="17"/>
      <c r="BI10" s="19"/>
      <c r="BJ10" s="19"/>
      <c r="BK10" s="19" t="s">
        <v>324</v>
      </c>
      <c r="BL10" s="19" t="s">
        <v>325</v>
      </c>
      <c r="BM10" s="19">
        <v>306.6</v>
      </c>
      <c r="BN10" s="19" t="s">
        <v>336</v>
      </c>
      <c r="BO10" s="19" t="s">
        <v>337</v>
      </c>
      <c r="BP10" s="19">
        <v>56.97</v>
      </c>
      <c r="BS10" s="17" t="s">
        <v>368</v>
      </c>
      <c r="BT10" s="25"/>
      <c r="BU10" s="25">
        <v>670.29</v>
      </c>
      <c r="BV10" s="19" t="s">
        <v>375</v>
      </c>
      <c r="BW10" s="19" t="s">
        <v>376</v>
      </c>
      <c r="BX10" s="19">
        <v>3859.44</v>
      </c>
      <c r="BY10" s="17" t="s">
        <v>297</v>
      </c>
      <c r="BZ10" s="25"/>
      <c r="CA10" s="25">
        <v>181.37</v>
      </c>
      <c r="CB10" s="17" t="s">
        <v>303</v>
      </c>
      <c r="CC10" s="25" t="s">
        <v>392</v>
      </c>
      <c r="CD10" s="25">
        <v>44.35</v>
      </c>
      <c r="CE10" s="17" t="s">
        <v>272</v>
      </c>
      <c r="CF10" s="25" t="s">
        <v>405</v>
      </c>
      <c r="CG10" s="25">
        <v>1081.67</v>
      </c>
      <c r="CH10" s="17" t="s">
        <v>409</v>
      </c>
      <c r="CI10" s="25" t="s">
        <v>410</v>
      </c>
      <c r="CJ10" s="25">
        <v>403.57</v>
      </c>
      <c r="CK10" s="17" t="s">
        <v>426</v>
      </c>
      <c r="CL10" s="25" t="s">
        <v>425</v>
      </c>
      <c r="CM10" s="25">
        <v>546.1</v>
      </c>
      <c r="CN10" s="17" t="s">
        <v>272</v>
      </c>
      <c r="CO10" s="25" t="s">
        <v>437</v>
      </c>
      <c r="CP10" s="25">
        <v>2163.34</v>
      </c>
      <c r="CQ10" s="17" t="s">
        <v>448</v>
      </c>
      <c r="CR10" s="25" t="s">
        <v>449</v>
      </c>
      <c r="CS10" s="25">
        <v>313.65</v>
      </c>
      <c r="CT10" s="17" t="s">
        <v>454</v>
      </c>
      <c r="CU10" s="25" t="s">
        <v>453</v>
      </c>
      <c r="CV10" s="25">
        <v>701.04</v>
      </c>
      <c r="CW10" s="17" t="s">
        <v>460</v>
      </c>
      <c r="CX10" s="25" t="s">
        <v>461</v>
      </c>
      <c r="CY10" s="25">
        <v>371.29</v>
      </c>
      <c r="CZ10" s="17" t="s">
        <v>329</v>
      </c>
      <c r="DA10" s="25" t="s">
        <v>469</v>
      </c>
      <c r="DB10" s="25">
        <v>390.77</v>
      </c>
      <c r="DE10" s="17" t="s">
        <v>272</v>
      </c>
      <c r="DF10" s="25" t="s">
        <v>479</v>
      </c>
      <c r="DG10" s="100">
        <v>158.27</v>
      </c>
      <c r="DH10" s="17" t="s">
        <v>361</v>
      </c>
      <c r="DI10" s="25"/>
      <c r="DJ10" s="71">
        <v>180.46</v>
      </c>
      <c r="DK10" s="17" t="s">
        <v>489</v>
      </c>
      <c r="DL10" s="25" t="s">
        <v>490</v>
      </c>
      <c r="DM10" s="71">
        <v>2753.04</v>
      </c>
      <c r="DN10" s="17" t="s">
        <v>375</v>
      </c>
      <c r="DO10" s="25" t="s">
        <v>504</v>
      </c>
      <c r="DP10" s="71">
        <v>4341.94</v>
      </c>
      <c r="DQ10" s="17" t="s">
        <v>458</v>
      </c>
      <c r="DR10" s="25" t="s">
        <v>514</v>
      </c>
      <c r="DS10" s="71">
        <v>75.41</v>
      </c>
      <c r="DT10" s="17" t="s">
        <v>524</v>
      </c>
      <c r="DU10" s="25" t="s">
        <v>525</v>
      </c>
      <c r="DV10" s="71">
        <v>41931.07</v>
      </c>
      <c r="DW10" s="17" t="s">
        <v>529</v>
      </c>
      <c r="DX10" s="25" t="s">
        <v>530</v>
      </c>
      <c r="DY10" s="100">
        <v>4500</v>
      </c>
      <c r="DZ10" s="17" t="s">
        <v>533</v>
      </c>
      <c r="EA10" s="25" t="s">
        <v>534</v>
      </c>
      <c r="EB10" s="71">
        <v>678.69</v>
      </c>
      <c r="EC10" s="17" t="s">
        <v>544</v>
      </c>
      <c r="ED10" s="25" t="s">
        <v>545</v>
      </c>
      <c r="EE10" s="100">
        <v>2092.3</v>
      </c>
      <c r="EF10" s="17" t="s">
        <v>548</v>
      </c>
      <c r="EG10" s="25" t="s">
        <v>549</v>
      </c>
      <c r="EH10" s="100">
        <v>286.51</v>
      </c>
      <c r="EI10" s="17" t="s">
        <v>566</v>
      </c>
      <c r="EJ10" s="25" t="s">
        <v>567</v>
      </c>
      <c r="EK10" s="71">
        <v>75.41</v>
      </c>
      <c r="EL10" s="17" t="s">
        <v>572</v>
      </c>
      <c r="EM10" s="25" t="s">
        <v>573</v>
      </c>
      <c r="EN10" s="100">
        <v>1474.28</v>
      </c>
      <c r="EO10" s="25"/>
      <c r="EP10" s="25"/>
    </row>
    <row r="11" spans="1:146" ht="27" customHeight="1">
      <c r="A11" s="17"/>
      <c r="B11" s="17"/>
      <c r="C11" s="25"/>
      <c r="D11" s="17"/>
      <c r="E11" s="25"/>
      <c r="F11" s="17"/>
      <c r="G11" s="25"/>
      <c r="H11" s="17"/>
      <c r="I11" s="25"/>
      <c r="J11" s="17"/>
      <c r="K11" s="25"/>
      <c r="L11" s="17"/>
      <c r="M11" s="25"/>
      <c r="N11" s="17"/>
      <c r="O11" s="25"/>
      <c r="P11" s="17"/>
      <c r="Q11" s="25"/>
      <c r="R11" s="17"/>
      <c r="S11" s="18">
        <f t="shared" si="0"/>
        <v>0</v>
      </c>
      <c r="T11" s="17" t="s">
        <v>49</v>
      </c>
      <c r="U11" s="25"/>
      <c r="V11" s="27">
        <v>60.46</v>
      </c>
      <c r="W11" s="70" t="s">
        <v>84</v>
      </c>
      <c r="X11" s="71" t="s">
        <v>85</v>
      </c>
      <c r="Y11" s="73">
        <v>841.2</v>
      </c>
      <c r="Z11" s="70" t="s">
        <v>94</v>
      </c>
      <c r="AA11" s="71" t="s">
        <v>95</v>
      </c>
      <c r="AB11" s="73">
        <v>715.61</v>
      </c>
      <c r="AC11" s="78" t="s">
        <v>127</v>
      </c>
      <c r="AD11" s="78" t="s">
        <v>128</v>
      </c>
      <c r="AE11" s="78">
        <v>644.85</v>
      </c>
      <c r="AF11" s="19"/>
      <c r="AG11" s="78" t="s">
        <v>138</v>
      </c>
      <c r="AH11" s="78" t="s">
        <v>155</v>
      </c>
      <c r="AI11" s="79">
        <v>3247.94</v>
      </c>
      <c r="AJ11" s="78" t="s">
        <v>170</v>
      </c>
      <c r="AK11" s="78" t="s">
        <v>171</v>
      </c>
      <c r="AL11" s="79">
        <v>298.25</v>
      </c>
      <c r="AM11" s="78" t="s">
        <v>185</v>
      </c>
      <c r="AN11" s="78" t="s">
        <v>186</v>
      </c>
      <c r="AO11" s="79">
        <v>3520.15</v>
      </c>
      <c r="AP11" s="78" t="s">
        <v>201</v>
      </c>
      <c r="AQ11" s="78" t="s">
        <v>202</v>
      </c>
      <c r="AR11" s="79">
        <v>1499.41</v>
      </c>
      <c r="AS11" s="78" t="s">
        <v>236</v>
      </c>
      <c r="AT11" s="78" t="s">
        <v>237</v>
      </c>
      <c r="AU11" s="78">
        <v>108.45</v>
      </c>
      <c r="AV11" s="17" t="s">
        <v>181</v>
      </c>
      <c r="AW11" s="25" t="s">
        <v>261</v>
      </c>
      <c r="AX11" s="25">
        <v>859.66</v>
      </c>
      <c r="AY11" s="19" t="s">
        <v>284</v>
      </c>
      <c r="AZ11" s="19" t="s">
        <v>285</v>
      </c>
      <c r="BA11" s="19">
        <v>226.26</v>
      </c>
      <c r="BB11" s="19" t="s">
        <v>272</v>
      </c>
      <c r="BC11" s="19" t="s">
        <v>273</v>
      </c>
      <c r="BD11" s="19">
        <v>1775.46</v>
      </c>
      <c r="BE11" s="19" t="s">
        <v>311</v>
      </c>
      <c r="BF11" s="19" t="s">
        <v>312</v>
      </c>
      <c r="BG11" s="19">
        <v>338.76</v>
      </c>
      <c r="BH11" s="19" t="s">
        <v>310</v>
      </c>
      <c r="BI11" s="19" t="s">
        <v>309</v>
      </c>
      <c r="BJ11" s="19">
        <v>171.33</v>
      </c>
      <c r="BK11" s="19" t="s">
        <v>326</v>
      </c>
      <c r="BL11" s="19" t="s">
        <v>327</v>
      </c>
      <c r="BM11" s="19">
        <v>180.46</v>
      </c>
      <c r="BN11" s="19" t="s">
        <v>324</v>
      </c>
      <c r="BO11" s="19" t="s">
        <v>338</v>
      </c>
      <c r="BP11" s="19">
        <v>306.6</v>
      </c>
      <c r="BS11" s="19" t="s">
        <v>363</v>
      </c>
      <c r="BT11" s="19" t="s">
        <v>362</v>
      </c>
      <c r="BU11" s="25">
        <v>144.32</v>
      </c>
      <c r="BV11" s="19" t="s">
        <v>377</v>
      </c>
      <c r="BW11" s="19" t="s">
        <v>376</v>
      </c>
      <c r="BX11" s="25">
        <v>1154.24</v>
      </c>
      <c r="BY11" s="19" t="s">
        <v>393</v>
      </c>
      <c r="BZ11" s="19" t="s">
        <v>394</v>
      </c>
      <c r="CA11" s="25">
        <v>16972.32</v>
      </c>
      <c r="CB11" s="17" t="s">
        <v>297</v>
      </c>
      <c r="CC11" s="25"/>
      <c r="CD11" s="25">
        <v>181.37</v>
      </c>
      <c r="CE11" s="17" t="s">
        <v>297</v>
      </c>
      <c r="CF11" s="25"/>
      <c r="CG11" s="25">
        <v>181.37</v>
      </c>
      <c r="CH11" s="17" t="s">
        <v>297</v>
      </c>
      <c r="CI11" s="25"/>
      <c r="CJ11" s="25">
        <v>181.37</v>
      </c>
      <c r="CK11" s="17" t="s">
        <v>297</v>
      </c>
      <c r="CL11" s="25"/>
      <c r="CM11" s="25">
        <v>181.37</v>
      </c>
      <c r="CN11" s="17" t="s">
        <v>297</v>
      </c>
      <c r="CO11" s="25"/>
      <c r="CP11" s="25">
        <v>181.37</v>
      </c>
      <c r="CQ11" s="17" t="s">
        <v>297</v>
      </c>
      <c r="CR11" s="25"/>
      <c r="CS11" s="25">
        <v>181.37</v>
      </c>
      <c r="CT11" s="17" t="s">
        <v>297</v>
      </c>
      <c r="CU11" s="25"/>
      <c r="CV11" s="25">
        <v>181.37</v>
      </c>
      <c r="CW11" s="17" t="s">
        <v>297</v>
      </c>
      <c r="CX11" s="25"/>
      <c r="CY11" s="25">
        <v>181.37</v>
      </c>
      <c r="CZ11" s="17" t="s">
        <v>297</v>
      </c>
      <c r="DA11" s="25"/>
      <c r="DB11" s="25">
        <v>181.37</v>
      </c>
      <c r="DE11" s="17" t="s">
        <v>191</v>
      </c>
      <c r="DF11" s="25" t="s">
        <v>480</v>
      </c>
      <c r="DG11" s="100">
        <v>274.66</v>
      </c>
      <c r="DH11" s="82" t="s">
        <v>363</v>
      </c>
      <c r="DI11" s="82"/>
      <c r="DJ11" s="71">
        <v>120.3</v>
      </c>
      <c r="DK11" s="17" t="s">
        <v>491</v>
      </c>
      <c r="DL11" s="25" t="s">
        <v>490</v>
      </c>
      <c r="DM11" s="71">
        <v>12474.45</v>
      </c>
      <c r="DN11" s="17" t="s">
        <v>378</v>
      </c>
      <c r="DO11" s="25" t="s">
        <v>504</v>
      </c>
      <c r="DP11" s="71">
        <v>681.4</v>
      </c>
      <c r="DQ11" s="19" t="s">
        <v>458</v>
      </c>
      <c r="DR11" s="25" t="s">
        <v>515</v>
      </c>
      <c r="DS11" s="71">
        <v>75.41</v>
      </c>
      <c r="DT11" s="19" t="s">
        <v>524</v>
      </c>
      <c r="DU11" s="25" t="s">
        <v>525</v>
      </c>
      <c r="DV11" s="100">
        <v>22012.05</v>
      </c>
      <c r="DW11" s="19"/>
      <c r="DX11" s="25"/>
      <c r="DY11" s="25"/>
      <c r="DZ11" s="19" t="s">
        <v>535</v>
      </c>
      <c r="EA11" s="25" t="s">
        <v>536</v>
      </c>
      <c r="EB11" s="71">
        <v>1298.54</v>
      </c>
      <c r="EC11" s="19"/>
      <c r="ED11" s="25"/>
      <c r="EE11" s="25"/>
      <c r="EF11" s="19" t="s">
        <v>546</v>
      </c>
      <c r="EG11" s="25" t="s">
        <v>550</v>
      </c>
      <c r="EH11" s="71">
        <v>75.41</v>
      </c>
      <c r="EI11" s="19" t="s">
        <v>568</v>
      </c>
      <c r="EJ11" s="25" t="s">
        <v>569</v>
      </c>
      <c r="EK11" s="100">
        <v>801.8</v>
      </c>
      <c r="EL11" s="19" t="s">
        <v>572</v>
      </c>
      <c r="EM11" s="25" t="s">
        <v>574</v>
      </c>
      <c r="EN11" s="100">
        <v>3909.45</v>
      </c>
      <c r="EO11" s="25"/>
      <c r="EP11" s="25"/>
    </row>
    <row r="12" spans="1:146" ht="39.75" customHeight="1">
      <c r="A12" s="17"/>
      <c r="B12" s="17" t="s">
        <v>19</v>
      </c>
      <c r="C12" s="25">
        <v>60.46</v>
      </c>
      <c r="D12" s="17" t="s">
        <v>19</v>
      </c>
      <c r="E12" s="25">
        <v>60.46</v>
      </c>
      <c r="F12" s="17" t="s">
        <v>19</v>
      </c>
      <c r="G12" s="25">
        <v>60.46</v>
      </c>
      <c r="H12" s="17" t="s">
        <v>19</v>
      </c>
      <c r="I12" s="25">
        <v>60.46</v>
      </c>
      <c r="J12" s="17" t="s">
        <v>19</v>
      </c>
      <c r="K12" s="25">
        <v>60.46</v>
      </c>
      <c r="L12" s="17" t="s">
        <v>19</v>
      </c>
      <c r="M12" s="25">
        <v>60.46</v>
      </c>
      <c r="N12" s="17" t="s">
        <v>19</v>
      </c>
      <c r="O12" s="25">
        <v>60.46</v>
      </c>
      <c r="P12" s="17" t="s">
        <v>19</v>
      </c>
      <c r="Q12" s="25">
        <v>60.46</v>
      </c>
      <c r="R12" s="17" t="s">
        <v>19</v>
      </c>
      <c r="S12" s="18">
        <f t="shared" si="0"/>
        <v>483.67999999999995</v>
      </c>
      <c r="T12" s="17" t="s">
        <v>16</v>
      </c>
      <c r="U12" s="25"/>
      <c r="V12" s="27">
        <v>60.46</v>
      </c>
      <c r="W12" s="70" t="s">
        <v>86</v>
      </c>
      <c r="X12" s="71" t="s">
        <v>87</v>
      </c>
      <c r="Y12" s="73">
        <v>341.66</v>
      </c>
      <c r="Z12" s="70" t="s">
        <v>96</v>
      </c>
      <c r="AA12" s="71" t="s">
        <v>97</v>
      </c>
      <c r="AB12" s="73">
        <v>174.37</v>
      </c>
      <c r="AC12" s="78" t="s">
        <v>129</v>
      </c>
      <c r="AD12" s="78" t="s">
        <v>130</v>
      </c>
      <c r="AE12" s="78">
        <f>1571.82/3</f>
        <v>523.9399999999999</v>
      </c>
      <c r="AF12" s="19"/>
      <c r="AG12" s="70" t="s">
        <v>156</v>
      </c>
      <c r="AH12" s="71" t="s">
        <v>157</v>
      </c>
      <c r="AI12" s="73">
        <v>5097.55</v>
      </c>
      <c r="AJ12" s="70" t="s">
        <v>172</v>
      </c>
      <c r="AK12" s="71" t="s">
        <v>173</v>
      </c>
      <c r="AL12" s="73">
        <f>649/2</f>
        <v>324.5</v>
      </c>
      <c r="AM12" s="70" t="s">
        <v>187</v>
      </c>
      <c r="AN12" s="71" t="s">
        <v>188</v>
      </c>
      <c r="AO12" s="73">
        <v>82.48</v>
      </c>
      <c r="AP12" s="70" t="s">
        <v>203</v>
      </c>
      <c r="AQ12" s="71" t="s">
        <v>204</v>
      </c>
      <c r="AR12" s="73">
        <v>1105.73</v>
      </c>
      <c r="AS12" s="70" t="s">
        <v>238</v>
      </c>
      <c r="AT12" s="71" t="s">
        <v>239</v>
      </c>
      <c r="AU12" s="73">
        <v>438.55</v>
      </c>
      <c r="AV12" s="19" t="s">
        <v>247</v>
      </c>
      <c r="AW12" s="19" t="s">
        <v>262</v>
      </c>
      <c r="AX12" s="19">
        <v>116.51</v>
      </c>
      <c r="AY12" s="29" t="s">
        <v>286</v>
      </c>
      <c r="AZ12" s="19" t="s">
        <v>287</v>
      </c>
      <c r="BA12" s="25">
        <v>806.46</v>
      </c>
      <c r="BB12" s="21" t="s">
        <v>274</v>
      </c>
      <c r="BC12" s="19" t="s">
        <v>273</v>
      </c>
      <c r="BD12" s="25">
        <v>847</v>
      </c>
      <c r="BE12" s="21"/>
      <c r="BF12" s="19"/>
      <c r="BG12" s="25"/>
      <c r="BH12" s="21" t="s">
        <v>263</v>
      </c>
      <c r="BI12" s="19" t="s">
        <v>316</v>
      </c>
      <c r="BJ12" s="25">
        <v>306.6</v>
      </c>
      <c r="BK12" s="17" t="s">
        <v>303</v>
      </c>
      <c r="BL12" s="25" t="s">
        <v>328</v>
      </c>
      <c r="BM12" s="25">
        <v>44.35</v>
      </c>
      <c r="BN12" s="21" t="s">
        <v>339</v>
      </c>
      <c r="BO12" s="19" t="s">
        <v>340</v>
      </c>
      <c r="BP12" s="25">
        <v>2404.96</v>
      </c>
      <c r="BS12" s="12" t="s">
        <v>361</v>
      </c>
      <c r="BT12" s="25" t="s">
        <v>362</v>
      </c>
      <c r="BU12" s="24">
        <v>116.51</v>
      </c>
      <c r="BV12" s="19" t="s">
        <v>378</v>
      </c>
      <c r="BW12" s="25" t="s">
        <v>376</v>
      </c>
      <c r="BX12" s="24">
        <v>302.84</v>
      </c>
      <c r="BY12" s="17" t="s">
        <v>368</v>
      </c>
      <c r="BZ12" s="25"/>
      <c r="CA12" s="25">
        <v>670.29</v>
      </c>
      <c r="CB12" s="17" t="s">
        <v>395</v>
      </c>
      <c r="CC12" s="25" t="s">
        <v>396</v>
      </c>
      <c r="CD12" s="24">
        <v>96.97</v>
      </c>
      <c r="CE12" s="19" t="s">
        <v>406</v>
      </c>
      <c r="CF12" s="25" t="s">
        <v>407</v>
      </c>
      <c r="CG12" s="24">
        <v>199.49</v>
      </c>
      <c r="CH12" s="19" t="s">
        <v>272</v>
      </c>
      <c r="CI12" s="25" t="s">
        <v>410</v>
      </c>
      <c r="CJ12" s="24">
        <v>1081.67</v>
      </c>
      <c r="CK12" s="19" t="s">
        <v>427</v>
      </c>
      <c r="CL12" s="25" t="s">
        <v>428</v>
      </c>
      <c r="CM12" s="24">
        <v>265.9</v>
      </c>
      <c r="CN12" s="19" t="s">
        <v>329</v>
      </c>
      <c r="CO12" s="25" t="s">
        <v>437</v>
      </c>
      <c r="CP12" s="24">
        <v>1563.08</v>
      </c>
      <c r="CQ12" s="19" t="s">
        <v>450</v>
      </c>
      <c r="CR12" s="25" t="s">
        <v>451</v>
      </c>
      <c r="CS12" s="24">
        <v>596.48</v>
      </c>
      <c r="CT12" s="19" t="s">
        <v>272</v>
      </c>
      <c r="CU12" s="25" t="s">
        <v>455</v>
      </c>
      <c r="CV12" s="24">
        <v>1081.67</v>
      </c>
      <c r="CW12" s="19" t="s">
        <v>462</v>
      </c>
      <c r="CX12" s="25" t="s">
        <v>463</v>
      </c>
      <c r="CY12" s="24">
        <v>1081.67</v>
      </c>
      <c r="CZ12" s="19" t="s">
        <v>223</v>
      </c>
      <c r="DA12" s="25" t="s">
        <v>469</v>
      </c>
      <c r="DB12" s="24">
        <v>193.94</v>
      </c>
      <c r="DE12" s="19" t="s">
        <v>355</v>
      </c>
      <c r="DF12" s="25" t="s">
        <v>480</v>
      </c>
      <c r="DG12" s="79">
        <v>340.7</v>
      </c>
      <c r="DH12" s="17"/>
      <c r="DI12" s="25"/>
      <c r="DJ12" s="25"/>
      <c r="DK12" s="19" t="s">
        <v>492</v>
      </c>
      <c r="DL12" s="25" t="s">
        <v>490</v>
      </c>
      <c r="DM12" s="79">
        <v>1969.65</v>
      </c>
      <c r="DN12" s="19" t="s">
        <v>379</v>
      </c>
      <c r="DO12" s="25" t="s">
        <v>504</v>
      </c>
      <c r="DP12" s="79">
        <v>3959.65</v>
      </c>
      <c r="DQ12" s="19" t="s">
        <v>393</v>
      </c>
      <c r="DR12" s="25" t="s">
        <v>516</v>
      </c>
      <c r="DS12" s="79">
        <v>61915</v>
      </c>
      <c r="DT12" s="19"/>
      <c r="DU12" s="25"/>
      <c r="DV12" s="24"/>
      <c r="DW12" s="19"/>
      <c r="DX12" s="25"/>
      <c r="DY12" s="24"/>
      <c r="DZ12" s="19" t="s">
        <v>537</v>
      </c>
      <c r="EA12" s="25" t="s">
        <v>538</v>
      </c>
      <c r="EB12" s="99">
        <v>156.57</v>
      </c>
      <c r="EC12" s="19"/>
      <c r="ED12" s="25"/>
      <c r="EE12" s="24"/>
      <c r="EF12" s="19" t="s">
        <v>552</v>
      </c>
      <c r="EG12" s="25" t="s">
        <v>553</v>
      </c>
      <c r="EH12" s="99">
        <v>669.05</v>
      </c>
      <c r="EI12" s="19"/>
      <c r="EJ12" s="25"/>
      <c r="EK12" s="24"/>
      <c r="EL12" s="19" t="s">
        <v>575</v>
      </c>
      <c r="EM12" s="25" t="s">
        <v>574</v>
      </c>
      <c r="EN12" s="79">
        <v>20709.4</v>
      </c>
      <c r="EO12" s="24"/>
      <c r="EP12" s="24"/>
    </row>
    <row r="13" spans="1:146" ht="38.25" customHeight="1">
      <c r="A13" s="17"/>
      <c r="B13" s="17" t="s">
        <v>19</v>
      </c>
      <c r="C13" s="25">
        <v>181.37</v>
      </c>
      <c r="D13" s="17" t="s">
        <v>19</v>
      </c>
      <c r="E13" s="25">
        <v>181.37</v>
      </c>
      <c r="F13" s="17" t="s">
        <v>19</v>
      </c>
      <c r="G13" s="25">
        <v>181.37</v>
      </c>
      <c r="H13" s="17" t="s">
        <v>19</v>
      </c>
      <c r="I13" s="25">
        <v>181.37</v>
      </c>
      <c r="J13" s="17" t="s">
        <v>19</v>
      </c>
      <c r="K13" s="25">
        <v>181.37</v>
      </c>
      <c r="L13" s="17" t="s">
        <v>19</v>
      </c>
      <c r="M13" s="25">
        <v>181.37</v>
      </c>
      <c r="N13" s="17" t="s">
        <v>19</v>
      </c>
      <c r="O13" s="25">
        <v>181.37</v>
      </c>
      <c r="P13" s="17" t="s">
        <v>19</v>
      </c>
      <c r="Q13" s="25">
        <v>181.37</v>
      </c>
      <c r="R13" s="17" t="s">
        <v>19</v>
      </c>
      <c r="S13" s="18">
        <f t="shared" si="0"/>
        <v>1450.96</v>
      </c>
      <c r="T13" s="17" t="s">
        <v>17</v>
      </c>
      <c r="U13" s="25"/>
      <c r="V13" s="27">
        <v>181.37</v>
      </c>
      <c r="W13" s="19" t="s">
        <v>5</v>
      </c>
      <c r="X13" s="22"/>
      <c r="Y13" s="21">
        <v>116.51</v>
      </c>
      <c r="Z13" s="70" t="s">
        <v>99</v>
      </c>
      <c r="AA13" s="71" t="s">
        <v>98</v>
      </c>
      <c r="AB13" s="73">
        <v>823.99</v>
      </c>
      <c r="AC13" s="78" t="s">
        <v>118</v>
      </c>
      <c r="AD13" s="78" t="s">
        <v>131</v>
      </c>
      <c r="AE13" s="78">
        <v>616.54</v>
      </c>
      <c r="AF13" s="19"/>
      <c r="AG13" s="70" t="s">
        <v>158</v>
      </c>
      <c r="AH13" s="71" t="s">
        <v>159</v>
      </c>
      <c r="AI13" s="71">
        <f>1370.18/5</f>
        <v>274.036</v>
      </c>
      <c r="AJ13" s="70" t="s">
        <v>174</v>
      </c>
      <c r="AK13" s="71" t="s">
        <v>175</v>
      </c>
      <c r="AL13" s="80">
        <v>596.49</v>
      </c>
      <c r="AM13" s="17"/>
      <c r="AN13" s="25"/>
      <c r="AO13" s="27"/>
      <c r="AP13" s="70" t="s">
        <v>203</v>
      </c>
      <c r="AQ13" s="71" t="s">
        <v>205</v>
      </c>
      <c r="AR13" s="80">
        <v>2868.45</v>
      </c>
      <c r="AS13" s="70" t="s">
        <v>203</v>
      </c>
      <c r="AT13" s="71" t="s">
        <v>240</v>
      </c>
      <c r="AU13" s="71">
        <v>877.11</v>
      </c>
      <c r="AV13" s="19" t="s">
        <v>249</v>
      </c>
      <c r="AW13" s="19" t="s">
        <v>262</v>
      </c>
      <c r="AX13" s="24">
        <v>144.32</v>
      </c>
      <c r="AY13" s="17" t="s">
        <v>288</v>
      </c>
      <c r="AZ13" s="19" t="s">
        <v>289</v>
      </c>
      <c r="BA13" s="25">
        <v>581.82</v>
      </c>
      <c r="BB13" s="17" t="s">
        <v>275</v>
      </c>
      <c r="BC13" s="19" t="s">
        <v>276</v>
      </c>
      <c r="BD13" s="25">
        <v>813.76</v>
      </c>
      <c r="BE13" s="17" t="s">
        <v>313</v>
      </c>
      <c r="BF13" s="19" t="s">
        <v>314</v>
      </c>
      <c r="BG13" s="25">
        <v>532.33</v>
      </c>
      <c r="BH13" s="17" t="s">
        <v>317</v>
      </c>
      <c r="BI13" s="19" t="s">
        <v>318</v>
      </c>
      <c r="BJ13" s="25">
        <v>625.1</v>
      </c>
      <c r="BK13" s="17" t="s">
        <v>329</v>
      </c>
      <c r="BL13" s="19" t="s">
        <v>330</v>
      </c>
      <c r="BM13" s="25">
        <v>781.54</v>
      </c>
      <c r="BN13" s="17" t="s">
        <v>339</v>
      </c>
      <c r="BO13" s="19" t="s">
        <v>340</v>
      </c>
      <c r="BP13" s="25">
        <v>8223.67</v>
      </c>
      <c r="BS13" s="17" t="s">
        <v>313</v>
      </c>
      <c r="BT13" s="19" t="s">
        <v>353</v>
      </c>
      <c r="BU13" s="25">
        <v>2129.32</v>
      </c>
      <c r="BV13" s="17" t="s">
        <v>379</v>
      </c>
      <c r="BW13" s="19" t="s">
        <v>376</v>
      </c>
      <c r="BX13" s="25">
        <v>153.93</v>
      </c>
      <c r="BY13" s="17"/>
      <c r="BZ13" s="19"/>
      <c r="CA13" s="25"/>
      <c r="CB13" s="17" t="s">
        <v>397</v>
      </c>
      <c r="CC13" s="25" t="s">
        <v>396</v>
      </c>
      <c r="CD13" s="25">
        <v>96.97</v>
      </c>
      <c r="CE13" s="17" t="s">
        <v>272</v>
      </c>
      <c r="CF13" s="25" t="s">
        <v>407</v>
      </c>
      <c r="CG13" s="25">
        <v>1081.67</v>
      </c>
      <c r="CH13" s="17" t="s">
        <v>344</v>
      </c>
      <c r="CI13" s="25" t="s">
        <v>411</v>
      </c>
      <c r="CJ13" s="25">
        <v>541.39</v>
      </c>
      <c r="CK13" s="17" t="s">
        <v>329</v>
      </c>
      <c r="CL13" s="25" t="s">
        <v>429</v>
      </c>
      <c r="CM13" s="25">
        <v>620.14</v>
      </c>
      <c r="CN13" s="17" t="s">
        <v>272</v>
      </c>
      <c r="CO13" s="25" t="s">
        <v>438</v>
      </c>
      <c r="CP13" s="25">
        <v>1081.67</v>
      </c>
      <c r="CQ13" s="17"/>
      <c r="CR13" s="25"/>
      <c r="CS13" s="25"/>
      <c r="CT13" s="19" t="s">
        <v>303</v>
      </c>
      <c r="CU13" s="25" t="s">
        <v>456</v>
      </c>
      <c r="CV13" s="24">
        <v>44.35</v>
      </c>
      <c r="CW13" s="19" t="s">
        <v>432</v>
      </c>
      <c r="CX13" s="25" t="s">
        <v>464</v>
      </c>
      <c r="CY13" s="24">
        <v>310.07</v>
      </c>
      <c r="CZ13" s="19" t="s">
        <v>460</v>
      </c>
      <c r="DA13" s="25" t="s">
        <v>470</v>
      </c>
      <c r="DB13" s="24">
        <v>218.35</v>
      </c>
      <c r="DE13" s="17" t="s">
        <v>458</v>
      </c>
      <c r="DF13" s="25" t="s">
        <v>481</v>
      </c>
      <c r="DG13" s="71">
        <v>75.41</v>
      </c>
      <c r="DH13" s="17"/>
      <c r="DI13" s="25"/>
      <c r="DJ13" s="25"/>
      <c r="DK13" s="17" t="s">
        <v>493</v>
      </c>
      <c r="DL13" s="25" t="s">
        <v>490</v>
      </c>
      <c r="DM13" s="71">
        <v>1376.52</v>
      </c>
      <c r="DN13" s="17" t="s">
        <v>505</v>
      </c>
      <c r="DO13" s="25" t="s">
        <v>506</v>
      </c>
      <c r="DP13" s="71">
        <v>1131.56</v>
      </c>
      <c r="DQ13" s="17" t="s">
        <v>448</v>
      </c>
      <c r="DR13" s="25" t="s">
        <v>517</v>
      </c>
      <c r="DS13" s="100">
        <v>1026.1</v>
      </c>
      <c r="DT13" s="17"/>
      <c r="DU13" s="25"/>
      <c r="DV13" s="25"/>
      <c r="DW13" s="17"/>
      <c r="DX13" s="25"/>
      <c r="DY13" s="25"/>
      <c r="DZ13" s="17" t="s">
        <v>539</v>
      </c>
      <c r="EA13" s="25" t="s">
        <v>538</v>
      </c>
      <c r="EB13" s="100">
        <v>409.22</v>
      </c>
      <c r="EC13" s="17"/>
      <c r="ED13" s="25"/>
      <c r="EE13" s="25"/>
      <c r="EF13" s="17" t="s">
        <v>554</v>
      </c>
      <c r="EG13" s="25" t="s">
        <v>555</v>
      </c>
      <c r="EH13" s="100">
        <v>1623.47</v>
      </c>
      <c r="EI13" s="17"/>
      <c r="EJ13" s="25"/>
      <c r="EK13" s="25"/>
      <c r="EL13" s="17" t="s">
        <v>20</v>
      </c>
      <c r="EM13" s="25" t="s">
        <v>576</v>
      </c>
      <c r="EN13" s="71">
        <v>105135.36</v>
      </c>
      <c r="EO13" s="25"/>
      <c r="EP13" s="25"/>
    </row>
    <row r="14" spans="1:146" ht="33.75" customHeight="1">
      <c r="A14" s="17"/>
      <c r="B14" s="17" t="s">
        <v>19</v>
      </c>
      <c r="C14" s="25">
        <v>60.46</v>
      </c>
      <c r="D14" s="17" t="s">
        <v>19</v>
      </c>
      <c r="E14" s="25">
        <v>60.46</v>
      </c>
      <c r="F14" s="17" t="s">
        <v>19</v>
      </c>
      <c r="G14" s="25">
        <v>60.46</v>
      </c>
      <c r="H14" s="17" t="s">
        <v>19</v>
      </c>
      <c r="I14" s="25">
        <v>60.46</v>
      </c>
      <c r="J14" s="17" t="s">
        <v>19</v>
      </c>
      <c r="K14" s="25">
        <v>60.46</v>
      </c>
      <c r="L14" s="17" t="s">
        <v>19</v>
      </c>
      <c r="M14" s="25">
        <v>60.46</v>
      </c>
      <c r="N14" s="17" t="s">
        <v>19</v>
      </c>
      <c r="O14" s="25">
        <v>60.46</v>
      </c>
      <c r="P14" s="17" t="s">
        <v>19</v>
      </c>
      <c r="Q14" s="25">
        <v>60.46</v>
      </c>
      <c r="R14" s="17" t="s">
        <v>19</v>
      </c>
      <c r="S14" s="18">
        <f t="shared" si="0"/>
        <v>483.67999999999995</v>
      </c>
      <c r="T14" s="17" t="s">
        <v>10</v>
      </c>
      <c r="U14" s="25"/>
      <c r="V14" s="25">
        <v>60.46</v>
      </c>
      <c r="W14" s="12" t="s">
        <v>4</v>
      </c>
      <c r="X14" s="25"/>
      <c r="Y14" s="25">
        <v>9612.82</v>
      </c>
      <c r="Z14" s="70" t="s">
        <v>100</v>
      </c>
      <c r="AA14" s="71" t="s">
        <v>101</v>
      </c>
      <c r="AB14" s="73">
        <v>824.03</v>
      </c>
      <c r="AC14" s="78" t="s">
        <v>132</v>
      </c>
      <c r="AD14" s="78" t="s">
        <v>133</v>
      </c>
      <c r="AE14" s="78">
        <v>404.29</v>
      </c>
      <c r="AF14" s="19"/>
      <c r="AG14" s="17" t="s">
        <v>5</v>
      </c>
      <c r="AH14" s="25" t="s">
        <v>162</v>
      </c>
      <c r="AI14" s="28">
        <v>116.51</v>
      </c>
      <c r="AJ14" s="70" t="s">
        <v>176</v>
      </c>
      <c r="AK14" s="71" t="s">
        <v>177</v>
      </c>
      <c r="AL14" s="71">
        <v>2560.29</v>
      </c>
      <c r="AM14" s="70" t="s">
        <v>189</v>
      </c>
      <c r="AN14" s="71" t="s">
        <v>190</v>
      </c>
      <c r="AO14" s="71">
        <v>447.36</v>
      </c>
      <c r="AP14" s="70" t="s">
        <v>206</v>
      </c>
      <c r="AQ14" s="71" t="s">
        <v>207</v>
      </c>
      <c r="AR14" s="71">
        <v>197.31</v>
      </c>
      <c r="AS14" s="70" t="s">
        <v>193</v>
      </c>
      <c r="AT14" s="71" t="s">
        <v>241</v>
      </c>
      <c r="AU14" s="71">
        <v>884.16</v>
      </c>
      <c r="AV14" s="12" t="s">
        <v>4</v>
      </c>
      <c r="AW14" s="25"/>
      <c r="AX14" s="25">
        <v>9612.82</v>
      </c>
      <c r="AY14" s="17" t="s">
        <v>290</v>
      </c>
      <c r="AZ14" s="25" t="s">
        <v>291</v>
      </c>
      <c r="BA14" s="25">
        <v>1375.08</v>
      </c>
      <c r="BB14" s="17" t="s">
        <v>277</v>
      </c>
      <c r="BC14" s="25" t="s">
        <v>276</v>
      </c>
      <c r="BD14" s="25">
        <v>1775.46</v>
      </c>
      <c r="BE14" s="17" t="s">
        <v>272</v>
      </c>
      <c r="BF14" s="25" t="s">
        <v>315</v>
      </c>
      <c r="BG14" s="25">
        <v>1081.67</v>
      </c>
      <c r="BH14" s="17" t="s">
        <v>272</v>
      </c>
      <c r="BI14" s="25" t="s">
        <v>318</v>
      </c>
      <c r="BJ14" s="25">
        <v>1081.67</v>
      </c>
      <c r="BK14" s="17" t="s">
        <v>272</v>
      </c>
      <c r="BL14" s="25" t="s">
        <v>330</v>
      </c>
      <c r="BM14" s="25">
        <v>1081.67</v>
      </c>
      <c r="BN14" s="17" t="s">
        <v>341</v>
      </c>
      <c r="BO14" s="25" t="s">
        <v>342</v>
      </c>
      <c r="BP14" s="25">
        <v>96.97</v>
      </c>
      <c r="BS14" s="17" t="s">
        <v>303</v>
      </c>
      <c r="BT14" s="25" t="s">
        <v>354</v>
      </c>
      <c r="BU14" s="25">
        <v>44.35</v>
      </c>
      <c r="BV14" s="17" t="s">
        <v>189</v>
      </c>
      <c r="BW14" s="25" t="s">
        <v>380</v>
      </c>
      <c r="BX14" s="25">
        <v>180.46</v>
      </c>
      <c r="BY14" s="17"/>
      <c r="BZ14" s="25"/>
      <c r="CA14" s="25"/>
      <c r="CB14" s="17" t="s">
        <v>399</v>
      </c>
      <c r="CC14" s="25" t="s">
        <v>400</v>
      </c>
      <c r="CD14" s="25">
        <v>493.95</v>
      </c>
      <c r="CE14" s="17" t="s">
        <v>368</v>
      </c>
      <c r="CF14" s="25"/>
      <c r="CG14" s="25">
        <v>670.29</v>
      </c>
      <c r="CH14" s="17" t="s">
        <v>412</v>
      </c>
      <c r="CI14" s="25" t="s">
        <v>411</v>
      </c>
      <c r="CJ14" s="25">
        <v>171.33</v>
      </c>
      <c r="CK14" s="17" t="s">
        <v>430</v>
      </c>
      <c r="CL14" s="25" t="s">
        <v>431</v>
      </c>
      <c r="CM14" s="25">
        <v>1387.58</v>
      </c>
      <c r="CN14" s="17" t="s">
        <v>313</v>
      </c>
      <c r="CO14" s="25" t="s">
        <v>439</v>
      </c>
      <c r="CP14" s="25">
        <v>1064.66</v>
      </c>
      <c r="CQ14" s="17"/>
      <c r="CR14" s="25"/>
      <c r="CS14" s="25"/>
      <c r="CT14" s="17"/>
      <c r="CU14" s="25"/>
      <c r="CV14" s="25"/>
      <c r="CW14" s="17" t="s">
        <v>329</v>
      </c>
      <c r="CX14" s="25" t="s">
        <v>464</v>
      </c>
      <c r="CY14" s="25">
        <v>781.54</v>
      </c>
      <c r="CZ14" s="17"/>
      <c r="DA14" s="25"/>
      <c r="DB14" s="25"/>
      <c r="DE14" s="17" t="s">
        <v>482</v>
      </c>
      <c r="DF14" s="25" t="s">
        <v>483</v>
      </c>
      <c r="DG14" s="100">
        <v>1150.02</v>
      </c>
      <c r="DH14" s="17"/>
      <c r="DI14" s="25"/>
      <c r="DJ14" s="25"/>
      <c r="DK14" s="17" t="s">
        <v>494</v>
      </c>
      <c r="DL14" s="25" t="s">
        <v>490</v>
      </c>
      <c r="DM14" s="71">
        <v>656.55</v>
      </c>
      <c r="DN14" s="17" t="s">
        <v>507</v>
      </c>
      <c r="DO14" s="25" t="s">
        <v>506</v>
      </c>
      <c r="DP14" s="71">
        <v>11351.44</v>
      </c>
      <c r="DQ14" s="19" t="s">
        <v>510</v>
      </c>
      <c r="DR14" s="25" t="s">
        <v>518</v>
      </c>
      <c r="DS14" s="73">
        <v>241.6</v>
      </c>
      <c r="DT14" s="19"/>
      <c r="DU14" s="25"/>
      <c r="DV14" s="28"/>
      <c r="DW14" s="19"/>
      <c r="DX14" s="25"/>
      <c r="DY14" s="28"/>
      <c r="DZ14" s="19"/>
      <c r="EA14" s="25"/>
      <c r="EB14" s="28"/>
      <c r="EC14" s="19"/>
      <c r="ED14" s="25"/>
      <c r="EE14" s="28"/>
      <c r="EF14" s="19" t="s">
        <v>556</v>
      </c>
      <c r="EG14" s="25" t="s">
        <v>557</v>
      </c>
      <c r="EH14" s="101">
        <v>462.69</v>
      </c>
      <c r="EI14" s="19"/>
      <c r="EJ14" s="25"/>
      <c r="EK14" s="28"/>
      <c r="EL14" s="19" t="s">
        <v>578</v>
      </c>
      <c r="EM14" s="25" t="s">
        <v>579</v>
      </c>
      <c r="EN14" s="73">
        <v>241.6</v>
      </c>
      <c r="EO14" s="28"/>
      <c r="EP14" s="28"/>
    </row>
    <row r="15" spans="1:146" s="1" customFormat="1" ht="27" customHeight="1">
      <c r="A15" s="12"/>
      <c r="B15" s="17" t="s">
        <v>19</v>
      </c>
      <c r="C15" s="25">
        <f>SUM(C16:C26)</f>
        <v>5683.049999999999</v>
      </c>
      <c r="D15" s="17" t="s">
        <v>19</v>
      </c>
      <c r="E15" s="25">
        <f>SUM(E16:E26)</f>
        <v>5683.049999999999</v>
      </c>
      <c r="F15" s="17" t="s">
        <v>19</v>
      </c>
      <c r="G15" s="25">
        <f>SUM(G16:G26)</f>
        <v>5683.049999999999</v>
      </c>
      <c r="H15" s="17" t="s">
        <v>19</v>
      </c>
      <c r="I15" s="25">
        <f>SUM(I16:I26)</f>
        <v>5683.049999999999</v>
      </c>
      <c r="J15" s="17" t="s">
        <v>19</v>
      </c>
      <c r="K15" s="25">
        <f>SUM(K16:K26)</f>
        <v>5683.049999999999</v>
      </c>
      <c r="L15" s="17" t="s">
        <v>19</v>
      </c>
      <c r="M15" s="25">
        <f>SUM(M16:M26)</f>
        <v>5683.049999999999</v>
      </c>
      <c r="N15" s="17" t="s">
        <v>19</v>
      </c>
      <c r="O15" s="25">
        <f>SUM(O16:O26)</f>
        <v>5683.049999999999</v>
      </c>
      <c r="P15" s="17" t="s">
        <v>19</v>
      </c>
      <c r="Q15" s="25">
        <f>SUM(Q16:Q26)</f>
        <v>5683.049999999999</v>
      </c>
      <c r="R15" s="17" t="s">
        <v>19</v>
      </c>
      <c r="S15" s="18">
        <f t="shared" si="0"/>
        <v>45464.399999999994</v>
      </c>
      <c r="T15" s="17" t="s">
        <v>50</v>
      </c>
      <c r="U15" s="25"/>
      <c r="V15" s="25">
        <v>967.33</v>
      </c>
      <c r="W15" s="12" t="s">
        <v>6</v>
      </c>
      <c r="X15" s="25"/>
      <c r="Y15" s="25">
        <v>4050.69</v>
      </c>
      <c r="Z15" s="77" t="s">
        <v>102</v>
      </c>
      <c r="AA15" s="71" t="s">
        <v>103</v>
      </c>
      <c r="AB15" s="72">
        <v>189.52</v>
      </c>
      <c r="AC15" s="78" t="s">
        <v>118</v>
      </c>
      <c r="AD15" s="78" t="s">
        <v>134</v>
      </c>
      <c r="AE15" s="78">
        <v>155.72</v>
      </c>
      <c r="AF15" s="19"/>
      <c r="AG15" s="17" t="s">
        <v>163</v>
      </c>
      <c r="AH15" s="25" t="s">
        <v>162</v>
      </c>
      <c r="AI15" s="28">
        <v>144.32</v>
      </c>
      <c r="AJ15" s="12" t="s">
        <v>4</v>
      </c>
      <c r="AK15" s="25"/>
      <c r="AL15" s="25">
        <v>9612.82</v>
      </c>
      <c r="AM15" s="70" t="s">
        <v>191</v>
      </c>
      <c r="AN15" s="71" t="s">
        <v>192</v>
      </c>
      <c r="AO15" s="71">
        <v>1249.94</v>
      </c>
      <c r="AP15" s="70" t="s">
        <v>208</v>
      </c>
      <c r="AQ15" s="71" t="s">
        <v>209</v>
      </c>
      <c r="AR15" s="71">
        <v>2087.69</v>
      </c>
      <c r="AS15" s="70" t="s">
        <v>242</v>
      </c>
      <c r="AT15" s="71" t="s">
        <v>243</v>
      </c>
      <c r="AU15" s="71">
        <v>406.22</v>
      </c>
      <c r="AV15" s="12" t="s">
        <v>182</v>
      </c>
      <c r="AW15" s="25"/>
      <c r="AX15" s="25">
        <v>10338.31</v>
      </c>
      <c r="AY15" s="17" t="s">
        <v>288</v>
      </c>
      <c r="AZ15" s="25" t="s">
        <v>292</v>
      </c>
      <c r="BA15" s="25">
        <v>581.82</v>
      </c>
      <c r="BB15" s="17" t="s">
        <v>277</v>
      </c>
      <c r="BC15" s="25" t="s">
        <v>278</v>
      </c>
      <c r="BD15" s="25">
        <v>1775.46</v>
      </c>
      <c r="BE15" s="17"/>
      <c r="BF15" s="25"/>
      <c r="BG15" s="25"/>
      <c r="BH15" s="19" t="s">
        <v>303</v>
      </c>
      <c r="BI15" s="22" t="s">
        <v>319</v>
      </c>
      <c r="BJ15" s="25">
        <v>44.35</v>
      </c>
      <c r="BK15" s="17" t="s">
        <v>331</v>
      </c>
      <c r="BL15" s="25" t="s">
        <v>332</v>
      </c>
      <c r="BM15" s="25">
        <v>10387.13</v>
      </c>
      <c r="BN15" s="17" t="s">
        <v>293</v>
      </c>
      <c r="BO15" s="25" t="s">
        <v>343</v>
      </c>
      <c r="BP15" s="25">
        <v>180.46</v>
      </c>
      <c r="BQ15" s="10"/>
      <c r="BR15" s="10"/>
      <c r="BS15" s="17"/>
      <c r="BT15" s="25"/>
      <c r="BU15" s="25"/>
      <c r="BV15" s="17" t="s">
        <v>381</v>
      </c>
      <c r="BW15" s="25" t="s">
        <v>382</v>
      </c>
      <c r="BX15" s="25">
        <v>3673.35</v>
      </c>
      <c r="BY15" s="17"/>
      <c r="BZ15" s="25"/>
      <c r="CA15" s="25"/>
      <c r="CB15" s="17" t="s">
        <v>401</v>
      </c>
      <c r="CC15" s="25" t="s">
        <v>400</v>
      </c>
      <c r="CD15" s="25">
        <v>347.17</v>
      </c>
      <c r="CE15" s="17"/>
      <c r="CF15" s="25"/>
      <c r="CG15" s="25"/>
      <c r="CH15" s="19" t="s">
        <v>303</v>
      </c>
      <c r="CI15" s="25" t="s">
        <v>411</v>
      </c>
      <c r="CJ15" s="24">
        <v>44.35</v>
      </c>
      <c r="CK15" s="19" t="s">
        <v>432</v>
      </c>
      <c r="CL15" s="25" t="s">
        <v>433</v>
      </c>
      <c r="CM15" s="24">
        <v>1240.28</v>
      </c>
      <c r="CN15" s="19" t="s">
        <v>440</v>
      </c>
      <c r="CO15" s="19" t="s">
        <v>441</v>
      </c>
      <c r="CP15" s="25">
        <v>603.26</v>
      </c>
      <c r="CQ15" s="19"/>
      <c r="CR15" s="19"/>
      <c r="CS15" s="25"/>
      <c r="CT15" s="19"/>
      <c r="CU15" s="19"/>
      <c r="CV15" s="25"/>
      <c r="CW15" s="19" t="s">
        <v>462</v>
      </c>
      <c r="CX15" s="19" t="s">
        <v>464</v>
      </c>
      <c r="CY15" s="25">
        <v>1081.67</v>
      </c>
      <c r="CZ15" s="19" t="s">
        <v>436</v>
      </c>
      <c r="DA15" s="19" t="s">
        <v>471</v>
      </c>
      <c r="DB15" s="25">
        <v>122.18</v>
      </c>
      <c r="DC15" s="10"/>
      <c r="DD15" s="10"/>
      <c r="DE15" s="17" t="s">
        <v>458</v>
      </c>
      <c r="DF15" s="25" t="s">
        <v>484</v>
      </c>
      <c r="DG15" s="71">
        <v>75.41</v>
      </c>
      <c r="DH15" s="17"/>
      <c r="DI15" s="25"/>
      <c r="DJ15" s="25"/>
      <c r="DK15" s="17" t="s">
        <v>495</v>
      </c>
      <c r="DL15" s="25" t="s">
        <v>490</v>
      </c>
      <c r="DM15" s="71">
        <v>1298.54</v>
      </c>
      <c r="DN15" s="17" t="s">
        <v>508</v>
      </c>
      <c r="DO15" s="25" t="s">
        <v>509</v>
      </c>
      <c r="DP15" s="100">
        <v>241.6</v>
      </c>
      <c r="DQ15" s="17" t="s">
        <v>458</v>
      </c>
      <c r="DR15" s="25" t="s">
        <v>519</v>
      </c>
      <c r="DS15" s="71">
        <v>75.41</v>
      </c>
      <c r="DT15" s="17"/>
      <c r="DU15" s="25"/>
      <c r="DV15" s="25"/>
      <c r="DW15" s="17"/>
      <c r="DX15" s="25"/>
      <c r="DY15" s="25"/>
      <c r="DZ15" s="17"/>
      <c r="EA15" s="25"/>
      <c r="EB15" s="25"/>
      <c r="EC15" s="17"/>
      <c r="ED15" s="25"/>
      <c r="EE15" s="25"/>
      <c r="EF15" s="17" t="s">
        <v>558</v>
      </c>
      <c r="EG15" s="25" t="s">
        <v>559</v>
      </c>
      <c r="EH15" s="71">
        <v>649.27</v>
      </c>
      <c r="EI15" s="17"/>
      <c r="EJ15" s="25"/>
      <c r="EK15" s="25"/>
      <c r="EL15" s="17"/>
      <c r="EM15" s="25"/>
      <c r="EN15" s="25"/>
      <c r="EO15" s="25"/>
      <c r="EP15" s="25"/>
    </row>
    <row r="16" spans="1:146" ht="34.5" customHeight="1">
      <c r="A16" s="17"/>
      <c r="B16" s="17" t="s">
        <v>19</v>
      </c>
      <c r="C16" s="25">
        <v>967.33</v>
      </c>
      <c r="D16" s="17" t="s">
        <v>19</v>
      </c>
      <c r="E16" s="25">
        <v>967.33</v>
      </c>
      <c r="F16" s="17" t="s">
        <v>19</v>
      </c>
      <c r="G16" s="25">
        <v>967.33</v>
      </c>
      <c r="H16" s="17" t="s">
        <v>19</v>
      </c>
      <c r="I16" s="25">
        <v>967.33</v>
      </c>
      <c r="J16" s="17" t="s">
        <v>19</v>
      </c>
      <c r="K16" s="25">
        <v>967.33</v>
      </c>
      <c r="L16" s="17" t="s">
        <v>19</v>
      </c>
      <c r="M16" s="25">
        <v>967.33</v>
      </c>
      <c r="N16" s="17" t="s">
        <v>19</v>
      </c>
      <c r="O16" s="25">
        <v>967.33</v>
      </c>
      <c r="P16" s="17" t="s">
        <v>19</v>
      </c>
      <c r="Q16" s="25">
        <v>967.33</v>
      </c>
      <c r="R16" s="17" t="s">
        <v>19</v>
      </c>
      <c r="S16" s="18">
        <f t="shared" si="0"/>
        <v>7738.64</v>
      </c>
      <c r="T16" s="17" t="s">
        <v>51</v>
      </c>
      <c r="U16" s="25"/>
      <c r="V16" s="25">
        <v>60.46</v>
      </c>
      <c r="W16" s="17" t="s">
        <v>181</v>
      </c>
      <c r="X16" s="25"/>
      <c r="Y16" s="26">
        <v>859.66</v>
      </c>
      <c r="Z16" s="70" t="s">
        <v>104</v>
      </c>
      <c r="AA16" s="71" t="s">
        <v>105</v>
      </c>
      <c r="AB16" s="72">
        <v>346.09</v>
      </c>
      <c r="AC16" s="78" t="s">
        <v>135</v>
      </c>
      <c r="AD16" s="78" t="s">
        <v>136</v>
      </c>
      <c r="AE16" s="78">
        <v>23006.75</v>
      </c>
      <c r="AF16" s="19"/>
      <c r="AG16" s="17" t="s">
        <v>178</v>
      </c>
      <c r="AH16" s="25" t="s">
        <v>179</v>
      </c>
      <c r="AI16" s="25">
        <v>859.66</v>
      </c>
      <c r="AJ16" s="70" t="s">
        <v>163</v>
      </c>
      <c r="AK16" s="71"/>
      <c r="AL16" s="73">
        <v>144.32</v>
      </c>
      <c r="AM16" s="70" t="s">
        <v>193</v>
      </c>
      <c r="AN16" s="71" t="s">
        <v>256</v>
      </c>
      <c r="AO16" s="71">
        <v>2499.88</v>
      </c>
      <c r="AP16" s="70" t="s">
        <v>208</v>
      </c>
      <c r="AQ16" s="71" t="s">
        <v>210</v>
      </c>
      <c r="AR16" s="71">
        <v>654.04</v>
      </c>
      <c r="AS16" s="70" t="s">
        <v>244</v>
      </c>
      <c r="AT16" s="71" t="s">
        <v>245</v>
      </c>
      <c r="AU16" s="71">
        <v>108.45</v>
      </c>
      <c r="AV16" s="17" t="s">
        <v>257</v>
      </c>
      <c r="AW16" s="25"/>
      <c r="AX16" s="25">
        <v>2351.94</v>
      </c>
      <c r="AY16" s="17" t="s">
        <v>293</v>
      </c>
      <c r="AZ16" s="25" t="s">
        <v>294</v>
      </c>
      <c r="BA16" s="25">
        <v>180.46</v>
      </c>
      <c r="BB16" s="17" t="s">
        <v>279</v>
      </c>
      <c r="BC16" s="25" t="s">
        <v>278</v>
      </c>
      <c r="BD16" s="25">
        <v>902.46</v>
      </c>
      <c r="BE16" s="17"/>
      <c r="BF16" s="25"/>
      <c r="BG16" s="25"/>
      <c r="BH16" s="17" t="s">
        <v>320</v>
      </c>
      <c r="BI16" s="25" t="s">
        <v>319</v>
      </c>
      <c r="BJ16" s="25">
        <v>171.33</v>
      </c>
      <c r="BK16" s="17" t="s">
        <v>333</v>
      </c>
      <c r="BL16" s="25" t="s">
        <v>332</v>
      </c>
      <c r="BM16" s="25">
        <v>2186.8</v>
      </c>
      <c r="BN16" s="17" t="s">
        <v>344</v>
      </c>
      <c r="BO16" s="25" t="s">
        <v>343</v>
      </c>
      <c r="BP16" s="25">
        <v>541.39</v>
      </c>
      <c r="BS16" s="17" t="s">
        <v>355</v>
      </c>
      <c r="BT16" s="25" t="s">
        <v>356</v>
      </c>
      <c r="BU16" s="25">
        <v>605.68</v>
      </c>
      <c r="BV16" s="17" t="s">
        <v>348</v>
      </c>
      <c r="BW16" s="25" t="s">
        <v>382</v>
      </c>
      <c r="BX16" s="25">
        <v>13422.11</v>
      </c>
      <c r="BY16" s="17"/>
      <c r="BZ16" s="25"/>
      <c r="CA16" s="25"/>
      <c r="CB16" s="17" t="s">
        <v>402</v>
      </c>
      <c r="CC16" s="25" t="s">
        <v>403</v>
      </c>
      <c r="CD16" s="25">
        <v>22682.55</v>
      </c>
      <c r="CE16" s="17"/>
      <c r="CF16" s="25"/>
      <c r="CG16" s="25"/>
      <c r="CH16" s="17" t="s">
        <v>413</v>
      </c>
      <c r="CI16" s="25" t="s">
        <v>414</v>
      </c>
      <c r="CJ16" s="25">
        <v>310.07</v>
      </c>
      <c r="CK16" s="17" t="s">
        <v>434</v>
      </c>
      <c r="CL16" s="25" t="s">
        <v>433</v>
      </c>
      <c r="CM16" s="25">
        <v>20525.97</v>
      </c>
      <c r="CN16" s="17" t="s">
        <v>272</v>
      </c>
      <c r="CO16" s="25" t="s">
        <v>442</v>
      </c>
      <c r="CP16" s="25">
        <v>1081.67</v>
      </c>
      <c r="CQ16" s="17"/>
      <c r="CR16" s="25"/>
      <c r="CS16" s="25"/>
      <c r="CT16" s="17"/>
      <c r="CU16" s="25"/>
      <c r="CV16" s="25"/>
      <c r="CW16" s="19" t="s">
        <v>416</v>
      </c>
      <c r="CX16" s="25" t="s">
        <v>464</v>
      </c>
      <c r="CY16" s="25">
        <v>1154.2</v>
      </c>
      <c r="CZ16" s="19"/>
      <c r="DA16" s="25"/>
      <c r="DB16" s="25"/>
      <c r="DE16" s="17" t="s">
        <v>361</v>
      </c>
      <c r="DF16" s="25"/>
      <c r="DG16" s="71">
        <v>180.46</v>
      </c>
      <c r="DH16" s="19"/>
      <c r="DI16" s="25"/>
      <c r="DJ16" s="25"/>
      <c r="DK16" s="19" t="s">
        <v>496</v>
      </c>
      <c r="DL16" s="25" t="s">
        <v>490</v>
      </c>
      <c r="DM16" s="71">
        <v>973.89</v>
      </c>
      <c r="DN16" s="19"/>
      <c r="DO16" s="25"/>
      <c r="DP16" s="28"/>
      <c r="DQ16" s="19" t="s">
        <v>520</v>
      </c>
      <c r="DR16" s="25" t="s">
        <v>521</v>
      </c>
      <c r="DS16" s="73">
        <v>27206.1</v>
      </c>
      <c r="DT16" s="19"/>
      <c r="DU16" s="25"/>
      <c r="DV16" s="28"/>
      <c r="DW16" s="19"/>
      <c r="DX16" s="25"/>
      <c r="DY16" s="28"/>
      <c r="DZ16" s="19"/>
      <c r="EA16" s="25"/>
      <c r="EB16" s="28"/>
      <c r="EC16" s="19"/>
      <c r="ED16" s="25"/>
      <c r="EE16" s="28"/>
      <c r="EF16" s="19" t="s">
        <v>560</v>
      </c>
      <c r="EG16" s="25" t="s">
        <v>561</v>
      </c>
      <c r="EH16" s="101">
        <v>550.95</v>
      </c>
      <c r="EI16" s="19"/>
      <c r="EJ16" s="25"/>
      <c r="EK16" s="28"/>
      <c r="EL16" s="19"/>
      <c r="EM16" s="25"/>
      <c r="EN16" s="28"/>
      <c r="EO16" s="28"/>
      <c r="EP16" s="28"/>
    </row>
    <row r="17" spans="1:146" ht="33.75" customHeight="1">
      <c r="A17" s="17"/>
      <c r="B17" s="17" t="s">
        <v>19</v>
      </c>
      <c r="C17" s="25">
        <v>60.46</v>
      </c>
      <c r="D17" s="17" t="s">
        <v>19</v>
      </c>
      <c r="E17" s="25">
        <v>60.46</v>
      </c>
      <c r="F17" s="17" t="s">
        <v>19</v>
      </c>
      <c r="G17" s="25">
        <v>60.46</v>
      </c>
      <c r="H17" s="17" t="s">
        <v>19</v>
      </c>
      <c r="I17" s="25">
        <v>60.46</v>
      </c>
      <c r="J17" s="17" t="s">
        <v>19</v>
      </c>
      <c r="K17" s="25">
        <v>60.46</v>
      </c>
      <c r="L17" s="17" t="s">
        <v>19</v>
      </c>
      <c r="M17" s="25">
        <v>60.46</v>
      </c>
      <c r="N17" s="17" t="s">
        <v>19</v>
      </c>
      <c r="O17" s="25">
        <v>60.46</v>
      </c>
      <c r="P17" s="17" t="s">
        <v>19</v>
      </c>
      <c r="Q17" s="25">
        <v>60.46</v>
      </c>
      <c r="R17" s="17" t="s">
        <v>19</v>
      </c>
      <c r="S17" s="18">
        <f t="shared" si="0"/>
        <v>483.67999999999995</v>
      </c>
      <c r="T17" s="17" t="s">
        <v>52</v>
      </c>
      <c r="U17" s="25"/>
      <c r="V17" s="25">
        <v>241.83</v>
      </c>
      <c r="W17" s="70" t="s">
        <v>588</v>
      </c>
      <c r="X17" s="71" t="s">
        <v>589</v>
      </c>
      <c r="Y17" s="72">
        <v>206.18</v>
      </c>
      <c r="Z17" s="70" t="s">
        <v>106</v>
      </c>
      <c r="AA17" s="71" t="s">
        <v>107</v>
      </c>
      <c r="AB17" s="72">
        <v>530.04</v>
      </c>
      <c r="AC17" s="78" t="s">
        <v>100</v>
      </c>
      <c r="AD17" s="78" t="s">
        <v>137</v>
      </c>
      <c r="AE17" s="79">
        <f>5897.26/7</f>
        <v>842.4657142857143</v>
      </c>
      <c r="AF17" s="24"/>
      <c r="AG17" s="12" t="s">
        <v>4</v>
      </c>
      <c r="AH17" s="25"/>
      <c r="AI17" s="25">
        <v>9612.82</v>
      </c>
      <c r="AJ17" s="12" t="s">
        <v>182</v>
      </c>
      <c r="AK17" s="25"/>
      <c r="AL17" s="25">
        <v>10338.31</v>
      </c>
      <c r="AM17" s="70" t="s">
        <v>194</v>
      </c>
      <c r="AN17" s="71" t="s">
        <v>195</v>
      </c>
      <c r="AO17" s="71">
        <v>164.95</v>
      </c>
      <c r="AP17" s="70" t="s">
        <v>211</v>
      </c>
      <c r="AQ17" s="71" t="s">
        <v>212</v>
      </c>
      <c r="AR17" s="71">
        <v>884.16</v>
      </c>
      <c r="AS17" s="70" t="s">
        <v>233</v>
      </c>
      <c r="AT17" s="71" t="s">
        <v>246</v>
      </c>
      <c r="AU17" s="71">
        <v>165.52</v>
      </c>
      <c r="AV17" s="17" t="s">
        <v>367</v>
      </c>
      <c r="AW17" s="25"/>
      <c r="AX17" s="25">
        <v>60.46</v>
      </c>
      <c r="AY17" s="17" t="s">
        <v>181</v>
      </c>
      <c r="AZ17" s="25" t="s">
        <v>299</v>
      </c>
      <c r="BA17" s="25">
        <v>859.66</v>
      </c>
      <c r="BB17" s="19" t="s">
        <v>247</v>
      </c>
      <c r="BC17" s="25" t="s">
        <v>295</v>
      </c>
      <c r="BD17" s="25">
        <v>116.51</v>
      </c>
      <c r="BE17" s="19" t="s">
        <v>247</v>
      </c>
      <c r="BF17" s="19" t="s">
        <v>306</v>
      </c>
      <c r="BG17" s="25">
        <v>116.51</v>
      </c>
      <c r="BH17" s="19" t="s">
        <v>247</v>
      </c>
      <c r="BI17" s="25"/>
      <c r="BJ17" s="25">
        <v>116.51</v>
      </c>
      <c r="BK17" s="19" t="s">
        <v>247</v>
      </c>
      <c r="BL17" s="25"/>
      <c r="BM17" s="25">
        <v>116.51</v>
      </c>
      <c r="BN17" s="19" t="s">
        <v>247</v>
      </c>
      <c r="BO17" s="25"/>
      <c r="BP17" s="25">
        <v>116.51</v>
      </c>
      <c r="BS17" s="19" t="s">
        <v>272</v>
      </c>
      <c r="BT17" s="25" t="s">
        <v>357</v>
      </c>
      <c r="BU17" s="25">
        <v>1081.67</v>
      </c>
      <c r="BV17" s="17" t="s">
        <v>368</v>
      </c>
      <c r="BW17" s="25"/>
      <c r="BX17" s="25">
        <v>670.29</v>
      </c>
      <c r="BY17" s="19"/>
      <c r="BZ17" s="25"/>
      <c r="CA17" s="25"/>
      <c r="CB17" s="17" t="s">
        <v>303</v>
      </c>
      <c r="CC17" s="25" t="s">
        <v>404</v>
      </c>
      <c r="CD17" s="25">
        <v>44.35</v>
      </c>
      <c r="CE17" s="19"/>
      <c r="CF17" s="25"/>
      <c r="CG17" s="25"/>
      <c r="CH17" s="19" t="s">
        <v>415</v>
      </c>
      <c r="CI17" s="19" t="s">
        <v>414</v>
      </c>
      <c r="CJ17" s="25">
        <v>804.33</v>
      </c>
      <c r="CK17" s="17" t="s">
        <v>368</v>
      </c>
      <c r="CL17" s="25"/>
      <c r="CM17" s="25">
        <v>670.29</v>
      </c>
      <c r="CN17" s="17" t="s">
        <v>368</v>
      </c>
      <c r="CO17" s="25"/>
      <c r="CP17" s="25">
        <v>670.29</v>
      </c>
      <c r="CQ17" s="17" t="s">
        <v>368</v>
      </c>
      <c r="CR17" s="25"/>
      <c r="CS17" s="25">
        <v>670.29</v>
      </c>
      <c r="CT17" s="17" t="s">
        <v>368</v>
      </c>
      <c r="CU17" s="25"/>
      <c r="CV17" s="25">
        <v>670.29</v>
      </c>
      <c r="CW17" s="17" t="s">
        <v>368</v>
      </c>
      <c r="CX17" s="25"/>
      <c r="CY17" s="25">
        <v>670.29</v>
      </c>
      <c r="CZ17" s="17" t="s">
        <v>368</v>
      </c>
      <c r="DA17" s="25"/>
      <c r="DB17" s="25">
        <v>670.29</v>
      </c>
      <c r="DE17" s="19" t="s">
        <v>363</v>
      </c>
      <c r="DF17" s="19"/>
      <c r="DG17" s="71">
        <v>120.3</v>
      </c>
      <c r="DH17" s="17"/>
      <c r="DI17" s="25"/>
      <c r="DJ17" s="25"/>
      <c r="DK17" s="19" t="s">
        <v>497</v>
      </c>
      <c r="DL17" s="19" t="s">
        <v>490</v>
      </c>
      <c r="DM17" s="71">
        <v>2388.8</v>
      </c>
      <c r="DN17" s="19"/>
      <c r="DO17" s="19"/>
      <c r="DP17" s="25"/>
      <c r="DQ17" s="19" t="s">
        <v>597</v>
      </c>
      <c r="DR17" s="19"/>
      <c r="DS17" s="71">
        <v>4250.06</v>
      </c>
      <c r="DT17" s="19"/>
      <c r="DU17" s="19"/>
      <c r="DV17" s="25"/>
      <c r="DW17" s="19"/>
      <c r="DX17" s="19"/>
      <c r="DY17" s="25"/>
      <c r="DZ17" s="19"/>
      <c r="EA17" s="19"/>
      <c r="EB17" s="25"/>
      <c r="EC17" s="19"/>
      <c r="ED17" s="19"/>
      <c r="EE17" s="25"/>
      <c r="EF17" s="19" t="s">
        <v>562</v>
      </c>
      <c r="EG17" s="19" t="s">
        <v>563</v>
      </c>
      <c r="EH17" s="100">
        <v>176.18</v>
      </c>
      <c r="EI17" s="19"/>
      <c r="EJ17" s="19"/>
      <c r="EK17" s="25"/>
      <c r="EL17" s="19"/>
      <c r="EM17" s="19"/>
      <c r="EN17" s="25"/>
      <c r="EO17" s="25"/>
      <c r="EP17" s="25"/>
    </row>
    <row r="18" spans="1:146" ht="22.5">
      <c r="A18" s="17"/>
      <c r="B18" s="17" t="s">
        <v>19</v>
      </c>
      <c r="C18" s="25">
        <v>241.83</v>
      </c>
      <c r="D18" s="17" t="s">
        <v>19</v>
      </c>
      <c r="E18" s="25">
        <v>241.83</v>
      </c>
      <c r="F18" s="17" t="s">
        <v>19</v>
      </c>
      <c r="G18" s="25">
        <v>241.83</v>
      </c>
      <c r="H18" s="17" t="s">
        <v>19</v>
      </c>
      <c r="I18" s="25">
        <v>241.83</v>
      </c>
      <c r="J18" s="17" t="s">
        <v>19</v>
      </c>
      <c r="K18" s="25">
        <v>241.83</v>
      </c>
      <c r="L18" s="17" t="s">
        <v>19</v>
      </c>
      <c r="M18" s="25">
        <v>241.83</v>
      </c>
      <c r="N18" s="17" t="s">
        <v>19</v>
      </c>
      <c r="O18" s="25">
        <v>241.83</v>
      </c>
      <c r="P18" s="17" t="s">
        <v>19</v>
      </c>
      <c r="Q18" s="25">
        <v>241.83</v>
      </c>
      <c r="R18" s="17" t="s">
        <v>19</v>
      </c>
      <c r="S18" s="18">
        <f t="shared" si="0"/>
        <v>1934.6399999999999</v>
      </c>
      <c r="T18" s="17" t="s">
        <v>53</v>
      </c>
      <c r="U18" s="25"/>
      <c r="V18" s="25">
        <v>785.95</v>
      </c>
      <c r="W18" s="74" t="s">
        <v>118</v>
      </c>
      <c r="X18" s="75" t="s">
        <v>590</v>
      </c>
      <c r="Y18" s="76">
        <v>167.44</v>
      </c>
      <c r="Z18" s="70" t="s">
        <v>108</v>
      </c>
      <c r="AA18" s="71" t="s">
        <v>109</v>
      </c>
      <c r="AB18" s="72">
        <v>174.13</v>
      </c>
      <c r="AC18" s="78" t="s">
        <v>138</v>
      </c>
      <c r="AD18" s="78" t="s">
        <v>139</v>
      </c>
      <c r="AE18" s="78">
        <v>3629.57</v>
      </c>
      <c r="AF18" s="19"/>
      <c r="AG18" s="12" t="s">
        <v>182</v>
      </c>
      <c r="AH18" s="25"/>
      <c r="AI18" s="25">
        <v>10338.31</v>
      </c>
      <c r="AJ18" s="70" t="s">
        <v>5</v>
      </c>
      <c r="AK18" s="71"/>
      <c r="AL18" s="73">
        <v>116.51</v>
      </c>
      <c r="AM18" s="17" t="s">
        <v>247</v>
      </c>
      <c r="AN18" s="25" t="s">
        <v>248</v>
      </c>
      <c r="AO18" s="25">
        <v>116.51</v>
      </c>
      <c r="AP18" s="70" t="s">
        <v>213</v>
      </c>
      <c r="AQ18" s="71" t="s">
        <v>214</v>
      </c>
      <c r="AR18" s="71">
        <v>164.95</v>
      </c>
      <c r="AS18" s="17"/>
      <c r="AT18" s="25"/>
      <c r="AU18" s="25"/>
      <c r="AV18" s="17" t="s">
        <v>368</v>
      </c>
      <c r="AW18" s="25"/>
      <c r="AX18" s="25">
        <v>60.46</v>
      </c>
      <c r="AY18" s="19" t="s">
        <v>247</v>
      </c>
      <c r="AZ18" s="19" t="s">
        <v>298</v>
      </c>
      <c r="BA18" s="19">
        <v>116.51</v>
      </c>
      <c r="BB18" s="17" t="s">
        <v>181</v>
      </c>
      <c r="BC18" s="25" t="s">
        <v>296</v>
      </c>
      <c r="BD18" s="25">
        <v>859.66</v>
      </c>
      <c r="BE18" s="17" t="s">
        <v>181</v>
      </c>
      <c r="BF18" s="25" t="s">
        <v>307</v>
      </c>
      <c r="BG18" s="25">
        <v>859.66</v>
      </c>
      <c r="BH18" s="17" t="s">
        <v>181</v>
      </c>
      <c r="BI18" s="25"/>
      <c r="BJ18" s="25">
        <v>859.66</v>
      </c>
      <c r="BK18" s="17" t="s">
        <v>181</v>
      </c>
      <c r="BL18" s="25"/>
      <c r="BM18" s="25">
        <v>859.66</v>
      </c>
      <c r="BN18" s="17" t="s">
        <v>181</v>
      </c>
      <c r="BO18" s="25"/>
      <c r="BP18" s="25">
        <v>859.66</v>
      </c>
      <c r="BS18" s="17" t="s">
        <v>329</v>
      </c>
      <c r="BT18" s="25" t="s">
        <v>357</v>
      </c>
      <c r="BU18" s="25">
        <v>781.54</v>
      </c>
      <c r="BV18" s="17" t="s">
        <v>383</v>
      </c>
      <c r="BW18" s="25" t="s">
        <v>382</v>
      </c>
      <c r="BX18" s="25">
        <v>4011.05</v>
      </c>
      <c r="BY18" s="17"/>
      <c r="BZ18" s="25"/>
      <c r="CA18" s="25"/>
      <c r="CB18" s="17" t="s">
        <v>368</v>
      </c>
      <c r="CC18" s="25"/>
      <c r="CD18" s="25">
        <v>670.29</v>
      </c>
      <c r="CE18" s="17"/>
      <c r="CF18" s="25"/>
      <c r="CG18" s="25"/>
      <c r="CH18" s="17" t="s">
        <v>416</v>
      </c>
      <c r="CI18" s="25" t="s">
        <v>417</v>
      </c>
      <c r="CJ18" s="25">
        <v>671.67</v>
      </c>
      <c r="CK18" s="17"/>
      <c r="CL18" s="25"/>
      <c r="CM18" s="25"/>
      <c r="CN18" s="17" t="s">
        <v>444</v>
      </c>
      <c r="CO18" s="25" t="s">
        <v>445</v>
      </c>
      <c r="CP18" s="25">
        <v>12965.6</v>
      </c>
      <c r="CQ18" s="17"/>
      <c r="CR18" s="25"/>
      <c r="CS18" s="25"/>
      <c r="CT18" s="17"/>
      <c r="CU18" s="25"/>
      <c r="CV18" s="25"/>
      <c r="CW18" s="17" t="s">
        <v>393</v>
      </c>
      <c r="CX18" s="25" t="s">
        <v>465</v>
      </c>
      <c r="CY18" s="25">
        <v>56574.4</v>
      </c>
      <c r="CZ18" s="17"/>
      <c r="DA18" s="25"/>
      <c r="DB18" s="25"/>
      <c r="DE18" s="17"/>
      <c r="DF18" s="25"/>
      <c r="DG18" s="25"/>
      <c r="DH18" s="17"/>
      <c r="DI18" s="25"/>
      <c r="DJ18" s="25"/>
      <c r="DK18" s="17" t="s">
        <v>498</v>
      </c>
      <c r="DL18" s="25" t="s">
        <v>499</v>
      </c>
      <c r="DM18" s="71">
        <v>106928.47</v>
      </c>
      <c r="DN18" s="17"/>
      <c r="DO18" s="25"/>
      <c r="DP18" s="25"/>
      <c r="DQ18" s="17"/>
      <c r="DR18" s="25"/>
      <c r="DS18" s="25"/>
      <c r="DT18" s="17"/>
      <c r="DU18" s="25"/>
      <c r="DV18" s="25"/>
      <c r="DW18" s="17"/>
      <c r="DX18" s="25"/>
      <c r="DY18" s="25"/>
      <c r="DZ18" s="17"/>
      <c r="EA18" s="25"/>
      <c r="EB18" s="25"/>
      <c r="EC18" s="17"/>
      <c r="ED18" s="25"/>
      <c r="EE18" s="25"/>
      <c r="EF18" s="17" t="s">
        <v>580</v>
      </c>
      <c r="EG18" s="25" t="s">
        <v>581</v>
      </c>
      <c r="EH18" s="71">
        <v>649.27</v>
      </c>
      <c r="EI18" s="17"/>
      <c r="EJ18" s="25"/>
      <c r="EK18" s="25"/>
      <c r="EL18" s="17"/>
      <c r="EM18" s="25"/>
      <c r="EN18" s="25"/>
      <c r="EO18" s="25"/>
      <c r="EP18" s="25"/>
    </row>
    <row r="19" spans="1:146" ht="22.5">
      <c r="A19" s="17"/>
      <c r="B19" s="17" t="s">
        <v>19</v>
      </c>
      <c r="C19" s="25">
        <v>785.95</v>
      </c>
      <c r="D19" s="17" t="s">
        <v>19</v>
      </c>
      <c r="E19" s="25">
        <v>785.95</v>
      </c>
      <c r="F19" s="17" t="s">
        <v>19</v>
      </c>
      <c r="G19" s="25">
        <v>785.95</v>
      </c>
      <c r="H19" s="17" t="s">
        <v>19</v>
      </c>
      <c r="I19" s="25">
        <v>785.95</v>
      </c>
      <c r="J19" s="17" t="s">
        <v>19</v>
      </c>
      <c r="K19" s="25">
        <v>785.95</v>
      </c>
      <c r="L19" s="17" t="s">
        <v>19</v>
      </c>
      <c r="M19" s="25">
        <v>785.95</v>
      </c>
      <c r="N19" s="17" t="s">
        <v>19</v>
      </c>
      <c r="O19" s="25">
        <v>785.95</v>
      </c>
      <c r="P19" s="17" t="s">
        <v>19</v>
      </c>
      <c r="Q19" s="25">
        <v>785.95</v>
      </c>
      <c r="R19" s="17" t="s">
        <v>19</v>
      </c>
      <c r="S19" s="18">
        <f t="shared" si="0"/>
        <v>6287.599999999999</v>
      </c>
      <c r="T19" s="17" t="s">
        <v>54</v>
      </c>
      <c r="U19" s="25"/>
      <c r="V19" s="25">
        <v>60.46</v>
      </c>
      <c r="W19" s="74" t="s">
        <v>118</v>
      </c>
      <c r="X19" s="75" t="s">
        <v>591</v>
      </c>
      <c r="Y19" s="76">
        <v>174.14</v>
      </c>
      <c r="Z19" s="70" t="s">
        <v>110</v>
      </c>
      <c r="AA19" s="71" t="s">
        <v>111</v>
      </c>
      <c r="AB19" s="72">
        <v>174.13</v>
      </c>
      <c r="AC19" s="78" t="s">
        <v>140</v>
      </c>
      <c r="AD19" s="78" t="s">
        <v>141</v>
      </c>
      <c r="AE19" s="78">
        <v>263.1</v>
      </c>
      <c r="AF19" s="19"/>
      <c r="AG19" s="17" t="s">
        <v>367</v>
      </c>
      <c r="AH19" s="25"/>
      <c r="AI19" s="25">
        <v>60.46</v>
      </c>
      <c r="AJ19" s="17" t="s">
        <v>178</v>
      </c>
      <c r="AK19" s="25" t="s">
        <v>179</v>
      </c>
      <c r="AL19" s="25">
        <v>859.66</v>
      </c>
      <c r="AM19" s="17" t="s">
        <v>249</v>
      </c>
      <c r="AN19" s="25" t="s">
        <v>248</v>
      </c>
      <c r="AO19" s="25">
        <v>144.32</v>
      </c>
      <c r="AP19" s="70" t="s">
        <v>215</v>
      </c>
      <c r="AQ19" s="71" t="s">
        <v>216</v>
      </c>
      <c r="AR19" s="71">
        <v>700.86</v>
      </c>
      <c r="AS19" s="17" t="s">
        <v>181</v>
      </c>
      <c r="AT19" s="25" t="s">
        <v>251</v>
      </c>
      <c r="AU19" s="25">
        <v>859.66</v>
      </c>
      <c r="AV19" s="17" t="s">
        <v>369</v>
      </c>
      <c r="AW19" s="25"/>
      <c r="AX19" s="25">
        <v>1027.79</v>
      </c>
      <c r="AY19" s="12" t="s">
        <v>4</v>
      </c>
      <c r="AZ19" s="25"/>
      <c r="BA19" s="25">
        <v>9612.82</v>
      </c>
      <c r="BB19" s="17" t="s">
        <v>297</v>
      </c>
      <c r="BC19" s="25"/>
      <c r="BD19" s="25">
        <v>181.38</v>
      </c>
      <c r="BE19" s="17" t="s">
        <v>297</v>
      </c>
      <c r="BF19" s="25"/>
      <c r="BG19" s="25">
        <v>181.38</v>
      </c>
      <c r="BH19" s="17" t="s">
        <v>297</v>
      </c>
      <c r="BI19" s="25"/>
      <c r="BJ19" s="25">
        <v>181.38</v>
      </c>
      <c r="BK19" s="17" t="s">
        <v>297</v>
      </c>
      <c r="BL19" s="25"/>
      <c r="BM19" s="25">
        <v>181.38</v>
      </c>
      <c r="BN19" s="17" t="s">
        <v>297</v>
      </c>
      <c r="BO19" s="25"/>
      <c r="BP19" s="25">
        <v>181.38</v>
      </c>
      <c r="BS19" s="17" t="s">
        <v>303</v>
      </c>
      <c r="BT19" s="25" t="s">
        <v>358</v>
      </c>
      <c r="BU19" s="25">
        <v>44.35</v>
      </c>
      <c r="BV19" s="17" t="s">
        <v>384</v>
      </c>
      <c r="BW19" s="25" t="s">
        <v>382</v>
      </c>
      <c r="BX19" s="25">
        <v>7238.97</v>
      </c>
      <c r="BY19" s="17"/>
      <c r="BZ19" s="25"/>
      <c r="CA19" s="25"/>
      <c r="CB19" s="17"/>
      <c r="CC19" s="25"/>
      <c r="CD19" s="25"/>
      <c r="CE19" s="17"/>
      <c r="CF19" s="25"/>
      <c r="CG19" s="25"/>
      <c r="CH19" s="19" t="s">
        <v>303</v>
      </c>
      <c r="CI19" s="19" t="s">
        <v>418</v>
      </c>
      <c r="CJ19" s="25">
        <v>44.35</v>
      </c>
      <c r="CK19" s="19"/>
      <c r="CL19" s="19"/>
      <c r="CM19" s="25"/>
      <c r="CN19" s="17"/>
      <c r="CO19" s="25"/>
      <c r="CP19" s="25"/>
      <c r="CQ19" s="17"/>
      <c r="CR19" s="25"/>
      <c r="CS19" s="25"/>
      <c r="CT19" s="17"/>
      <c r="CU19" s="25"/>
      <c r="CV19" s="25"/>
      <c r="CW19" s="17" t="s">
        <v>472</v>
      </c>
      <c r="CX19" s="25" t="s">
        <v>473</v>
      </c>
      <c r="CY19" s="25">
        <v>44573.53</v>
      </c>
      <c r="CZ19" s="17"/>
      <c r="DA19" s="25"/>
      <c r="DB19" s="25"/>
      <c r="DE19" s="17" t="s">
        <v>501</v>
      </c>
      <c r="DF19" s="25"/>
      <c r="DG19" s="71">
        <v>1362.77</v>
      </c>
      <c r="DH19" s="17"/>
      <c r="DI19" s="25"/>
      <c r="DJ19" s="25"/>
      <c r="DK19" s="17" t="s">
        <v>361</v>
      </c>
      <c r="DL19" s="25"/>
      <c r="DM19" s="71">
        <v>180.46</v>
      </c>
      <c r="DN19" s="17" t="s">
        <v>361</v>
      </c>
      <c r="DO19" s="25"/>
      <c r="DP19" s="71">
        <v>180.46</v>
      </c>
      <c r="DQ19" s="17" t="s">
        <v>361</v>
      </c>
      <c r="DR19" s="25"/>
      <c r="DS19" s="71">
        <v>180.46</v>
      </c>
      <c r="DT19" s="17" t="s">
        <v>361</v>
      </c>
      <c r="DU19" s="25"/>
      <c r="DV19" s="71">
        <v>180.46</v>
      </c>
      <c r="DW19" s="17" t="s">
        <v>361</v>
      </c>
      <c r="DX19" s="25"/>
      <c r="DY19" s="71">
        <v>180.46</v>
      </c>
      <c r="DZ19" s="17" t="s">
        <v>361</v>
      </c>
      <c r="EA19" s="25"/>
      <c r="EB19" s="71">
        <v>180.46</v>
      </c>
      <c r="EC19" s="17" t="s">
        <v>361</v>
      </c>
      <c r="ED19" s="25"/>
      <c r="EE19" s="71">
        <v>180.46</v>
      </c>
      <c r="EF19" s="17" t="s">
        <v>361</v>
      </c>
      <c r="EG19" s="25"/>
      <c r="EH19" s="71">
        <v>180.46</v>
      </c>
      <c r="EI19" s="17" t="s">
        <v>361</v>
      </c>
      <c r="EJ19" s="25"/>
      <c r="EK19" s="71">
        <v>180.46</v>
      </c>
      <c r="EL19" s="17" t="s">
        <v>361</v>
      </c>
      <c r="EM19" s="25"/>
      <c r="EN19" s="71">
        <v>180.46</v>
      </c>
      <c r="EO19" s="25"/>
      <c r="EP19" s="25"/>
    </row>
    <row r="20" spans="1:146" ht="21" customHeight="1">
      <c r="A20" s="17"/>
      <c r="B20" s="17" t="s">
        <v>19</v>
      </c>
      <c r="C20" s="25">
        <v>60.46</v>
      </c>
      <c r="D20" s="17" t="s">
        <v>19</v>
      </c>
      <c r="E20" s="25">
        <v>60.46</v>
      </c>
      <c r="F20" s="17" t="s">
        <v>19</v>
      </c>
      <c r="G20" s="25">
        <v>60.46</v>
      </c>
      <c r="H20" s="17" t="s">
        <v>19</v>
      </c>
      <c r="I20" s="25">
        <v>60.46</v>
      </c>
      <c r="J20" s="17" t="s">
        <v>19</v>
      </c>
      <c r="K20" s="25">
        <v>60.46</v>
      </c>
      <c r="L20" s="17" t="s">
        <v>19</v>
      </c>
      <c r="M20" s="25">
        <v>60.46</v>
      </c>
      <c r="N20" s="17" t="s">
        <v>19</v>
      </c>
      <c r="O20" s="25">
        <v>60.46</v>
      </c>
      <c r="P20" s="17" t="s">
        <v>19</v>
      </c>
      <c r="Q20" s="25">
        <v>60.46</v>
      </c>
      <c r="R20" s="17" t="s">
        <v>19</v>
      </c>
      <c r="S20" s="18">
        <f t="shared" si="0"/>
        <v>483.67999999999995</v>
      </c>
      <c r="T20" s="17" t="s">
        <v>55</v>
      </c>
      <c r="U20" s="25"/>
      <c r="V20" s="25">
        <v>846.41</v>
      </c>
      <c r="W20" s="17"/>
      <c r="X20" s="25"/>
      <c r="Y20" s="26"/>
      <c r="Z20" s="70" t="s">
        <v>112</v>
      </c>
      <c r="AA20" s="71" t="s">
        <v>113</v>
      </c>
      <c r="AB20" s="72">
        <v>167.52</v>
      </c>
      <c r="AC20" s="78" t="s">
        <v>142</v>
      </c>
      <c r="AD20" s="78" t="s">
        <v>143</v>
      </c>
      <c r="AE20" s="78">
        <f>4902.75/6</f>
        <v>817.125</v>
      </c>
      <c r="AF20" s="19"/>
      <c r="AG20" s="17" t="s">
        <v>368</v>
      </c>
      <c r="AH20" s="25"/>
      <c r="AI20" s="25">
        <v>60.46</v>
      </c>
      <c r="AJ20" s="17" t="s">
        <v>257</v>
      </c>
      <c r="AK20" s="25"/>
      <c r="AL20" s="25">
        <v>9138.09</v>
      </c>
      <c r="AM20" s="17" t="s">
        <v>181</v>
      </c>
      <c r="AN20" s="25" t="s">
        <v>250</v>
      </c>
      <c r="AO20" s="25">
        <v>859.66</v>
      </c>
      <c r="AP20" s="70" t="s">
        <v>217</v>
      </c>
      <c r="AQ20" s="71" t="s">
        <v>218</v>
      </c>
      <c r="AR20" s="73">
        <v>1874.73</v>
      </c>
      <c r="AS20" s="19" t="s">
        <v>247</v>
      </c>
      <c r="AT20" s="19" t="s">
        <v>252</v>
      </c>
      <c r="AU20" s="19">
        <v>116.51</v>
      </c>
      <c r="AV20" s="17" t="s">
        <v>297</v>
      </c>
      <c r="AW20" s="25"/>
      <c r="AX20" s="25">
        <v>181.38</v>
      </c>
      <c r="AY20" s="12" t="s">
        <v>182</v>
      </c>
      <c r="AZ20" s="25"/>
      <c r="BA20" s="25">
        <v>10338.31</v>
      </c>
      <c r="BB20" s="12" t="s">
        <v>4</v>
      </c>
      <c r="BC20" s="25"/>
      <c r="BD20" s="25">
        <v>9612.82</v>
      </c>
      <c r="BE20" s="12" t="s">
        <v>4</v>
      </c>
      <c r="BF20" s="25"/>
      <c r="BG20" s="25">
        <v>9612.82</v>
      </c>
      <c r="BH20" s="12" t="s">
        <v>4</v>
      </c>
      <c r="BI20" s="25"/>
      <c r="BJ20" s="25">
        <v>9612.82</v>
      </c>
      <c r="BK20" s="12" t="s">
        <v>4</v>
      </c>
      <c r="BL20" s="25"/>
      <c r="BM20" s="25">
        <v>9612.82</v>
      </c>
      <c r="BN20" s="12" t="s">
        <v>4</v>
      </c>
      <c r="BO20" s="25"/>
      <c r="BP20" s="25">
        <v>9612.82</v>
      </c>
      <c r="BS20" s="17" t="s">
        <v>359</v>
      </c>
      <c r="BT20" s="25" t="s">
        <v>360</v>
      </c>
      <c r="BU20" s="25">
        <v>8000</v>
      </c>
      <c r="BV20" s="17" t="s">
        <v>384</v>
      </c>
      <c r="BW20" s="25" t="s">
        <v>382</v>
      </c>
      <c r="BX20" s="25">
        <v>1876.8</v>
      </c>
      <c r="BY20" s="17"/>
      <c r="BZ20" s="25"/>
      <c r="CA20" s="25"/>
      <c r="CB20" s="17"/>
      <c r="CC20" s="25"/>
      <c r="CD20" s="25"/>
      <c r="CE20" s="17"/>
      <c r="CF20" s="25"/>
      <c r="CG20" s="25"/>
      <c r="CH20" s="17" t="s">
        <v>419</v>
      </c>
      <c r="CI20" s="25" t="s">
        <v>420</v>
      </c>
      <c r="CJ20" s="25">
        <v>244.36</v>
      </c>
      <c r="CK20" s="17"/>
      <c r="CL20" s="25"/>
      <c r="CM20" s="25"/>
      <c r="CN20" s="17"/>
      <c r="CO20" s="25"/>
      <c r="CP20" s="25"/>
      <c r="CQ20" s="17"/>
      <c r="CR20" s="25"/>
      <c r="CS20" s="25"/>
      <c r="CT20" s="17"/>
      <c r="CU20" s="25"/>
      <c r="CV20" s="25"/>
      <c r="CW20" s="17"/>
      <c r="CX20" s="25"/>
      <c r="CY20" s="25"/>
      <c r="CZ20" s="17"/>
      <c r="DA20" s="25"/>
      <c r="DB20" s="25"/>
      <c r="DE20" s="17"/>
      <c r="DF20" s="25"/>
      <c r="DG20" s="25"/>
      <c r="DH20" s="17"/>
      <c r="DI20" s="25"/>
      <c r="DJ20" s="25"/>
      <c r="DK20" s="82" t="s">
        <v>363</v>
      </c>
      <c r="DL20" s="82"/>
      <c r="DM20" s="71">
        <v>120.3</v>
      </c>
      <c r="DN20" s="82" t="s">
        <v>363</v>
      </c>
      <c r="DO20" s="82"/>
      <c r="DP20" s="71">
        <v>120.3</v>
      </c>
      <c r="DQ20" s="82" t="s">
        <v>363</v>
      </c>
      <c r="DR20" s="82"/>
      <c r="DS20" s="71">
        <v>120.3</v>
      </c>
      <c r="DT20" s="82" t="s">
        <v>363</v>
      </c>
      <c r="DU20" s="82"/>
      <c r="DV20" s="71">
        <v>120.3</v>
      </c>
      <c r="DW20" s="82" t="s">
        <v>363</v>
      </c>
      <c r="DX20" s="82"/>
      <c r="DY20" s="71">
        <v>120.3</v>
      </c>
      <c r="DZ20" s="82" t="s">
        <v>363</v>
      </c>
      <c r="EA20" s="82"/>
      <c r="EB20" s="71">
        <v>120.3</v>
      </c>
      <c r="EC20" s="82" t="s">
        <v>363</v>
      </c>
      <c r="ED20" s="82"/>
      <c r="EE20" s="71">
        <v>120.3</v>
      </c>
      <c r="EF20" s="82" t="s">
        <v>363</v>
      </c>
      <c r="EG20" s="82"/>
      <c r="EH20" s="71">
        <v>120.3</v>
      </c>
      <c r="EI20" s="82" t="s">
        <v>363</v>
      </c>
      <c r="EJ20" s="82"/>
      <c r="EK20" s="71">
        <v>120.3</v>
      </c>
      <c r="EL20" s="82" t="s">
        <v>363</v>
      </c>
      <c r="EM20" s="82"/>
      <c r="EN20" s="71">
        <v>120.3</v>
      </c>
      <c r="EO20" s="25"/>
      <c r="EP20" s="25"/>
    </row>
    <row r="21" spans="1:146" ht="34.5" customHeight="1">
      <c r="A21" s="17"/>
      <c r="B21" s="17" t="s">
        <v>19</v>
      </c>
      <c r="C21" s="25">
        <v>846.41</v>
      </c>
      <c r="D21" s="17" t="s">
        <v>19</v>
      </c>
      <c r="E21" s="25">
        <v>846.41</v>
      </c>
      <c r="F21" s="17" t="s">
        <v>19</v>
      </c>
      <c r="G21" s="25">
        <v>846.41</v>
      </c>
      <c r="H21" s="17" t="s">
        <v>19</v>
      </c>
      <c r="I21" s="25">
        <v>846.41</v>
      </c>
      <c r="J21" s="17" t="s">
        <v>19</v>
      </c>
      <c r="K21" s="25">
        <v>846.41</v>
      </c>
      <c r="L21" s="17" t="s">
        <v>19</v>
      </c>
      <c r="M21" s="25">
        <v>846.41</v>
      </c>
      <c r="N21" s="17" t="s">
        <v>19</v>
      </c>
      <c r="O21" s="25">
        <v>846.41</v>
      </c>
      <c r="P21" s="17" t="s">
        <v>19</v>
      </c>
      <c r="Q21" s="25">
        <v>846.41</v>
      </c>
      <c r="R21" s="17" t="s">
        <v>19</v>
      </c>
      <c r="S21" s="18">
        <f t="shared" si="0"/>
        <v>6771.28</v>
      </c>
      <c r="T21" s="17" t="s">
        <v>56</v>
      </c>
      <c r="U21" s="25"/>
      <c r="V21" s="25">
        <v>60.46</v>
      </c>
      <c r="W21" s="17"/>
      <c r="X21" s="25"/>
      <c r="Y21" s="26"/>
      <c r="Z21" s="70" t="s">
        <v>114</v>
      </c>
      <c r="AA21" s="71" t="s">
        <v>115</v>
      </c>
      <c r="AB21" s="72">
        <v>382.05</v>
      </c>
      <c r="AC21" s="78" t="s">
        <v>112</v>
      </c>
      <c r="AD21" s="78" t="s">
        <v>144</v>
      </c>
      <c r="AE21" s="78">
        <v>298.25</v>
      </c>
      <c r="AF21" s="19"/>
      <c r="AG21" s="17" t="s">
        <v>297</v>
      </c>
      <c r="AH21" s="25"/>
      <c r="AI21" s="25">
        <v>181.38</v>
      </c>
      <c r="AJ21" s="17" t="s">
        <v>367</v>
      </c>
      <c r="AK21" s="25"/>
      <c r="AL21" s="25">
        <v>60.46</v>
      </c>
      <c r="AM21" s="12" t="s">
        <v>4</v>
      </c>
      <c r="AN21" s="25"/>
      <c r="AO21" s="25">
        <v>9612.82</v>
      </c>
      <c r="AP21" s="70" t="s">
        <v>219</v>
      </c>
      <c r="AQ21" s="71" t="s">
        <v>220</v>
      </c>
      <c r="AR21" s="71">
        <v>627.5</v>
      </c>
      <c r="AS21" s="19" t="s">
        <v>249</v>
      </c>
      <c r="AT21" s="19" t="s">
        <v>252</v>
      </c>
      <c r="AU21" s="24">
        <v>144.32</v>
      </c>
      <c r="AV21" s="19"/>
      <c r="AW21" s="19"/>
      <c r="AX21" s="24"/>
      <c r="AY21" s="17" t="s">
        <v>367</v>
      </c>
      <c r="AZ21" s="25"/>
      <c r="BA21" s="25">
        <v>60.46</v>
      </c>
      <c r="BB21" s="12" t="s">
        <v>182</v>
      </c>
      <c r="BC21" s="25"/>
      <c r="BD21" s="25">
        <v>10338.31</v>
      </c>
      <c r="BE21" s="12" t="s">
        <v>182</v>
      </c>
      <c r="BF21" s="25"/>
      <c r="BG21" s="25">
        <v>10338.31</v>
      </c>
      <c r="BH21" s="12" t="s">
        <v>182</v>
      </c>
      <c r="BI21" s="25"/>
      <c r="BJ21" s="25">
        <v>10338.31</v>
      </c>
      <c r="BK21" s="12" t="s">
        <v>182</v>
      </c>
      <c r="BL21" s="25"/>
      <c r="BM21" s="25">
        <v>10338.31</v>
      </c>
      <c r="BN21" s="12" t="s">
        <v>182</v>
      </c>
      <c r="BO21" s="25"/>
      <c r="BP21" s="25">
        <v>10338.31</v>
      </c>
      <c r="BS21" s="17" t="s">
        <v>371</v>
      </c>
      <c r="BT21" s="25"/>
      <c r="BU21" s="25">
        <v>268.11</v>
      </c>
      <c r="BV21" s="17" t="s">
        <v>371</v>
      </c>
      <c r="BW21" s="25"/>
      <c r="BX21" s="25">
        <v>268.11</v>
      </c>
      <c r="BY21" s="17" t="s">
        <v>371</v>
      </c>
      <c r="BZ21" s="25"/>
      <c r="CA21" s="25">
        <v>268.11</v>
      </c>
      <c r="CB21" s="17" t="s">
        <v>371</v>
      </c>
      <c r="CC21" s="25"/>
      <c r="CD21" s="25">
        <v>268.11</v>
      </c>
      <c r="CE21" s="17" t="s">
        <v>371</v>
      </c>
      <c r="CF21" s="25"/>
      <c r="CG21" s="25">
        <v>268.11</v>
      </c>
      <c r="CH21" s="17" t="s">
        <v>371</v>
      </c>
      <c r="CI21" s="25"/>
      <c r="CJ21" s="25">
        <v>268.11</v>
      </c>
      <c r="CK21" s="17" t="s">
        <v>371</v>
      </c>
      <c r="CL21" s="25"/>
      <c r="CM21" s="25">
        <v>268.11</v>
      </c>
      <c r="CN21" s="17" t="s">
        <v>371</v>
      </c>
      <c r="CO21" s="25"/>
      <c r="CP21" s="25">
        <v>268.11</v>
      </c>
      <c r="CQ21" s="17" t="s">
        <v>371</v>
      </c>
      <c r="CR21" s="25"/>
      <c r="CS21" s="25">
        <v>268.11</v>
      </c>
      <c r="CT21" s="17" t="s">
        <v>371</v>
      </c>
      <c r="CU21" s="25"/>
      <c r="CV21" s="25">
        <v>268.11</v>
      </c>
      <c r="CW21" s="17" t="s">
        <v>371</v>
      </c>
      <c r="CX21" s="25"/>
      <c r="CY21" s="25">
        <v>268.11</v>
      </c>
      <c r="CZ21" s="17" t="s">
        <v>371</v>
      </c>
      <c r="DA21" s="25"/>
      <c r="DB21" s="25">
        <v>268.11</v>
      </c>
      <c r="DE21" s="17"/>
      <c r="DF21" s="25"/>
      <c r="DG21" s="25"/>
      <c r="DH21" s="17"/>
      <c r="DI21" s="25"/>
      <c r="DJ21" s="25"/>
      <c r="DK21" s="17"/>
      <c r="DL21" s="25"/>
      <c r="DM21" s="25"/>
      <c r="DN21" s="17"/>
      <c r="DO21" s="25"/>
      <c r="DP21" s="25"/>
      <c r="DQ21" s="17"/>
      <c r="DR21" s="25"/>
      <c r="DS21" s="25"/>
      <c r="DT21" s="17"/>
      <c r="DU21" s="25"/>
      <c r="DV21" s="25"/>
      <c r="DW21" s="17"/>
      <c r="DX21" s="25"/>
      <c r="DY21" s="25"/>
      <c r="DZ21" s="17"/>
      <c r="EA21" s="25"/>
      <c r="EB21" s="25"/>
      <c r="EC21" s="17"/>
      <c r="ED21" s="25"/>
      <c r="EE21" s="25"/>
      <c r="EF21" s="17" t="s">
        <v>598</v>
      </c>
      <c r="EG21" s="25"/>
      <c r="EH21" s="71">
        <v>973.89</v>
      </c>
      <c r="EI21" s="17"/>
      <c r="EJ21" s="25"/>
      <c r="EK21" s="25"/>
      <c r="EL21" s="17"/>
      <c r="EM21" s="25"/>
      <c r="EN21" s="25"/>
      <c r="EO21" s="25"/>
      <c r="EP21" s="25"/>
    </row>
    <row r="22" spans="1:146" ht="24" customHeight="1">
      <c r="A22" s="17"/>
      <c r="B22" s="17" t="s">
        <v>19</v>
      </c>
      <c r="C22" s="25">
        <v>60.46</v>
      </c>
      <c r="D22" s="17" t="s">
        <v>19</v>
      </c>
      <c r="E22" s="25">
        <v>60.46</v>
      </c>
      <c r="F22" s="17" t="s">
        <v>19</v>
      </c>
      <c r="G22" s="25">
        <v>60.46</v>
      </c>
      <c r="H22" s="17" t="s">
        <v>19</v>
      </c>
      <c r="I22" s="25">
        <v>60.46</v>
      </c>
      <c r="J22" s="17" t="s">
        <v>19</v>
      </c>
      <c r="K22" s="25">
        <v>60.46</v>
      </c>
      <c r="L22" s="17" t="s">
        <v>19</v>
      </c>
      <c r="M22" s="25">
        <v>60.46</v>
      </c>
      <c r="N22" s="17" t="s">
        <v>19</v>
      </c>
      <c r="O22" s="25">
        <v>60.46</v>
      </c>
      <c r="P22" s="17" t="s">
        <v>19</v>
      </c>
      <c r="Q22" s="25">
        <v>60.46</v>
      </c>
      <c r="R22" s="17" t="s">
        <v>19</v>
      </c>
      <c r="S22" s="18">
        <f t="shared" si="0"/>
        <v>483.67999999999995</v>
      </c>
      <c r="T22" s="17" t="s">
        <v>57</v>
      </c>
      <c r="U22" s="25"/>
      <c r="V22" s="25">
        <v>60.46</v>
      </c>
      <c r="W22" s="17"/>
      <c r="X22" s="25"/>
      <c r="Y22" s="26"/>
      <c r="Z22" s="70" t="s">
        <v>116</v>
      </c>
      <c r="AA22" s="71" t="s">
        <v>117</v>
      </c>
      <c r="AB22" s="72">
        <v>348.27</v>
      </c>
      <c r="AC22" s="78" t="s">
        <v>145</v>
      </c>
      <c r="AD22" s="78" t="s">
        <v>146</v>
      </c>
      <c r="AE22" s="78">
        <v>2619.06</v>
      </c>
      <c r="AF22" s="19"/>
      <c r="AG22" s="17"/>
      <c r="AH22" s="25"/>
      <c r="AI22" s="25"/>
      <c r="AJ22" s="17" t="s">
        <v>368</v>
      </c>
      <c r="AK22" s="25"/>
      <c r="AL22" s="25">
        <v>60.46</v>
      </c>
      <c r="AM22" s="12" t="s">
        <v>182</v>
      </c>
      <c r="AN22" s="25"/>
      <c r="AO22" s="25">
        <v>10338.31</v>
      </c>
      <c r="AP22" s="70" t="s">
        <v>221</v>
      </c>
      <c r="AQ22" s="71" t="s">
        <v>222</v>
      </c>
      <c r="AR22" s="71">
        <v>149.12</v>
      </c>
      <c r="AS22" s="12" t="s">
        <v>4</v>
      </c>
      <c r="AT22" s="25"/>
      <c r="AU22" s="25">
        <v>9612.82</v>
      </c>
      <c r="AV22" s="12"/>
      <c r="AW22" s="25"/>
      <c r="AX22" s="25"/>
      <c r="AY22" s="17" t="s">
        <v>368</v>
      </c>
      <c r="AZ22" s="25"/>
      <c r="BA22" s="25">
        <v>60.46</v>
      </c>
      <c r="BB22" s="17" t="s">
        <v>367</v>
      </c>
      <c r="BC22" s="25"/>
      <c r="BD22" s="25">
        <v>60.46</v>
      </c>
      <c r="BE22" s="17" t="s">
        <v>367</v>
      </c>
      <c r="BF22" s="25"/>
      <c r="BG22" s="25">
        <v>60.46</v>
      </c>
      <c r="BH22" s="17" t="s">
        <v>321</v>
      </c>
      <c r="BI22" s="25" t="s">
        <v>322</v>
      </c>
      <c r="BJ22" s="25">
        <v>581.82</v>
      </c>
      <c r="BK22" s="17" t="s">
        <v>350</v>
      </c>
      <c r="BL22" s="25"/>
      <c r="BM22" s="25">
        <v>320.12</v>
      </c>
      <c r="BN22" s="17" t="s">
        <v>345</v>
      </c>
      <c r="BO22" s="25" t="s">
        <v>346</v>
      </c>
      <c r="BP22" s="25">
        <v>2808.58</v>
      </c>
      <c r="BS22" s="17" t="s">
        <v>372</v>
      </c>
      <c r="BT22" s="25"/>
      <c r="BU22" s="25">
        <v>241.82</v>
      </c>
      <c r="BV22" s="17"/>
      <c r="BW22" s="25"/>
      <c r="BX22" s="25"/>
      <c r="BY22" s="17"/>
      <c r="BZ22" s="25"/>
      <c r="CA22" s="25"/>
      <c r="CB22" s="17" t="s">
        <v>372</v>
      </c>
      <c r="CC22" s="25"/>
      <c r="CD22" s="25">
        <v>241.82</v>
      </c>
      <c r="CE22" s="17"/>
      <c r="CF22" s="25"/>
      <c r="CG22" s="25"/>
      <c r="CH22" s="17" t="s">
        <v>421</v>
      </c>
      <c r="CI22" s="25" t="s">
        <v>420</v>
      </c>
      <c r="CJ22" s="25">
        <v>23555.02</v>
      </c>
      <c r="CK22" s="17" t="s">
        <v>372</v>
      </c>
      <c r="CL22" s="25"/>
      <c r="CM22" s="25">
        <v>241.82</v>
      </c>
      <c r="CN22" s="17"/>
      <c r="CO22" s="25"/>
      <c r="CP22" s="25"/>
      <c r="CQ22" s="17"/>
      <c r="CR22" s="25"/>
      <c r="CS22" s="25"/>
      <c r="CT22" s="17" t="s">
        <v>372</v>
      </c>
      <c r="CU22" s="25"/>
      <c r="CV22" s="25">
        <v>241.82</v>
      </c>
      <c r="CW22" s="17"/>
      <c r="CX22" s="25"/>
      <c r="CY22" s="25"/>
      <c r="CZ22" s="17"/>
      <c r="DA22" s="25"/>
      <c r="DB22" s="25"/>
      <c r="DE22" s="17"/>
      <c r="DF22" s="25"/>
      <c r="DG22" s="25"/>
      <c r="DH22" s="17"/>
      <c r="DI22" s="25"/>
      <c r="DJ22" s="25"/>
      <c r="DK22" s="17"/>
      <c r="DL22" s="25"/>
      <c r="DM22" s="25"/>
      <c r="DN22" s="17"/>
      <c r="DO22" s="25"/>
      <c r="DP22" s="25"/>
      <c r="DQ22" s="17"/>
      <c r="DR22" s="25"/>
      <c r="DS22" s="25"/>
      <c r="DT22" s="17"/>
      <c r="DU22" s="25"/>
      <c r="DV22" s="25"/>
      <c r="DW22" s="17"/>
      <c r="DX22" s="25"/>
      <c r="DY22" s="25"/>
      <c r="DZ22" s="17"/>
      <c r="EA22" s="25"/>
      <c r="EB22" s="25"/>
      <c r="EC22" s="17"/>
      <c r="ED22" s="25"/>
      <c r="EE22" s="25"/>
      <c r="EF22" s="17" t="s">
        <v>580</v>
      </c>
      <c r="EG22" s="25" t="s">
        <v>584</v>
      </c>
      <c r="EH22" s="71">
        <v>649.27</v>
      </c>
      <c r="EI22" s="17"/>
      <c r="EJ22" s="25"/>
      <c r="EK22" s="25"/>
      <c r="EL22" s="17"/>
      <c r="EM22" s="25"/>
      <c r="EN22" s="25"/>
      <c r="EO22" s="25"/>
      <c r="EP22" s="25"/>
    </row>
    <row r="23" spans="1:146" ht="19.5" customHeight="1">
      <c r="A23" s="17"/>
      <c r="B23" s="17" t="s">
        <v>19</v>
      </c>
      <c r="C23" s="25">
        <v>60.46</v>
      </c>
      <c r="D23" s="17" t="s">
        <v>19</v>
      </c>
      <c r="E23" s="25">
        <v>60.46</v>
      </c>
      <c r="F23" s="17" t="s">
        <v>19</v>
      </c>
      <c r="G23" s="25">
        <v>60.46</v>
      </c>
      <c r="H23" s="17" t="s">
        <v>19</v>
      </c>
      <c r="I23" s="25">
        <v>60.46</v>
      </c>
      <c r="J23" s="17" t="s">
        <v>19</v>
      </c>
      <c r="K23" s="25">
        <v>60.46</v>
      </c>
      <c r="L23" s="17" t="s">
        <v>19</v>
      </c>
      <c r="M23" s="25">
        <v>60.46</v>
      </c>
      <c r="N23" s="17" t="s">
        <v>19</v>
      </c>
      <c r="O23" s="25">
        <v>60.46</v>
      </c>
      <c r="P23" s="17" t="s">
        <v>19</v>
      </c>
      <c r="Q23" s="25">
        <v>60.46</v>
      </c>
      <c r="R23" s="17" t="s">
        <v>19</v>
      </c>
      <c r="S23" s="18">
        <f t="shared" si="0"/>
        <v>483.67999999999995</v>
      </c>
      <c r="T23" s="17" t="s">
        <v>59</v>
      </c>
      <c r="U23" s="25"/>
      <c r="V23" s="25">
        <v>604.58</v>
      </c>
      <c r="W23" s="17"/>
      <c r="X23" s="25"/>
      <c r="Y23" s="26"/>
      <c r="Z23" s="17"/>
      <c r="AA23" s="25"/>
      <c r="AB23" s="26"/>
      <c r="AC23" s="78" t="s">
        <v>147</v>
      </c>
      <c r="AD23" s="78" t="s">
        <v>148</v>
      </c>
      <c r="AE23" s="78">
        <v>1370.18</v>
      </c>
      <c r="AF23" s="19"/>
      <c r="AG23" s="17"/>
      <c r="AH23" s="25"/>
      <c r="AI23" s="25"/>
      <c r="AJ23" s="17" t="s">
        <v>297</v>
      </c>
      <c r="AK23" s="25"/>
      <c r="AL23" s="25">
        <v>181.38</v>
      </c>
      <c r="AM23" s="17" t="s">
        <v>594</v>
      </c>
      <c r="AN23" s="25" t="s">
        <v>347</v>
      </c>
      <c r="AO23" s="75">
        <v>1444.8</v>
      </c>
      <c r="AP23" s="78" t="s">
        <v>223</v>
      </c>
      <c r="AQ23" s="78" t="s">
        <v>224</v>
      </c>
      <c r="AR23" s="78">
        <v>274.03</v>
      </c>
      <c r="AS23" s="12" t="s">
        <v>182</v>
      </c>
      <c r="AT23" s="25"/>
      <c r="AU23" s="25">
        <v>10338.31</v>
      </c>
      <c r="AV23" s="12"/>
      <c r="AW23" s="25"/>
      <c r="AX23" s="25"/>
      <c r="AY23" s="17" t="s">
        <v>297</v>
      </c>
      <c r="AZ23" s="25"/>
      <c r="BA23" s="25">
        <v>181.38</v>
      </c>
      <c r="BB23" s="17" t="s">
        <v>368</v>
      </c>
      <c r="BC23" s="25"/>
      <c r="BD23" s="25">
        <v>60.46</v>
      </c>
      <c r="BE23" s="17" t="s">
        <v>368</v>
      </c>
      <c r="BF23" s="25"/>
      <c r="BG23" s="25">
        <v>60.46</v>
      </c>
      <c r="BH23" s="17" t="s">
        <v>367</v>
      </c>
      <c r="BI23" s="25"/>
      <c r="BJ23" s="25">
        <v>60.46</v>
      </c>
      <c r="BK23" s="17" t="s">
        <v>367</v>
      </c>
      <c r="BL23" s="25"/>
      <c r="BM23" s="25">
        <v>60.46</v>
      </c>
      <c r="BN23" s="17" t="s">
        <v>367</v>
      </c>
      <c r="BO23" s="25"/>
      <c r="BP23" s="25">
        <v>60.46</v>
      </c>
      <c r="BS23" s="19" t="s">
        <v>181</v>
      </c>
      <c r="BT23" s="22"/>
      <c r="BU23" s="21">
        <v>932.67</v>
      </c>
      <c r="BV23" s="19" t="s">
        <v>181</v>
      </c>
      <c r="BW23" s="22"/>
      <c r="BX23" s="21">
        <v>932.67</v>
      </c>
      <c r="BY23" s="19" t="s">
        <v>181</v>
      </c>
      <c r="BZ23" s="22"/>
      <c r="CA23" s="21">
        <v>932.67</v>
      </c>
      <c r="CB23" s="19" t="s">
        <v>181</v>
      </c>
      <c r="CC23" s="22"/>
      <c r="CD23" s="21">
        <v>932.67</v>
      </c>
      <c r="CE23" s="19" t="s">
        <v>181</v>
      </c>
      <c r="CF23" s="22"/>
      <c r="CG23" s="21">
        <v>932.67</v>
      </c>
      <c r="CH23" s="19" t="s">
        <v>181</v>
      </c>
      <c r="CI23" s="22"/>
      <c r="CJ23" s="21">
        <v>932.67</v>
      </c>
      <c r="CK23" s="19" t="s">
        <v>181</v>
      </c>
      <c r="CL23" s="22"/>
      <c r="CM23" s="21">
        <v>932.67</v>
      </c>
      <c r="CN23" s="19" t="s">
        <v>181</v>
      </c>
      <c r="CO23" s="22"/>
      <c r="CP23" s="21">
        <v>932.67</v>
      </c>
      <c r="CQ23" s="19" t="s">
        <v>181</v>
      </c>
      <c r="CR23" s="22"/>
      <c r="CS23" s="21">
        <v>932.67</v>
      </c>
      <c r="CT23" s="19" t="s">
        <v>181</v>
      </c>
      <c r="CU23" s="22"/>
      <c r="CV23" s="21">
        <v>932.67</v>
      </c>
      <c r="CW23" s="19" t="s">
        <v>181</v>
      </c>
      <c r="CX23" s="22"/>
      <c r="CY23" s="21">
        <v>932.67</v>
      </c>
      <c r="CZ23" s="19" t="s">
        <v>181</v>
      </c>
      <c r="DA23" s="22"/>
      <c r="DB23" s="21">
        <v>932.67</v>
      </c>
      <c r="DE23" s="19" t="s">
        <v>181</v>
      </c>
      <c r="DF23" s="22"/>
      <c r="DG23" s="98">
        <v>1022.58</v>
      </c>
      <c r="DH23" s="82" t="s">
        <v>181</v>
      </c>
      <c r="DI23" s="22"/>
      <c r="DJ23" s="98">
        <v>1022.58</v>
      </c>
      <c r="DK23" s="82" t="s">
        <v>181</v>
      </c>
      <c r="DL23" s="22"/>
      <c r="DM23" s="98">
        <v>1022.58</v>
      </c>
      <c r="DN23" s="82" t="s">
        <v>181</v>
      </c>
      <c r="DO23" s="22"/>
      <c r="DP23" s="98">
        <v>1022.58</v>
      </c>
      <c r="DQ23" s="82" t="s">
        <v>181</v>
      </c>
      <c r="DR23" s="22"/>
      <c r="DS23" s="98">
        <v>1022.58</v>
      </c>
      <c r="DT23" s="82" t="s">
        <v>181</v>
      </c>
      <c r="DU23" s="22"/>
      <c r="DV23" s="98">
        <v>1022.58</v>
      </c>
      <c r="DW23" s="82" t="s">
        <v>181</v>
      </c>
      <c r="DX23" s="22"/>
      <c r="DY23" s="98">
        <v>1022.58</v>
      </c>
      <c r="DZ23" s="82" t="s">
        <v>181</v>
      </c>
      <c r="EA23" s="22"/>
      <c r="EB23" s="98">
        <v>1022.58</v>
      </c>
      <c r="EC23" s="82" t="s">
        <v>181</v>
      </c>
      <c r="ED23" s="22"/>
      <c r="EE23" s="98">
        <v>1022.58</v>
      </c>
      <c r="EF23" s="82" t="s">
        <v>181</v>
      </c>
      <c r="EG23" s="22"/>
      <c r="EH23" s="98">
        <v>1022.58</v>
      </c>
      <c r="EI23" s="82" t="s">
        <v>181</v>
      </c>
      <c r="EJ23" s="22"/>
      <c r="EK23" s="98">
        <v>1022.58</v>
      </c>
      <c r="EL23" s="82" t="s">
        <v>181</v>
      </c>
      <c r="EM23" s="22"/>
      <c r="EN23" s="98">
        <v>1022.58</v>
      </c>
      <c r="EO23" s="21"/>
      <c r="EP23" s="21"/>
    </row>
    <row r="24" spans="1:146" ht="24.75" customHeight="1">
      <c r="A24" s="17"/>
      <c r="B24" s="17" t="s">
        <v>19</v>
      </c>
      <c r="C24" s="25">
        <v>604.58</v>
      </c>
      <c r="D24" s="17" t="s">
        <v>19</v>
      </c>
      <c r="E24" s="25">
        <v>604.58</v>
      </c>
      <c r="F24" s="17" t="s">
        <v>19</v>
      </c>
      <c r="G24" s="25">
        <v>604.58</v>
      </c>
      <c r="H24" s="17" t="s">
        <v>19</v>
      </c>
      <c r="I24" s="25">
        <v>604.58</v>
      </c>
      <c r="J24" s="17" t="s">
        <v>19</v>
      </c>
      <c r="K24" s="25">
        <v>604.58</v>
      </c>
      <c r="L24" s="17" t="s">
        <v>19</v>
      </c>
      <c r="M24" s="25">
        <v>604.58</v>
      </c>
      <c r="N24" s="17" t="s">
        <v>19</v>
      </c>
      <c r="O24" s="25">
        <v>604.58</v>
      </c>
      <c r="P24" s="17" t="s">
        <v>19</v>
      </c>
      <c r="Q24" s="25">
        <v>604.58</v>
      </c>
      <c r="R24" s="17" t="s">
        <v>19</v>
      </c>
      <c r="S24" s="18">
        <f t="shared" si="0"/>
        <v>4836.64</v>
      </c>
      <c r="T24" s="17" t="s">
        <v>58</v>
      </c>
      <c r="U24" s="25"/>
      <c r="V24" s="25">
        <v>1692.82</v>
      </c>
      <c r="W24" s="17"/>
      <c r="X24" s="25"/>
      <c r="Y24" s="26"/>
      <c r="Z24" s="70" t="s">
        <v>118</v>
      </c>
      <c r="AA24" s="71" t="s">
        <v>119</v>
      </c>
      <c r="AB24" s="72">
        <v>164.63</v>
      </c>
      <c r="AC24" s="78" t="s">
        <v>135</v>
      </c>
      <c r="AD24" s="78" t="s">
        <v>149</v>
      </c>
      <c r="AE24" s="78">
        <v>16038.63</v>
      </c>
      <c r="AF24" s="19"/>
      <c r="AG24" s="17"/>
      <c r="AH24" s="25"/>
      <c r="AI24" s="25"/>
      <c r="AJ24" s="17"/>
      <c r="AK24" s="25"/>
      <c r="AL24" s="25"/>
      <c r="AM24" s="17" t="s">
        <v>367</v>
      </c>
      <c r="AN24" s="25"/>
      <c r="AO24" s="25">
        <v>60.46</v>
      </c>
      <c r="AP24" s="70" t="s">
        <v>221</v>
      </c>
      <c r="AQ24" s="71" t="s">
        <v>225</v>
      </c>
      <c r="AR24" s="71">
        <v>298.25</v>
      </c>
      <c r="AS24" s="17" t="s">
        <v>257</v>
      </c>
      <c r="AT24" s="25"/>
      <c r="AU24" s="25">
        <v>2351.94</v>
      </c>
      <c r="AV24" s="17"/>
      <c r="AW24" s="25"/>
      <c r="AX24" s="25"/>
      <c r="AY24" s="17"/>
      <c r="AZ24" s="25"/>
      <c r="BA24" s="25"/>
      <c r="BB24" s="17"/>
      <c r="BC24" s="25"/>
      <c r="BD24" s="25"/>
      <c r="BE24" s="17" t="s">
        <v>369</v>
      </c>
      <c r="BF24" s="25"/>
      <c r="BG24" s="25">
        <v>1027.79</v>
      </c>
      <c r="BH24" s="17" t="s">
        <v>368</v>
      </c>
      <c r="BI24" s="25"/>
      <c r="BJ24" s="25">
        <v>60.46</v>
      </c>
      <c r="BK24" s="17" t="s">
        <v>368</v>
      </c>
      <c r="BL24" s="25"/>
      <c r="BM24" s="25">
        <v>60.46</v>
      </c>
      <c r="BN24" s="17" t="s">
        <v>368</v>
      </c>
      <c r="BO24" s="25"/>
      <c r="BP24" s="25">
        <v>60.46</v>
      </c>
      <c r="BS24" s="17" t="s">
        <v>297</v>
      </c>
      <c r="BT24" s="25"/>
      <c r="BU24" s="25">
        <v>181.37</v>
      </c>
      <c r="BV24" s="17" t="s">
        <v>385</v>
      </c>
      <c r="BW24" s="25" t="s">
        <v>382</v>
      </c>
      <c r="BX24" s="25">
        <v>331.21</v>
      </c>
      <c r="BY24" s="17"/>
      <c r="BZ24" s="25"/>
      <c r="CA24" s="25"/>
      <c r="CB24" s="17"/>
      <c r="CC24" s="25"/>
      <c r="CD24" s="25"/>
      <c r="CE24" s="17"/>
      <c r="CF24" s="25"/>
      <c r="CG24" s="25"/>
      <c r="CH24" s="17" t="s">
        <v>368</v>
      </c>
      <c r="CI24" s="25"/>
      <c r="CJ24" s="25">
        <v>670.29</v>
      </c>
      <c r="CK24" s="17"/>
      <c r="CL24" s="25"/>
      <c r="CM24" s="25"/>
      <c r="CN24" s="17"/>
      <c r="CO24" s="25"/>
      <c r="CP24" s="25"/>
      <c r="CQ24" s="17"/>
      <c r="CR24" s="25"/>
      <c r="CS24" s="25"/>
      <c r="CT24" s="17"/>
      <c r="CU24" s="25"/>
      <c r="CV24" s="25"/>
      <c r="CW24" s="17"/>
      <c r="CX24" s="25"/>
      <c r="CY24" s="25"/>
      <c r="CZ24" s="17"/>
      <c r="DA24" s="25"/>
      <c r="DB24" s="25"/>
      <c r="DE24" s="17" t="s">
        <v>500</v>
      </c>
      <c r="DF24" s="25"/>
      <c r="DG24" s="71">
        <v>384.87</v>
      </c>
      <c r="DH24" s="17" t="s">
        <v>500</v>
      </c>
      <c r="DI24" s="25"/>
      <c r="DJ24" s="71">
        <v>384.87</v>
      </c>
      <c r="DK24" s="17" t="s">
        <v>500</v>
      </c>
      <c r="DL24" s="25"/>
      <c r="DM24" s="71">
        <v>384.87</v>
      </c>
      <c r="DN24" s="17" t="s">
        <v>500</v>
      </c>
      <c r="DO24" s="25"/>
      <c r="DP24" s="71">
        <v>384.87</v>
      </c>
      <c r="DQ24" s="17" t="s">
        <v>500</v>
      </c>
      <c r="DR24" s="25"/>
      <c r="DS24" s="71">
        <v>384.87</v>
      </c>
      <c r="DT24" s="17" t="s">
        <v>500</v>
      </c>
      <c r="DU24" s="25"/>
      <c r="DV24" s="71">
        <v>384.87</v>
      </c>
      <c r="DW24" s="17" t="s">
        <v>500</v>
      </c>
      <c r="DX24" s="25"/>
      <c r="DY24" s="71">
        <v>384.87</v>
      </c>
      <c r="DZ24" s="17" t="s">
        <v>500</v>
      </c>
      <c r="EA24" s="25"/>
      <c r="EB24" s="71">
        <v>384.87</v>
      </c>
      <c r="EC24" s="17" t="s">
        <v>500</v>
      </c>
      <c r="ED24" s="25"/>
      <c r="EE24" s="71">
        <v>384.87</v>
      </c>
      <c r="EF24" s="17" t="s">
        <v>500</v>
      </c>
      <c r="EG24" s="25"/>
      <c r="EH24" s="71">
        <v>384.87</v>
      </c>
      <c r="EI24" s="17" t="s">
        <v>500</v>
      </c>
      <c r="EJ24" s="25"/>
      <c r="EK24" s="71">
        <v>384.87</v>
      </c>
      <c r="EL24" s="17" t="s">
        <v>500</v>
      </c>
      <c r="EM24" s="25"/>
      <c r="EN24" s="71">
        <v>384.87</v>
      </c>
      <c r="EO24" s="25"/>
      <c r="EP24" s="25"/>
    </row>
    <row r="25" spans="1:146" ht="21" customHeight="1">
      <c r="A25" s="17"/>
      <c r="B25" s="17" t="s">
        <v>19</v>
      </c>
      <c r="C25" s="25">
        <v>1692.82</v>
      </c>
      <c r="D25" s="17" t="s">
        <v>19</v>
      </c>
      <c r="E25" s="25">
        <v>1692.82</v>
      </c>
      <c r="F25" s="17" t="s">
        <v>19</v>
      </c>
      <c r="G25" s="25">
        <v>1692.82</v>
      </c>
      <c r="H25" s="17" t="s">
        <v>19</v>
      </c>
      <c r="I25" s="25">
        <v>1692.82</v>
      </c>
      <c r="J25" s="17" t="s">
        <v>19</v>
      </c>
      <c r="K25" s="25">
        <v>1692.82</v>
      </c>
      <c r="L25" s="17" t="s">
        <v>19</v>
      </c>
      <c r="M25" s="25">
        <v>1692.82</v>
      </c>
      <c r="N25" s="17" t="s">
        <v>19</v>
      </c>
      <c r="O25" s="25">
        <v>1692.82</v>
      </c>
      <c r="P25" s="17" t="s">
        <v>19</v>
      </c>
      <c r="Q25" s="25">
        <v>1692.82</v>
      </c>
      <c r="R25" s="17" t="s">
        <v>19</v>
      </c>
      <c r="S25" s="18">
        <f t="shared" si="0"/>
        <v>13542.56</v>
      </c>
      <c r="T25" s="17" t="s">
        <v>3</v>
      </c>
      <c r="U25" s="25"/>
      <c r="V25" s="25">
        <v>302.29</v>
      </c>
      <c r="W25" s="17"/>
      <c r="X25" s="25"/>
      <c r="Y25" s="26"/>
      <c r="Z25" s="70" t="s">
        <v>118</v>
      </c>
      <c r="AA25" s="71" t="s">
        <v>120</v>
      </c>
      <c r="AB25" s="72">
        <v>180.74</v>
      </c>
      <c r="AC25" s="17" t="s">
        <v>160</v>
      </c>
      <c r="AD25" s="25" t="s">
        <v>161</v>
      </c>
      <c r="AE25" s="27">
        <v>116.51</v>
      </c>
      <c r="AF25" s="27"/>
      <c r="AG25" s="17"/>
      <c r="AH25" s="25"/>
      <c r="AI25" s="25"/>
      <c r="AJ25" s="17"/>
      <c r="AK25" s="25"/>
      <c r="AL25" s="25"/>
      <c r="AM25" s="17" t="s">
        <v>368</v>
      </c>
      <c r="AN25" s="25"/>
      <c r="AO25" s="25">
        <v>60.46</v>
      </c>
      <c r="AP25" s="70" t="s">
        <v>211</v>
      </c>
      <c r="AQ25" s="71" t="s">
        <v>226</v>
      </c>
      <c r="AR25" s="71">
        <v>979.11</v>
      </c>
      <c r="AS25" s="17" t="s">
        <v>367</v>
      </c>
      <c r="AT25" s="25"/>
      <c r="AU25" s="25">
        <v>60.46</v>
      </c>
      <c r="AV25" s="17"/>
      <c r="AW25" s="25"/>
      <c r="AX25" s="25"/>
      <c r="AY25" s="17"/>
      <c r="AZ25" s="25"/>
      <c r="BA25" s="25"/>
      <c r="BB25" s="17"/>
      <c r="BC25" s="25"/>
      <c r="BD25" s="25"/>
      <c r="BE25" s="17"/>
      <c r="BF25" s="25"/>
      <c r="BG25" s="25"/>
      <c r="BH25" s="17"/>
      <c r="BI25" s="25"/>
      <c r="BJ25" s="25"/>
      <c r="BK25" s="17"/>
      <c r="BL25" s="25"/>
      <c r="BM25" s="25"/>
      <c r="BN25" s="17" t="s">
        <v>369</v>
      </c>
      <c r="BO25" s="25"/>
      <c r="BP25" s="25">
        <v>1027.79</v>
      </c>
      <c r="BS25" s="17" t="s">
        <v>422</v>
      </c>
      <c r="BT25" s="25"/>
      <c r="BU25" s="25">
        <v>9733.74</v>
      </c>
      <c r="BV25" s="17" t="s">
        <v>320</v>
      </c>
      <c r="BW25" s="25" t="s">
        <v>386</v>
      </c>
      <c r="BX25" s="25">
        <v>114.22</v>
      </c>
      <c r="BY25" s="17"/>
      <c r="BZ25" s="25"/>
      <c r="CA25" s="25"/>
      <c r="CB25" s="17"/>
      <c r="CC25" s="25"/>
      <c r="CD25" s="25"/>
      <c r="CE25" s="17"/>
      <c r="CF25" s="25"/>
      <c r="CG25" s="25"/>
      <c r="CH25" s="17"/>
      <c r="CI25" s="25"/>
      <c r="CJ25" s="25"/>
      <c r="CK25" s="17"/>
      <c r="CL25" s="25"/>
      <c r="CM25" s="25"/>
      <c r="CN25" s="17"/>
      <c r="CO25" s="25"/>
      <c r="CP25" s="25"/>
      <c r="CQ25" s="17"/>
      <c r="CR25" s="25"/>
      <c r="CS25" s="25"/>
      <c r="CT25" s="17"/>
      <c r="CU25" s="25"/>
      <c r="CV25" s="25"/>
      <c r="CW25" s="17"/>
      <c r="CX25" s="25"/>
      <c r="CY25" s="25"/>
      <c r="CZ25" s="17"/>
      <c r="DA25" s="25"/>
      <c r="DB25" s="25"/>
      <c r="DE25" s="17"/>
      <c r="DF25" s="25"/>
      <c r="DG25" s="25"/>
      <c r="DH25" s="17"/>
      <c r="DI25" s="25"/>
      <c r="DJ25" s="25"/>
      <c r="DK25" s="17"/>
      <c r="DL25" s="25"/>
      <c r="DM25" s="25"/>
      <c r="DN25" s="17"/>
      <c r="DO25" s="25"/>
      <c r="DP25" s="25"/>
      <c r="DQ25" s="17"/>
      <c r="DR25" s="25"/>
      <c r="DS25" s="25"/>
      <c r="DT25" s="17"/>
      <c r="DU25" s="25"/>
      <c r="DV25" s="25"/>
      <c r="DW25" s="17"/>
      <c r="DX25" s="25"/>
      <c r="DY25" s="25"/>
      <c r="DZ25" s="17"/>
      <c r="EA25" s="25"/>
      <c r="EB25" s="25"/>
      <c r="EC25" s="17"/>
      <c r="ED25" s="25"/>
      <c r="EE25" s="25"/>
      <c r="EF25" s="17"/>
      <c r="EG25" s="25"/>
      <c r="EH25" s="25"/>
      <c r="EI25" s="17"/>
      <c r="EJ25" s="25"/>
      <c r="EK25" s="25"/>
      <c r="EL25" s="17"/>
      <c r="EM25" s="25"/>
      <c r="EN25" s="25"/>
      <c r="EO25" s="25"/>
      <c r="EP25" s="25"/>
    </row>
    <row r="26" spans="1:146" ht="32.25" customHeight="1">
      <c r="A26" s="17"/>
      <c r="B26" s="17" t="s">
        <v>19</v>
      </c>
      <c r="C26" s="25">
        <v>302.29</v>
      </c>
      <c r="D26" s="17" t="s">
        <v>19</v>
      </c>
      <c r="E26" s="25">
        <v>302.29</v>
      </c>
      <c r="F26" s="17" t="s">
        <v>19</v>
      </c>
      <c r="G26" s="25">
        <v>302.29</v>
      </c>
      <c r="H26" s="17" t="s">
        <v>19</v>
      </c>
      <c r="I26" s="25">
        <v>302.29</v>
      </c>
      <c r="J26" s="17" t="s">
        <v>19</v>
      </c>
      <c r="K26" s="25">
        <v>302.29</v>
      </c>
      <c r="L26" s="17" t="s">
        <v>19</v>
      </c>
      <c r="M26" s="25">
        <v>302.29</v>
      </c>
      <c r="N26" s="17" t="s">
        <v>19</v>
      </c>
      <c r="O26" s="25">
        <v>302.29</v>
      </c>
      <c r="P26" s="17" t="s">
        <v>19</v>
      </c>
      <c r="Q26" s="25">
        <v>302.29</v>
      </c>
      <c r="R26" s="17" t="s">
        <v>19</v>
      </c>
      <c r="S26" s="18">
        <f t="shared" si="0"/>
        <v>2418.32</v>
      </c>
      <c r="T26" s="12" t="s">
        <v>4</v>
      </c>
      <c r="U26" s="25"/>
      <c r="V26" s="25">
        <v>9612.82</v>
      </c>
      <c r="W26" s="17"/>
      <c r="X26" s="25"/>
      <c r="Y26" s="26"/>
      <c r="Z26" s="70" t="s">
        <v>114</v>
      </c>
      <c r="AA26" s="71" t="s">
        <v>121</v>
      </c>
      <c r="AB26" s="72">
        <v>382.05</v>
      </c>
      <c r="AC26" s="17" t="s">
        <v>178</v>
      </c>
      <c r="AD26" s="25" t="s">
        <v>180</v>
      </c>
      <c r="AE26" s="27">
        <v>859.66</v>
      </c>
      <c r="AF26" s="27"/>
      <c r="AG26" s="17"/>
      <c r="AH26" s="25"/>
      <c r="AI26" s="25"/>
      <c r="AJ26" s="17"/>
      <c r="AK26" s="25"/>
      <c r="AL26" s="25"/>
      <c r="AM26" s="17" t="s">
        <v>369</v>
      </c>
      <c r="AN26" s="25"/>
      <c r="AO26" s="25">
        <v>1027.79</v>
      </c>
      <c r="AP26" s="70" t="s">
        <v>213</v>
      </c>
      <c r="AQ26" s="71" t="s">
        <v>227</v>
      </c>
      <c r="AR26" s="71">
        <v>164.95</v>
      </c>
      <c r="AS26" s="17" t="s">
        <v>368</v>
      </c>
      <c r="AT26" s="25"/>
      <c r="AU26" s="25">
        <v>60.46</v>
      </c>
      <c r="AV26" s="17"/>
      <c r="AW26" s="25"/>
      <c r="AX26" s="25"/>
      <c r="AY26" s="17"/>
      <c r="AZ26" s="25"/>
      <c r="BA26" s="25"/>
      <c r="BB26" s="17"/>
      <c r="BC26" s="25"/>
      <c r="BD26" s="25"/>
      <c r="BE26" s="17"/>
      <c r="BF26" s="25"/>
      <c r="BG26" s="25"/>
      <c r="BH26" s="17"/>
      <c r="BI26" s="25"/>
      <c r="BJ26" s="25"/>
      <c r="BK26" s="17"/>
      <c r="BL26" s="25"/>
      <c r="BM26" s="25"/>
      <c r="BN26" s="17"/>
      <c r="BO26" s="25"/>
      <c r="BP26" s="25"/>
      <c r="BS26" s="17" t="s">
        <v>423</v>
      </c>
      <c r="BT26" s="25"/>
      <c r="BU26" s="25">
        <v>3022.9</v>
      </c>
      <c r="BV26" s="17" t="s">
        <v>387</v>
      </c>
      <c r="BW26" s="25" t="s">
        <v>388</v>
      </c>
      <c r="BX26" s="25">
        <v>12014.54</v>
      </c>
      <c r="BY26" s="17"/>
      <c r="BZ26" s="25"/>
      <c r="CA26" s="25"/>
      <c r="CB26" s="17"/>
      <c r="CC26" s="25"/>
      <c r="CD26" s="25"/>
      <c r="CE26" s="17"/>
      <c r="CF26" s="25"/>
      <c r="CG26" s="25"/>
      <c r="CH26" s="17"/>
      <c r="CI26" s="25"/>
      <c r="CJ26" s="25"/>
      <c r="CK26" s="17"/>
      <c r="CL26" s="25"/>
      <c r="CM26" s="25"/>
      <c r="CN26" s="17"/>
      <c r="CO26" s="25"/>
      <c r="CP26" s="25"/>
      <c r="CQ26" s="17"/>
      <c r="CR26" s="25"/>
      <c r="CS26" s="25"/>
      <c r="CT26" s="17"/>
      <c r="CU26" s="25"/>
      <c r="CV26" s="25"/>
      <c r="CW26" s="17"/>
      <c r="CX26" s="25"/>
      <c r="CY26" s="25"/>
      <c r="CZ26" s="17"/>
      <c r="DA26" s="25"/>
      <c r="DB26" s="25"/>
      <c r="DE26" s="17"/>
      <c r="DF26" s="25"/>
      <c r="DG26" s="25"/>
      <c r="DH26" s="17"/>
      <c r="DI26" s="25"/>
      <c r="DJ26" s="25"/>
      <c r="DK26" s="17"/>
      <c r="DL26" s="25"/>
      <c r="DM26" s="25"/>
      <c r="DN26" s="17"/>
      <c r="DO26" s="25"/>
      <c r="DP26" s="25"/>
      <c r="DQ26" s="17"/>
      <c r="DR26" s="25"/>
      <c r="DS26" s="25"/>
      <c r="DT26" s="17"/>
      <c r="DU26" s="25"/>
      <c r="DV26" s="25"/>
      <c r="DW26" s="17"/>
      <c r="DX26" s="25"/>
      <c r="DY26" s="25"/>
      <c r="DZ26" s="17"/>
      <c r="EA26" s="25"/>
      <c r="EB26" s="25"/>
      <c r="EC26" s="17"/>
      <c r="ED26" s="25"/>
      <c r="EE26" s="25"/>
      <c r="EF26" s="17"/>
      <c r="EG26" s="25"/>
      <c r="EH26" s="25"/>
      <c r="EI26" s="17"/>
      <c r="EJ26" s="25"/>
      <c r="EK26" s="25"/>
      <c r="EL26" s="17"/>
      <c r="EM26" s="25"/>
      <c r="EN26" s="25"/>
      <c r="EO26" s="25"/>
      <c r="EP26" s="25"/>
    </row>
    <row r="27" spans="1:146" s="1" customFormat="1" ht="22.5">
      <c r="A27" s="12"/>
      <c r="B27" s="17" t="s">
        <v>19</v>
      </c>
      <c r="C27" s="25">
        <v>9612.82</v>
      </c>
      <c r="D27" s="17" t="s">
        <v>19</v>
      </c>
      <c r="E27" s="25">
        <v>9612.82</v>
      </c>
      <c r="F27" s="17" t="s">
        <v>19</v>
      </c>
      <c r="G27" s="25">
        <v>9612.82</v>
      </c>
      <c r="H27" s="17" t="s">
        <v>19</v>
      </c>
      <c r="I27" s="25">
        <v>9612.82</v>
      </c>
      <c r="J27" s="17" t="s">
        <v>19</v>
      </c>
      <c r="K27" s="25">
        <v>9612.82</v>
      </c>
      <c r="L27" s="17" t="s">
        <v>19</v>
      </c>
      <c r="M27" s="25">
        <v>9612.82</v>
      </c>
      <c r="N27" s="17" t="s">
        <v>19</v>
      </c>
      <c r="O27" s="25">
        <v>9612.82</v>
      </c>
      <c r="P27" s="17" t="s">
        <v>19</v>
      </c>
      <c r="Q27" s="25">
        <v>9612.82</v>
      </c>
      <c r="R27" s="17" t="s">
        <v>19</v>
      </c>
      <c r="S27" s="18">
        <f t="shared" si="0"/>
        <v>76902.56</v>
      </c>
      <c r="T27" s="12" t="s">
        <v>6</v>
      </c>
      <c r="U27" s="25"/>
      <c r="V27" s="25">
        <v>4050.69</v>
      </c>
      <c r="W27" s="30"/>
      <c r="X27" s="25"/>
      <c r="Y27" s="26"/>
      <c r="Z27" s="70" t="s">
        <v>122</v>
      </c>
      <c r="AA27" s="71" t="s">
        <v>123</v>
      </c>
      <c r="AB27" s="72">
        <v>19972.48</v>
      </c>
      <c r="AC27" s="12" t="s">
        <v>4</v>
      </c>
      <c r="AD27" s="25"/>
      <c r="AE27" s="25">
        <v>9612.82</v>
      </c>
      <c r="AF27" s="25"/>
      <c r="AG27" s="30"/>
      <c r="AH27" s="25"/>
      <c r="AI27" s="25"/>
      <c r="AJ27" s="30"/>
      <c r="AK27" s="25"/>
      <c r="AL27" s="25"/>
      <c r="AM27" s="17" t="s">
        <v>297</v>
      </c>
      <c r="AN27" s="25"/>
      <c r="AO27" s="25">
        <v>181.38</v>
      </c>
      <c r="AP27" s="77" t="s">
        <v>228</v>
      </c>
      <c r="AQ27" s="71" t="s">
        <v>229</v>
      </c>
      <c r="AR27" s="71">
        <v>298.25</v>
      </c>
      <c r="AS27" s="17" t="s">
        <v>297</v>
      </c>
      <c r="AT27" s="25"/>
      <c r="AU27" s="25">
        <v>181.38</v>
      </c>
      <c r="AV27" s="30"/>
      <c r="AW27" s="25"/>
      <c r="AX27" s="25"/>
      <c r="AY27" s="30"/>
      <c r="AZ27" s="25"/>
      <c r="BA27" s="25"/>
      <c r="BB27" s="30"/>
      <c r="BC27" s="25"/>
      <c r="BD27" s="25"/>
      <c r="BE27" s="30"/>
      <c r="BF27" s="25"/>
      <c r="BG27" s="25"/>
      <c r="BH27" s="30"/>
      <c r="BI27" s="25"/>
      <c r="BJ27" s="25"/>
      <c r="BK27" s="30"/>
      <c r="BL27" s="25"/>
      <c r="BM27" s="25"/>
      <c r="BN27" s="30"/>
      <c r="BO27" s="25"/>
      <c r="BP27" s="25"/>
      <c r="BQ27" s="10"/>
      <c r="BR27" s="10"/>
      <c r="BS27" s="30"/>
      <c r="BT27" s="25"/>
      <c r="BU27" s="25"/>
      <c r="BV27" s="30" t="s">
        <v>263</v>
      </c>
      <c r="BW27" s="25" t="s">
        <v>389</v>
      </c>
      <c r="BX27" s="25">
        <v>306.6</v>
      </c>
      <c r="BY27" s="30"/>
      <c r="BZ27" s="25"/>
      <c r="CA27" s="25"/>
      <c r="CB27" s="30"/>
      <c r="CC27" s="25"/>
      <c r="CD27" s="25"/>
      <c r="CE27" s="30"/>
      <c r="CF27" s="25"/>
      <c r="CG27" s="25"/>
      <c r="CH27" s="30"/>
      <c r="CI27" s="25"/>
      <c r="CJ27" s="25"/>
      <c r="CK27" s="30"/>
      <c r="CL27" s="25"/>
      <c r="CM27" s="25"/>
      <c r="CN27" s="30"/>
      <c r="CO27" s="25"/>
      <c r="CP27" s="25"/>
      <c r="CQ27" s="30"/>
      <c r="CR27" s="25"/>
      <c r="CS27" s="25"/>
      <c r="CT27" s="30"/>
      <c r="CU27" s="25"/>
      <c r="CV27" s="25"/>
      <c r="CW27" s="30"/>
      <c r="CX27" s="25"/>
      <c r="CY27" s="25"/>
      <c r="CZ27" s="30"/>
      <c r="DA27" s="25"/>
      <c r="DB27" s="25"/>
      <c r="DC27" s="10"/>
      <c r="DD27" s="10"/>
      <c r="DE27" s="30"/>
      <c r="DF27" s="25"/>
      <c r="DG27" s="25"/>
      <c r="DH27" s="30"/>
      <c r="DI27" s="25"/>
      <c r="DJ27" s="25"/>
      <c r="DK27" s="30"/>
      <c r="DL27" s="25"/>
      <c r="DM27" s="25"/>
      <c r="DN27" s="30"/>
      <c r="DO27" s="25"/>
      <c r="DP27" s="25"/>
      <c r="DQ27" s="30"/>
      <c r="DR27" s="25"/>
      <c r="DS27" s="25"/>
      <c r="DT27" s="30"/>
      <c r="DU27" s="25"/>
      <c r="DV27" s="25"/>
      <c r="DW27" s="30"/>
      <c r="DX27" s="25"/>
      <c r="DY27" s="25"/>
      <c r="DZ27" s="30"/>
      <c r="EA27" s="25"/>
      <c r="EB27" s="25"/>
      <c r="EC27" s="30"/>
      <c r="ED27" s="25"/>
      <c r="EE27" s="25"/>
      <c r="EF27" s="30"/>
      <c r="EG27" s="25"/>
      <c r="EH27" s="25"/>
      <c r="EI27" s="30"/>
      <c r="EJ27" s="25"/>
      <c r="EK27" s="25"/>
      <c r="EL27" s="30"/>
      <c r="EM27" s="25"/>
      <c r="EN27" s="25"/>
      <c r="EO27" s="25"/>
      <c r="EP27" s="25"/>
    </row>
    <row r="28" spans="1:146" s="1" customFormat="1" ht="22.5">
      <c r="A28" s="12"/>
      <c r="B28" s="17" t="s">
        <v>19</v>
      </c>
      <c r="C28" s="25">
        <v>181.37</v>
      </c>
      <c r="D28" s="17" t="s">
        <v>19</v>
      </c>
      <c r="E28" s="25">
        <v>181.37</v>
      </c>
      <c r="F28" s="17" t="s">
        <v>19</v>
      </c>
      <c r="G28" s="25">
        <v>181.37</v>
      </c>
      <c r="H28" s="17" t="s">
        <v>19</v>
      </c>
      <c r="I28" s="25">
        <v>181.37</v>
      </c>
      <c r="J28" s="17" t="s">
        <v>19</v>
      </c>
      <c r="K28" s="25">
        <v>181.37</v>
      </c>
      <c r="L28" s="17" t="s">
        <v>19</v>
      </c>
      <c r="M28" s="25">
        <v>181.37</v>
      </c>
      <c r="N28" s="17" t="s">
        <v>19</v>
      </c>
      <c r="O28" s="25">
        <v>181.37</v>
      </c>
      <c r="P28" s="17" t="s">
        <v>19</v>
      </c>
      <c r="Q28" s="25">
        <v>181.37</v>
      </c>
      <c r="R28" s="17" t="s">
        <v>19</v>
      </c>
      <c r="S28" s="18">
        <f t="shared" si="0"/>
        <v>1450.96</v>
      </c>
      <c r="T28" s="21" t="s">
        <v>28</v>
      </c>
      <c r="U28" s="25"/>
      <c r="V28" s="25">
        <v>1023.39</v>
      </c>
      <c r="W28" s="17"/>
      <c r="X28" s="25"/>
      <c r="Y28" s="26"/>
      <c r="Z28" s="12" t="s">
        <v>4</v>
      </c>
      <c r="AA28" s="25"/>
      <c r="AB28" s="25">
        <v>9612.82</v>
      </c>
      <c r="AC28" s="12" t="s">
        <v>6</v>
      </c>
      <c r="AD28" s="25"/>
      <c r="AE28" s="25">
        <v>4050.69</v>
      </c>
      <c r="AF28" s="25"/>
      <c r="AG28" s="17"/>
      <c r="AH28" s="25"/>
      <c r="AI28" s="25"/>
      <c r="AJ28" s="17"/>
      <c r="AK28" s="25"/>
      <c r="AL28" s="25"/>
      <c r="AM28" s="17"/>
      <c r="AN28" s="25"/>
      <c r="AO28" s="25"/>
      <c r="AP28" s="70" t="s">
        <v>230</v>
      </c>
      <c r="AQ28" s="71" t="s">
        <v>231</v>
      </c>
      <c r="AR28" s="71">
        <v>149.12</v>
      </c>
      <c r="AS28" s="17"/>
      <c r="AT28" s="25"/>
      <c r="AU28" s="25"/>
      <c r="AV28" s="17"/>
      <c r="AW28" s="25"/>
      <c r="AX28" s="25"/>
      <c r="AY28" s="17"/>
      <c r="AZ28" s="25"/>
      <c r="BA28" s="25"/>
      <c r="BB28" s="17"/>
      <c r="BC28" s="25"/>
      <c r="BD28" s="25"/>
      <c r="BE28" s="17"/>
      <c r="BF28" s="25"/>
      <c r="BG28" s="25"/>
      <c r="BH28" s="17"/>
      <c r="BI28" s="25"/>
      <c r="BJ28" s="25"/>
      <c r="BK28" s="17"/>
      <c r="BL28" s="25"/>
      <c r="BM28" s="25"/>
      <c r="BN28" s="17"/>
      <c r="BO28" s="25"/>
      <c r="BP28" s="25"/>
      <c r="BQ28" s="10"/>
      <c r="BR28" s="10"/>
      <c r="BS28" s="17"/>
      <c r="BT28" s="25"/>
      <c r="BU28" s="25"/>
      <c r="BV28" s="19" t="s">
        <v>363</v>
      </c>
      <c r="BW28" s="19"/>
      <c r="BX28" s="25">
        <v>144.32</v>
      </c>
      <c r="BY28" s="19" t="s">
        <v>363</v>
      </c>
      <c r="BZ28" s="19"/>
      <c r="CA28" s="25">
        <v>144.32</v>
      </c>
      <c r="CB28" s="19" t="s">
        <v>363</v>
      </c>
      <c r="CC28" s="19"/>
      <c r="CD28" s="25">
        <v>144.32</v>
      </c>
      <c r="CE28" s="19" t="s">
        <v>363</v>
      </c>
      <c r="CF28" s="19"/>
      <c r="CG28" s="25">
        <v>144.32</v>
      </c>
      <c r="CH28" s="19" t="s">
        <v>363</v>
      </c>
      <c r="CI28" s="19"/>
      <c r="CJ28" s="25">
        <v>144.32</v>
      </c>
      <c r="CK28" s="19"/>
      <c r="CL28" s="19"/>
      <c r="CM28" s="25"/>
      <c r="CN28" s="19"/>
      <c r="CO28" s="19"/>
      <c r="CP28" s="25"/>
      <c r="CQ28" s="19"/>
      <c r="CR28" s="19"/>
      <c r="CS28" s="25"/>
      <c r="CT28" s="19"/>
      <c r="CU28" s="19"/>
      <c r="CV28" s="25"/>
      <c r="CW28" s="19"/>
      <c r="CX28" s="19"/>
      <c r="CY28" s="25"/>
      <c r="CZ28" s="19"/>
      <c r="DA28" s="19"/>
      <c r="DB28" s="25"/>
      <c r="DC28" s="10"/>
      <c r="DD28" s="10"/>
      <c r="DE28" s="19"/>
      <c r="DF28" s="19"/>
      <c r="DG28" s="25"/>
      <c r="DH28" s="19"/>
      <c r="DI28" s="19"/>
      <c r="DJ28" s="25"/>
      <c r="DK28" s="19"/>
      <c r="DL28" s="19"/>
      <c r="DM28" s="25"/>
      <c r="DN28" s="19"/>
      <c r="DO28" s="19"/>
      <c r="DP28" s="25"/>
      <c r="DQ28" s="19"/>
      <c r="DR28" s="19"/>
      <c r="DS28" s="25"/>
      <c r="DT28" s="19"/>
      <c r="DU28" s="19"/>
      <c r="DV28" s="25"/>
      <c r="DW28" s="19"/>
      <c r="DX28" s="19"/>
      <c r="DY28" s="25"/>
      <c r="DZ28" s="19"/>
      <c r="EA28" s="19"/>
      <c r="EB28" s="25"/>
      <c r="EC28" s="19"/>
      <c r="ED28" s="19"/>
      <c r="EE28" s="25"/>
      <c r="EF28" s="19"/>
      <c r="EG28" s="19"/>
      <c r="EH28" s="25"/>
      <c r="EI28" s="19"/>
      <c r="EJ28" s="19"/>
      <c r="EK28" s="25"/>
      <c r="EL28" s="19"/>
      <c r="EM28" s="19"/>
      <c r="EN28" s="25"/>
      <c r="EO28" s="25"/>
      <c r="EP28" s="25"/>
    </row>
    <row r="29" spans="1:146" s="1" customFormat="1" ht="12.75">
      <c r="A29" s="12"/>
      <c r="B29" s="17" t="s">
        <v>19</v>
      </c>
      <c r="C29" s="25">
        <v>120.92</v>
      </c>
      <c r="D29" s="17" t="s">
        <v>19</v>
      </c>
      <c r="E29" s="25">
        <v>120.92</v>
      </c>
      <c r="F29" s="17" t="s">
        <v>19</v>
      </c>
      <c r="G29" s="25">
        <v>120.92</v>
      </c>
      <c r="H29" s="17" t="s">
        <v>19</v>
      </c>
      <c r="I29" s="25">
        <v>120.92</v>
      </c>
      <c r="J29" s="17" t="s">
        <v>19</v>
      </c>
      <c r="K29" s="25">
        <v>120.92</v>
      </c>
      <c r="L29" s="17" t="s">
        <v>19</v>
      </c>
      <c r="M29" s="25">
        <v>120.92</v>
      </c>
      <c r="N29" s="17" t="s">
        <v>19</v>
      </c>
      <c r="O29" s="25">
        <v>120.92</v>
      </c>
      <c r="P29" s="17" t="s">
        <v>19</v>
      </c>
      <c r="Q29" s="25">
        <v>120.92</v>
      </c>
      <c r="R29" s="17" t="s">
        <v>19</v>
      </c>
      <c r="S29" s="18">
        <f t="shared" si="0"/>
        <v>967.3599999999999</v>
      </c>
      <c r="T29" s="17"/>
      <c r="U29" s="25"/>
      <c r="V29" s="25"/>
      <c r="W29" s="17"/>
      <c r="X29" s="25"/>
      <c r="Y29" s="26"/>
      <c r="Z29" s="12" t="s">
        <v>6</v>
      </c>
      <c r="AA29" s="25"/>
      <c r="AB29" s="25">
        <v>4050.69</v>
      </c>
      <c r="AC29" s="19"/>
      <c r="AD29" s="19"/>
      <c r="AE29" s="19"/>
      <c r="AF29" s="19"/>
      <c r="AG29" s="17"/>
      <c r="AH29" s="25"/>
      <c r="AI29" s="25"/>
      <c r="AJ29" s="17"/>
      <c r="AK29" s="25"/>
      <c r="AL29" s="25"/>
      <c r="AM29" s="17"/>
      <c r="AN29" s="25"/>
      <c r="AO29" s="25"/>
      <c r="AP29" s="12" t="s">
        <v>4</v>
      </c>
      <c r="AQ29" s="25"/>
      <c r="AR29" s="25">
        <v>9612.82</v>
      </c>
      <c r="AS29" s="17"/>
      <c r="AT29" s="25"/>
      <c r="AU29" s="25"/>
      <c r="AV29" s="17"/>
      <c r="AW29" s="25"/>
      <c r="AX29" s="25"/>
      <c r="AY29" s="17"/>
      <c r="AZ29" s="25"/>
      <c r="BA29" s="25"/>
      <c r="BB29" s="17"/>
      <c r="BC29" s="25"/>
      <c r="BD29" s="25"/>
      <c r="BE29" s="17"/>
      <c r="BF29" s="25"/>
      <c r="BG29" s="25"/>
      <c r="BH29" s="17"/>
      <c r="BI29" s="25"/>
      <c r="BJ29" s="25"/>
      <c r="BK29" s="17"/>
      <c r="BL29" s="25"/>
      <c r="BM29" s="25"/>
      <c r="BN29" s="17"/>
      <c r="BO29" s="25"/>
      <c r="BP29" s="25"/>
      <c r="BQ29" s="10"/>
      <c r="BR29" s="10"/>
      <c r="BS29" s="17"/>
      <c r="BT29" s="25"/>
      <c r="BU29" s="25"/>
      <c r="BV29" s="12" t="s">
        <v>361</v>
      </c>
      <c r="BW29" s="25"/>
      <c r="BX29" s="24">
        <v>116.51</v>
      </c>
      <c r="BY29" s="12" t="s">
        <v>361</v>
      </c>
      <c r="BZ29" s="25"/>
      <c r="CA29" s="24">
        <v>116.51</v>
      </c>
      <c r="CB29" s="12" t="s">
        <v>361</v>
      </c>
      <c r="CC29" s="25"/>
      <c r="CD29" s="24">
        <v>116.51</v>
      </c>
      <c r="CE29" s="12" t="s">
        <v>361</v>
      </c>
      <c r="CF29" s="25"/>
      <c r="CG29" s="24">
        <v>116.51</v>
      </c>
      <c r="CH29" s="12" t="s">
        <v>361</v>
      </c>
      <c r="CI29" s="25"/>
      <c r="CJ29" s="24">
        <v>116.51</v>
      </c>
      <c r="CK29" s="12" t="s">
        <v>361</v>
      </c>
      <c r="CL29" s="25"/>
      <c r="CM29" s="24">
        <v>116.51</v>
      </c>
      <c r="CN29" s="12" t="s">
        <v>361</v>
      </c>
      <c r="CO29" s="25"/>
      <c r="CP29" s="24">
        <v>116.51</v>
      </c>
      <c r="CQ29" s="12" t="s">
        <v>361</v>
      </c>
      <c r="CR29" s="25"/>
      <c r="CS29" s="24">
        <v>116.51</v>
      </c>
      <c r="CT29" s="12" t="s">
        <v>361</v>
      </c>
      <c r="CU29" s="25"/>
      <c r="CV29" s="24">
        <v>116.51</v>
      </c>
      <c r="CW29" s="12" t="s">
        <v>361</v>
      </c>
      <c r="CX29" s="25"/>
      <c r="CY29" s="24">
        <v>116.51</v>
      </c>
      <c r="CZ29" s="12" t="s">
        <v>361</v>
      </c>
      <c r="DA29" s="25"/>
      <c r="DB29" s="24">
        <v>116.51</v>
      </c>
      <c r="DC29" s="10"/>
      <c r="DD29" s="10"/>
      <c r="DE29" s="12"/>
      <c r="DF29" s="25"/>
      <c r="DG29" s="24"/>
      <c r="DH29" s="12"/>
      <c r="DI29" s="25"/>
      <c r="DJ29" s="24"/>
      <c r="DK29" s="12"/>
      <c r="DL29" s="25"/>
      <c r="DM29" s="24"/>
      <c r="DN29" s="12"/>
      <c r="DO29" s="25"/>
      <c r="DP29" s="24"/>
      <c r="DQ29" s="12"/>
      <c r="DR29" s="25"/>
      <c r="DS29" s="24"/>
      <c r="DT29" s="12"/>
      <c r="DU29" s="25"/>
      <c r="DV29" s="24"/>
      <c r="DW29" s="12"/>
      <c r="DX29" s="25"/>
      <c r="DY29" s="24"/>
      <c r="DZ29" s="12"/>
      <c r="EA29" s="25"/>
      <c r="EB29" s="24"/>
      <c r="EC29" s="12"/>
      <c r="ED29" s="25"/>
      <c r="EE29" s="24"/>
      <c r="EF29" s="12"/>
      <c r="EG29" s="25"/>
      <c r="EH29" s="24"/>
      <c r="EI29" s="12"/>
      <c r="EJ29" s="25"/>
      <c r="EK29" s="24"/>
      <c r="EL29" s="12"/>
      <c r="EM29" s="25"/>
      <c r="EN29" s="24"/>
      <c r="EO29" s="24"/>
      <c r="EP29" s="24"/>
    </row>
    <row r="30" spans="1:146" s="1" customFormat="1" ht="22.5">
      <c r="A30" s="12"/>
      <c r="B30" s="17" t="s">
        <v>19</v>
      </c>
      <c r="C30" s="25">
        <v>4050.69</v>
      </c>
      <c r="D30" s="17" t="s">
        <v>19</v>
      </c>
      <c r="E30" s="25">
        <v>4050.69</v>
      </c>
      <c r="F30" s="17" t="s">
        <v>19</v>
      </c>
      <c r="G30" s="25">
        <v>4050.69</v>
      </c>
      <c r="H30" s="17" t="s">
        <v>19</v>
      </c>
      <c r="I30" s="25">
        <v>4050.69</v>
      </c>
      <c r="J30" s="17" t="s">
        <v>19</v>
      </c>
      <c r="K30" s="25">
        <v>4050.69</v>
      </c>
      <c r="L30" s="17" t="s">
        <v>19</v>
      </c>
      <c r="M30" s="25">
        <v>4050.69</v>
      </c>
      <c r="N30" s="17" t="s">
        <v>19</v>
      </c>
      <c r="O30" s="25">
        <v>4050.69</v>
      </c>
      <c r="P30" s="17" t="s">
        <v>19</v>
      </c>
      <c r="Q30" s="25">
        <v>4050.69</v>
      </c>
      <c r="R30" s="17" t="s">
        <v>19</v>
      </c>
      <c r="S30" s="18">
        <f t="shared" si="0"/>
        <v>32405.519999999997</v>
      </c>
      <c r="T30" s="30"/>
      <c r="U30" s="25"/>
      <c r="V30" s="25"/>
      <c r="W30" s="30"/>
      <c r="X30" s="25"/>
      <c r="Y30" s="26"/>
      <c r="Z30" s="17" t="s">
        <v>181</v>
      </c>
      <c r="AA30" s="25"/>
      <c r="AB30" s="26">
        <v>859.66</v>
      </c>
      <c r="AC30" s="19"/>
      <c r="AD30" s="19"/>
      <c r="AE30" s="19"/>
      <c r="AF30" s="19"/>
      <c r="AG30" s="30"/>
      <c r="AH30" s="25"/>
      <c r="AI30" s="25"/>
      <c r="AJ30" s="30"/>
      <c r="AK30" s="25"/>
      <c r="AL30" s="25"/>
      <c r="AM30" s="30"/>
      <c r="AN30" s="25"/>
      <c r="AO30" s="25"/>
      <c r="AP30" s="19" t="s">
        <v>247</v>
      </c>
      <c r="AQ30" s="25" t="s">
        <v>253</v>
      </c>
      <c r="AR30" s="27">
        <v>116.51</v>
      </c>
      <c r="AS30" s="30"/>
      <c r="AT30" s="25"/>
      <c r="AU30" s="25"/>
      <c r="AV30" s="30"/>
      <c r="AW30" s="25"/>
      <c r="AX30" s="25"/>
      <c r="AY30" s="30"/>
      <c r="AZ30" s="25"/>
      <c r="BA30" s="25"/>
      <c r="BB30" s="30"/>
      <c r="BC30" s="25"/>
      <c r="BD30" s="25"/>
      <c r="BE30" s="30"/>
      <c r="BF30" s="25"/>
      <c r="BG30" s="25"/>
      <c r="BH30" s="30"/>
      <c r="BI30" s="25"/>
      <c r="BJ30" s="25"/>
      <c r="BK30" s="30"/>
      <c r="BL30" s="25"/>
      <c r="BM30" s="25"/>
      <c r="BN30" s="30"/>
      <c r="BO30" s="25"/>
      <c r="BP30" s="25"/>
      <c r="BQ30" s="10"/>
      <c r="BR30" s="10"/>
      <c r="BS30" s="30"/>
      <c r="BT30" s="25"/>
      <c r="BU30" s="25"/>
      <c r="BV30" s="17" t="s">
        <v>297</v>
      </c>
      <c r="BW30" s="25"/>
      <c r="BX30" s="25">
        <v>181.37</v>
      </c>
      <c r="BY30" s="17" t="s">
        <v>422</v>
      </c>
      <c r="BZ30" s="25"/>
      <c r="CA30" s="25">
        <v>9733.74</v>
      </c>
      <c r="CB30" s="17" t="s">
        <v>422</v>
      </c>
      <c r="CC30" s="25"/>
      <c r="CD30" s="25">
        <v>9733.74</v>
      </c>
      <c r="CE30" s="17" t="s">
        <v>422</v>
      </c>
      <c r="CF30" s="25"/>
      <c r="CG30" s="25">
        <v>9733.74</v>
      </c>
      <c r="CH30" s="17" t="s">
        <v>422</v>
      </c>
      <c r="CI30" s="25"/>
      <c r="CJ30" s="25">
        <v>9733.74</v>
      </c>
      <c r="CK30" s="17" t="s">
        <v>422</v>
      </c>
      <c r="CL30" s="25"/>
      <c r="CM30" s="25">
        <v>9733.74</v>
      </c>
      <c r="CN30" s="17" t="s">
        <v>422</v>
      </c>
      <c r="CO30" s="25"/>
      <c r="CP30" s="25">
        <v>9733.74</v>
      </c>
      <c r="CQ30" s="17" t="s">
        <v>422</v>
      </c>
      <c r="CR30" s="25"/>
      <c r="CS30" s="25">
        <v>9733.74</v>
      </c>
      <c r="CT30" s="17" t="s">
        <v>422</v>
      </c>
      <c r="CU30" s="25"/>
      <c r="CV30" s="25">
        <v>9733.74</v>
      </c>
      <c r="CW30" s="17" t="s">
        <v>422</v>
      </c>
      <c r="CX30" s="25"/>
      <c r="CY30" s="25">
        <v>9733.74</v>
      </c>
      <c r="CZ30" s="17" t="s">
        <v>422</v>
      </c>
      <c r="DA30" s="25"/>
      <c r="DB30" s="25">
        <v>9733.74</v>
      </c>
      <c r="DC30" s="10"/>
      <c r="DD30" s="10"/>
      <c r="DE30" s="17" t="s">
        <v>422</v>
      </c>
      <c r="DF30" s="25"/>
      <c r="DG30" s="71">
        <v>10887.48</v>
      </c>
      <c r="DH30" s="17" t="s">
        <v>422</v>
      </c>
      <c r="DI30" s="25"/>
      <c r="DJ30" s="71">
        <v>10887.48</v>
      </c>
      <c r="DK30" s="17" t="s">
        <v>422</v>
      </c>
      <c r="DL30" s="25"/>
      <c r="DM30" s="71">
        <v>10887.48</v>
      </c>
      <c r="DN30" s="17" t="s">
        <v>422</v>
      </c>
      <c r="DO30" s="25"/>
      <c r="DP30" s="71">
        <v>10887.48</v>
      </c>
      <c r="DQ30" s="17" t="s">
        <v>422</v>
      </c>
      <c r="DR30" s="25"/>
      <c r="DS30" s="71">
        <v>10887.48</v>
      </c>
      <c r="DT30" s="17" t="s">
        <v>422</v>
      </c>
      <c r="DU30" s="25"/>
      <c r="DV30" s="71">
        <v>10887.48</v>
      </c>
      <c r="DW30" s="17" t="s">
        <v>422</v>
      </c>
      <c r="DX30" s="25"/>
      <c r="DY30" s="71">
        <v>10887.48</v>
      </c>
      <c r="DZ30" s="17" t="s">
        <v>422</v>
      </c>
      <c r="EA30" s="25"/>
      <c r="EB30" s="71">
        <v>10887.48</v>
      </c>
      <c r="EC30" s="17" t="s">
        <v>422</v>
      </c>
      <c r="ED30" s="25"/>
      <c r="EE30" s="71">
        <v>10887.48</v>
      </c>
      <c r="EF30" s="17" t="s">
        <v>422</v>
      </c>
      <c r="EG30" s="25"/>
      <c r="EH30" s="71">
        <v>10887.48</v>
      </c>
      <c r="EI30" s="17" t="s">
        <v>422</v>
      </c>
      <c r="EJ30" s="25"/>
      <c r="EK30" s="71">
        <v>10887.48</v>
      </c>
      <c r="EL30" s="17" t="s">
        <v>422</v>
      </c>
      <c r="EM30" s="25"/>
      <c r="EN30" s="71">
        <v>10887.48</v>
      </c>
      <c r="EO30" s="25"/>
      <c r="EP30" s="25"/>
    </row>
    <row r="31" spans="1:146" s="1" customFormat="1" ht="22.5">
      <c r="A31" s="12"/>
      <c r="B31" s="17" t="s">
        <v>32</v>
      </c>
      <c r="C31" s="25">
        <v>6218.94</v>
      </c>
      <c r="D31" s="17" t="s">
        <v>33</v>
      </c>
      <c r="E31" s="25">
        <v>6241.72</v>
      </c>
      <c r="F31" s="17" t="s">
        <v>34</v>
      </c>
      <c r="G31" s="25">
        <v>6993.46</v>
      </c>
      <c r="H31" s="17" t="s">
        <v>35</v>
      </c>
      <c r="I31" s="25">
        <v>6970.68</v>
      </c>
      <c r="J31" s="17" t="s">
        <v>36</v>
      </c>
      <c r="K31" s="25">
        <v>6742.88</v>
      </c>
      <c r="L31" s="25" t="s">
        <v>40</v>
      </c>
      <c r="M31" s="25">
        <v>6765.66</v>
      </c>
      <c r="N31" s="25" t="s">
        <v>43</v>
      </c>
      <c r="O31" s="25">
        <v>6811.22</v>
      </c>
      <c r="P31" s="25" t="s">
        <v>47</v>
      </c>
      <c r="Q31" s="25">
        <v>6628.98</v>
      </c>
      <c r="R31" s="17" t="s">
        <v>44</v>
      </c>
      <c r="S31" s="18">
        <f t="shared" si="0"/>
        <v>53373.53999999999</v>
      </c>
      <c r="T31" s="25"/>
      <c r="U31" s="25"/>
      <c r="V31" s="25"/>
      <c r="W31" s="25"/>
      <c r="X31" s="25"/>
      <c r="Y31" s="26"/>
      <c r="Z31" s="19" t="s">
        <v>5</v>
      </c>
      <c r="AA31" s="22"/>
      <c r="AB31" s="21">
        <v>116.51</v>
      </c>
      <c r="AC31" s="19"/>
      <c r="AD31" s="19"/>
      <c r="AE31" s="19"/>
      <c r="AF31" s="19"/>
      <c r="AG31" s="25"/>
      <c r="AH31" s="25"/>
      <c r="AI31" s="25"/>
      <c r="AJ31" s="25"/>
      <c r="AK31" s="25"/>
      <c r="AL31" s="25"/>
      <c r="AM31" s="25"/>
      <c r="AN31" s="25"/>
      <c r="AO31" s="25"/>
      <c r="AP31" s="17" t="s">
        <v>249</v>
      </c>
      <c r="AQ31" s="25" t="s">
        <v>253</v>
      </c>
      <c r="AR31" s="25">
        <v>144.32</v>
      </c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10"/>
      <c r="BR31" s="10"/>
      <c r="BS31" s="25"/>
      <c r="BT31" s="25"/>
      <c r="BU31" s="25"/>
      <c r="BV31" s="17" t="s">
        <v>422</v>
      </c>
      <c r="BW31" s="25"/>
      <c r="BX31" s="25">
        <v>9733.74</v>
      </c>
      <c r="BY31" s="17" t="s">
        <v>423</v>
      </c>
      <c r="BZ31" s="25"/>
      <c r="CA31" s="25">
        <v>3022.9</v>
      </c>
      <c r="CB31" s="17" t="s">
        <v>423</v>
      </c>
      <c r="CC31" s="25"/>
      <c r="CD31" s="25">
        <v>3022.9</v>
      </c>
      <c r="CE31" s="17" t="s">
        <v>423</v>
      </c>
      <c r="CF31" s="25"/>
      <c r="CG31" s="25">
        <v>3022.9</v>
      </c>
      <c r="CH31" s="17" t="s">
        <v>423</v>
      </c>
      <c r="CI31" s="25"/>
      <c r="CJ31" s="25">
        <v>3022.9</v>
      </c>
      <c r="CK31" s="17" t="s">
        <v>423</v>
      </c>
      <c r="CL31" s="25"/>
      <c r="CM31" s="25">
        <v>3022.9</v>
      </c>
      <c r="CN31" s="17" t="s">
        <v>423</v>
      </c>
      <c r="CO31" s="25"/>
      <c r="CP31" s="25">
        <v>3022.9</v>
      </c>
      <c r="CQ31" s="17" t="s">
        <v>423</v>
      </c>
      <c r="CR31" s="25"/>
      <c r="CS31" s="25">
        <v>3022.9</v>
      </c>
      <c r="CT31" s="17" t="s">
        <v>423</v>
      </c>
      <c r="CU31" s="25"/>
      <c r="CV31" s="25">
        <v>3022.9</v>
      </c>
      <c r="CW31" s="17" t="s">
        <v>423</v>
      </c>
      <c r="CX31" s="25"/>
      <c r="CY31" s="25">
        <v>3022.9</v>
      </c>
      <c r="CZ31" s="17" t="s">
        <v>423</v>
      </c>
      <c r="DA31" s="25"/>
      <c r="DB31" s="25">
        <v>3022.9</v>
      </c>
      <c r="DC31" s="10"/>
      <c r="DD31" s="10"/>
      <c r="DE31" s="17" t="s">
        <v>423</v>
      </c>
      <c r="DF31" s="25"/>
      <c r="DG31" s="71">
        <v>3368.5</v>
      </c>
      <c r="DH31" s="17" t="s">
        <v>423</v>
      </c>
      <c r="DI31" s="25"/>
      <c r="DJ31" s="71">
        <v>3368.5</v>
      </c>
      <c r="DK31" s="17" t="s">
        <v>423</v>
      </c>
      <c r="DL31" s="25"/>
      <c r="DM31" s="71">
        <v>3368.5</v>
      </c>
      <c r="DN31" s="17" t="s">
        <v>423</v>
      </c>
      <c r="DO31" s="25"/>
      <c r="DP31" s="71">
        <v>3368.5</v>
      </c>
      <c r="DQ31" s="17" t="s">
        <v>423</v>
      </c>
      <c r="DR31" s="25"/>
      <c r="DS31" s="71">
        <v>3368.5</v>
      </c>
      <c r="DT31" s="17" t="s">
        <v>423</v>
      </c>
      <c r="DU31" s="25"/>
      <c r="DV31" s="71">
        <v>3368.5</v>
      </c>
      <c r="DW31" s="17" t="s">
        <v>423</v>
      </c>
      <c r="DX31" s="25"/>
      <c r="DY31" s="71">
        <v>3368.5</v>
      </c>
      <c r="DZ31" s="17" t="s">
        <v>423</v>
      </c>
      <c r="EA31" s="25"/>
      <c r="EB31" s="71">
        <v>3368.5</v>
      </c>
      <c r="EC31" s="17" t="s">
        <v>423</v>
      </c>
      <c r="ED31" s="25"/>
      <c r="EE31" s="71">
        <v>3368.5</v>
      </c>
      <c r="EF31" s="17" t="s">
        <v>423</v>
      </c>
      <c r="EG31" s="25"/>
      <c r="EH31" s="71">
        <v>3368.5</v>
      </c>
      <c r="EI31" s="17" t="s">
        <v>423</v>
      </c>
      <c r="EJ31" s="25"/>
      <c r="EK31" s="71">
        <v>3368.5</v>
      </c>
      <c r="EL31" s="17" t="s">
        <v>423</v>
      </c>
      <c r="EM31" s="25"/>
      <c r="EN31" s="71">
        <v>3368.5</v>
      </c>
      <c r="EO31" s="25"/>
      <c r="EP31" s="25"/>
    </row>
    <row r="32" spans="1:146" s="1" customFormat="1" ht="24.75" customHeight="1">
      <c r="A32" s="12"/>
      <c r="B32" s="17" t="s">
        <v>32</v>
      </c>
      <c r="C32" s="25">
        <v>4357.08</v>
      </c>
      <c r="D32" s="17" t="s">
        <v>33</v>
      </c>
      <c r="E32" s="25">
        <v>4373.04</v>
      </c>
      <c r="F32" s="17" t="s">
        <v>34</v>
      </c>
      <c r="G32" s="25">
        <v>4899.72</v>
      </c>
      <c r="H32" s="17" t="s">
        <v>35</v>
      </c>
      <c r="I32" s="25">
        <v>4883.76</v>
      </c>
      <c r="J32" s="17" t="s">
        <v>36</v>
      </c>
      <c r="K32" s="25">
        <v>4724.16</v>
      </c>
      <c r="L32" s="25" t="s">
        <v>40</v>
      </c>
      <c r="M32" s="25">
        <v>4740.12</v>
      </c>
      <c r="N32" s="25" t="s">
        <v>43</v>
      </c>
      <c r="O32" s="25">
        <v>4772.04</v>
      </c>
      <c r="P32" s="25" t="s">
        <v>47</v>
      </c>
      <c r="Q32" s="25">
        <v>4644.36</v>
      </c>
      <c r="R32" s="17" t="s">
        <v>44</v>
      </c>
      <c r="S32" s="18">
        <f t="shared" si="0"/>
        <v>37394.28</v>
      </c>
      <c r="T32" s="25"/>
      <c r="U32" s="25"/>
      <c r="V32" s="25"/>
      <c r="W32" s="25"/>
      <c r="X32" s="25"/>
      <c r="Y32" s="26"/>
      <c r="Z32" s="70" t="s">
        <v>259</v>
      </c>
      <c r="AA32" s="71" t="s">
        <v>260</v>
      </c>
      <c r="AB32" s="73">
        <v>24680.3</v>
      </c>
      <c r="AC32" s="19"/>
      <c r="AD32" s="19"/>
      <c r="AE32" s="19"/>
      <c r="AF32" s="19"/>
      <c r="AG32" s="25"/>
      <c r="AH32" s="25"/>
      <c r="AI32" s="25"/>
      <c r="AJ32" s="25"/>
      <c r="AK32" s="25"/>
      <c r="AL32" s="25"/>
      <c r="AM32" s="25"/>
      <c r="AN32" s="25"/>
      <c r="AO32" s="25"/>
      <c r="AP32" s="17" t="s">
        <v>181</v>
      </c>
      <c r="AQ32" s="25" t="s">
        <v>254</v>
      </c>
      <c r="AR32" s="25">
        <v>859.66</v>
      </c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10"/>
      <c r="BR32" s="10"/>
      <c r="BS32" s="25"/>
      <c r="BT32" s="25"/>
      <c r="BU32" s="25"/>
      <c r="BV32" s="17" t="s">
        <v>423</v>
      </c>
      <c r="BW32" s="25"/>
      <c r="BX32" s="25">
        <v>3022.9</v>
      </c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10"/>
      <c r="DD32" s="10"/>
      <c r="DE32" s="19" t="s">
        <v>18</v>
      </c>
      <c r="DF32" s="25"/>
      <c r="DG32" s="71">
        <v>7097.91</v>
      </c>
      <c r="DH32" s="82" t="s">
        <v>18</v>
      </c>
      <c r="DI32" s="25"/>
      <c r="DJ32" s="71">
        <v>7097.91</v>
      </c>
      <c r="DK32" s="82" t="s">
        <v>18</v>
      </c>
      <c r="DL32" s="25"/>
      <c r="DM32" s="71">
        <v>7097.91</v>
      </c>
      <c r="DN32" s="82" t="s">
        <v>18</v>
      </c>
      <c r="DO32" s="25"/>
      <c r="DP32" s="71">
        <v>7097.91</v>
      </c>
      <c r="DQ32" s="82" t="s">
        <v>18</v>
      </c>
      <c r="DR32" s="25"/>
      <c r="DS32" s="71">
        <v>7097.91</v>
      </c>
      <c r="DT32" s="82" t="s">
        <v>18</v>
      </c>
      <c r="DU32" s="25"/>
      <c r="DV32" s="71">
        <v>7097.91</v>
      </c>
      <c r="DW32" s="82" t="s">
        <v>18</v>
      </c>
      <c r="DX32" s="25"/>
      <c r="DY32" s="71">
        <v>7097.91</v>
      </c>
      <c r="DZ32" s="82" t="s">
        <v>18</v>
      </c>
      <c r="EA32" s="25"/>
      <c r="EB32" s="71">
        <v>7097.91</v>
      </c>
      <c r="EC32" s="82" t="s">
        <v>18</v>
      </c>
      <c r="ED32" s="25"/>
      <c r="EE32" s="71">
        <v>7097.91</v>
      </c>
      <c r="EF32" s="82" t="s">
        <v>18</v>
      </c>
      <c r="EG32" s="25"/>
      <c r="EH32" s="71">
        <v>7097.91</v>
      </c>
      <c r="EI32" s="82" t="s">
        <v>18</v>
      </c>
      <c r="EJ32" s="25"/>
      <c r="EK32" s="71">
        <v>7097.91</v>
      </c>
      <c r="EL32" s="82" t="s">
        <v>18</v>
      </c>
      <c r="EM32" s="25"/>
      <c r="EN32" s="71">
        <v>7097.91</v>
      </c>
      <c r="EO32" s="25"/>
      <c r="EP32" s="25"/>
    </row>
    <row r="33" spans="1:146" s="1" customFormat="1" ht="12.75">
      <c r="A33" s="12"/>
      <c r="B33" s="17" t="s">
        <v>32</v>
      </c>
      <c r="C33" s="25">
        <v>17892.42</v>
      </c>
      <c r="D33" s="17" t="s">
        <v>33</v>
      </c>
      <c r="E33" s="25">
        <v>17957.96</v>
      </c>
      <c r="F33" s="17" t="s">
        <v>34</v>
      </c>
      <c r="G33" s="25">
        <v>20120.78</v>
      </c>
      <c r="H33" s="17" t="s">
        <v>35</v>
      </c>
      <c r="I33" s="25">
        <v>20055.24</v>
      </c>
      <c r="J33" s="17" t="s">
        <v>36</v>
      </c>
      <c r="K33" s="25">
        <v>19399.84</v>
      </c>
      <c r="L33" s="25" t="s">
        <v>40</v>
      </c>
      <c r="M33" s="25">
        <v>19465.38</v>
      </c>
      <c r="N33" s="25" t="s">
        <v>43</v>
      </c>
      <c r="O33" s="25">
        <v>19596.46</v>
      </c>
      <c r="P33" s="25" t="s">
        <v>47</v>
      </c>
      <c r="Q33" s="25">
        <v>19072.14</v>
      </c>
      <c r="R33" s="17" t="s">
        <v>44</v>
      </c>
      <c r="S33" s="18">
        <f t="shared" si="0"/>
        <v>153560.21999999997</v>
      </c>
      <c r="T33" s="25"/>
      <c r="U33" s="25"/>
      <c r="V33" s="25"/>
      <c r="W33" s="25"/>
      <c r="X33" s="25"/>
      <c r="Y33" s="26"/>
      <c r="Z33" s="25"/>
      <c r="AA33" s="25"/>
      <c r="AB33" s="26"/>
      <c r="AC33" s="19"/>
      <c r="AD33" s="19"/>
      <c r="AE33" s="19"/>
      <c r="AF33" s="19"/>
      <c r="AG33" s="25"/>
      <c r="AH33" s="25"/>
      <c r="AI33" s="25"/>
      <c r="AJ33" s="25"/>
      <c r="AK33" s="25"/>
      <c r="AL33" s="25"/>
      <c r="AM33" s="25"/>
      <c r="AN33" s="25"/>
      <c r="AO33" s="25"/>
      <c r="AP33" s="12" t="s">
        <v>182</v>
      </c>
      <c r="AQ33" s="25"/>
      <c r="AR33" s="25">
        <v>10338.31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10"/>
      <c r="BR33" s="10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10"/>
      <c r="DD33" s="10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</row>
    <row r="34" spans="1:146" ht="16.5" customHeight="1">
      <c r="A34" s="15"/>
      <c r="B34" s="121" t="s">
        <v>8</v>
      </c>
      <c r="C34" s="121"/>
      <c r="D34" s="121" t="s">
        <v>8</v>
      </c>
      <c r="E34" s="121"/>
      <c r="F34" s="121" t="s">
        <v>8</v>
      </c>
      <c r="G34" s="121"/>
      <c r="H34" s="121" t="s">
        <v>8</v>
      </c>
      <c r="I34" s="121"/>
      <c r="J34" s="121" t="s">
        <v>8</v>
      </c>
      <c r="K34" s="121"/>
      <c r="L34" s="121" t="s">
        <v>8</v>
      </c>
      <c r="M34" s="121"/>
      <c r="N34" s="121" t="s">
        <v>8</v>
      </c>
      <c r="O34" s="121"/>
      <c r="P34" s="121" t="s">
        <v>8</v>
      </c>
      <c r="Q34" s="121"/>
      <c r="R34" s="121" t="s">
        <v>8</v>
      </c>
      <c r="S34" s="121"/>
      <c r="T34" s="121"/>
      <c r="U34" s="121"/>
      <c r="V34" s="8"/>
      <c r="W34" s="121"/>
      <c r="X34" s="121"/>
      <c r="Y34" s="8"/>
      <c r="Z34" s="121"/>
      <c r="AA34" s="121"/>
      <c r="AB34" s="8"/>
      <c r="AC34" s="19"/>
      <c r="AD34" s="19"/>
      <c r="AE34" s="19"/>
      <c r="AF34" s="19"/>
      <c r="AG34" s="121"/>
      <c r="AH34" s="121"/>
      <c r="AI34" s="8"/>
      <c r="AJ34" s="121"/>
      <c r="AK34" s="121"/>
      <c r="AL34" s="8"/>
      <c r="AM34" s="121"/>
      <c r="AN34" s="121"/>
      <c r="AO34" s="8"/>
      <c r="AP34" s="17" t="s">
        <v>367</v>
      </c>
      <c r="AQ34" s="25"/>
      <c r="AR34" s="25">
        <v>60.46</v>
      </c>
      <c r="AS34" s="121"/>
      <c r="AT34" s="121"/>
      <c r="AU34" s="8"/>
      <c r="AV34" s="121"/>
      <c r="AW34" s="121"/>
      <c r="AX34" s="8"/>
      <c r="AY34" s="121"/>
      <c r="AZ34" s="121"/>
      <c r="BA34" s="8"/>
      <c r="BB34" s="121"/>
      <c r="BC34" s="121"/>
      <c r="BD34" s="8"/>
      <c r="BE34" s="121"/>
      <c r="BF34" s="121"/>
      <c r="BG34" s="8"/>
      <c r="BH34" s="121"/>
      <c r="BI34" s="121"/>
      <c r="BJ34" s="8"/>
      <c r="BK34" s="121"/>
      <c r="BL34" s="121"/>
      <c r="BM34" s="8"/>
      <c r="BN34" s="121"/>
      <c r="BO34" s="121"/>
      <c r="BP34" s="8"/>
      <c r="BS34" s="121"/>
      <c r="BT34" s="121"/>
      <c r="BU34" s="8"/>
      <c r="BV34" s="121"/>
      <c r="BW34" s="121"/>
      <c r="BX34" s="8"/>
      <c r="BY34" s="121"/>
      <c r="BZ34" s="121"/>
      <c r="CA34" s="8"/>
      <c r="CB34" s="121"/>
      <c r="CC34" s="121"/>
      <c r="CD34" s="8"/>
      <c r="CE34" s="121"/>
      <c r="CF34" s="121"/>
      <c r="CG34" s="8"/>
      <c r="CH34" s="121"/>
      <c r="CI34" s="121"/>
      <c r="CJ34" s="8"/>
      <c r="CK34" s="121"/>
      <c r="CL34" s="121"/>
      <c r="CM34" s="8"/>
      <c r="CN34" s="121"/>
      <c r="CO34" s="121"/>
      <c r="CP34" s="8"/>
      <c r="CQ34" s="121"/>
      <c r="CR34" s="121"/>
      <c r="CS34" s="8"/>
      <c r="CT34" s="121"/>
      <c r="CU34" s="121"/>
      <c r="CV34" s="8"/>
      <c r="CW34" s="121"/>
      <c r="CX34" s="121"/>
      <c r="CY34" s="8"/>
      <c r="CZ34" s="121"/>
      <c r="DA34" s="121"/>
      <c r="DB34" s="8"/>
      <c r="DE34" s="121"/>
      <c r="DF34" s="121"/>
      <c r="DG34" s="8"/>
      <c r="DH34" s="121"/>
      <c r="DI34" s="121"/>
      <c r="DJ34" s="8"/>
      <c r="DK34" s="121"/>
      <c r="DL34" s="121"/>
      <c r="DM34" s="8"/>
      <c r="DN34" s="121"/>
      <c r="DO34" s="121"/>
      <c r="DP34" s="8"/>
      <c r="DQ34" s="121"/>
      <c r="DR34" s="121"/>
      <c r="DS34" s="8"/>
      <c r="DT34" s="121"/>
      <c r="DU34" s="121"/>
      <c r="DV34" s="8"/>
      <c r="DW34" s="121"/>
      <c r="DX34" s="121"/>
      <c r="DY34" s="8"/>
      <c r="DZ34" s="121"/>
      <c r="EA34" s="121"/>
      <c r="EB34" s="8"/>
      <c r="EC34" s="121"/>
      <c r="ED34" s="121"/>
      <c r="EE34" s="8"/>
      <c r="EF34" s="121"/>
      <c r="EG34" s="121"/>
      <c r="EH34" s="8"/>
      <c r="EI34" s="121"/>
      <c r="EJ34" s="121"/>
      <c r="EK34" s="8"/>
      <c r="EL34" s="121"/>
      <c r="EM34" s="121"/>
      <c r="EN34" s="8"/>
      <c r="EO34" s="8"/>
      <c r="EP34" s="8"/>
    </row>
    <row r="35" spans="1:146" ht="12" customHeight="1">
      <c r="A35" s="17"/>
      <c r="B35" s="17" t="s">
        <v>21</v>
      </c>
      <c r="C35" s="25">
        <v>380.9</v>
      </c>
      <c r="D35" s="17"/>
      <c r="E35" s="17"/>
      <c r="F35" s="17" t="s">
        <v>24</v>
      </c>
      <c r="G35" s="25">
        <v>190.45</v>
      </c>
      <c r="H35" s="17" t="s">
        <v>21</v>
      </c>
      <c r="I35" s="25">
        <v>380.9</v>
      </c>
      <c r="J35" s="17"/>
      <c r="K35" s="25"/>
      <c r="L35" s="25"/>
      <c r="M35" s="25"/>
      <c r="N35" s="25"/>
      <c r="O35" s="25"/>
      <c r="P35" s="25"/>
      <c r="Q35" s="25"/>
      <c r="R35" s="12"/>
      <c r="S35" s="18">
        <f t="shared" si="0"/>
        <v>952.2499999999999</v>
      </c>
      <c r="T35" s="31"/>
      <c r="U35" s="31"/>
      <c r="V35" s="31"/>
      <c r="W35" s="31"/>
      <c r="X35" s="31"/>
      <c r="Y35" s="32"/>
      <c r="Z35" s="31"/>
      <c r="AA35" s="31"/>
      <c r="AB35" s="32"/>
      <c r="AC35" s="19"/>
      <c r="AD35" s="19"/>
      <c r="AE35" s="19"/>
      <c r="AF35" s="19"/>
      <c r="AG35" s="31"/>
      <c r="AH35" s="31"/>
      <c r="AI35" s="31"/>
      <c r="AJ35" s="31"/>
      <c r="AK35" s="31"/>
      <c r="AL35" s="31"/>
      <c r="AM35" s="31"/>
      <c r="AN35" s="31"/>
      <c r="AO35" s="31"/>
      <c r="AP35" s="17" t="s">
        <v>368</v>
      </c>
      <c r="AQ35" s="25"/>
      <c r="AR35" s="25">
        <v>60.46</v>
      </c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</row>
    <row r="36" spans="1:146" ht="20.25" customHeight="1">
      <c r="A36" s="21"/>
      <c r="B36" s="17"/>
      <c r="C36" s="25"/>
      <c r="D36" s="21" t="s">
        <v>22</v>
      </c>
      <c r="E36" s="33">
        <v>755.03</v>
      </c>
      <c r="F36" s="17" t="s">
        <v>23</v>
      </c>
      <c r="G36" s="25">
        <v>92.04</v>
      </c>
      <c r="H36" s="17" t="s">
        <v>26</v>
      </c>
      <c r="I36" s="25">
        <v>345.15</v>
      </c>
      <c r="J36" s="17" t="s">
        <v>31</v>
      </c>
      <c r="K36" s="25">
        <v>308.48</v>
      </c>
      <c r="L36" s="25" t="s">
        <v>39</v>
      </c>
      <c r="M36" s="25">
        <v>616.95</v>
      </c>
      <c r="N36" s="25" t="s">
        <v>42</v>
      </c>
      <c r="O36" s="25">
        <v>6164.39</v>
      </c>
      <c r="P36" s="25"/>
      <c r="Q36" s="25"/>
      <c r="R36" s="12"/>
      <c r="S36" s="18">
        <f t="shared" si="0"/>
        <v>8282.04</v>
      </c>
      <c r="T36" s="31"/>
      <c r="U36" s="31"/>
      <c r="V36" s="31"/>
      <c r="W36" s="31"/>
      <c r="X36" s="31"/>
      <c r="Y36" s="32"/>
      <c r="Z36" s="31"/>
      <c r="AA36" s="31"/>
      <c r="AB36" s="32"/>
      <c r="AC36" s="19"/>
      <c r="AD36" s="19"/>
      <c r="AE36" s="19"/>
      <c r="AF36" s="19"/>
      <c r="AG36" s="31"/>
      <c r="AH36" s="31"/>
      <c r="AI36" s="31"/>
      <c r="AJ36" s="31"/>
      <c r="AK36" s="31"/>
      <c r="AL36" s="31"/>
      <c r="AM36" s="31"/>
      <c r="AN36" s="31"/>
      <c r="AO36" s="31"/>
      <c r="AP36" s="17" t="s">
        <v>297</v>
      </c>
      <c r="AQ36" s="25"/>
      <c r="AR36" s="25">
        <v>181.38</v>
      </c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</row>
    <row r="37" spans="1:146" ht="12" customHeight="1">
      <c r="A37" s="21"/>
      <c r="B37" s="17"/>
      <c r="C37" s="25"/>
      <c r="D37" s="21"/>
      <c r="E37" s="33"/>
      <c r="F37" s="17" t="s">
        <v>25</v>
      </c>
      <c r="G37" s="25">
        <v>228.18</v>
      </c>
      <c r="H37" s="17"/>
      <c r="I37" s="25"/>
      <c r="J37" s="17"/>
      <c r="K37" s="25"/>
      <c r="L37" s="17" t="s">
        <v>25</v>
      </c>
      <c r="M37" s="25">
        <v>228.18</v>
      </c>
      <c r="N37" s="25"/>
      <c r="O37" s="25"/>
      <c r="P37" s="25"/>
      <c r="Q37" s="25"/>
      <c r="R37" s="12"/>
      <c r="S37" s="18">
        <f t="shared" si="0"/>
        <v>456.36</v>
      </c>
      <c r="T37" s="31"/>
      <c r="U37" s="31"/>
      <c r="V37" s="31"/>
      <c r="W37" s="31"/>
      <c r="X37" s="31"/>
      <c r="Y37" s="32"/>
      <c r="Z37" s="31"/>
      <c r="AA37" s="31"/>
      <c r="AB37" s="32"/>
      <c r="AC37" s="19"/>
      <c r="AD37" s="19"/>
      <c r="AE37" s="19"/>
      <c r="AF37" s="19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ht="10.5" customHeight="1">
      <c r="A38" s="21"/>
      <c r="B38" s="17"/>
      <c r="C38" s="25"/>
      <c r="D38" s="21"/>
      <c r="E38" s="33"/>
      <c r="F38" s="17"/>
      <c r="G38" s="25"/>
      <c r="H38" s="34" t="s">
        <v>27</v>
      </c>
      <c r="I38" s="25">
        <v>77449.63</v>
      </c>
      <c r="J38" s="21"/>
      <c r="K38" s="33"/>
      <c r="L38" s="33"/>
      <c r="M38" s="33"/>
      <c r="N38" s="33"/>
      <c r="O38" s="33"/>
      <c r="P38" s="33"/>
      <c r="Q38" s="33"/>
      <c r="R38" s="12"/>
      <c r="S38" s="18">
        <f t="shared" si="0"/>
        <v>77449.63</v>
      </c>
      <c r="T38" s="31"/>
      <c r="U38" s="31"/>
      <c r="V38" s="31"/>
      <c r="W38" s="31"/>
      <c r="X38" s="31"/>
      <c r="Y38" s="32"/>
      <c r="Z38" s="31"/>
      <c r="AA38" s="31"/>
      <c r="AB38" s="32"/>
      <c r="AC38" s="19"/>
      <c r="AD38" s="19"/>
      <c r="AE38" s="19"/>
      <c r="AF38" s="19"/>
      <c r="AG38" s="31"/>
      <c r="AH38" s="31"/>
      <c r="AI38" s="31"/>
      <c r="AJ38" s="31"/>
      <c r="AK38" s="31"/>
      <c r="AL38" s="31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</row>
    <row r="39" spans="1:146" ht="16.5" customHeight="1">
      <c r="A39" s="21"/>
      <c r="B39" s="17"/>
      <c r="C39" s="25"/>
      <c r="D39" s="21"/>
      <c r="E39" s="33"/>
      <c r="F39" s="17"/>
      <c r="G39" s="25"/>
      <c r="H39" s="17" t="s">
        <v>30</v>
      </c>
      <c r="I39" s="25">
        <v>13559.62</v>
      </c>
      <c r="J39" s="17"/>
      <c r="K39" s="25"/>
      <c r="L39" s="25"/>
      <c r="M39" s="25"/>
      <c r="N39" s="25"/>
      <c r="O39" s="25"/>
      <c r="P39" s="25"/>
      <c r="Q39" s="25"/>
      <c r="R39" s="12"/>
      <c r="S39" s="18">
        <f t="shared" si="0"/>
        <v>13559.62</v>
      </c>
      <c r="T39" s="31"/>
      <c r="U39" s="31"/>
      <c r="V39" s="31"/>
      <c r="W39" s="31"/>
      <c r="X39" s="31"/>
      <c r="Y39" s="32"/>
      <c r="Z39" s="31"/>
      <c r="AA39" s="31"/>
      <c r="AB39" s="32"/>
      <c r="AC39" s="19"/>
      <c r="AD39" s="19"/>
      <c r="AE39" s="19"/>
      <c r="AF39" s="19"/>
      <c r="AG39" s="31"/>
      <c r="AH39" s="31"/>
      <c r="AI39" s="31"/>
      <c r="AJ39" s="31"/>
      <c r="AK39" s="31"/>
      <c r="AL39" s="31"/>
      <c r="AM39" s="35"/>
      <c r="AN39" s="31"/>
      <c r="AO39" s="31"/>
      <c r="AP39" s="35"/>
      <c r="AQ39" s="31"/>
      <c r="AR39" s="31"/>
      <c r="AS39" s="35"/>
      <c r="AT39" s="31"/>
      <c r="AU39" s="31"/>
      <c r="AV39" s="35"/>
      <c r="AW39" s="31"/>
      <c r="AX39" s="31"/>
      <c r="AY39" s="35"/>
      <c r="AZ39" s="31"/>
      <c r="BA39" s="31"/>
      <c r="BB39" s="35"/>
      <c r="BC39" s="31"/>
      <c r="BD39" s="31"/>
      <c r="BE39" s="35"/>
      <c r="BF39" s="31"/>
      <c r="BG39" s="31"/>
      <c r="BH39" s="35"/>
      <c r="BI39" s="31"/>
      <c r="BJ39" s="31"/>
      <c r="BK39" s="35"/>
      <c r="BL39" s="31"/>
      <c r="BM39" s="31"/>
      <c r="BN39" s="35"/>
      <c r="BO39" s="31"/>
      <c r="BP39" s="31"/>
      <c r="BS39" s="35"/>
      <c r="BT39" s="31"/>
      <c r="BU39" s="31"/>
      <c r="BV39" s="35"/>
      <c r="BW39" s="31"/>
      <c r="BX39" s="31"/>
      <c r="BY39" s="35"/>
      <c r="BZ39" s="31"/>
      <c r="CA39" s="31"/>
      <c r="CB39" s="35"/>
      <c r="CC39" s="31"/>
      <c r="CD39" s="31"/>
      <c r="CE39" s="35"/>
      <c r="CF39" s="31"/>
      <c r="CG39" s="31"/>
      <c r="CH39" s="35"/>
      <c r="CI39" s="31"/>
      <c r="CJ39" s="31"/>
      <c r="CK39" s="35"/>
      <c r="CL39" s="31"/>
      <c r="CM39" s="31"/>
      <c r="CN39" s="35"/>
      <c r="CO39" s="31"/>
      <c r="CP39" s="31"/>
      <c r="CQ39" s="35"/>
      <c r="CR39" s="31"/>
      <c r="CS39" s="31"/>
      <c r="CT39" s="35"/>
      <c r="CU39" s="31"/>
      <c r="CV39" s="31"/>
      <c r="CW39" s="35"/>
      <c r="CX39" s="31"/>
      <c r="CY39" s="31"/>
      <c r="CZ39" s="35"/>
      <c r="DA39" s="31"/>
      <c r="DB39" s="31"/>
      <c r="DE39" s="35"/>
      <c r="DF39" s="31"/>
      <c r="DG39" s="31"/>
      <c r="DH39" s="35"/>
      <c r="DI39" s="31"/>
      <c r="DJ39" s="31"/>
      <c r="DK39" s="35"/>
      <c r="DL39" s="31"/>
      <c r="DM39" s="31"/>
      <c r="DN39" s="35"/>
      <c r="DO39" s="31"/>
      <c r="DP39" s="31"/>
      <c r="DQ39" s="35"/>
      <c r="DR39" s="31"/>
      <c r="DS39" s="31"/>
      <c r="DT39" s="35"/>
      <c r="DU39" s="31"/>
      <c r="DV39" s="31"/>
      <c r="DW39" s="35"/>
      <c r="DX39" s="31"/>
      <c r="DY39" s="31"/>
      <c r="DZ39" s="35"/>
      <c r="EA39" s="31"/>
      <c r="EB39" s="31"/>
      <c r="EC39" s="35"/>
      <c r="ED39" s="31"/>
      <c r="EE39" s="31"/>
      <c r="EF39" s="35"/>
      <c r="EG39" s="31"/>
      <c r="EH39" s="31"/>
      <c r="EI39" s="35"/>
      <c r="EJ39" s="31"/>
      <c r="EK39" s="31"/>
      <c r="EL39" s="35"/>
      <c r="EM39" s="31"/>
      <c r="EN39" s="31"/>
      <c r="EO39" s="31"/>
      <c r="EP39" s="31"/>
    </row>
    <row r="40" spans="1:146" ht="21.75" customHeight="1">
      <c r="A40" s="21"/>
      <c r="B40" s="17"/>
      <c r="C40" s="25"/>
      <c r="D40" s="21"/>
      <c r="E40" s="21"/>
      <c r="F40" s="17"/>
      <c r="G40" s="25"/>
      <c r="H40" s="17" t="s">
        <v>29</v>
      </c>
      <c r="I40" s="25">
        <v>7213.65</v>
      </c>
      <c r="J40" s="17"/>
      <c r="K40" s="25"/>
      <c r="L40" s="25"/>
      <c r="M40" s="25"/>
      <c r="N40" s="25"/>
      <c r="O40" s="25"/>
      <c r="P40" s="25"/>
      <c r="Q40" s="25"/>
      <c r="R40" s="12"/>
      <c r="S40" s="18">
        <f t="shared" si="0"/>
        <v>7213.65</v>
      </c>
      <c r="T40" s="31"/>
      <c r="U40" s="31"/>
      <c r="V40" s="31"/>
      <c r="W40" s="31"/>
      <c r="X40" s="31"/>
      <c r="Y40" s="32"/>
      <c r="Z40" s="31"/>
      <c r="AA40" s="31"/>
      <c r="AB40" s="32"/>
      <c r="AC40" s="19"/>
      <c r="AD40" s="19"/>
      <c r="AE40" s="19"/>
      <c r="AF40" s="19"/>
      <c r="AG40" s="31"/>
      <c r="AH40" s="31"/>
      <c r="AI40" s="31"/>
      <c r="AJ40" s="31"/>
      <c r="AK40" s="31"/>
      <c r="AL40" s="31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</row>
    <row r="41" spans="1:146" ht="12.75">
      <c r="A41" s="21"/>
      <c r="B41" s="17"/>
      <c r="C41" s="25"/>
      <c r="D41" s="21"/>
      <c r="E41" s="21"/>
      <c r="F41" s="17"/>
      <c r="G41" s="25"/>
      <c r="H41" s="17"/>
      <c r="I41" s="25"/>
      <c r="J41" s="17"/>
      <c r="K41" s="25"/>
      <c r="L41" s="25" t="s">
        <v>38</v>
      </c>
      <c r="M41" s="25"/>
      <c r="N41" s="25"/>
      <c r="O41" s="25"/>
      <c r="P41" s="25"/>
      <c r="Q41" s="25"/>
      <c r="R41" s="12"/>
      <c r="S41" s="18">
        <f t="shared" si="0"/>
        <v>0</v>
      </c>
      <c r="T41" s="21"/>
      <c r="U41" s="33"/>
      <c r="V41" s="33"/>
      <c r="W41" s="21"/>
      <c r="X41" s="33"/>
      <c r="Y41" s="36"/>
      <c r="Z41" s="21"/>
      <c r="AA41" s="33"/>
      <c r="AB41" s="36"/>
      <c r="AC41" s="19"/>
      <c r="AD41" s="19"/>
      <c r="AE41" s="19"/>
      <c r="AF41" s="19"/>
      <c r="AG41" s="21"/>
      <c r="AH41" s="33"/>
      <c r="AI41" s="33"/>
      <c r="AJ41" s="21"/>
      <c r="AK41" s="33"/>
      <c r="AL41" s="33"/>
      <c r="AM41" s="21"/>
      <c r="AN41" s="33"/>
      <c r="AO41" s="33"/>
      <c r="AP41" s="21"/>
      <c r="AQ41" s="33"/>
      <c r="AR41" s="33"/>
      <c r="AS41" s="21"/>
      <c r="AT41" s="33"/>
      <c r="AU41" s="33"/>
      <c r="AV41" s="21"/>
      <c r="AW41" s="33"/>
      <c r="AX41" s="33"/>
      <c r="AY41" s="21"/>
      <c r="AZ41" s="33"/>
      <c r="BA41" s="33"/>
      <c r="BB41" s="21"/>
      <c r="BC41" s="33"/>
      <c r="BD41" s="33"/>
      <c r="BE41" s="21"/>
      <c r="BF41" s="33"/>
      <c r="BG41" s="33"/>
      <c r="BH41" s="21"/>
      <c r="BI41" s="33"/>
      <c r="BJ41" s="33"/>
      <c r="BK41" s="21"/>
      <c r="BL41" s="33"/>
      <c r="BM41" s="33"/>
      <c r="BN41" s="21"/>
      <c r="BO41" s="33"/>
      <c r="BP41" s="33"/>
      <c r="BS41" s="21"/>
      <c r="BT41" s="33"/>
      <c r="BU41" s="33"/>
      <c r="BV41" s="21"/>
      <c r="BW41" s="33"/>
      <c r="BX41" s="33"/>
      <c r="BY41" s="21"/>
      <c r="BZ41" s="33"/>
      <c r="CA41" s="33"/>
      <c r="CB41" s="21"/>
      <c r="CC41" s="33"/>
      <c r="CD41" s="33"/>
      <c r="CE41" s="21"/>
      <c r="CF41" s="33"/>
      <c r="CG41" s="33"/>
      <c r="CH41" s="21"/>
      <c r="CI41" s="33"/>
      <c r="CJ41" s="33"/>
      <c r="CK41" s="21"/>
      <c r="CL41" s="33"/>
      <c r="CM41" s="33"/>
      <c r="CN41" s="21"/>
      <c r="CO41" s="33"/>
      <c r="CP41" s="33"/>
      <c r="CQ41" s="21"/>
      <c r="CR41" s="33"/>
      <c r="CS41" s="33"/>
      <c r="CT41" s="21"/>
      <c r="CU41" s="33"/>
      <c r="CV41" s="33"/>
      <c r="CW41" s="21"/>
      <c r="CX41" s="33"/>
      <c r="CY41" s="33"/>
      <c r="CZ41" s="21"/>
      <c r="DA41" s="33"/>
      <c r="DB41" s="33"/>
      <c r="DE41" s="21"/>
      <c r="DF41" s="33"/>
      <c r="DG41" s="33"/>
      <c r="DH41" s="21"/>
      <c r="DI41" s="33"/>
      <c r="DJ41" s="33"/>
      <c r="DK41" s="21"/>
      <c r="DL41" s="33"/>
      <c r="DM41" s="33"/>
      <c r="DN41" s="21"/>
      <c r="DO41" s="33"/>
      <c r="DP41" s="33"/>
      <c r="DQ41" s="21"/>
      <c r="DR41" s="33"/>
      <c r="DS41" s="33"/>
      <c r="DT41" s="21"/>
      <c r="DU41" s="33"/>
      <c r="DV41" s="33"/>
      <c r="DW41" s="21"/>
      <c r="DX41" s="33"/>
      <c r="DY41" s="33"/>
      <c r="DZ41" s="21"/>
      <c r="EA41" s="33"/>
      <c r="EB41" s="33"/>
      <c r="EC41" s="21"/>
      <c r="ED41" s="33"/>
      <c r="EE41" s="33"/>
      <c r="EF41" s="21"/>
      <c r="EG41" s="33"/>
      <c r="EH41" s="33"/>
      <c r="EI41" s="21"/>
      <c r="EJ41" s="33"/>
      <c r="EK41" s="33"/>
      <c r="EL41" s="21"/>
      <c r="EM41" s="33"/>
      <c r="EN41" s="33"/>
      <c r="EO41" s="33"/>
      <c r="EP41" s="33"/>
    </row>
    <row r="42" spans="1:146" ht="53.25" customHeight="1">
      <c r="A42" s="21"/>
      <c r="B42" s="17"/>
      <c r="C42" s="25"/>
      <c r="D42" s="21"/>
      <c r="E42" s="21"/>
      <c r="F42" s="17"/>
      <c r="G42" s="25"/>
      <c r="H42" s="17"/>
      <c r="I42" s="25"/>
      <c r="J42" s="17"/>
      <c r="K42" s="25"/>
      <c r="L42" s="25"/>
      <c r="M42" s="25"/>
      <c r="N42" s="25"/>
      <c r="O42" s="25"/>
      <c r="P42" s="25" t="s">
        <v>46</v>
      </c>
      <c r="Q42" s="25">
        <v>112.51</v>
      </c>
      <c r="R42" s="12"/>
      <c r="S42" s="18">
        <f t="shared" si="0"/>
        <v>112.51</v>
      </c>
      <c r="T42" s="33"/>
      <c r="U42" s="33"/>
      <c r="V42" s="33"/>
      <c r="W42" s="33"/>
      <c r="X42" s="33"/>
      <c r="Y42" s="36"/>
      <c r="Z42" s="33"/>
      <c r="AA42" s="33"/>
      <c r="AB42" s="36"/>
      <c r="AC42" s="19"/>
      <c r="AD42" s="19"/>
      <c r="AE42" s="19"/>
      <c r="AF42" s="37" t="s">
        <v>364</v>
      </c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8" t="s">
        <v>365</v>
      </c>
      <c r="BR42" s="38" t="s">
        <v>366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 t="s">
        <v>474</v>
      </c>
      <c r="DD42" s="38" t="s">
        <v>475</v>
      </c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8" t="s">
        <v>582</v>
      </c>
      <c r="EP42" s="38" t="s">
        <v>583</v>
      </c>
    </row>
    <row r="43" spans="1:146" ht="12.75">
      <c r="A43" s="12" t="s">
        <v>9</v>
      </c>
      <c r="B43" s="12"/>
      <c r="C43" s="18">
        <f>SUM(C7:C9)+C15+SUM(C27:C33)+SUM(C35:C42)</f>
        <v>65426.43</v>
      </c>
      <c r="D43" s="18"/>
      <c r="E43" s="18">
        <f>SUM(E7:E9)+E15+SUM(E27:E33)+SUM(E35:E42)</f>
        <v>65904.84000000001</v>
      </c>
      <c r="F43" s="39"/>
      <c r="G43" s="18">
        <f>SUM(G7:G9)+G15+SUM(G27:G33)+SUM(G35:G42)</f>
        <v>69101.72</v>
      </c>
      <c r="H43" s="39"/>
      <c r="I43" s="18">
        <f>SUM(I7:I9)+I15+SUM(I27:I33)+SUM(I35:I42)</f>
        <v>167435.72000000003</v>
      </c>
      <c r="J43" s="39"/>
      <c r="K43" s="18">
        <f>SUM(K7:K9)+K15+SUM(K27:K33)+SUM(K35:K42)</f>
        <v>67752.45</v>
      </c>
      <c r="L43" s="18"/>
      <c r="M43" s="18">
        <f>SUM(M7:M9)+M15+SUM(M27:M33)+SUM(M35:M42)</f>
        <v>68393.38</v>
      </c>
      <c r="N43" s="18"/>
      <c r="O43" s="18">
        <f>SUM(O7:O9)+O15+SUM(O27:O33)+SUM(O35:O42)</f>
        <v>73921.2</v>
      </c>
      <c r="P43" s="18"/>
      <c r="Q43" s="18">
        <f>SUM(Q7:Q9)+Q15+SUM(Q27:Q33)+SUM(Q35:Q42)</f>
        <v>67035.08</v>
      </c>
      <c r="R43" s="39"/>
      <c r="S43" s="18">
        <f t="shared" si="0"/>
        <v>644970.8200000001</v>
      </c>
      <c r="T43" s="33"/>
      <c r="U43" s="33"/>
      <c r="V43" s="33">
        <f>SUM(V7:V42)</f>
        <v>37475.159999999996</v>
      </c>
      <c r="W43" s="33">
        <f aca="true" t="shared" si="1" ref="W43:AL43">SUM(W7:W42)</f>
        <v>0</v>
      </c>
      <c r="X43" s="33">
        <f t="shared" si="1"/>
        <v>0</v>
      </c>
      <c r="Y43" s="33">
        <f t="shared" si="1"/>
        <v>33289.61</v>
      </c>
      <c r="Z43" s="33">
        <f t="shared" si="1"/>
        <v>0</v>
      </c>
      <c r="AA43" s="33">
        <f t="shared" si="1"/>
        <v>0</v>
      </c>
      <c r="AB43" s="33">
        <f t="shared" si="1"/>
        <v>81603.24000000002</v>
      </c>
      <c r="AC43" s="33">
        <f t="shared" si="1"/>
        <v>0</v>
      </c>
      <c r="AD43" s="33">
        <f t="shared" si="1"/>
        <v>0</v>
      </c>
      <c r="AE43" s="33">
        <f t="shared" si="1"/>
        <v>83700.5007142857</v>
      </c>
      <c r="AF43" s="33">
        <f>AE43+AB43+Y43+V43+S43</f>
        <v>881039.3307142858</v>
      </c>
      <c r="AG43" s="33">
        <f t="shared" si="1"/>
        <v>0</v>
      </c>
      <c r="AH43" s="33">
        <f t="shared" si="1"/>
        <v>0</v>
      </c>
      <c r="AI43" s="33">
        <f t="shared" si="1"/>
        <v>46380.281079365064</v>
      </c>
      <c r="AJ43" s="33">
        <f t="shared" si="1"/>
        <v>0</v>
      </c>
      <c r="AK43" s="33">
        <f t="shared" si="1"/>
        <v>0</v>
      </c>
      <c r="AL43" s="33">
        <f t="shared" si="1"/>
        <v>64166.93</v>
      </c>
      <c r="AM43" s="33"/>
      <c r="AN43" s="33"/>
      <c r="AO43" s="33">
        <f>SUM(AO7:AO42)</f>
        <v>57557.15</v>
      </c>
      <c r="AP43" s="33">
        <f aca="true" t="shared" si="2" ref="AP43:AU43">SUM(AP7:AP42)</f>
        <v>0</v>
      </c>
      <c r="AQ43" s="33">
        <f t="shared" si="2"/>
        <v>0</v>
      </c>
      <c r="AR43" s="33">
        <f t="shared" si="2"/>
        <v>55045.1</v>
      </c>
      <c r="AS43" s="33">
        <f t="shared" si="2"/>
        <v>0</v>
      </c>
      <c r="AT43" s="33">
        <f t="shared" si="2"/>
        <v>0</v>
      </c>
      <c r="AU43" s="33">
        <f t="shared" si="2"/>
        <v>42882.49</v>
      </c>
      <c r="AV43" s="33"/>
      <c r="AW43" s="33"/>
      <c r="AX43" s="33">
        <f>SUM(AX7:AX42)</f>
        <v>41599.719999999994</v>
      </c>
      <c r="AY43" s="33">
        <f aca="true" t="shared" si="3" ref="AY43:BD43">SUM(AY7:AY42)</f>
        <v>0</v>
      </c>
      <c r="AZ43" s="33">
        <f t="shared" si="3"/>
        <v>0</v>
      </c>
      <c r="BA43" s="33">
        <f t="shared" si="3"/>
        <v>41394.98999999998</v>
      </c>
      <c r="BB43" s="33">
        <f t="shared" si="3"/>
        <v>0</v>
      </c>
      <c r="BC43" s="33">
        <f t="shared" si="3"/>
        <v>0</v>
      </c>
      <c r="BD43" s="33">
        <f t="shared" si="3"/>
        <v>45532.76999999999</v>
      </c>
      <c r="BE43" s="33">
        <f aca="true" t="shared" si="4" ref="BE43:BM43">SUM(BE7:BE42)</f>
        <v>0</v>
      </c>
      <c r="BF43" s="33">
        <f t="shared" si="4"/>
        <v>0</v>
      </c>
      <c r="BG43" s="33">
        <f t="shared" si="4"/>
        <v>40274.94</v>
      </c>
      <c r="BH43" s="33">
        <f t="shared" si="4"/>
        <v>0</v>
      </c>
      <c r="BI43" s="33">
        <f t="shared" si="4"/>
        <v>0</v>
      </c>
      <c r="BJ43" s="33">
        <f t="shared" si="4"/>
        <v>40096.13</v>
      </c>
      <c r="BK43" s="33">
        <f t="shared" si="4"/>
        <v>0</v>
      </c>
      <c r="BL43" s="33">
        <f t="shared" si="4"/>
        <v>0</v>
      </c>
      <c r="BM43" s="33">
        <f t="shared" si="4"/>
        <v>52402.59999999999</v>
      </c>
      <c r="BN43" s="33">
        <f>SUM(BN7:BN42)</f>
        <v>0</v>
      </c>
      <c r="BO43" s="33">
        <f>SUM(BO7:BO42)</f>
        <v>0</v>
      </c>
      <c r="BP43" s="33">
        <f>SUM(BP7:BP42)</f>
        <v>53055.72999999999</v>
      </c>
      <c r="BQ43" s="33">
        <f>BP43+BM43+BJ43+BG43+BD43+BA43+AX43+AU43+AR43+AO43+AL43+AI43+AJ64</f>
        <v>580388.831079365</v>
      </c>
      <c r="BR43" s="33">
        <f>BQ43+AF43</f>
        <v>1461428.1617936508</v>
      </c>
      <c r="BS43" s="33"/>
      <c r="BT43" s="33"/>
      <c r="BU43" s="33">
        <f>SUM(BU7:BU42)</f>
        <v>51926.21</v>
      </c>
      <c r="BV43" s="33"/>
      <c r="BW43" s="33"/>
      <c r="BX43" s="33">
        <f>SUM(BX7:BX42)</f>
        <v>87637.24000000002</v>
      </c>
      <c r="BY43" s="33"/>
      <c r="BZ43" s="33"/>
      <c r="CA43" s="33">
        <f>SUM(CA7:CA42)</f>
        <v>55969.799999999996</v>
      </c>
      <c r="CB43" s="33"/>
      <c r="CC43" s="33"/>
      <c r="CD43" s="33">
        <f>SUM(CD7:CD42)</f>
        <v>63045.60999999999</v>
      </c>
      <c r="CE43" s="33"/>
      <c r="CF43" s="33"/>
      <c r="CG43" s="33">
        <f>SUM(CG7:CG42)</f>
        <v>41360.31</v>
      </c>
      <c r="CH43" s="33"/>
      <c r="CI43" s="33"/>
      <c r="CJ43" s="33">
        <f>SUM(CJ7:CJ42)</f>
        <v>66869.59</v>
      </c>
      <c r="CK43" s="33"/>
      <c r="CL43" s="33"/>
      <c r="CM43" s="33">
        <f>SUM(CM7:CM42)</f>
        <v>59204.07</v>
      </c>
      <c r="CN43" s="33"/>
      <c r="CO43" s="33"/>
      <c r="CP43" s="33">
        <f>SUM(CP7:CP42)</f>
        <v>54306.60999999999</v>
      </c>
      <c r="CQ43" s="33"/>
      <c r="CR43" s="33"/>
      <c r="CS43" s="33">
        <f>SUM(CS7:CS42)</f>
        <v>34249.09</v>
      </c>
      <c r="CT43" s="33"/>
      <c r="CU43" s="33"/>
      <c r="CV43" s="33">
        <f>SUM(CV7:CV42)</f>
        <v>35754.26</v>
      </c>
      <c r="CW43" s="33"/>
      <c r="CX43" s="33"/>
      <c r="CY43" s="33">
        <f>SUM(CY7:CY42)</f>
        <v>139267.33</v>
      </c>
      <c r="CZ43" s="33"/>
      <c r="DA43" s="33"/>
      <c r="DB43" s="33">
        <f>SUM(DB7:DB42)</f>
        <v>35284.509999999995</v>
      </c>
      <c r="DC43" s="10">
        <f>DB43+CY43+CV43+CS43+CP43+CM43+CJ43+CG43+CD43+CA43+BX43+BU43</f>
        <v>724874.63</v>
      </c>
      <c r="DD43" s="40">
        <f>DC43+BR43</f>
        <v>2186302.791793651</v>
      </c>
      <c r="DE43" s="33"/>
      <c r="DF43" s="33"/>
      <c r="DG43" s="33">
        <f>SUM(DG7:DG42)</f>
        <v>46390.630000000005</v>
      </c>
      <c r="DH43" s="33"/>
      <c r="DI43" s="33"/>
      <c r="DJ43" s="33">
        <f>SUM(DJ7:DJ42)</f>
        <v>41802.509999999995</v>
      </c>
      <c r="DK43" s="33"/>
      <c r="DL43" s="33"/>
      <c r="DM43" s="33">
        <f>SUM(DM7:DM42)</f>
        <v>172363.87</v>
      </c>
      <c r="DN43" s="33"/>
      <c r="DO43" s="33"/>
      <c r="DP43" s="33">
        <f>SUM(DP7:DP42)</f>
        <v>63381.470000000016</v>
      </c>
      <c r="DQ43" s="33"/>
      <c r="DR43" s="33"/>
      <c r="DS43" s="33">
        <f>SUM(DS7:DS42)</f>
        <v>136674.34000000003</v>
      </c>
      <c r="DT43" s="33"/>
      <c r="DU43" s="33"/>
      <c r="DV43" s="33">
        <f>SUM(DV7:DV42)</f>
        <v>105745.63</v>
      </c>
      <c r="DW43" s="33"/>
      <c r="DX43" s="33"/>
      <c r="DY43" s="33">
        <f>SUM(DY7:DY42)</f>
        <v>46255.06</v>
      </c>
      <c r="DZ43" s="33"/>
      <c r="EA43" s="33"/>
      <c r="EB43" s="33">
        <f>SUM(EB7:EB42)</f>
        <v>44086.979999999996</v>
      </c>
      <c r="EC43" s="33"/>
      <c r="ED43" s="33"/>
      <c r="EE43" s="33">
        <f>SUM(EE7:EE42)</f>
        <v>54617.100000000006</v>
      </c>
      <c r="EF43" s="33"/>
      <c r="EG43" s="33"/>
      <c r="EH43" s="33">
        <f>SUM(EH7:EH42)</f>
        <v>48309.92</v>
      </c>
      <c r="EI43" s="33"/>
      <c r="EJ43" s="33"/>
      <c r="EK43" s="33">
        <f>SUM(EK7:EK42)</f>
        <v>42943.55</v>
      </c>
      <c r="EL43" s="33"/>
      <c r="EM43" s="33"/>
      <c r="EN43" s="33">
        <f>SUM(EN7:EN42)</f>
        <v>173014.05</v>
      </c>
      <c r="EO43" s="33">
        <f>SUM(EO7:EO42)</f>
        <v>0</v>
      </c>
      <c r="EP43" s="33">
        <f>SUM(EP7:EP42)</f>
        <v>0</v>
      </c>
    </row>
    <row r="44" spans="1:146" s="2" customFormat="1" ht="28.5" customHeight="1">
      <c r="A44" s="41" t="s">
        <v>75</v>
      </c>
      <c r="B44" s="42" t="s">
        <v>60</v>
      </c>
      <c r="C44" s="43"/>
      <c r="D44" s="43"/>
      <c r="E44" s="43"/>
      <c r="F44" s="44"/>
      <c r="G44" s="43"/>
      <c r="H44" s="43"/>
      <c r="I44" s="43"/>
      <c r="J44" s="42"/>
      <c r="K44" s="43"/>
      <c r="L44" s="43"/>
      <c r="M44" s="43"/>
      <c r="N44" s="42"/>
      <c r="O44" s="43"/>
      <c r="P44" s="43"/>
      <c r="Q44" s="43"/>
      <c r="R44" s="42" t="s">
        <v>61</v>
      </c>
      <c r="S44" s="43"/>
      <c r="T44" s="33"/>
      <c r="U44" s="33"/>
      <c r="V44" s="33"/>
      <c r="W44" s="33"/>
      <c r="X44" s="33"/>
      <c r="Y44" s="36"/>
      <c r="Z44" s="33"/>
      <c r="AA44" s="33"/>
      <c r="AB44" s="36"/>
      <c r="AC44" s="42"/>
      <c r="AD44" s="42"/>
      <c r="AE44" s="42"/>
      <c r="AF44" s="33">
        <f aca="true" t="shared" si="5" ref="AF44:AF73">AE44+AB44+Y44+V44+S44</f>
        <v>0</v>
      </c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>
        <f aca="true" t="shared" si="6" ref="BQ44:BQ73">BP44+BM44+BJ44+BG44+BD44+BA44+AX44+AU44+AR44+AO44+AL44+AI44+AJ65</f>
        <v>0</v>
      </c>
      <c r="BR44" s="33">
        <f aca="true" t="shared" si="7" ref="BR44:BR73">BQ44+AF44</f>
        <v>0</v>
      </c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10">
        <f aca="true" t="shared" si="8" ref="DC44:DC73">DB44+CY44+CV44+CS44+CP44+CM44+CJ44+CG44+CD44+CA44+BX44+BU44</f>
        <v>0</v>
      </c>
      <c r="DD44" s="40">
        <f aca="true" t="shared" si="9" ref="DD44:DD73">DC44+BR44</f>
        <v>0</v>
      </c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45"/>
      <c r="EP44" s="45"/>
    </row>
    <row r="45" spans="1:146" s="3" customFormat="1" ht="21">
      <c r="A45" s="46" t="s">
        <v>62</v>
      </c>
      <c r="B45" s="12"/>
      <c r="C45" s="18">
        <f>C43-C31-C32-C33</f>
        <v>36957.99</v>
      </c>
      <c r="D45" s="18"/>
      <c r="E45" s="18">
        <f aca="true" t="shared" si="10" ref="E45:Q45">E43-E31-E32-E33</f>
        <v>37332.12000000001</v>
      </c>
      <c r="F45" s="18"/>
      <c r="G45" s="18">
        <f t="shared" si="10"/>
        <v>37087.76</v>
      </c>
      <c r="H45" s="18"/>
      <c r="I45" s="18">
        <f t="shared" si="10"/>
        <v>135526.04000000004</v>
      </c>
      <c r="J45" s="18"/>
      <c r="K45" s="18">
        <f t="shared" si="10"/>
        <v>36885.57000000001</v>
      </c>
      <c r="L45" s="18"/>
      <c r="M45" s="18">
        <f t="shared" si="10"/>
        <v>37422.22</v>
      </c>
      <c r="N45" s="18"/>
      <c r="O45" s="18">
        <f t="shared" si="10"/>
        <v>42741.479999999996</v>
      </c>
      <c r="P45" s="18"/>
      <c r="Q45" s="18">
        <f t="shared" si="10"/>
        <v>36689.600000000006</v>
      </c>
      <c r="R45" s="18"/>
      <c r="S45" s="18">
        <f>C45+E45+G45+I45+K45+M45+O45+Q45</f>
        <v>400642.78</v>
      </c>
      <c r="T45" s="33"/>
      <c r="U45" s="33"/>
      <c r="V45" s="33">
        <f>V43</f>
        <v>37475.159999999996</v>
      </c>
      <c r="W45" s="33">
        <f aca="true" t="shared" si="11" ref="W45:AL45">W43</f>
        <v>0</v>
      </c>
      <c r="X45" s="33">
        <f t="shared" si="11"/>
        <v>0</v>
      </c>
      <c r="Y45" s="33">
        <f t="shared" si="11"/>
        <v>33289.61</v>
      </c>
      <c r="Z45" s="33">
        <f t="shared" si="11"/>
        <v>0</v>
      </c>
      <c r="AA45" s="33">
        <f t="shared" si="11"/>
        <v>0</v>
      </c>
      <c r="AB45" s="33">
        <f t="shared" si="11"/>
        <v>81603.24000000002</v>
      </c>
      <c r="AC45" s="33">
        <f t="shared" si="11"/>
        <v>0</v>
      </c>
      <c r="AD45" s="33">
        <f t="shared" si="11"/>
        <v>0</v>
      </c>
      <c r="AE45" s="33">
        <f t="shared" si="11"/>
        <v>83700.5007142857</v>
      </c>
      <c r="AF45" s="33">
        <f t="shared" si="5"/>
        <v>636711.2907142858</v>
      </c>
      <c r="AG45" s="33">
        <f t="shared" si="11"/>
        <v>0</v>
      </c>
      <c r="AH45" s="33">
        <f t="shared" si="11"/>
        <v>0</v>
      </c>
      <c r="AI45" s="33">
        <f t="shared" si="11"/>
        <v>46380.281079365064</v>
      </c>
      <c r="AJ45" s="33">
        <f t="shared" si="11"/>
        <v>0</v>
      </c>
      <c r="AK45" s="33">
        <f t="shared" si="11"/>
        <v>0</v>
      </c>
      <c r="AL45" s="33">
        <f t="shared" si="11"/>
        <v>64166.93</v>
      </c>
      <c r="AM45" s="33"/>
      <c r="AN45" s="33"/>
      <c r="AO45" s="33">
        <f>AO43</f>
        <v>57557.15</v>
      </c>
      <c r="AP45" s="33">
        <f aca="true" t="shared" si="12" ref="AP45:AU45">AP43</f>
        <v>0</v>
      </c>
      <c r="AQ45" s="33">
        <f t="shared" si="12"/>
        <v>0</v>
      </c>
      <c r="AR45" s="33">
        <f t="shared" si="12"/>
        <v>55045.1</v>
      </c>
      <c r="AS45" s="33">
        <f t="shared" si="12"/>
        <v>0</v>
      </c>
      <c r="AT45" s="33">
        <f t="shared" si="12"/>
        <v>0</v>
      </c>
      <c r="AU45" s="33">
        <f t="shared" si="12"/>
        <v>42882.49</v>
      </c>
      <c r="AV45" s="33"/>
      <c r="AW45" s="33"/>
      <c r="AX45" s="33">
        <f>AX43</f>
        <v>41599.719999999994</v>
      </c>
      <c r="AY45" s="33">
        <f aca="true" t="shared" si="13" ref="AY45:BD45">AY43</f>
        <v>0</v>
      </c>
      <c r="AZ45" s="33">
        <f t="shared" si="13"/>
        <v>0</v>
      </c>
      <c r="BA45" s="33">
        <f t="shared" si="13"/>
        <v>41394.98999999998</v>
      </c>
      <c r="BB45" s="33">
        <f t="shared" si="13"/>
        <v>0</v>
      </c>
      <c r="BC45" s="33">
        <f t="shared" si="13"/>
        <v>0</v>
      </c>
      <c r="BD45" s="33">
        <f t="shared" si="13"/>
        <v>45532.76999999999</v>
      </c>
      <c r="BE45" s="33">
        <f aca="true" t="shared" si="14" ref="BE45:BM45">BE43</f>
        <v>0</v>
      </c>
      <c r="BF45" s="33">
        <f t="shared" si="14"/>
        <v>0</v>
      </c>
      <c r="BG45" s="33">
        <f t="shared" si="14"/>
        <v>40274.94</v>
      </c>
      <c r="BH45" s="33">
        <f t="shared" si="14"/>
        <v>0</v>
      </c>
      <c r="BI45" s="33">
        <f t="shared" si="14"/>
        <v>0</v>
      </c>
      <c r="BJ45" s="33">
        <f t="shared" si="14"/>
        <v>40096.13</v>
      </c>
      <c r="BK45" s="33">
        <f t="shared" si="14"/>
        <v>0</v>
      </c>
      <c r="BL45" s="33">
        <f t="shared" si="14"/>
        <v>0</v>
      </c>
      <c r="BM45" s="33">
        <f t="shared" si="14"/>
        <v>52402.59999999999</v>
      </c>
      <c r="BN45" s="33">
        <f>BN43</f>
        <v>0</v>
      </c>
      <c r="BO45" s="33">
        <f>BO43</f>
        <v>0</v>
      </c>
      <c r="BP45" s="33">
        <f>BP43</f>
        <v>53055.72999999999</v>
      </c>
      <c r="BQ45" s="33">
        <f t="shared" si="6"/>
        <v>580388.831079365</v>
      </c>
      <c r="BR45" s="33">
        <f t="shared" si="7"/>
        <v>1217100.1217936508</v>
      </c>
      <c r="BS45" s="33"/>
      <c r="BT45" s="33"/>
      <c r="BU45" s="33">
        <f>BU43</f>
        <v>51926.21</v>
      </c>
      <c r="BV45" s="33"/>
      <c r="BW45" s="33"/>
      <c r="BX45" s="33">
        <f>BX43</f>
        <v>87637.24000000002</v>
      </c>
      <c r="BY45" s="33"/>
      <c r="BZ45" s="33"/>
      <c r="CA45" s="33">
        <f>CA43</f>
        <v>55969.799999999996</v>
      </c>
      <c r="CB45" s="33"/>
      <c r="CC45" s="33"/>
      <c r="CD45" s="33">
        <f>CD43</f>
        <v>63045.60999999999</v>
      </c>
      <c r="CE45" s="33"/>
      <c r="CF45" s="33"/>
      <c r="CG45" s="33">
        <f>CG43</f>
        <v>41360.31</v>
      </c>
      <c r="CH45" s="33"/>
      <c r="CI45" s="33"/>
      <c r="CJ45" s="33">
        <f>CJ43</f>
        <v>66869.59</v>
      </c>
      <c r="CK45" s="33"/>
      <c r="CL45" s="33"/>
      <c r="CM45" s="33">
        <f>CM43</f>
        <v>59204.07</v>
      </c>
      <c r="CN45" s="33"/>
      <c r="CO45" s="33"/>
      <c r="CP45" s="33">
        <f>CP43</f>
        <v>54306.60999999999</v>
      </c>
      <c r="CQ45" s="33"/>
      <c r="CR45" s="33"/>
      <c r="CS45" s="33">
        <f>CS43</f>
        <v>34249.09</v>
      </c>
      <c r="CT45" s="33"/>
      <c r="CU45" s="33"/>
      <c r="CV45" s="33">
        <f>CV43</f>
        <v>35754.26</v>
      </c>
      <c r="CW45" s="33"/>
      <c r="CX45" s="33"/>
      <c r="CY45" s="33">
        <f>CY43</f>
        <v>139267.33</v>
      </c>
      <c r="CZ45" s="33"/>
      <c r="DA45" s="33"/>
      <c r="DB45" s="33">
        <f>DB43</f>
        <v>35284.509999999995</v>
      </c>
      <c r="DC45" s="10">
        <f t="shared" si="8"/>
        <v>724874.63</v>
      </c>
      <c r="DD45" s="40">
        <f t="shared" si="9"/>
        <v>1941974.751793651</v>
      </c>
      <c r="DE45" s="33"/>
      <c r="DF45" s="33"/>
      <c r="DG45" s="33">
        <f>DG43</f>
        <v>46390.630000000005</v>
      </c>
      <c r="DH45" s="33"/>
      <c r="DI45" s="33"/>
      <c r="DJ45" s="33">
        <f>DJ43</f>
        <v>41802.509999999995</v>
      </c>
      <c r="DK45" s="33"/>
      <c r="DL45" s="33"/>
      <c r="DM45" s="33">
        <f>DM43</f>
        <v>172363.87</v>
      </c>
      <c r="DN45" s="33"/>
      <c r="DO45" s="33"/>
      <c r="DP45" s="33">
        <f>DP43</f>
        <v>63381.470000000016</v>
      </c>
      <c r="DQ45" s="33"/>
      <c r="DR45" s="33"/>
      <c r="DS45" s="33">
        <f>DS43</f>
        <v>136674.34000000003</v>
      </c>
      <c r="DT45" s="33"/>
      <c r="DU45" s="33"/>
      <c r="DV45" s="33">
        <f>DV43</f>
        <v>105745.63</v>
      </c>
      <c r="DW45" s="33"/>
      <c r="DX45" s="33"/>
      <c r="DY45" s="33">
        <f>DY43</f>
        <v>46255.06</v>
      </c>
      <c r="DZ45" s="33"/>
      <c r="EA45" s="33"/>
      <c r="EB45" s="33">
        <f>EB43</f>
        <v>44086.979999999996</v>
      </c>
      <c r="EC45" s="33"/>
      <c r="ED45" s="33"/>
      <c r="EE45" s="33">
        <f>EE43</f>
        <v>54617.100000000006</v>
      </c>
      <c r="EF45" s="33"/>
      <c r="EG45" s="33"/>
      <c r="EH45" s="33">
        <f>EH43</f>
        <v>48309.92</v>
      </c>
      <c r="EI45" s="33"/>
      <c r="EJ45" s="33"/>
      <c r="EK45" s="33">
        <f>EK43</f>
        <v>42943.55</v>
      </c>
      <c r="EL45" s="33"/>
      <c r="EM45" s="33"/>
      <c r="EN45" s="33">
        <f>EN43</f>
        <v>173014.05</v>
      </c>
      <c r="EO45" s="33">
        <f>SUM(DG45:EN45)</f>
        <v>975585.1100000001</v>
      </c>
      <c r="EP45" s="33">
        <f>EP43</f>
        <v>0</v>
      </c>
    </row>
    <row r="46" spans="1:146" s="93" customFormat="1" ht="12.75">
      <c r="A46" s="85" t="s">
        <v>63</v>
      </c>
      <c r="B46" s="78"/>
      <c r="C46" s="86">
        <v>51312.66</v>
      </c>
      <c r="D46" s="86"/>
      <c r="E46" s="86">
        <v>51312.66</v>
      </c>
      <c r="F46" s="86"/>
      <c r="G46" s="86">
        <v>51312.66</v>
      </c>
      <c r="H46" s="86"/>
      <c r="I46" s="86">
        <v>51312.66</v>
      </c>
      <c r="J46" s="87"/>
      <c r="K46" s="86">
        <v>51312.66</v>
      </c>
      <c r="L46" s="86"/>
      <c r="M46" s="86">
        <v>51312.66</v>
      </c>
      <c r="N46" s="87"/>
      <c r="O46" s="86">
        <v>51312.66</v>
      </c>
      <c r="P46" s="86"/>
      <c r="Q46" s="86">
        <v>51312.66</v>
      </c>
      <c r="R46" s="87"/>
      <c r="S46" s="88">
        <f>C46+E46+G46+I46+K46+M46+O46+Q46</f>
        <v>410501.28</v>
      </c>
      <c r="T46" s="89"/>
      <c r="U46" s="89"/>
      <c r="V46" s="89">
        <v>51312.66</v>
      </c>
      <c r="W46" s="89"/>
      <c r="X46" s="89"/>
      <c r="Y46" s="90">
        <v>51312.66</v>
      </c>
      <c r="Z46" s="89"/>
      <c r="AA46" s="89"/>
      <c r="AB46" s="90">
        <v>51312.66</v>
      </c>
      <c r="AC46" s="78"/>
      <c r="AD46" s="78"/>
      <c r="AE46" s="78">
        <v>51312.66</v>
      </c>
      <c r="AF46" s="89">
        <f t="shared" si="5"/>
        <v>615751.92</v>
      </c>
      <c r="AG46" s="89"/>
      <c r="AH46" s="89"/>
      <c r="AI46" s="89">
        <v>62077.56</v>
      </c>
      <c r="AJ46" s="89"/>
      <c r="AK46" s="89"/>
      <c r="AL46" s="89">
        <v>62077.56</v>
      </c>
      <c r="AM46" s="89"/>
      <c r="AN46" s="89"/>
      <c r="AO46" s="89">
        <v>62077.56</v>
      </c>
      <c r="AP46" s="89"/>
      <c r="AQ46" s="89"/>
      <c r="AR46" s="89">
        <v>62077.56</v>
      </c>
      <c r="AS46" s="89"/>
      <c r="AT46" s="89"/>
      <c r="AU46" s="89">
        <v>62077.56</v>
      </c>
      <c r="AV46" s="89"/>
      <c r="AW46" s="89"/>
      <c r="AX46" s="89">
        <v>62077.56</v>
      </c>
      <c r="AY46" s="89"/>
      <c r="AZ46" s="89"/>
      <c r="BA46" s="89">
        <v>62077.56</v>
      </c>
      <c r="BB46" s="89"/>
      <c r="BC46" s="89"/>
      <c r="BD46" s="89">
        <v>62077.56</v>
      </c>
      <c r="BE46" s="89"/>
      <c r="BF46" s="89"/>
      <c r="BG46" s="89">
        <v>62077.56</v>
      </c>
      <c r="BH46" s="89"/>
      <c r="BI46" s="89"/>
      <c r="BJ46" s="89">
        <v>62077.56</v>
      </c>
      <c r="BK46" s="89"/>
      <c r="BL46" s="89"/>
      <c r="BM46" s="89">
        <v>62077.56</v>
      </c>
      <c r="BN46" s="89"/>
      <c r="BO46" s="89"/>
      <c r="BP46" s="89">
        <v>62077.56</v>
      </c>
      <c r="BQ46" s="89">
        <f t="shared" si="6"/>
        <v>744930.7200000002</v>
      </c>
      <c r="BR46" s="89">
        <f t="shared" si="7"/>
        <v>1360682.6400000001</v>
      </c>
      <c r="BS46" s="89"/>
      <c r="BT46" s="89"/>
      <c r="BU46" s="89">
        <v>48262.66</v>
      </c>
      <c r="BV46" s="89"/>
      <c r="BW46" s="89"/>
      <c r="BX46" s="89">
        <v>48262.66</v>
      </c>
      <c r="BY46" s="89"/>
      <c r="BZ46" s="89"/>
      <c r="CA46" s="89">
        <v>48262.66</v>
      </c>
      <c r="CB46" s="89"/>
      <c r="CC46" s="89"/>
      <c r="CD46" s="89">
        <v>48015.56</v>
      </c>
      <c r="CE46" s="89"/>
      <c r="CF46" s="89"/>
      <c r="CG46" s="89">
        <v>48015.56</v>
      </c>
      <c r="CH46" s="89"/>
      <c r="CI46" s="89"/>
      <c r="CJ46" s="89">
        <v>48015.56</v>
      </c>
      <c r="CK46" s="89"/>
      <c r="CL46" s="89"/>
      <c r="CM46" s="89">
        <v>48015.56</v>
      </c>
      <c r="CN46" s="89"/>
      <c r="CO46" s="89"/>
      <c r="CP46" s="89">
        <v>48015.56</v>
      </c>
      <c r="CQ46" s="89"/>
      <c r="CR46" s="89"/>
      <c r="CS46" s="89">
        <v>48015.56</v>
      </c>
      <c r="CT46" s="89"/>
      <c r="CU46" s="89"/>
      <c r="CV46" s="89">
        <v>48015.56</v>
      </c>
      <c r="CW46" s="89"/>
      <c r="CX46" s="89"/>
      <c r="CY46" s="89">
        <v>48015.56</v>
      </c>
      <c r="CZ46" s="89"/>
      <c r="DA46" s="89"/>
      <c r="DB46" s="89">
        <v>48015.56</v>
      </c>
      <c r="DC46" s="91">
        <f t="shared" si="8"/>
        <v>576928.02</v>
      </c>
      <c r="DD46" s="92">
        <f t="shared" si="9"/>
        <v>1937610.6600000001</v>
      </c>
      <c r="DE46" s="89"/>
      <c r="DF46" s="89"/>
      <c r="DG46" s="89">
        <v>81215.16</v>
      </c>
      <c r="DH46" s="89"/>
      <c r="DI46" s="89"/>
      <c r="DJ46" s="89">
        <v>81215.16</v>
      </c>
      <c r="DK46" s="89"/>
      <c r="DL46" s="89"/>
      <c r="DM46" s="89">
        <v>81215.16</v>
      </c>
      <c r="DN46" s="89"/>
      <c r="DO46" s="89"/>
      <c r="DP46" s="89">
        <v>81215.16</v>
      </c>
      <c r="DQ46" s="89"/>
      <c r="DR46" s="89"/>
      <c r="DS46" s="89">
        <v>81215.16</v>
      </c>
      <c r="DT46" s="89"/>
      <c r="DU46" s="89"/>
      <c r="DV46" s="89">
        <v>81215.16</v>
      </c>
      <c r="DW46" s="89"/>
      <c r="DX46" s="89"/>
      <c r="DY46" s="89">
        <v>81215.16</v>
      </c>
      <c r="DZ46" s="89"/>
      <c r="EA46" s="89"/>
      <c r="EB46" s="89">
        <v>81215.16</v>
      </c>
      <c r="EC46" s="89"/>
      <c r="ED46" s="89"/>
      <c r="EE46" s="89">
        <v>81215.16</v>
      </c>
      <c r="EF46" s="89"/>
      <c r="EG46" s="89"/>
      <c r="EH46" s="89">
        <v>81215.16</v>
      </c>
      <c r="EI46" s="89"/>
      <c r="EJ46" s="89"/>
      <c r="EK46" s="89">
        <v>81215.16</v>
      </c>
      <c r="EL46" s="89"/>
      <c r="EM46" s="89"/>
      <c r="EN46" s="89">
        <v>81215.16</v>
      </c>
      <c r="EO46" s="89">
        <f>SUM(DG46:EN46)</f>
        <v>974581.9200000003</v>
      </c>
      <c r="EP46" s="89">
        <f>EO46+DD46</f>
        <v>2912192.5800000005</v>
      </c>
    </row>
    <row r="47" spans="1:146" s="93" customFormat="1" ht="12.75">
      <c r="A47" s="85" t="s">
        <v>64</v>
      </c>
      <c r="B47" s="78"/>
      <c r="C47" s="86">
        <f>2894.26+43654.21</f>
        <v>46548.47</v>
      </c>
      <c r="D47" s="86"/>
      <c r="E47" s="86">
        <f>2894.26+44942.6</f>
        <v>47836.86</v>
      </c>
      <c r="F47" s="86"/>
      <c r="G47" s="86">
        <f>2894.26+50256.21</f>
        <v>53150.47</v>
      </c>
      <c r="H47" s="86"/>
      <c r="I47" s="86">
        <f>2878.22+47426.07</f>
        <v>50304.29</v>
      </c>
      <c r="J47" s="87"/>
      <c r="K47" s="86">
        <f>2868.09+50483.62</f>
        <v>53351.71000000001</v>
      </c>
      <c r="L47" s="86"/>
      <c r="M47" s="86">
        <f>2868.09+46722.11</f>
        <v>49590.2</v>
      </c>
      <c r="N47" s="87"/>
      <c r="O47" s="86">
        <f>2868.09+45363.47</f>
        <v>48231.56</v>
      </c>
      <c r="P47" s="86"/>
      <c r="Q47" s="86">
        <f>2868.09+52173.52</f>
        <v>55041.61</v>
      </c>
      <c r="R47" s="87"/>
      <c r="S47" s="88">
        <f>C47+E47+G47+I47+K47+M47+O47+Q47</f>
        <v>404055.17</v>
      </c>
      <c r="T47" s="89"/>
      <c r="U47" s="89"/>
      <c r="V47" s="89">
        <f>2868.09+49032.39</f>
        <v>51900.479999999996</v>
      </c>
      <c r="W47" s="89"/>
      <c r="X47" s="89"/>
      <c r="Y47" s="90">
        <f>2942.55+41140.15</f>
        <v>44082.700000000004</v>
      </c>
      <c r="Z47" s="89"/>
      <c r="AA47" s="89"/>
      <c r="AB47" s="90">
        <f>2886.52+54617.75</f>
        <v>57504.27</v>
      </c>
      <c r="AC47" s="78"/>
      <c r="AD47" s="78"/>
      <c r="AE47" s="78">
        <f>2753.12+51282.11</f>
        <v>54035.23</v>
      </c>
      <c r="AF47" s="89">
        <f t="shared" si="5"/>
        <v>611577.85</v>
      </c>
      <c r="AG47" s="89"/>
      <c r="AH47" s="89"/>
      <c r="AI47" s="89">
        <f>3333.81+45933.99</f>
        <v>49267.799999999996</v>
      </c>
      <c r="AJ47" s="89"/>
      <c r="AK47" s="89"/>
      <c r="AL47" s="89">
        <f>3333.81+56742.38</f>
        <v>60076.189999999995</v>
      </c>
      <c r="AM47" s="89"/>
      <c r="AN47" s="89"/>
      <c r="AO47" s="89">
        <f>3428.27+58490.49</f>
        <v>61918.759999999995</v>
      </c>
      <c r="AP47" s="89"/>
      <c r="AQ47" s="89"/>
      <c r="AR47" s="89">
        <f>3492.63+56234.52</f>
        <v>59727.149999999994</v>
      </c>
      <c r="AS47" s="89"/>
      <c r="AT47" s="89"/>
      <c r="AU47" s="89">
        <f>3583.45+58088.01</f>
        <v>61671.46</v>
      </c>
      <c r="AV47" s="89"/>
      <c r="AW47" s="89"/>
      <c r="AX47" s="89">
        <f>3648.84+59793.25</f>
        <v>63442.09</v>
      </c>
      <c r="AY47" s="89"/>
      <c r="AZ47" s="89"/>
      <c r="BA47" s="89">
        <f>3371.17+58865.09</f>
        <v>62236.259999999995</v>
      </c>
      <c r="BB47" s="89"/>
      <c r="BC47" s="89"/>
      <c r="BD47" s="89">
        <v>87221.27</v>
      </c>
      <c r="BE47" s="89"/>
      <c r="BF47" s="89"/>
      <c r="BG47" s="89">
        <v>58993.57</v>
      </c>
      <c r="BH47" s="89"/>
      <c r="BI47" s="89"/>
      <c r="BJ47" s="89">
        <v>63227.32</v>
      </c>
      <c r="BK47" s="89"/>
      <c r="BL47" s="89"/>
      <c r="BM47" s="89">
        <v>63013.24</v>
      </c>
      <c r="BN47" s="89"/>
      <c r="BO47" s="89"/>
      <c r="BP47" s="89">
        <v>62813.35</v>
      </c>
      <c r="BQ47" s="89">
        <f t="shared" si="6"/>
        <v>753608.46</v>
      </c>
      <c r="BR47" s="89">
        <f t="shared" si="7"/>
        <v>1365186.31</v>
      </c>
      <c r="BS47" s="89"/>
      <c r="BT47" s="89"/>
      <c r="BU47" s="89">
        <v>62065.64</v>
      </c>
      <c r="BV47" s="89"/>
      <c r="BW47" s="89"/>
      <c r="BX47" s="89">
        <v>48492.38</v>
      </c>
      <c r="BY47" s="89"/>
      <c r="BZ47" s="89"/>
      <c r="CA47" s="89">
        <v>48395.25</v>
      </c>
      <c r="CB47" s="89"/>
      <c r="CC47" s="89"/>
      <c r="CD47" s="89">
        <v>50058.59</v>
      </c>
      <c r="CE47" s="89"/>
      <c r="CF47" s="89"/>
      <c r="CG47" s="89">
        <v>46885.34</v>
      </c>
      <c r="CH47" s="89"/>
      <c r="CI47" s="89"/>
      <c r="CJ47" s="89">
        <v>46760.71</v>
      </c>
      <c r="CK47" s="89"/>
      <c r="CL47" s="89"/>
      <c r="CM47" s="89">
        <v>46101.11</v>
      </c>
      <c r="CN47" s="89"/>
      <c r="CO47" s="89"/>
      <c r="CP47" s="89">
        <v>48964.22</v>
      </c>
      <c r="CQ47" s="89"/>
      <c r="CR47" s="89"/>
      <c r="CS47" s="89">
        <v>49750.08</v>
      </c>
      <c r="CT47" s="89"/>
      <c r="CU47" s="89"/>
      <c r="CV47" s="89">
        <v>47730.81</v>
      </c>
      <c r="CW47" s="89"/>
      <c r="CX47" s="89"/>
      <c r="CY47" s="89">
        <v>46027.58</v>
      </c>
      <c r="CZ47" s="89"/>
      <c r="DA47" s="89"/>
      <c r="DB47" s="89">
        <v>50273.85</v>
      </c>
      <c r="DC47" s="91">
        <f t="shared" si="8"/>
        <v>591505.56</v>
      </c>
      <c r="DD47" s="92">
        <f t="shared" si="9"/>
        <v>1956691.87</v>
      </c>
      <c r="DE47" s="89"/>
      <c r="DF47" s="89"/>
      <c r="DG47" s="89">
        <v>45666.61</v>
      </c>
      <c r="DH47" s="89"/>
      <c r="DI47" s="89"/>
      <c r="DJ47" s="89">
        <v>83765</v>
      </c>
      <c r="DK47" s="89"/>
      <c r="DL47" s="89"/>
      <c r="DM47" s="89">
        <v>76387.61</v>
      </c>
      <c r="DN47" s="89"/>
      <c r="DO47" s="89"/>
      <c r="DP47" s="89">
        <v>82772.71</v>
      </c>
      <c r="DQ47" s="89"/>
      <c r="DR47" s="89"/>
      <c r="DS47" s="89">
        <v>78247.86</v>
      </c>
      <c r="DT47" s="89"/>
      <c r="DU47" s="89"/>
      <c r="DV47" s="89">
        <v>84873.45</v>
      </c>
      <c r="DW47" s="89"/>
      <c r="DX47" s="89"/>
      <c r="DY47" s="89">
        <v>81784.89</v>
      </c>
      <c r="DZ47" s="89"/>
      <c r="EA47" s="89"/>
      <c r="EB47" s="89">
        <v>88102.27</v>
      </c>
      <c r="EC47" s="89"/>
      <c r="ED47" s="89"/>
      <c r="EE47" s="89">
        <v>80655.83</v>
      </c>
      <c r="EF47" s="89"/>
      <c r="EG47" s="89"/>
      <c r="EH47" s="89">
        <v>81997.51</v>
      </c>
      <c r="EI47" s="89"/>
      <c r="EJ47" s="89"/>
      <c r="EK47" s="89">
        <v>77502.2</v>
      </c>
      <c r="EL47" s="89"/>
      <c r="EM47" s="89"/>
      <c r="EN47" s="89">
        <v>79439.43</v>
      </c>
      <c r="EO47" s="89">
        <f aca="true" t="shared" si="15" ref="EO47:EO73">SUM(DG47:EN47)</f>
        <v>941195.3699999999</v>
      </c>
      <c r="EP47" s="89">
        <f aca="true" t="shared" si="16" ref="EP47:EP73">EO47+DD47</f>
        <v>2897887.24</v>
      </c>
    </row>
    <row r="48" spans="1:146" s="4" customFormat="1" ht="18" customHeight="1">
      <c r="A48" s="42" t="s">
        <v>65</v>
      </c>
      <c r="B48" s="19">
        <v>51743.55</v>
      </c>
      <c r="C48" s="47">
        <f>C46-C47</f>
        <v>4764.190000000002</v>
      </c>
      <c r="D48" s="47"/>
      <c r="E48" s="47">
        <f aca="true" t="shared" si="17" ref="E48:Q48">E46-E47</f>
        <v>3475.800000000003</v>
      </c>
      <c r="F48" s="47"/>
      <c r="G48" s="47">
        <f t="shared" si="17"/>
        <v>-1837.8099999999977</v>
      </c>
      <c r="H48" s="47"/>
      <c r="I48" s="47">
        <f t="shared" si="17"/>
        <v>1008.3700000000026</v>
      </c>
      <c r="J48" s="47"/>
      <c r="K48" s="47">
        <f t="shared" si="17"/>
        <v>-2039.050000000003</v>
      </c>
      <c r="L48" s="47"/>
      <c r="M48" s="47">
        <f t="shared" si="17"/>
        <v>1722.4600000000064</v>
      </c>
      <c r="N48" s="47"/>
      <c r="O48" s="47">
        <f t="shared" si="17"/>
        <v>3081.100000000006</v>
      </c>
      <c r="P48" s="47"/>
      <c r="Q48" s="47">
        <f t="shared" si="17"/>
        <v>-3728.949999999997</v>
      </c>
      <c r="R48" s="47">
        <v>58189.66</v>
      </c>
      <c r="S48" s="18">
        <v>30452.12</v>
      </c>
      <c r="T48" s="18"/>
      <c r="U48" s="18"/>
      <c r="V48" s="18">
        <f>V46-V47</f>
        <v>-587.8199999999924</v>
      </c>
      <c r="W48" s="18">
        <f aca="true" t="shared" si="18" ref="W48:AL48">W46-W47</f>
        <v>0</v>
      </c>
      <c r="X48" s="18">
        <f t="shared" si="18"/>
        <v>0</v>
      </c>
      <c r="Y48" s="18">
        <f t="shared" si="18"/>
        <v>7229.959999999999</v>
      </c>
      <c r="Z48" s="18">
        <f t="shared" si="18"/>
        <v>0</v>
      </c>
      <c r="AA48" s="18">
        <f t="shared" si="18"/>
        <v>0</v>
      </c>
      <c r="AB48" s="18">
        <f t="shared" si="18"/>
        <v>-6191.609999999993</v>
      </c>
      <c r="AC48" s="18">
        <f t="shared" si="18"/>
        <v>0</v>
      </c>
      <c r="AD48" s="18">
        <f t="shared" si="18"/>
        <v>0</v>
      </c>
      <c r="AE48" s="18">
        <f t="shared" si="18"/>
        <v>-2722.5699999999997</v>
      </c>
      <c r="AF48" s="33">
        <f t="shared" si="5"/>
        <v>28180.080000000013</v>
      </c>
      <c r="AG48" s="18">
        <f t="shared" si="18"/>
        <v>0</v>
      </c>
      <c r="AH48" s="18">
        <f t="shared" si="18"/>
        <v>0</v>
      </c>
      <c r="AI48" s="18">
        <f t="shared" si="18"/>
        <v>12809.760000000002</v>
      </c>
      <c r="AJ48" s="18">
        <f t="shared" si="18"/>
        <v>0</v>
      </c>
      <c r="AK48" s="18">
        <f t="shared" si="18"/>
        <v>0</v>
      </c>
      <c r="AL48" s="18">
        <f t="shared" si="18"/>
        <v>2001.3700000000026</v>
      </c>
      <c r="AM48" s="18"/>
      <c r="AN48" s="18"/>
      <c r="AO48" s="33">
        <f>AO46-AO47</f>
        <v>158.8000000000029</v>
      </c>
      <c r="AP48" s="33">
        <f aca="true" t="shared" si="19" ref="AP48:AU48">AP46-AP47</f>
        <v>0</v>
      </c>
      <c r="AQ48" s="33">
        <f t="shared" si="19"/>
        <v>0</v>
      </c>
      <c r="AR48" s="33">
        <f t="shared" si="19"/>
        <v>2350.4100000000035</v>
      </c>
      <c r="AS48" s="33">
        <f t="shared" si="19"/>
        <v>0</v>
      </c>
      <c r="AT48" s="33">
        <f t="shared" si="19"/>
        <v>0</v>
      </c>
      <c r="AU48" s="33">
        <f t="shared" si="19"/>
        <v>406.09999999999854</v>
      </c>
      <c r="AV48" s="33"/>
      <c r="AW48" s="33"/>
      <c r="AX48" s="33">
        <f>AX46-AX47</f>
        <v>-1364.5299999999988</v>
      </c>
      <c r="AY48" s="33">
        <f aca="true" t="shared" si="20" ref="AY48:BD48">AY46-AY47</f>
        <v>0</v>
      </c>
      <c r="AZ48" s="33">
        <f t="shared" si="20"/>
        <v>0</v>
      </c>
      <c r="BA48" s="33">
        <f t="shared" si="20"/>
        <v>-158.6999999999971</v>
      </c>
      <c r="BB48" s="33">
        <f t="shared" si="20"/>
        <v>0</v>
      </c>
      <c r="BC48" s="33">
        <f t="shared" si="20"/>
        <v>0</v>
      </c>
      <c r="BD48" s="33">
        <f t="shared" si="20"/>
        <v>-25143.710000000006</v>
      </c>
      <c r="BE48" s="33">
        <f aca="true" t="shared" si="21" ref="BE48:BM48">BE46-BE47</f>
        <v>0</v>
      </c>
      <c r="BF48" s="33">
        <f t="shared" si="21"/>
        <v>0</v>
      </c>
      <c r="BG48" s="33">
        <f t="shared" si="21"/>
        <v>3083.989999999998</v>
      </c>
      <c r="BH48" s="33">
        <f t="shared" si="21"/>
        <v>0</v>
      </c>
      <c r="BI48" s="33">
        <f t="shared" si="21"/>
        <v>0</v>
      </c>
      <c r="BJ48" s="33">
        <f t="shared" si="21"/>
        <v>-1149.760000000002</v>
      </c>
      <c r="BK48" s="33">
        <f t="shared" si="21"/>
        <v>0</v>
      </c>
      <c r="BL48" s="33">
        <f t="shared" si="21"/>
        <v>0</v>
      </c>
      <c r="BM48" s="33">
        <f t="shared" si="21"/>
        <v>-935.6800000000003</v>
      </c>
      <c r="BN48" s="33">
        <f>BN46-BN47</f>
        <v>0</v>
      </c>
      <c r="BO48" s="33">
        <f>BO46-BO47</f>
        <v>0</v>
      </c>
      <c r="BP48" s="33">
        <f>BP46-BP47</f>
        <v>-735.7900000000009</v>
      </c>
      <c r="BQ48" s="33">
        <f t="shared" si="6"/>
        <v>-8677.739999999998</v>
      </c>
      <c r="BR48" s="33">
        <f t="shared" si="7"/>
        <v>19502.340000000015</v>
      </c>
      <c r="BS48" s="33"/>
      <c r="BT48" s="33"/>
      <c r="BU48" s="33">
        <f>BU46-BU47</f>
        <v>-13802.979999999996</v>
      </c>
      <c r="BV48" s="33"/>
      <c r="BW48" s="33"/>
      <c r="BX48" s="33">
        <f>BX46-BX47</f>
        <v>-229.7199999999939</v>
      </c>
      <c r="BY48" s="33"/>
      <c r="BZ48" s="33"/>
      <c r="CA48" s="33">
        <f>CA46-CA47</f>
        <v>-132.5899999999965</v>
      </c>
      <c r="CB48" s="33"/>
      <c r="CC48" s="33"/>
      <c r="CD48" s="33">
        <f>CD46-CD47</f>
        <v>-2043.0299999999988</v>
      </c>
      <c r="CE48" s="33"/>
      <c r="CF48" s="33"/>
      <c r="CG48" s="33">
        <f>CG46-CG47</f>
        <v>1130.2200000000012</v>
      </c>
      <c r="CH48" s="33"/>
      <c r="CI48" s="33"/>
      <c r="CJ48" s="33">
        <f>CJ46-CJ47</f>
        <v>1254.8499999999985</v>
      </c>
      <c r="CK48" s="33"/>
      <c r="CL48" s="33"/>
      <c r="CM48" s="33">
        <f>CM46-CM47</f>
        <v>1914.449999999997</v>
      </c>
      <c r="CN48" s="33"/>
      <c r="CO48" s="33"/>
      <c r="CP48" s="33">
        <f>CP46-CP47</f>
        <v>-948.6600000000035</v>
      </c>
      <c r="CQ48" s="33"/>
      <c r="CR48" s="33"/>
      <c r="CS48" s="33">
        <f>CS46-CS47</f>
        <v>-1734.520000000004</v>
      </c>
      <c r="CT48" s="33"/>
      <c r="CU48" s="33"/>
      <c r="CV48" s="33">
        <f>CV46-CV47</f>
        <v>284.75</v>
      </c>
      <c r="CW48" s="33"/>
      <c r="CX48" s="33"/>
      <c r="CY48" s="33">
        <f>CY46-CY47</f>
        <v>1987.979999999996</v>
      </c>
      <c r="CZ48" s="33"/>
      <c r="DA48" s="33"/>
      <c r="DB48" s="33">
        <f>DB46-DB47</f>
        <v>-2258.290000000001</v>
      </c>
      <c r="DC48" s="10">
        <f t="shared" si="8"/>
        <v>-14577.54</v>
      </c>
      <c r="DD48" s="40">
        <f t="shared" si="9"/>
        <v>4924.800000000014</v>
      </c>
      <c r="DE48" s="33"/>
      <c r="DF48" s="33"/>
      <c r="DG48" s="33">
        <f>DG46-DG47</f>
        <v>35548.55</v>
      </c>
      <c r="DH48" s="33"/>
      <c r="DI48" s="33"/>
      <c r="DJ48" s="33">
        <f>DJ46-DJ47</f>
        <v>-2549.8399999999965</v>
      </c>
      <c r="DK48" s="33"/>
      <c r="DL48" s="33"/>
      <c r="DM48" s="33">
        <f>DM46-DM47</f>
        <v>4827.550000000003</v>
      </c>
      <c r="DN48" s="33"/>
      <c r="DO48" s="33"/>
      <c r="DP48" s="33">
        <f>DP46-DP47</f>
        <v>-1557.550000000003</v>
      </c>
      <c r="DQ48" s="33"/>
      <c r="DR48" s="33"/>
      <c r="DS48" s="33">
        <f>DS46-DS47</f>
        <v>2967.300000000003</v>
      </c>
      <c r="DT48" s="33"/>
      <c r="DU48" s="33"/>
      <c r="DV48" s="33">
        <f>DV46-DV47</f>
        <v>-3658.2899999999936</v>
      </c>
      <c r="DW48" s="33"/>
      <c r="DX48" s="33"/>
      <c r="DY48" s="33">
        <f>DY46-DY47</f>
        <v>-569.7299999999959</v>
      </c>
      <c r="DZ48" s="33"/>
      <c r="EA48" s="33"/>
      <c r="EB48" s="33">
        <f>EB46-EB47</f>
        <v>-6887.110000000001</v>
      </c>
      <c r="EC48" s="33"/>
      <c r="ED48" s="33"/>
      <c r="EE48" s="33">
        <f>EE46-EE47</f>
        <v>559.3300000000017</v>
      </c>
      <c r="EF48" s="33"/>
      <c r="EG48" s="33"/>
      <c r="EH48" s="33">
        <f>EH46-EH47</f>
        <v>-782.3499999999913</v>
      </c>
      <c r="EI48" s="33"/>
      <c r="EJ48" s="33"/>
      <c r="EK48" s="33">
        <f>EK46-EK47</f>
        <v>3712.9600000000064</v>
      </c>
      <c r="EL48" s="33"/>
      <c r="EM48" s="33"/>
      <c r="EN48" s="33">
        <f>EN46-EN47</f>
        <v>1775.7300000000105</v>
      </c>
      <c r="EO48" s="33">
        <f t="shared" si="15"/>
        <v>33386.55000000005</v>
      </c>
      <c r="EP48" s="33">
        <f t="shared" si="16"/>
        <v>38311.350000000064</v>
      </c>
    </row>
    <row r="49" spans="1:146" s="4" customFormat="1" ht="22.5" customHeight="1" hidden="1">
      <c r="A49" s="42" t="s">
        <v>66</v>
      </c>
      <c r="B49" s="19"/>
      <c r="C49" s="47"/>
      <c r="D49" s="47"/>
      <c r="E49" s="47"/>
      <c r="F49" s="47"/>
      <c r="G49" s="47"/>
      <c r="H49" s="47"/>
      <c r="I49" s="47"/>
      <c r="J49" s="48"/>
      <c r="K49" s="47"/>
      <c r="L49" s="47"/>
      <c r="M49" s="47"/>
      <c r="N49" s="48"/>
      <c r="O49" s="47"/>
      <c r="P49" s="47"/>
      <c r="Q49" s="47"/>
      <c r="R49" s="48"/>
      <c r="S49" s="47">
        <v>6446.11</v>
      </c>
      <c r="T49" s="43"/>
      <c r="U49" s="43"/>
      <c r="V49" s="43"/>
      <c r="W49" s="43"/>
      <c r="X49" s="43"/>
      <c r="Y49" s="49"/>
      <c r="Z49" s="43"/>
      <c r="AA49" s="43"/>
      <c r="AB49" s="49"/>
      <c r="AC49" s="19"/>
      <c r="AD49" s="19"/>
      <c r="AE49" s="19"/>
      <c r="AF49" s="33">
        <f t="shared" si="5"/>
        <v>6446.11</v>
      </c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33"/>
      <c r="BB49" s="43"/>
      <c r="BC49" s="4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>
        <f t="shared" si="6"/>
        <v>0</v>
      </c>
      <c r="BR49" s="33">
        <f t="shared" si="7"/>
        <v>6446.11</v>
      </c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0">
        <f t="shared" si="8"/>
        <v>0</v>
      </c>
      <c r="DD49" s="40">
        <f t="shared" si="9"/>
        <v>6446.11</v>
      </c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>
        <f t="shared" si="15"/>
        <v>0</v>
      </c>
      <c r="EP49" s="33">
        <f t="shared" si="16"/>
        <v>6446.11</v>
      </c>
    </row>
    <row r="50" spans="1:146" s="4" customFormat="1" ht="22.5">
      <c r="A50" s="42" t="s">
        <v>67</v>
      </c>
      <c r="B50" s="19"/>
      <c r="C50" s="47">
        <f>C47-C45</f>
        <v>9590.480000000003</v>
      </c>
      <c r="D50" s="47"/>
      <c r="E50" s="47">
        <f aca="true" t="shared" si="22" ref="E50:Q50">E47-E45</f>
        <v>10504.73999999999</v>
      </c>
      <c r="F50" s="47"/>
      <c r="G50" s="47">
        <f t="shared" si="22"/>
        <v>16062.71</v>
      </c>
      <c r="H50" s="47"/>
      <c r="I50" s="47">
        <f t="shared" si="22"/>
        <v>-85221.75000000003</v>
      </c>
      <c r="J50" s="47"/>
      <c r="K50" s="47">
        <f t="shared" si="22"/>
        <v>16466.14</v>
      </c>
      <c r="L50" s="47"/>
      <c r="M50" s="47">
        <f t="shared" si="22"/>
        <v>12167.979999999996</v>
      </c>
      <c r="N50" s="47"/>
      <c r="O50" s="47">
        <f t="shared" si="22"/>
        <v>5490.080000000002</v>
      </c>
      <c r="P50" s="47"/>
      <c r="Q50" s="47">
        <f t="shared" si="22"/>
        <v>18352.009999999995</v>
      </c>
      <c r="R50" s="47"/>
      <c r="S50" s="18">
        <f>C50+E50+G50+I50+K50+M50+O50+Q50</f>
        <v>3412.3899999999558</v>
      </c>
      <c r="T50" s="18"/>
      <c r="U50" s="18"/>
      <c r="V50" s="18">
        <f>V47-V45</f>
        <v>14425.32</v>
      </c>
      <c r="W50" s="18">
        <f aca="true" t="shared" si="23" ref="W50:AL50">W47-W45</f>
        <v>0</v>
      </c>
      <c r="X50" s="18">
        <f t="shared" si="23"/>
        <v>0</v>
      </c>
      <c r="Y50" s="18">
        <f t="shared" si="23"/>
        <v>10793.090000000004</v>
      </c>
      <c r="Z50" s="18">
        <f t="shared" si="23"/>
        <v>0</v>
      </c>
      <c r="AA50" s="18">
        <f t="shared" si="23"/>
        <v>0</v>
      </c>
      <c r="AB50" s="18">
        <f t="shared" si="23"/>
        <v>-24098.970000000023</v>
      </c>
      <c r="AC50" s="18">
        <f t="shared" si="23"/>
        <v>0</v>
      </c>
      <c r="AD50" s="18">
        <f t="shared" si="23"/>
        <v>0</v>
      </c>
      <c r="AE50" s="18">
        <f t="shared" si="23"/>
        <v>-29665.270714285703</v>
      </c>
      <c r="AF50" s="33">
        <f t="shared" si="5"/>
        <v>-25133.440714285767</v>
      </c>
      <c r="AG50" s="18">
        <f t="shared" si="23"/>
        <v>0</v>
      </c>
      <c r="AH50" s="18">
        <f t="shared" si="23"/>
        <v>0</v>
      </c>
      <c r="AI50" s="18">
        <f t="shared" si="23"/>
        <v>2887.5189206349314</v>
      </c>
      <c r="AJ50" s="18">
        <f t="shared" si="23"/>
        <v>0</v>
      </c>
      <c r="AK50" s="18">
        <f t="shared" si="23"/>
        <v>0</v>
      </c>
      <c r="AL50" s="18">
        <f t="shared" si="23"/>
        <v>-4090.7400000000052</v>
      </c>
      <c r="AM50" s="18"/>
      <c r="AN50" s="18"/>
      <c r="AO50" s="33">
        <f>AO47-AO45</f>
        <v>4361.609999999993</v>
      </c>
      <c r="AP50" s="33">
        <f aca="true" t="shared" si="24" ref="AP50:AU50">AP47-AP45</f>
        <v>0</v>
      </c>
      <c r="AQ50" s="33">
        <f t="shared" si="24"/>
        <v>0</v>
      </c>
      <c r="AR50" s="33">
        <f t="shared" si="24"/>
        <v>4682.049999999996</v>
      </c>
      <c r="AS50" s="33">
        <f t="shared" si="24"/>
        <v>0</v>
      </c>
      <c r="AT50" s="33">
        <f t="shared" si="24"/>
        <v>0</v>
      </c>
      <c r="AU50" s="33">
        <f t="shared" si="24"/>
        <v>18788.97</v>
      </c>
      <c r="AV50" s="33"/>
      <c r="AW50" s="33"/>
      <c r="AX50" s="33">
        <f>AX47-AX45</f>
        <v>21842.370000000003</v>
      </c>
      <c r="AY50" s="33">
        <f aca="true" t="shared" si="25" ref="AY50:BD50">AY47-AY45</f>
        <v>0</v>
      </c>
      <c r="AZ50" s="33">
        <f t="shared" si="25"/>
        <v>0</v>
      </c>
      <c r="BA50" s="33">
        <f t="shared" si="25"/>
        <v>20841.27000000001</v>
      </c>
      <c r="BB50" s="33">
        <f t="shared" si="25"/>
        <v>0</v>
      </c>
      <c r="BC50" s="33">
        <f t="shared" si="25"/>
        <v>0</v>
      </c>
      <c r="BD50" s="33">
        <f t="shared" si="25"/>
        <v>41688.500000000015</v>
      </c>
      <c r="BE50" s="33">
        <f aca="true" t="shared" si="26" ref="BE50:BM50">BE47-BE45</f>
        <v>0</v>
      </c>
      <c r="BF50" s="33">
        <f t="shared" si="26"/>
        <v>0</v>
      </c>
      <c r="BG50" s="33">
        <f t="shared" si="26"/>
        <v>18718.629999999997</v>
      </c>
      <c r="BH50" s="33">
        <f t="shared" si="26"/>
        <v>0</v>
      </c>
      <c r="BI50" s="33">
        <f t="shared" si="26"/>
        <v>0</v>
      </c>
      <c r="BJ50" s="33">
        <f t="shared" si="26"/>
        <v>23131.190000000002</v>
      </c>
      <c r="BK50" s="33">
        <f t="shared" si="26"/>
        <v>0</v>
      </c>
      <c r="BL50" s="33">
        <f t="shared" si="26"/>
        <v>0</v>
      </c>
      <c r="BM50" s="33">
        <f t="shared" si="26"/>
        <v>10610.640000000007</v>
      </c>
      <c r="BN50" s="33">
        <f>BN47-BN45</f>
        <v>0</v>
      </c>
      <c r="BO50" s="33">
        <f>BO47-BO45</f>
        <v>0</v>
      </c>
      <c r="BP50" s="33">
        <f>BP47-BP45</f>
        <v>9757.62000000001</v>
      </c>
      <c r="BQ50" s="33">
        <f t="shared" si="6"/>
        <v>173219.62892063492</v>
      </c>
      <c r="BR50" s="33">
        <f t="shared" si="7"/>
        <v>148086.18820634915</v>
      </c>
      <c r="BS50" s="33"/>
      <c r="BT50" s="33"/>
      <c r="BU50" s="33">
        <f>BU47-BU45</f>
        <v>10139.43</v>
      </c>
      <c r="BV50" s="33"/>
      <c r="BW50" s="33"/>
      <c r="BX50" s="33">
        <f>BX47-BX45</f>
        <v>-39144.86000000002</v>
      </c>
      <c r="BY50" s="33"/>
      <c r="BZ50" s="33"/>
      <c r="CA50" s="33">
        <f>CA47-CA45</f>
        <v>-7574.549999999996</v>
      </c>
      <c r="CB50" s="33"/>
      <c r="CC50" s="33"/>
      <c r="CD50" s="33">
        <f>CD47-CD45</f>
        <v>-12987.019999999997</v>
      </c>
      <c r="CE50" s="33"/>
      <c r="CF50" s="33"/>
      <c r="CG50" s="33">
        <f>CG47-CG45</f>
        <v>5525.029999999999</v>
      </c>
      <c r="CH50" s="33"/>
      <c r="CI50" s="33"/>
      <c r="CJ50" s="33">
        <f>CJ47-CJ45</f>
        <v>-20108.879999999997</v>
      </c>
      <c r="CK50" s="33"/>
      <c r="CL50" s="33"/>
      <c r="CM50" s="33">
        <f>CM47-CM45</f>
        <v>-13102.96</v>
      </c>
      <c r="CN50" s="33"/>
      <c r="CO50" s="33"/>
      <c r="CP50" s="33">
        <f>CP47-CP45</f>
        <v>-5342.389999999992</v>
      </c>
      <c r="CQ50" s="33"/>
      <c r="CR50" s="33"/>
      <c r="CS50" s="33">
        <f>CS47-CS45</f>
        <v>15500.990000000005</v>
      </c>
      <c r="CT50" s="33"/>
      <c r="CU50" s="33"/>
      <c r="CV50" s="33">
        <f>CV47-CV45</f>
        <v>11976.549999999996</v>
      </c>
      <c r="CW50" s="33"/>
      <c r="CX50" s="33"/>
      <c r="CY50" s="33">
        <f>CY47-CY45</f>
        <v>-93239.74999999999</v>
      </c>
      <c r="CZ50" s="33"/>
      <c r="DA50" s="33"/>
      <c r="DB50" s="33">
        <f>DB47-DB45</f>
        <v>14989.340000000004</v>
      </c>
      <c r="DC50" s="10">
        <f t="shared" si="8"/>
        <v>-133369.06999999998</v>
      </c>
      <c r="DD50" s="40">
        <f t="shared" si="9"/>
        <v>14717.118206349172</v>
      </c>
      <c r="DE50" s="33"/>
      <c r="DF50" s="33"/>
      <c r="DG50" s="33">
        <f>DG47-DG45</f>
        <v>-724.0200000000041</v>
      </c>
      <c r="DH50" s="33"/>
      <c r="DI50" s="33"/>
      <c r="DJ50" s="33">
        <f>DJ47-DJ45</f>
        <v>41962.490000000005</v>
      </c>
      <c r="DK50" s="33"/>
      <c r="DL50" s="33"/>
      <c r="DM50" s="33">
        <f>DM47-DM45</f>
        <v>-95976.26</v>
      </c>
      <c r="DN50" s="33"/>
      <c r="DO50" s="33"/>
      <c r="DP50" s="33">
        <f>DP47-DP45</f>
        <v>19391.23999999999</v>
      </c>
      <c r="DQ50" s="33"/>
      <c r="DR50" s="33"/>
      <c r="DS50" s="33">
        <f>DS47-DS45</f>
        <v>-58426.480000000025</v>
      </c>
      <c r="DT50" s="33"/>
      <c r="DU50" s="33"/>
      <c r="DV50" s="33">
        <f>DV47-DV45</f>
        <v>-20872.180000000008</v>
      </c>
      <c r="DW50" s="33"/>
      <c r="DX50" s="33"/>
      <c r="DY50" s="33">
        <f>DY47-DY45</f>
        <v>35529.83</v>
      </c>
      <c r="DZ50" s="33"/>
      <c r="EA50" s="33"/>
      <c r="EB50" s="33">
        <f>EB47-EB45</f>
        <v>44015.29000000001</v>
      </c>
      <c r="EC50" s="33"/>
      <c r="ED50" s="33"/>
      <c r="EE50" s="33">
        <f>EE47-EE45</f>
        <v>26038.729999999996</v>
      </c>
      <c r="EF50" s="33"/>
      <c r="EG50" s="33"/>
      <c r="EH50" s="33">
        <f>EH47-EH45</f>
        <v>33687.59</v>
      </c>
      <c r="EI50" s="33"/>
      <c r="EJ50" s="33"/>
      <c r="EK50" s="33">
        <f>EK47-EK45</f>
        <v>34558.649999999994</v>
      </c>
      <c r="EL50" s="33"/>
      <c r="EM50" s="33"/>
      <c r="EN50" s="33">
        <f>EN47-EN45</f>
        <v>-93574.62</v>
      </c>
      <c r="EO50" s="33">
        <f t="shared" si="15"/>
        <v>-34389.740000000034</v>
      </c>
      <c r="EP50" s="33">
        <f t="shared" si="16"/>
        <v>-19672.621793650862</v>
      </c>
    </row>
    <row r="51" spans="1:146" s="4" customFormat="1" ht="12.75">
      <c r="A51" s="42"/>
      <c r="B51" s="19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18"/>
      <c r="T51" s="47"/>
      <c r="U51" s="47"/>
      <c r="V51" s="47"/>
      <c r="W51" s="47"/>
      <c r="X51" s="47"/>
      <c r="Y51" s="50"/>
      <c r="Z51" s="47"/>
      <c r="AA51" s="47"/>
      <c r="AB51" s="50"/>
      <c r="AC51" s="19"/>
      <c r="AD51" s="19"/>
      <c r="AE51" s="19"/>
      <c r="AF51" s="33">
        <f t="shared" si="5"/>
        <v>0</v>
      </c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33">
        <f t="shared" si="6"/>
        <v>0</v>
      </c>
      <c r="BR51" s="33">
        <f t="shared" si="7"/>
        <v>0</v>
      </c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10">
        <f t="shared" si="8"/>
        <v>0</v>
      </c>
      <c r="DD51" s="40">
        <f t="shared" si="9"/>
        <v>0</v>
      </c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33"/>
      <c r="EP51" s="33"/>
    </row>
    <row r="52" spans="1:146" s="3" customFormat="1" ht="12.75">
      <c r="A52" s="46" t="s">
        <v>68</v>
      </c>
      <c r="B52" s="17"/>
      <c r="C52" s="25">
        <v>6218.94</v>
      </c>
      <c r="D52" s="17"/>
      <c r="E52" s="25">
        <v>6241.72</v>
      </c>
      <c r="F52" s="17"/>
      <c r="G52" s="25">
        <v>6993.46</v>
      </c>
      <c r="H52" s="17"/>
      <c r="I52" s="25">
        <v>6970.68</v>
      </c>
      <c r="J52" s="17"/>
      <c r="K52" s="25">
        <v>6742.88</v>
      </c>
      <c r="L52" s="25"/>
      <c r="M52" s="25">
        <v>6765.66</v>
      </c>
      <c r="N52" s="25"/>
      <c r="O52" s="25">
        <v>6811.22</v>
      </c>
      <c r="P52" s="25"/>
      <c r="Q52" s="25">
        <v>6628.98</v>
      </c>
      <c r="R52" s="17"/>
      <c r="S52" s="18">
        <f>C52+E52+G52+I52+K52+M52+O52+Q52</f>
        <v>53373.53999999999</v>
      </c>
      <c r="T52" s="47"/>
      <c r="U52" s="47"/>
      <c r="V52" s="47">
        <v>6674.54</v>
      </c>
      <c r="W52" s="47"/>
      <c r="X52" s="47"/>
      <c r="Y52" s="47">
        <v>6674.54</v>
      </c>
      <c r="Z52" s="47"/>
      <c r="AA52" s="47"/>
      <c r="AB52" s="47">
        <v>6674.54</v>
      </c>
      <c r="AC52" s="19"/>
      <c r="AD52" s="19"/>
      <c r="AE52" s="47">
        <v>6674.54</v>
      </c>
      <c r="AF52" s="33">
        <f t="shared" si="5"/>
        <v>80071.7</v>
      </c>
      <c r="AG52" s="47"/>
      <c r="AH52" s="47"/>
      <c r="AI52" s="47">
        <v>6471.51</v>
      </c>
      <c r="AJ52" s="47"/>
      <c r="AK52" s="47"/>
      <c r="AL52" s="47">
        <v>6359.72</v>
      </c>
      <c r="AM52" s="47"/>
      <c r="AN52" s="47"/>
      <c r="AO52" s="47">
        <v>6578.55</v>
      </c>
      <c r="AP52" s="47"/>
      <c r="AQ52" s="47"/>
      <c r="AR52" s="47">
        <v>6519.16</v>
      </c>
      <c r="AS52" s="47"/>
      <c r="AT52" s="47"/>
      <c r="AU52" s="47">
        <v>1315.74</v>
      </c>
      <c r="AV52" s="47"/>
      <c r="AW52" s="47"/>
      <c r="AX52" s="47">
        <v>5729.64</v>
      </c>
      <c r="AY52" s="47"/>
      <c r="AZ52" s="47"/>
      <c r="BA52" s="47">
        <v>6438.19</v>
      </c>
      <c r="BB52" s="47"/>
      <c r="BC52" s="47"/>
      <c r="BD52" s="47">
        <v>6578.55</v>
      </c>
      <c r="BE52" s="47"/>
      <c r="BF52" s="47"/>
      <c r="BG52" s="47">
        <v>6578.55</v>
      </c>
      <c r="BH52" s="47"/>
      <c r="BI52" s="47"/>
      <c r="BJ52" s="47"/>
      <c r="BK52" s="47"/>
      <c r="BL52" s="47"/>
      <c r="BM52" s="47">
        <v>6578.55</v>
      </c>
      <c r="BN52" s="47"/>
      <c r="BO52" s="47"/>
      <c r="BP52" s="47">
        <v>6578.55</v>
      </c>
      <c r="BQ52" s="33">
        <f t="shared" si="6"/>
        <v>65726.70999999999</v>
      </c>
      <c r="BR52" s="33">
        <f t="shared" si="7"/>
        <v>145798.40999999997</v>
      </c>
      <c r="BS52" s="47"/>
      <c r="BT52" s="47"/>
      <c r="BU52" s="47">
        <v>7116.94</v>
      </c>
      <c r="BV52" s="47"/>
      <c r="BW52" s="47"/>
      <c r="BX52" s="47">
        <v>7116.94</v>
      </c>
      <c r="BY52" s="47"/>
      <c r="BZ52" s="47"/>
      <c r="CA52" s="47">
        <v>7116.94</v>
      </c>
      <c r="CB52" s="47"/>
      <c r="CC52" s="47"/>
      <c r="CD52" s="47">
        <v>7080.5</v>
      </c>
      <c r="CE52" s="47"/>
      <c r="CF52" s="47"/>
      <c r="CG52" s="47">
        <v>7080.5</v>
      </c>
      <c r="CH52" s="47"/>
      <c r="CI52" s="47"/>
      <c r="CJ52" s="47">
        <v>494.86</v>
      </c>
      <c r="CK52" s="47"/>
      <c r="CL52" s="47"/>
      <c r="CM52" s="47">
        <v>7080.5</v>
      </c>
      <c r="CN52" s="47"/>
      <c r="CO52" s="47"/>
      <c r="CP52" s="47">
        <v>7080.5</v>
      </c>
      <c r="CQ52" s="47"/>
      <c r="CR52" s="47"/>
      <c r="CS52" s="47">
        <v>7080.5</v>
      </c>
      <c r="CT52" s="47"/>
      <c r="CU52" s="47"/>
      <c r="CV52" s="47">
        <v>7080.5</v>
      </c>
      <c r="CW52" s="47"/>
      <c r="CX52" s="47"/>
      <c r="CY52" s="47">
        <v>7080.5</v>
      </c>
      <c r="CZ52" s="47"/>
      <c r="DA52" s="47"/>
      <c r="DB52" s="47">
        <v>7080.5</v>
      </c>
      <c r="DC52" s="10">
        <f t="shared" si="8"/>
        <v>78489.68000000001</v>
      </c>
      <c r="DD52" s="40">
        <f t="shared" si="9"/>
        <v>224288.08999999997</v>
      </c>
      <c r="DE52" s="47"/>
      <c r="DF52" s="47"/>
      <c r="DG52" s="47">
        <v>8193.31</v>
      </c>
      <c r="DH52" s="47"/>
      <c r="DI52" s="47"/>
      <c r="DJ52" s="47">
        <v>8193.31</v>
      </c>
      <c r="DK52" s="47"/>
      <c r="DL52" s="47"/>
      <c r="DM52" s="47">
        <v>8193.31</v>
      </c>
      <c r="DN52" s="47"/>
      <c r="DO52" s="47"/>
      <c r="DP52" s="47">
        <v>8193.31</v>
      </c>
      <c r="DQ52" s="47"/>
      <c r="DR52" s="47"/>
      <c r="DS52" s="47">
        <v>1092.44</v>
      </c>
      <c r="DT52" s="47"/>
      <c r="DU52" s="47"/>
      <c r="DV52" s="47">
        <v>7664.68</v>
      </c>
      <c r="DW52" s="47"/>
      <c r="DX52" s="47"/>
      <c r="DY52" s="47">
        <v>8193.31</v>
      </c>
      <c r="DZ52" s="47"/>
      <c r="EA52" s="47"/>
      <c r="EB52" s="47">
        <v>8193.31</v>
      </c>
      <c r="EC52" s="47"/>
      <c r="ED52" s="47"/>
      <c r="EE52" s="47">
        <v>8193.31</v>
      </c>
      <c r="EF52" s="47"/>
      <c r="EG52" s="47"/>
      <c r="EH52" s="47">
        <v>8193.31</v>
      </c>
      <c r="EI52" s="47"/>
      <c r="EJ52" s="47"/>
      <c r="EK52" s="47">
        <v>8193.31</v>
      </c>
      <c r="EL52" s="47"/>
      <c r="EM52" s="47"/>
      <c r="EN52" s="47">
        <v>8193.31</v>
      </c>
      <c r="EO52" s="33">
        <f t="shared" si="15"/>
        <v>90690.21999999999</v>
      </c>
      <c r="EP52" s="33">
        <f t="shared" si="16"/>
        <v>314978.30999999994</v>
      </c>
    </row>
    <row r="53" spans="1:146" s="93" customFormat="1" ht="12.75">
      <c r="A53" s="85" t="s">
        <v>63</v>
      </c>
      <c r="B53" s="78"/>
      <c r="C53" s="86">
        <v>6024.6</v>
      </c>
      <c r="D53" s="86"/>
      <c r="E53" s="86">
        <v>6184.93</v>
      </c>
      <c r="F53" s="86"/>
      <c r="G53" s="86">
        <v>6315.11</v>
      </c>
      <c r="H53" s="86"/>
      <c r="I53" s="86">
        <v>6925.84</v>
      </c>
      <c r="J53" s="87"/>
      <c r="K53" s="86">
        <v>2741.28</v>
      </c>
      <c r="L53" s="86"/>
      <c r="M53" s="86">
        <v>3501.49</v>
      </c>
      <c r="N53" s="87"/>
      <c r="O53" s="86">
        <v>6656.16</v>
      </c>
      <c r="P53" s="86"/>
      <c r="Q53" s="86">
        <v>6339.65</v>
      </c>
      <c r="R53" s="87"/>
      <c r="S53" s="88">
        <f>C53+E53+G53+I53+K53+M53+O53+Q53</f>
        <v>44689.060000000005</v>
      </c>
      <c r="T53" s="86"/>
      <c r="U53" s="86"/>
      <c r="V53" s="86">
        <v>6672.28</v>
      </c>
      <c r="W53" s="86"/>
      <c r="X53" s="86"/>
      <c r="Y53" s="94">
        <v>6669.06</v>
      </c>
      <c r="Z53" s="86"/>
      <c r="AA53" s="86"/>
      <c r="AB53" s="94">
        <v>6128.43</v>
      </c>
      <c r="AC53" s="78"/>
      <c r="AD53" s="78"/>
      <c r="AE53" s="78">
        <v>6529.58</v>
      </c>
      <c r="AF53" s="89">
        <f t="shared" si="5"/>
        <v>70688.41</v>
      </c>
      <c r="AG53" s="86"/>
      <c r="AH53" s="86"/>
      <c r="AI53" s="86">
        <v>6471.51</v>
      </c>
      <c r="AJ53" s="86"/>
      <c r="AK53" s="86"/>
      <c r="AL53" s="86">
        <v>6359.72</v>
      </c>
      <c r="AM53" s="86"/>
      <c r="AN53" s="86"/>
      <c r="AO53" s="86">
        <v>6578.55</v>
      </c>
      <c r="AP53" s="86"/>
      <c r="AQ53" s="86"/>
      <c r="AR53" s="86">
        <v>6519.16</v>
      </c>
      <c r="AS53" s="86"/>
      <c r="AT53" s="86"/>
      <c r="AU53" s="86">
        <v>1315.74</v>
      </c>
      <c r="AV53" s="86"/>
      <c r="AW53" s="86"/>
      <c r="AX53" s="86">
        <v>5729.64</v>
      </c>
      <c r="AY53" s="86"/>
      <c r="AZ53" s="86"/>
      <c r="BA53" s="86">
        <v>6438.19</v>
      </c>
      <c r="BB53" s="86"/>
      <c r="BC53" s="86"/>
      <c r="BD53" s="86">
        <v>6578.55</v>
      </c>
      <c r="BE53" s="86"/>
      <c r="BF53" s="86"/>
      <c r="BG53" s="86">
        <v>6578.55</v>
      </c>
      <c r="BH53" s="86"/>
      <c r="BI53" s="86"/>
      <c r="BJ53" s="86"/>
      <c r="BK53" s="86"/>
      <c r="BL53" s="86"/>
      <c r="BM53" s="86">
        <v>6578.55</v>
      </c>
      <c r="BN53" s="86"/>
      <c r="BO53" s="86"/>
      <c r="BP53" s="86">
        <v>6578.55</v>
      </c>
      <c r="BQ53" s="89">
        <f t="shared" si="6"/>
        <v>65726.70999999999</v>
      </c>
      <c r="BR53" s="89">
        <f t="shared" si="7"/>
        <v>136415.12</v>
      </c>
      <c r="BS53" s="86"/>
      <c r="BT53" s="86"/>
      <c r="BU53" s="86">
        <v>7116.94</v>
      </c>
      <c r="BV53" s="86"/>
      <c r="BW53" s="86"/>
      <c r="BX53" s="86">
        <v>7116.94</v>
      </c>
      <c r="BY53" s="86"/>
      <c r="BZ53" s="86"/>
      <c r="CA53" s="86">
        <v>7116.94</v>
      </c>
      <c r="CB53" s="86"/>
      <c r="CC53" s="86"/>
      <c r="CD53" s="86">
        <v>7080.5</v>
      </c>
      <c r="CE53" s="86"/>
      <c r="CF53" s="86"/>
      <c r="CG53" s="86">
        <v>7080.5</v>
      </c>
      <c r="CH53" s="86"/>
      <c r="CI53" s="86"/>
      <c r="CJ53" s="86">
        <v>494.86</v>
      </c>
      <c r="CK53" s="86"/>
      <c r="CL53" s="86"/>
      <c r="CM53" s="86">
        <v>7080.5</v>
      </c>
      <c r="CN53" s="86"/>
      <c r="CO53" s="86"/>
      <c r="CP53" s="86">
        <v>7080.5</v>
      </c>
      <c r="CQ53" s="86"/>
      <c r="CR53" s="86"/>
      <c r="CS53" s="86">
        <v>7080.5</v>
      </c>
      <c r="CT53" s="86"/>
      <c r="CU53" s="86"/>
      <c r="CV53" s="86">
        <v>7080.5</v>
      </c>
      <c r="CW53" s="86"/>
      <c r="CX53" s="86"/>
      <c r="CY53" s="86">
        <v>7080.5</v>
      </c>
      <c r="CZ53" s="86"/>
      <c r="DA53" s="86"/>
      <c r="DB53" s="86">
        <v>7080.5</v>
      </c>
      <c r="DC53" s="91">
        <f t="shared" si="8"/>
        <v>78489.68000000001</v>
      </c>
      <c r="DD53" s="92">
        <f t="shared" si="9"/>
        <v>214904.8</v>
      </c>
      <c r="DE53" s="86"/>
      <c r="DF53" s="86"/>
      <c r="DG53" s="86">
        <v>8193.31</v>
      </c>
      <c r="DH53" s="86"/>
      <c r="DI53" s="86"/>
      <c r="DJ53" s="86">
        <v>8193.31</v>
      </c>
      <c r="DK53" s="86"/>
      <c r="DL53" s="86"/>
      <c r="DM53" s="86">
        <v>8193.31</v>
      </c>
      <c r="DN53" s="86"/>
      <c r="DO53" s="86"/>
      <c r="DP53" s="86">
        <v>8193.31</v>
      </c>
      <c r="DQ53" s="86"/>
      <c r="DR53" s="86"/>
      <c r="DS53" s="86">
        <v>1092.44</v>
      </c>
      <c r="DT53" s="86"/>
      <c r="DU53" s="86"/>
      <c r="DV53" s="86">
        <v>7664.68</v>
      </c>
      <c r="DW53" s="86"/>
      <c r="DX53" s="86"/>
      <c r="DY53" s="86">
        <v>8193.31</v>
      </c>
      <c r="DZ53" s="86"/>
      <c r="EA53" s="86"/>
      <c r="EB53" s="86">
        <v>8193.31</v>
      </c>
      <c r="EC53" s="86"/>
      <c r="ED53" s="86"/>
      <c r="EE53" s="86">
        <v>8193.31</v>
      </c>
      <c r="EF53" s="86"/>
      <c r="EG53" s="86"/>
      <c r="EH53" s="86">
        <v>8193.31</v>
      </c>
      <c r="EI53" s="86"/>
      <c r="EJ53" s="86"/>
      <c r="EK53" s="86">
        <v>8193.31</v>
      </c>
      <c r="EL53" s="86"/>
      <c r="EM53" s="86"/>
      <c r="EN53" s="86">
        <v>8193.31</v>
      </c>
      <c r="EO53" s="89">
        <f t="shared" si="15"/>
        <v>90690.21999999999</v>
      </c>
      <c r="EP53" s="89">
        <f t="shared" si="16"/>
        <v>305595.01999999996</v>
      </c>
    </row>
    <row r="54" spans="1:146" s="93" customFormat="1" ht="12.75">
      <c r="A54" s="85" t="s">
        <v>64</v>
      </c>
      <c r="B54" s="78"/>
      <c r="C54" s="86">
        <f>353.09+3890.72</f>
        <v>4243.8099999999995</v>
      </c>
      <c r="D54" s="86"/>
      <c r="E54" s="86">
        <f>353.09+5443.29</f>
        <v>5796.38</v>
      </c>
      <c r="F54" s="86"/>
      <c r="G54" s="86">
        <f>355.48+5485.68</f>
        <v>5841.16</v>
      </c>
      <c r="H54" s="86"/>
      <c r="I54" s="86">
        <f>364.48+6069.6</f>
        <v>6434.08</v>
      </c>
      <c r="J54" s="87"/>
      <c r="K54" s="86">
        <f>170.16+6321.94</f>
        <v>6492.099999999999</v>
      </c>
      <c r="L54" s="86"/>
      <c r="M54" s="86">
        <f>223.36+2868.58</f>
        <v>3091.94</v>
      </c>
      <c r="N54" s="87"/>
      <c r="O54" s="86">
        <f>357.65+3563.43</f>
        <v>3921.08</v>
      </c>
      <c r="P54" s="86"/>
      <c r="Q54" s="86">
        <f>356.76+6051.2</f>
        <v>6407.96</v>
      </c>
      <c r="R54" s="87"/>
      <c r="S54" s="88">
        <f>C54+E54+G54+I54+K54+M54+O54+Q54</f>
        <v>42228.509999999995</v>
      </c>
      <c r="T54" s="86"/>
      <c r="U54" s="86"/>
      <c r="V54" s="86">
        <f>353.09+6405.88</f>
        <v>6758.97</v>
      </c>
      <c r="W54" s="86"/>
      <c r="X54" s="86"/>
      <c r="Y54" s="94">
        <f>375.46+5429.25</f>
        <v>5804.71</v>
      </c>
      <c r="Z54" s="86"/>
      <c r="AA54" s="86"/>
      <c r="AB54" s="94">
        <f>354.82+6577.61</f>
        <v>6932.429999999999</v>
      </c>
      <c r="AC54" s="78"/>
      <c r="AD54" s="78"/>
      <c r="AE54" s="78">
        <f>341.7+6103.57</f>
        <v>6445.2699999999995</v>
      </c>
      <c r="AF54" s="89">
        <f t="shared" si="5"/>
        <v>68169.89</v>
      </c>
      <c r="AG54" s="86"/>
      <c r="AH54" s="86"/>
      <c r="AI54" s="86">
        <f>353.31+5886.88</f>
        <v>6240.1900000000005</v>
      </c>
      <c r="AJ54" s="86"/>
      <c r="AK54" s="86"/>
      <c r="AL54" s="86">
        <f>353.31+6014.66</f>
        <v>6367.97</v>
      </c>
      <c r="AM54" s="86"/>
      <c r="AN54" s="86"/>
      <c r="AO54" s="86">
        <f>363.32+6269.2</f>
        <v>6632.5199999999995</v>
      </c>
      <c r="AP54" s="86"/>
      <c r="AQ54" s="86"/>
      <c r="AR54" s="86">
        <f>370.15+5900.74</f>
        <v>6270.889999999999</v>
      </c>
      <c r="AS54" s="86"/>
      <c r="AT54" s="86"/>
      <c r="AU54" s="86">
        <f>75.35+5898.67</f>
        <v>5974.02</v>
      </c>
      <c r="AV54" s="86"/>
      <c r="AW54" s="86"/>
      <c r="AX54" s="86">
        <f>336.78+2131.34</f>
        <v>2468.12</v>
      </c>
      <c r="AY54" s="86"/>
      <c r="AZ54" s="86"/>
      <c r="BA54" s="86">
        <f>357.27+5272.3</f>
        <v>5629.57</v>
      </c>
      <c r="BB54" s="86"/>
      <c r="BC54" s="86"/>
      <c r="BD54" s="86">
        <v>8988.54</v>
      </c>
      <c r="BE54" s="86"/>
      <c r="BF54" s="86"/>
      <c r="BG54" s="86">
        <v>6221.68</v>
      </c>
      <c r="BH54" s="86"/>
      <c r="BI54" s="86"/>
      <c r="BJ54" s="86"/>
      <c r="BK54" s="86"/>
      <c r="BL54" s="86"/>
      <c r="BM54" s="86">
        <v>6647.49</v>
      </c>
      <c r="BN54" s="86"/>
      <c r="BO54" s="86"/>
      <c r="BP54" s="86">
        <v>6649.64</v>
      </c>
      <c r="BQ54" s="89">
        <f t="shared" si="6"/>
        <v>68090.62999999999</v>
      </c>
      <c r="BR54" s="89">
        <f t="shared" si="7"/>
        <v>136260.52</v>
      </c>
      <c r="BS54" s="86"/>
      <c r="BT54" s="86"/>
      <c r="BU54" s="86">
        <v>6585.81</v>
      </c>
      <c r="BV54" s="86"/>
      <c r="BW54" s="86"/>
      <c r="BX54" s="86">
        <v>6996.35</v>
      </c>
      <c r="BY54" s="86"/>
      <c r="BZ54" s="86"/>
      <c r="CA54" s="86">
        <v>7108.11</v>
      </c>
      <c r="CB54" s="86"/>
      <c r="CC54" s="86"/>
      <c r="CD54" s="86">
        <v>7283.71</v>
      </c>
      <c r="CE54" s="86"/>
      <c r="CF54" s="86"/>
      <c r="CG54" s="86">
        <v>6908.12</v>
      </c>
      <c r="CH54" s="86"/>
      <c r="CI54" s="86"/>
      <c r="CJ54" s="86">
        <v>1810.88</v>
      </c>
      <c r="CK54" s="86"/>
      <c r="CL54" s="86"/>
      <c r="CM54" s="86">
        <v>6700.46</v>
      </c>
      <c r="CN54" s="86"/>
      <c r="CO54" s="86"/>
      <c r="CP54" s="86">
        <v>5970.21</v>
      </c>
      <c r="CQ54" s="86"/>
      <c r="CR54" s="86"/>
      <c r="CS54" s="86">
        <v>7229.71</v>
      </c>
      <c r="CT54" s="86"/>
      <c r="CU54" s="86"/>
      <c r="CV54" s="86">
        <v>7008.83</v>
      </c>
      <c r="CW54" s="86"/>
      <c r="CX54" s="86"/>
      <c r="CY54" s="86">
        <v>6780.06</v>
      </c>
      <c r="CZ54" s="86"/>
      <c r="DA54" s="86"/>
      <c r="DB54" s="86">
        <v>7402.25</v>
      </c>
      <c r="DC54" s="91">
        <f t="shared" si="8"/>
        <v>77784.5</v>
      </c>
      <c r="DD54" s="92">
        <f t="shared" si="9"/>
        <v>214045.02</v>
      </c>
      <c r="DE54" s="86"/>
      <c r="DF54" s="86"/>
      <c r="DG54" s="86">
        <v>6715.83</v>
      </c>
      <c r="DH54" s="86"/>
      <c r="DI54" s="86"/>
      <c r="DJ54" s="86">
        <v>8732.5</v>
      </c>
      <c r="DK54" s="86"/>
      <c r="DL54" s="86"/>
      <c r="DM54" s="86">
        <v>7750.77</v>
      </c>
      <c r="DN54" s="86"/>
      <c r="DO54" s="86"/>
      <c r="DP54" s="86">
        <v>8387.72</v>
      </c>
      <c r="DQ54" s="86"/>
      <c r="DR54" s="86"/>
      <c r="DS54" s="86">
        <v>7782.79</v>
      </c>
      <c r="DT54" s="86"/>
      <c r="DU54" s="86"/>
      <c r="DV54" s="86">
        <v>2003.14</v>
      </c>
      <c r="DW54" s="86"/>
      <c r="DX54" s="86"/>
      <c r="DY54" s="86">
        <v>7547.06</v>
      </c>
      <c r="DZ54" s="86"/>
      <c r="EA54" s="86"/>
      <c r="EB54" s="86">
        <v>8726.01</v>
      </c>
      <c r="EC54" s="86"/>
      <c r="ED54" s="86"/>
      <c r="EE54" s="86">
        <v>8128.15</v>
      </c>
      <c r="EF54" s="86"/>
      <c r="EG54" s="86"/>
      <c r="EH54" s="86">
        <v>8260.75</v>
      </c>
      <c r="EI54" s="86"/>
      <c r="EJ54" s="86"/>
      <c r="EK54" s="86">
        <v>7816.49</v>
      </c>
      <c r="EL54" s="86"/>
      <c r="EM54" s="86"/>
      <c r="EN54" s="86">
        <v>8014.12</v>
      </c>
      <c r="EO54" s="89">
        <f t="shared" si="15"/>
        <v>89865.33</v>
      </c>
      <c r="EP54" s="89">
        <f t="shared" si="16"/>
        <v>303910.35</v>
      </c>
    </row>
    <row r="55" spans="1:146" s="4" customFormat="1" ht="18" customHeight="1">
      <c r="A55" s="42" t="s">
        <v>65</v>
      </c>
      <c r="B55" s="19">
        <v>4819.92</v>
      </c>
      <c r="C55" s="47">
        <f>C53-C54</f>
        <v>1780.7900000000009</v>
      </c>
      <c r="D55" s="47"/>
      <c r="E55" s="47">
        <f>E53-E54</f>
        <v>388.5500000000002</v>
      </c>
      <c r="F55" s="47"/>
      <c r="G55" s="47">
        <f>G53-G54</f>
        <v>473.9499999999998</v>
      </c>
      <c r="H55" s="47"/>
      <c r="I55" s="47">
        <f>I53-I54</f>
        <v>491.7600000000002</v>
      </c>
      <c r="J55" s="47"/>
      <c r="K55" s="47">
        <f>K53-K54</f>
        <v>-3750.8199999999993</v>
      </c>
      <c r="L55" s="47"/>
      <c r="M55" s="47">
        <f>M53-M54</f>
        <v>409.5499999999997</v>
      </c>
      <c r="N55" s="47"/>
      <c r="O55" s="47">
        <f>O53-O54</f>
        <v>2735.08</v>
      </c>
      <c r="P55" s="47"/>
      <c r="Q55" s="47">
        <f>Q53-Q54</f>
        <v>-68.3100000000004</v>
      </c>
      <c r="R55" s="47">
        <v>7280.47</v>
      </c>
      <c r="S55" s="18">
        <f>C55+E55+G55+I55+K55+M55+O55+Q55</f>
        <v>2460.550000000001</v>
      </c>
      <c r="T55" s="47"/>
      <c r="U55" s="47"/>
      <c r="V55" s="47">
        <f>V53-V54</f>
        <v>-86.69000000000051</v>
      </c>
      <c r="W55" s="47">
        <f aca="true" t="shared" si="27" ref="W55:AL55">W53-W54</f>
        <v>0</v>
      </c>
      <c r="X55" s="47">
        <f t="shared" si="27"/>
        <v>0</v>
      </c>
      <c r="Y55" s="47">
        <f t="shared" si="27"/>
        <v>864.3500000000004</v>
      </c>
      <c r="Z55" s="47">
        <f t="shared" si="27"/>
        <v>0</v>
      </c>
      <c r="AA55" s="47">
        <f t="shared" si="27"/>
        <v>0</v>
      </c>
      <c r="AB55" s="47">
        <f t="shared" si="27"/>
        <v>-803.9999999999991</v>
      </c>
      <c r="AC55" s="47">
        <f t="shared" si="27"/>
        <v>0</v>
      </c>
      <c r="AD55" s="47">
        <f t="shared" si="27"/>
        <v>0</v>
      </c>
      <c r="AE55" s="47">
        <f t="shared" si="27"/>
        <v>84.3100000000004</v>
      </c>
      <c r="AF55" s="33">
        <f t="shared" si="5"/>
        <v>2518.5200000000023</v>
      </c>
      <c r="AG55" s="47">
        <f t="shared" si="27"/>
        <v>0</v>
      </c>
      <c r="AH55" s="47">
        <f t="shared" si="27"/>
        <v>0</v>
      </c>
      <c r="AI55" s="47">
        <f t="shared" si="27"/>
        <v>231.3199999999997</v>
      </c>
      <c r="AJ55" s="47">
        <f t="shared" si="27"/>
        <v>0</v>
      </c>
      <c r="AK55" s="47">
        <f t="shared" si="27"/>
        <v>0</v>
      </c>
      <c r="AL55" s="47">
        <f t="shared" si="27"/>
        <v>-8.25</v>
      </c>
      <c r="AM55" s="47"/>
      <c r="AN55" s="47"/>
      <c r="AO55" s="47">
        <f>AO53-AO54</f>
        <v>-53.969999999999345</v>
      </c>
      <c r="AP55" s="47">
        <f aca="true" t="shared" si="28" ref="AP55:AU55">AP53-AP54</f>
        <v>0</v>
      </c>
      <c r="AQ55" s="47">
        <f t="shared" si="28"/>
        <v>0</v>
      </c>
      <c r="AR55" s="47">
        <f t="shared" si="28"/>
        <v>248.27000000000044</v>
      </c>
      <c r="AS55" s="47">
        <f t="shared" si="28"/>
        <v>0</v>
      </c>
      <c r="AT55" s="47">
        <f t="shared" si="28"/>
        <v>0</v>
      </c>
      <c r="AU55" s="47">
        <f t="shared" si="28"/>
        <v>-4658.280000000001</v>
      </c>
      <c r="AV55" s="47"/>
      <c r="AW55" s="47"/>
      <c r="AX55" s="47">
        <f>AX53-AX54</f>
        <v>3261.5200000000004</v>
      </c>
      <c r="AY55" s="47">
        <f aca="true" t="shared" si="29" ref="AY55:BD55">AY53-AY54</f>
        <v>0</v>
      </c>
      <c r="AZ55" s="47">
        <f t="shared" si="29"/>
        <v>0</v>
      </c>
      <c r="BA55" s="47">
        <f t="shared" si="29"/>
        <v>808.6199999999999</v>
      </c>
      <c r="BB55" s="47">
        <f t="shared" si="29"/>
        <v>0</v>
      </c>
      <c r="BC55" s="47">
        <f t="shared" si="29"/>
        <v>0</v>
      </c>
      <c r="BD55" s="47">
        <f t="shared" si="29"/>
        <v>-2409.9900000000007</v>
      </c>
      <c r="BE55" s="47">
        <f aca="true" t="shared" si="30" ref="BE55:BM55">BE53-BE54</f>
        <v>0</v>
      </c>
      <c r="BF55" s="47">
        <f t="shared" si="30"/>
        <v>0</v>
      </c>
      <c r="BG55" s="47">
        <f t="shared" si="30"/>
        <v>356.8699999999999</v>
      </c>
      <c r="BH55" s="47">
        <f t="shared" si="30"/>
        <v>0</v>
      </c>
      <c r="BI55" s="47">
        <f t="shared" si="30"/>
        <v>0</v>
      </c>
      <c r="BJ55" s="47">
        <f t="shared" si="30"/>
        <v>0</v>
      </c>
      <c r="BK55" s="47">
        <f t="shared" si="30"/>
        <v>0</v>
      </c>
      <c r="BL55" s="47">
        <f t="shared" si="30"/>
        <v>0</v>
      </c>
      <c r="BM55" s="47">
        <f t="shared" si="30"/>
        <v>-68.9399999999996</v>
      </c>
      <c r="BN55" s="47">
        <f>BN53-BN54</f>
        <v>0</v>
      </c>
      <c r="BO55" s="47">
        <f>BO53-BO54</f>
        <v>0</v>
      </c>
      <c r="BP55" s="47">
        <f>BP53-BP54</f>
        <v>-71.09000000000015</v>
      </c>
      <c r="BQ55" s="33">
        <f t="shared" si="6"/>
        <v>-2363.92</v>
      </c>
      <c r="BR55" s="33">
        <f t="shared" si="7"/>
        <v>154.60000000000218</v>
      </c>
      <c r="BS55" s="47"/>
      <c r="BT55" s="47"/>
      <c r="BU55" s="47">
        <f>BU53-BU54</f>
        <v>531.1299999999992</v>
      </c>
      <c r="BV55" s="47"/>
      <c r="BW55" s="47"/>
      <c r="BX55" s="47">
        <f>BX53-BX54</f>
        <v>120.58999999999924</v>
      </c>
      <c r="BY55" s="47"/>
      <c r="BZ55" s="47"/>
      <c r="CA55" s="47">
        <f>CA53-CA54</f>
        <v>8.829999999999927</v>
      </c>
      <c r="CB55" s="47"/>
      <c r="CC55" s="47"/>
      <c r="CD55" s="47">
        <f>CD53-CD54</f>
        <v>-203.21000000000004</v>
      </c>
      <c r="CE55" s="47"/>
      <c r="CF55" s="47"/>
      <c r="CG55" s="47">
        <f>CG53-CG54</f>
        <v>172.3800000000001</v>
      </c>
      <c r="CH55" s="47"/>
      <c r="CI55" s="47"/>
      <c r="CJ55" s="47">
        <f>CJ53-CJ54</f>
        <v>-1316.02</v>
      </c>
      <c r="CK55" s="47"/>
      <c r="CL55" s="47"/>
      <c r="CM55" s="47">
        <f>CM53-CM54</f>
        <v>380.03999999999996</v>
      </c>
      <c r="CN55" s="47"/>
      <c r="CO55" s="47"/>
      <c r="CP55" s="47">
        <f>CP53-CP54</f>
        <v>1110.29</v>
      </c>
      <c r="CQ55" s="47"/>
      <c r="CR55" s="47"/>
      <c r="CS55" s="47">
        <f>CS53-CS54</f>
        <v>-149.21000000000004</v>
      </c>
      <c r="CT55" s="47"/>
      <c r="CU55" s="47"/>
      <c r="CV55" s="47">
        <f>CV53-CV54</f>
        <v>71.67000000000007</v>
      </c>
      <c r="CW55" s="47"/>
      <c r="CX55" s="47"/>
      <c r="CY55" s="47">
        <f>CY53-CY54</f>
        <v>300.4399999999996</v>
      </c>
      <c r="CZ55" s="47"/>
      <c r="DA55" s="47"/>
      <c r="DB55" s="47">
        <f>DB53-DB54</f>
        <v>-321.75</v>
      </c>
      <c r="DC55" s="10">
        <f t="shared" si="8"/>
        <v>705.179999999998</v>
      </c>
      <c r="DD55" s="40">
        <f t="shared" si="9"/>
        <v>859.7800000000002</v>
      </c>
      <c r="DE55" s="47"/>
      <c r="DF55" s="47"/>
      <c r="DG55" s="47">
        <f>DG53-DG54</f>
        <v>1477.4799999999996</v>
      </c>
      <c r="DH55" s="47"/>
      <c r="DI55" s="47"/>
      <c r="DJ55" s="47">
        <f>DJ53-DJ54</f>
        <v>-539.1900000000005</v>
      </c>
      <c r="DK55" s="47"/>
      <c r="DL55" s="47"/>
      <c r="DM55" s="47">
        <f>DM53-DM54</f>
        <v>442.53999999999905</v>
      </c>
      <c r="DN55" s="47"/>
      <c r="DO55" s="47"/>
      <c r="DP55" s="47">
        <f>DP53-DP54</f>
        <v>-194.40999999999985</v>
      </c>
      <c r="DQ55" s="47"/>
      <c r="DR55" s="47"/>
      <c r="DS55" s="47">
        <f>DS53-DS54</f>
        <v>-6690.35</v>
      </c>
      <c r="DT55" s="47"/>
      <c r="DU55" s="47"/>
      <c r="DV55" s="47">
        <f>DV53-DV54</f>
        <v>5661.54</v>
      </c>
      <c r="DW55" s="47"/>
      <c r="DX55" s="47"/>
      <c r="DY55" s="47">
        <f>DY53-DY54</f>
        <v>646.2499999999991</v>
      </c>
      <c r="DZ55" s="47"/>
      <c r="EA55" s="47"/>
      <c r="EB55" s="47">
        <f>EB53-EB54</f>
        <v>-532.7000000000007</v>
      </c>
      <c r="EC55" s="47"/>
      <c r="ED55" s="47"/>
      <c r="EE55" s="47">
        <f>EE53-EE54</f>
        <v>65.15999999999985</v>
      </c>
      <c r="EF55" s="47"/>
      <c r="EG55" s="47"/>
      <c r="EH55" s="47">
        <f>EH53-EH54</f>
        <v>-67.44000000000051</v>
      </c>
      <c r="EI55" s="47"/>
      <c r="EJ55" s="47"/>
      <c r="EK55" s="47">
        <f>EK53-EK54</f>
        <v>376.8199999999997</v>
      </c>
      <c r="EL55" s="47"/>
      <c r="EM55" s="47"/>
      <c r="EN55" s="47">
        <f>EN53-EN54</f>
        <v>179.1899999999996</v>
      </c>
      <c r="EO55" s="33">
        <f t="shared" si="15"/>
        <v>824.8899999999949</v>
      </c>
      <c r="EP55" s="33">
        <f t="shared" si="16"/>
        <v>1684.669999999995</v>
      </c>
    </row>
    <row r="56" spans="1:146" s="4" customFormat="1" ht="22.5" hidden="1">
      <c r="A56" s="42" t="s">
        <v>66</v>
      </c>
      <c r="B56" s="19"/>
      <c r="C56" s="47"/>
      <c r="D56" s="47"/>
      <c r="E56" s="47"/>
      <c r="F56" s="47"/>
      <c r="G56" s="47"/>
      <c r="H56" s="47"/>
      <c r="I56" s="47"/>
      <c r="J56" s="48"/>
      <c r="K56" s="47"/>
      <c r="L56" s="47"/>
      <c r="M56" s="47"/>
      <c r="N56" s="48"/>
      <c r="O56" s="47"/>
      <c r="P56" s="47"/>
      <c r="Q56" s="47"/>
      <c r="R56" s="48"/>
      <c r="S56" s="47">
        <v>2460.55</v>
      </c>
      <c r="T56" s="47"/>
      <c r="U56" s="47"/>
      <c r="V56" s="47"/>
      <c r="W56" s="47"/>
      <c r="X56" s="47"/>
      <c r="Y56" s="50"/>
      <c r="Z56" s="47"/>
      <c r="AA56" s="47"/>
      <c r="AB56" s="50"/>
      <c r="AC56" s="19"/>
      <c r="AD56" s="19"/>
      <c r="AE56" s="19"/>
      <c r="AF56" s="33">
        <f t="shared" si="5"/>
        <v>2460.55</v>
      </c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33">
        <f t="shared" si="6"/>
        <v>0</v>
      </c>
      <c r="BR56" s="33">
        <f t="shared" si="7"/>
        <v>2460.55</v>
      </c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10">
        <f t="shared" si="8"/>
        <v>0</v>
      </c>
      <c r="DD56" s="40">
        <f t="shared" si="9"/>
        <v>2460.55</v>
      </c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33">
        <f t="shared" si="15"/>
        <v>0</v>
      </c>
      <c r="EP56" s="33">
        <f t="shared" si="16"/>
        <v>2460.55</v>
      </c>
    </row>
    <row r="57" spans="1:146" s="4" customFormat="1" ht="22.5">
      <c r="A57" s="42" t="s">
        <v>67</v>
      </c>
      <c r="B57" s="19"/>
      <c r="C57" s="47">
        <f>C54-C52</f>
        <v>-1975.13</v>
      </c>
      <c r="D57" s="47"/>
      <c r="E57" s="47">
        <f aca="true" t="shared" si="31" ref="E57:Q57">E54-E52</f>
        <v>-445.34000000000015</v>
      </c>
      <c r="F57" s="47"/>
      <c r="G57" s="47">
        <f t="shared" si="31"/>
        <v>-1152.3000000000002</v>
      </c>
      <c r="H57" s="47"/>
      <c r="I57" s="47">
        <f t="shared" si="31"/>
        <v>-536.6000000000004</v>
      </c>
      <c r="J57" s="47"/>
      <c r="K57" s="47">
        <f t="shared" si="31"/>
        <v>-250.78000000000065</v>
      </c>
      <c r="L57" s="47"/>
      <c r="M57" s="47">
        <f t="shared" si="31"/>
        <v>-3673.72</v>
      </c>
      <c r="N57" s="47"/>
      <c r="O57" s="47">
        <f t="shared" si="31"/>
        <v>-2890.1400000000003</v>
      </c>
      <c r="P57" s="47"/>
      <c r="Q57" s="47">
        <f t="shared" si="31"/>
        <v>-221.01999999999953</v>
      </c>
      <c r="R57" s="47"/>
      <c r="S57" s="18">
        <f>C57+E57+G57+I57+K57+M57+O57+Q57</f>
        <v>-11145.030000000002</v>
      </c>
      <c r="T57" s="25"/>
      <c r="U57" s="25"/>
      <c r="V57" s="25">
        <f>V54-V52</f>
        <v>84.43000000000029</v>
      </c>
      <c r="W57" s="25">
        <f aca="true" t="shared" si="32" ref="W57:AL57">W54-W52</f>
        <v>0</v>
      </c>
      <c r="X57" s="25">
        <f t="shared" si="32"/>
        <v>0</v>
      </c>
      <c r="Y57" s="25">
        <f t="shared" si="32"/>
        <v>-869.8299999999999</v>
      </c>
      <c r="Z57" s="25">
        <f t="shared" si="32"/>
        <v>0</v>
      </c>
      <c r="AA57" s="25">
        <f t="shared" si="32"/>
        <v>0</v>
      </c>
      <c r="AB57" s="25">
        <f t="shared" si="32"/>
        <v>257.8899999999994</v>
      </c>
      <c r="AC57" s="25">
        <f t="shared" si="32"/>
        <v>0</v>
      </c>
      <c r="AD57" s="25">
        <f t="shared" si="32"/>
        <v>0</v>
      </c>
      <c r="AE57" s="25">
        <f t="shared" si="32"/>
        <v>-229.27000000000044</v>
      </c>
      <c r="AF57" s="33">
        <f t="shared" si="5"/>
        <v>-11901.810000000003</v>
      </c>
      <c r="AG57" s="25">
        <f t="shared" si="32"/>
        <v>0</v>
      </c>
      <c r="AH57" s="25">
        <f t="shared" si="32"/>
        <v>0</v>
      </c>
      <c r="AI57" s="25">
        <f t="shared" si="32"/>
        <v>-231.3199999999997</v>
      </c>
      <c r="AJ57" s="25">
        <f t="shared" si="32"/>
        <v>0</v>
      </c>
      <c r="AK57" s="25">
        <f t="shared" si="32"/>
        <v>0</v>
      </c>
      <c r="AL57" s="25">
        <f t="shared" si="32"/>
        <v>8.25</v>
      </c>
      <c r="AM57" s="25"/>
      <c r="AN57" s="25"/>
      <c r="AO57" s="25">
        <f>AO54-AO52</f>
        <v>53.969999999999345</v>
      </c>
      <c r="AP57" s="25">
        <f aca="true" t="shared" si="33" ref="AP57:AU57">AP54-AP52</f>
        <v>0</v>
      </c>
      <c r="AQ57" s="25">
        <f t="shared" si="33"/>
        <v>0</v>
      </c>
      <c r="AR57" s="25">
        <f t="shared" si="33"/>
        <v>-248.27000000000044</v>
      </c>
      <c r="AS57" s="25">
        <f t="shared" si="33"/>
        <v>0</v>
      </c>
      <c r="AT57" s="25">
        <f t="shared" si="33"/>
        <v>0</v>
      </c>
      <c r="AU57" s="25">
        <f t="shared" si="33"/>
        <v>4658.280000000001</v>
      </c>
      <c r="AV57" s="25"/>
      <c r="AW57" s="25"/>
      <c r="AX57" s="25">
        <f>AX54-AX52</f>
        <v>-3261.5200000000004</v>
      </c>
      <c r="AY57" s="25">
        <f aca="true" t="shared" si="34" ref="AY57:BD57">AY54-AY52</f>
        <v>0</v>
      </c>
      <c r="AZ57" s="25">
        <f t="shared" si="34"/>
        <v>0</v>
      </c>
      <c r="BA57" s="25">
        <f t="shared" si="34"/>
        <v>-808.6199999999999</v>
      </c>
      <c r="BB57" s="25">
        <f t="shared" si="34"/>
        <v>0</v>
      </c>
      <c r="BC57" s="25">
        <f t="shared" si="34"/>
        <v>0</v>
      </c>
      <c r="BD57" s="25">
        <f t="shared" si="34"/>
        <v>2409.9900000000007</v>
      </c>
      <c r="BE57" s="25">
        <f aca="true" t="shared" si="35" ref="BE57:BM57">BE54-BE52</f>
        <v>0</v>
      </c>
      <c r="BF57" s="25">
        <f t="shared" si="35"/>
        <v>0</v>
      </c>
      <c r="BG57" s="25">
        <f t="shared" si="35"/>
        <v>-356.8699999999999</v>
      </c>
      <c r="BH57" s="25">
        <f t="shared" si="35"/>
        <v>0</v>
      </c>
      <c r="BI57" s="25">
        <f t="shared" si="35"/>
        <v>0</v>
      </c>
      <c r="BJ57" s="25">
        <f t="shared" si="35"/>
        <v>0</v>
      </c>
      <c r="BK57" s="25">
        <f t="shared" si="35"/>
        <v>0</v>
      </c>
      <c r="BL57" s="25">
        <f t="shared" si="35"/>
        <v>0</v>
      </c>
      <c r="BM57" s="25">
        <f t="shared" si="35"/>
        <v>68.9399999999996</v>
      </c>
      <c r="BN57" s="25">
        <f>BN54-BN52</f>
        <v>0</v>
      </c>
      <c r="BO57" s="25">
        <f>BO54-BO52</f>
        <v>0</v>
      </c>
      <c r="BP57" s="25">
        <f>BP54-BP52</f>
        <v>71.09000000000015</v>
      </c>
      <c r="BQ57" s="33">
        <f t="shared" si="6"/>
        <v>2363.92</v>
      </c>
      <c r="BR57" s="33">
        <f t="shared" si="7"/>
        <v>-9537.890000000003</v>
      </c>
      <c r="BS57" s="25"/>
      <c r="BT57" s="25"/>
      <c r="BU57" s="25">
        <f>BU54-BU52</f>
        <v>-531.1299999999992</v>
      </c>
      <c r="BV57" s="25"/>
      <c r="BW57" s="25"/>
      <c r="BX57" s="25">
        <f>BX54-BX52</f>
        <v>-120.58999999999924</v>
      </c>
      <c r="BY57" s="25"/>
      <c r="BZ57" s="25"/>
      <c r="CA57" s="25">
        <f>CA54-CA52</f>
        <v>-8.829999999999927</v>
      </c>
      <c r="CB57" s="25"/>
      <c r="CC57" s="25"/>
      <c r="CD57" s="25">
        <f>CD54-CD52</f>
        <v>203.21000000000004</v>
      </c>
      <c r="CE57" s="25"/>
      <c r="CF57" s="25"/>
      <c r="CG57" s="25">
        <f>CG54-CG52</f>
        <v>-172.3800000000001</v>
      </c>
      <c r="CH57" s="25"/>
      <c r="CI57" s="25"/>
      <c r="CJ57" s="25">
        <f>CJ54-CJ52</f>
        <v>1316.02</v>
      </c>
      <c r="CK57" s="25"/>
      <c r="CL57" s="25"/>
      <c r="CM57" s="25">
        <f>CM54-CM52</f>
        <v>-380.03999999999996</v>
      </c>
      <c r="CN57" s="25"/>
      <c r="CO57" s="25"/>
      <c r="CP57" s="25">
        <f>CP54-CP52</f>
        <v>-1110.29</v>
      </c>
      <c r="CQ57" s="25"/>
      <c r="CR57" s="25"/>
      <c r="CS57" s="25">
        <f>CS54-CS52</f>
        <v>149.21000000000004</v>
      </c>
      <c r="CT57" s="25"/>
      <c r="CU57" s="25"/>
      <c r="CV57" s="25">
        <f>CV54-CV52</f>
        <v>-71.67000000000007</v>
      </c>
      <c r="CW57" s="25"/>
      <c r="CX57" s="25"/>
      <c r="CY57" s="25">
        <f>CY54-CY52</f>
        <v>-300.4399999999996</v>
      </c>
      <c r="CZ57" s="25"/>
      <c r="DA57" s="25"/>
      <c r="DB57" s="25">
        <f>DB54-DB52</f>
        <v>321.75</v>
      </c>
      <c r="DC57" s="10">
        <f t="shared" si="8"/>
        <v>-705.179999999998</v>
      </c>
      <c r="DD57" s="40">
        <f t="shared" si="9"/>
        <v>-10243.070000000002</v>
      </c>
      <c r="DE57" s="25"/>
      <c r="DF57" s="25"/>
      <c r="DG57" s="25">
        <f>DG54-DG52</f>
        <v>-1477.4799999999996</v>
      </c>
      <c r="DH57" s="25"/>
      <c r="DI57" s="25"/>
      <c r="DJ57" s="25">
        <f>DJ54-DJ52</f>
        <v>539.1900000000005</v>
      </c>
      <c r="DK57" s="25"/>
      <c r="DL57" s="25"/>
      <c r="DM57" s="25">
        <f>DM54-DM52</f>
        <v>-442.53999999999905</v>
      </c>
      <c r="DN57" s="25"/>
      <c r="DO57" s="25"/>
      <c r="DP57" s="25">
        <f>DP54-DP52</f>
        <v>194.40999999999985</v>
      </c>
      <c r="DQ57" s="25"/>
      <c r="DR57" s="25"/>
      <c r="DS57" s="25">
        <f>DS54-DS52</f>
        <v>6690.35</v>
      </c>
      <c r="DT57" s="25"/>
      <c r="DU57" s="25"/>
      <c r="DV57" s="25">
        <f>DV54-DV52</f>
        <v>-5661.54</v>
      </c>
      <c r="DW57" s="25"/>
      <c r="DX57" s="25"/>
      <c r="DY57" s="25">
        <f>DY54-DY52</f>
        <v>-646.2499999999991</v>
      </c>
      <c r="DZ57" s="25"/>
      <c r="EA57" s="25"/>
      <c r="EB57" s="25">
        <f>EB54-EB52</f>
        <v>532.7000000000007</v>
      </c>
      <c r="EC57" s="25"/>
      <c r="ED57" s="25"/>
      <c r="EE57" s="25">
        <f>EE54-EE52</f>
        <v>-65.15999999999985</v>
      </c>
      <c r="EF57" s="25"/>
      <c r="EG57" s="25"/>
      <c r="EH57" s="25">
        <f>EH54-EH52</f>
        <v>67.44000000000051</v>
      </c>
      <c r="EI57" s="25"/>
      <c r="EJ57" s="25"/>
      <c r="EK57" s="25">
        <f>EK54-EK52</f>
        <v>-376.8199999999997</v>
      </c>
      <c r="EL57" s="25"/>
      <c r="EM57" s="25"/>
      <c r="EN57" s="25">
        <f>EN54-EN52</f>
        <v>-179.1899999999996</v>
      </c>
      <c r="EO57" s="33">
        <f t="shared" si="15"/>
        <v>-824.8899999999949</v>
      </c>
      <c r="EP57" s="33">
        <f t="shared" si="16"/>
        <v>-11067.959999999995</v>
      </c>
    </row>
    <row r="58" spans="1:146" s="4" customFormat="1" ht="12.75">
      <c r="A58" s="42"/>
      <c r="B58" s="19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18"/>
      <c r="T58" s="47"/>
      <c r="U58" s="47"/>
      <c r="V58" s="47"/>
      <c r="W58" s="47"/>
      <c r="X58" s="47"/>
      <c r="Y58" s="50"/>
      <c r="Z58" s="47"/>
      <c r="AA58" s="47"/>
      <c r="AB58" s="50"/>
      <c r="AC58" s="19"/>
      <c r="AD58" s="19"/>
      <c r="AE58" s="19"/>
      <c r="AF58" s="33">
        <f t="shared" si="5"/>
        <v>0</v>
      </c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33">
        <f t="shared" si="6"/>
        <v>0</v>
      </c>
      <c r="BR58" s="33">
        <f t="shared" si="7"/>
        <v>0</v>
      </c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10">
        <f t="shared" si="8"/>
        <v>0</v>
      </c>
      <c r="DD58" s="40">
        <f t="shared" si="9"/>
        <v>0</v>
      </c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33"/>
      <c r="EP58" s="33"/>
    </row>
    <row r="59" spans="1:146" s="3" customFormat="1" ht="12.75">
      <c r="A59" s="46" t="s">
        <v>69</v>
      </c>
      <c r="B59" s="17"/>
      <c r="C59" s="25">
        <v>17892.42</v>
      </c>
      <c r="D59" s="17"/>
      <c r="E59" s="25">
        <v>17957.96</v>
      </c>
      <c r="F59" s="17"/>
      <c r="G59" s="25">
        <v>20120.78</v>
      </c>
      <c r="H59" s="17"/>
      <c r="I59" s="25">
        <v>20055.24</v>
      </c>
      <c r="J59" s="17"/>
      <c r="K59" s="25">
        <v>19399.84</v>
      </c>
      <c r="L59" s="25"/>
      <c r="M59" s="25">
        <v>19465.38</v>
      </c>
      <c r="N59" s="25"/>
      <c r="O59" s="25">
        <v>19596.46</v>
      </c>
      <c r="P59" s="25"/>
      <c r="Q59" s="25">
        <v>19072.14</v>
      </c>
      <c r="R59" s="17"/>
      <c r="S59" s="18">
        <f>C59+E59+G59+I59+K59+M59+O59+Q59</f>
        <v>153560.21999999997</v>
      </c>
      <c r="T59" s="47"/>
      <c r="U59" s="47"/>
      <c r="V59" s="47">
        <v>12488.5</v>
      </c>
      <c r="W59" s="47"/>
      <c r="X59" s="47"/>
      <c r="Y59" s="47">
        <v>12488.5</v>
      </c>
      <c r="Z59" s="47"/>
      <c r="AA59" s="47"/>
      <c r="AB59" s="47">
        <v>12488.5</v>
      </c>
      <c r="AC59" s="19"/>
      <c r="AD59" s="19"/>
      <c r="AE59" s="47">
        <v>12488.5</v>
      </c>
      <c r="AF59" s="33">
        <f t="shared" si="5"/>
        <v>203514.21999999997</v>
      </c>
      <c r="AG59" s="47"/>
      <c r="AH59" s="47"/>
      <c r="AI59" s="47">
        <v>15061.95</v>
      </c>
      <c r="AJ59" s="47"/>
      <c r="AK59" s="47"/>
      <c r="AL59" s="47">
        <v>14643.01</v>
      </c>
      <c r="AM59" s="47"/>
      <c r="AN59" s="47"/>
      <c r="AO59" s="47">
        <v>15369.91</v>
      </c>
      <c r="AP59" s="47"/>
      <c r="AQ59" s="47"/>
      <c r="AR59" s="47">
        <v>15369.91</v>
      </c>
      <c r="AS59" s="47"/>
      <c r="AT59" s="47"/>
      <c r="AU59" s="47">
        <v>15369.91</v>
      </c>
      <c r="AV59" s="47"/>
      <c r="AW59" s="47"/>
      <c r="AX59" s="47">
        <v>15369.91</v>
      </c>
      <c r="AY59" s="47"/>
      <c r="AZ59" s="47"/>
      <c r="BA59" s="47">
        <v>15291.68</v>
      </c>
      <c r="BB59" s="47"/>
      <c r="BC59" s="47"/>
      <c r="BD59" s="47">
        <v>15369.91</v>
      </c>
      <c r="BE59" s="47"/>
      <c r="BF59" s="47"/>
      <c r="BG59" s="47">
        <v>15369.91</v>
      </c>
      <c r="BH59" s="47"/>
      <c r="BI59" s="47"/>
      <c r="BJ59" s="47">
        <v>15369.91</v>
      </c>
      <c r="BK59" s="47"/>
      <c r="BL59" s="47"/>
      <c r="BM59" s="47">
        <v>15369.91</v>
      </c>
      <c r="BN59" s="47"/>
      <c r="BO59" s="47"/>
      <c r="BP59" s="47">
        <v>15369.91</v>
      </c>
      <c r="BQ59" s="33">
        <f t="shared" si="6"/>
        <v>183325.83000000005</v>
      </c>
      <c r="BR59" s="33">
        <f t="shared" si="7"/>
        <v>386840.05000000005</v>
      </c>
      <c r="BS59" s="47"/>
      <c r="BT59" s="47"/>
      <c r="BU59" s="47">
        <v>15489.64</v>
      </c>
      <c r="BV59" s="47"/>
      <c r="BW59" s="47"/>
      <c r="BX59" s="47">
        <v>15489.64</v>
      </c>
      <c r="BY59" s="47"/>
      <c r="BZ59" s="47"/>
      <c r="CA59" s="47">
        <v>15489.64</v>
      </c>
      <c r="CB59" s="47"/>
      <c r="CC59" s="47"/>
      <c r="CD59" s="47">
        <v>15410.33</v>
      </c>
      <c r="CE59" s="47"/>
      <c r="CF59" s="47"/>
      <c r="CG59" s="47">
        <v>15410.33</v>
      </c>
      <c r="CH59" s="47"/>
      <c r="CI59" s="47"/>
      <c r="CJ59" s="47">
        <v>15410.33</v>
      </c>
      <c r="CK59" s="47"/>
      <c r="CL59" s="47"/>
      <c r="CM59" s="47">
        <v>15410.33</v>
      </c>
      <c r="CN59" s="47"/>
      <c r="CO59" s="47"/>
      <c r="CP59" s="47">
        <v>15410.33</v>
      </c>
      <c r="CQ59" s="47"/>
      <c r="CR59" s="47"/>
      <c r="CS59" s="47">
        <v>15410.33</v>
      </c>
      <c r="CT59" s="47"/>
      <c r="CU59" s="47"/>
      <c r="CV59" s="47">
        <v>15410.33</v>
      </c>
      <c r="CW59" s="47"/>
      <c r="CX59" s="47"/>
      <c r="CY59" s="47">
        <v>15410.33</v>
      </c>
      <c r="CZ59" s="47"/>
      <c r="DA59" s="47"/>
      <c r="DB59" s="47">
        <v>15410.33</v>
      </c>
      <c r="DC59" s="10">
        <f t="shared" si="8"/>
        <v>185161.89</v>
      </c>
      <c r="DD59" s="40">
        <f t="shared" si="9"/>
        <v>572001.9400000001</v>
      </c>
      <c r="DE59" s="47"/>
      <c r="DF59" s="47"/>
      <c r="DG59" s="47">
        <v>17403.17</v>
      </c>
      <c r="DH59" s="47"/>
      <c r="DI59" s="47"/>
      <c r="DJ59" s="47">
        <v>17403.17</v>
      </c>
      <c r="DK59" s="47"/>
      <c r="DL59" s="47"/>
      <c r="DM59" s="47">
        <v>17403.17</v>
      </c>
      <c r="DN59" s="47"/>
      <c r="DO59" s="47"/>
      <c r="DP59" s="47">
        <v>17403.17</v>
      </c>
      <c r="DQ59" s="47"/>
      <c r="DR59" s="47"/>
      <c r="DS59" s="47">
        <v>17403.17</v>
      </c>
      <c r="DT59" s="47"/>
      <c r="DU59" s="47"/>
      <c r="DV59" s="47">
        <v>17403.17</v>
      </c>
      <c r="DW59" s="47"/>
      <c r="DX59" s="47"/>
      <c r="DY59" s="47">
        <v>17403.17</v>
      </c>
      <c r="DZ59" s="47"/>
      <c r="EA59" s="47"/>
      <c r="EB59" s="47">
        <v>17403.17</v>
      </c>
      <c r="EC59" s="47"/>
      <c r="ED59" s="47"/>
      <c r="EE59" s="47">
        <v>17403.17</v>
      </c>
      <c r="EF59" s="47"/>
      <c r="EG59" s="47"/>
      <c r="EH59" s="47">
        <v>17403.17</v>
      </c>
      <c r="EI59" s="47"/>
      <c r="EJ59" s="47"/>
      <c r="EK59" s="47">
        <v>17403.17</v>
      </c>
      <c r="EL59" s="47"/>
      <c r="EM59" s="47"/>
      <c r="EN59" s="47">
        <v>17403.17</v>
      </c>
      <c r="EO59" s="33">
        <f t="shared" si="15"/>
        <v>208838.03999999992</v>
      </c>
      <c r="EP59" s="33">
        <f t="shared" si="16"/>
        <v>780839.98</v>
      </c>
    </row>
    <row r="60" spans="1:146" s="93" customFormat="1" ht="12.75">
      <c r="A60" s="85" t="s">
        <v>63</v>
      </c>
      <c r="B60" s="78"/>
      <c r="C60" s="86">
        <v>13313.02</v>
      </c>
      <c r="D60" s="86"/>
      <c r="E60" s="86">
        <v>14061.48</v>
      </c>
      <c r="F60" s="86"/>
      <c r="G60" s="86">
        <v>15448.78</v>
      </c>
      <c r="H60" s="86"/>
      <c r="I60" s="86">
        <v>15777.19</v>
      </c>
      <c r="J60" s="87"/>
      <c r="K60" s="86">
        <v>14836.15</v>
      </c>
      <c r="L60" s="86"/>
      <c r="M60" s="86">
        <v>13207.56</v>
      </c>
      <c r="N60" s="87"/>
      <c r="O60" s="86">
        <v>14991.53</v>
      </c>
      <c r="P60" s="86"/>
      <c r="Q60" s="86">
        <v>13989.79</v>
      </c>
      <c r="R60" s="87"/>
      <c r="S60" s="88">
        <f>C60+E60+G60+I60+K60+M60+O60+Q60</f>
        <v>115625.5</v>
      </c>
      <c r="T60" s="86"/>
      <c r="U60" s="86"/>
      <c r="V60" s="86">
        <v>15332.34</v>
      </c>
      <c r="W60" s="86"/>
      <c r="X60" s="86"/>
      <c r="Y60" s="94">
        <v>15302.07</v>
      </c>
      <c r="Z60" s="86"/>
      <c r="AA60" s="86"/>
      <c r="AB60" s="94">
        <v>13226.74</v>
      </c>
      <c r="AC60" s="78"/>
      <c r="AD60" s="78"/>
      <c r="AE60" s="78">
        <v>14644.13</v>
      </c>
      <c r="AF60" s="89">
        <f t="shared" si="5"/>
        <v>174130.78</v>
      </c>
      <c r="AG60" s="86"/>
      <c r="AH60" s="86"/>
      <c r="AI60" s="86">
        <v>15061.95</v>
      </c>
      <c r="AJ60" s="86"/>
      <c r="AK60" s="86"/>
      <c r="AL60" s="86">
        <v>14643.01</v>
      </c>
      <c r="AM60" s="86"/>
      <c r="AN60" s="86"/>
      <c r="AO60" s="86">
        <v>15369.91</v>
      </c>
      <c r="AP60" s="86"/>
      <c r="AQ60" s="86"/>
      <c r="AR60" s="86">
        <v>15369.91</v>
      </c>
      <c r="AS60" s="86"/>
      <c r="AT60" s="86"/>
      <c r="AU60" s="86">
        <v>15369.91</v>
      </c>
      <c r="AV60" s="86"/>
      <c r="AW60" s="86"/>
      <c r="AX60" s="86">
        <v>15369.91</v>
      </c>
      <c r="AY60" s="86"/>
      <c r="AZ60" s="86"/>
      <c r="BA60" s="86">
        <v>15291.68</v>
      </c>
      <c r="BB60" s="86"/>
      <c r="BC60" s="86"/>
      <c r="BD60" s="86">
        <v>15369.91</v>
      </c>
      <c r="BE60" s="86"/>
      <c r="BF60" s="86"/>
      <c r="BG60" s="86">
        <v>15369.91</v>
      </c>
      <c r="BH60" s="86"/>
      <c r="BI60" s="86"/>
      <c r="BJ60" s="86">
        <v>15369.91</v>
      </c>
      <c r="BK60" s="86"/>
      <c r="BL60" s="86"/>
      <c r="BM60" s="86">
        <v>15369.91</v>
      </c>
      <c r="BN60" s="86"/>
      <c r="BO60" s="86"/>
      <c r="BP60" s="86">
        <v>15369.91</v>
      </c>
      <c r="BQ60" s="89">
        <f t="shared" si="6"/>
        <v>183325.83000000005</v>
      </c>
      <c r="BR60" s="89">
        <f t="shared" si="7"/>
        <v>357456.61000000004</v>
      </c>
      <c r="BS60" s="86"/>
      <c r="BT60" s="86"/>
      <c r="BU60" s="86">
        <v>15489.64</v>
      </c>
      <c r="BV60" s="86"/>
      <c r="BW60" s="86"/>
      <c r="BX60" s="86">
        <v>15489.64</v>
      </c>
      <c r="BY60" s="86"/>
      <c r="BZ60" s="86"/>
      <c r="CA60" s="86">
        <v>15489.64</v>
      </c>
      <c r="CB60" s="86"/>
      <c r="CC60" s="86"/>
      <c r="CD60" s="86">
        <v>15410.33</v>
      </c>
      <c r="CE60" s="86"/>
      <c r="CF60" s="86"/>
      <c r="CG60" s="86">
        <v>15410.33</v>
      </c>
      <c r="CH60" s="86"/>
      <c r="CI60" s="86"/>
      <c r="CJ60" s="86">
        <v>15410.33</v>
      </c>
      <c r="CK60" s="86"/>
      <c r="CL60" s="86"/>
      <c r="CM60" s="86">
        <v>15410.33</v>
      </c>
      <c r="CN60" s="86"/>
      <c r="CO60" s="86"/>
      <c r="CP60" s="86">
        <v>15410.33</v>
      </c>
      <c r="CQ60" s="86"/>
      <c r="CR60" s="86"/>
      <c r="CS60" s="86">
        <v>15410.33</v>
      </c>
      <c r="CT60" s="86"/>
      <c r="CU60" s="86"/>
      <c r="CV60" s="86">
        <v>15410.33</v>
      </c>
      <c r="CW60" s="86"/>
      <c r="CX60" s="86"/>
      <c r="CY60" s="86">
        <v>15410.33</v>
      </c>
      <c r="CZ60" s="86"/>
      <c r="DA60" s="86"/>
      <c r="DB60" s="86">
        <v>15410.33</v>
      </c>
      <c r="DC60" s="91">
        <f t="shared" si="8"/>
        <v>185161.89</v>
      </c>
      <c r="DD60" s="92">
        <f t="shared" si="9"/>
        <v>542618.5</v>
      </c>
      <c r="DE60" s="86"/>
      <c r="DF60" s="86"/>
      <c r="DG60" s="86">
        <v>17403.17</v>
      </c>
      <c r="DH60" s="86"/>
      <c r="DI60" s="86"/>
      <c r="DJ60" s="86">
        <v>17403.17</v>
      </c>
      <c r="DK60" s="86"/>
      <c r="DL60" s="86"/>
      <c r="DM60" s="86">
        <v>17403.17</v>
      </c>
      <c r="DN60" s="86"/>
      <c r="DO60" s="86"/>
      <c r="DP60" s="86">
        <v>17403.17</v>
      </c>
      <c r="DQ60" s="86"/>
      <c r="DR60" s="86"/>
      <c r="DS60" s="86">
        <v>17403.17</v>
      </c>
      <c r="DT60" s="86"/>
      <c r="DU60" s="86"/>
      <c r="DV60" s="86">
        <v>17403.17</v>
      </c>
      <c r="DW60" s="86"/>
      <c r="DX60" s="86"/>
      <c r="DY60" s="86">
        <v>17403.17</v>
      </c>
      <c r="DZ60" s="86"/>
      <c r="EA60" s="86"/>
      <c r="EB60" s="86">
        <v>17403.17</v>
      </c>
      <c r="EC60" s="86"/>
      <c r="ED60" s="86"/>
      <c r="EE60" s="86">
        <v>17403.17</v>
      </c>
      <c r="EF60" s="86"/>
      <c r="EG60" s="86"/>
      <c r="EH60" s="86">
        <v>17403.17</v>
      </c>
      <c r="EI60" s="86"/>
      <c r="EJ60" s="86"/>
      <c r="EK60" s="86">
        <v>17403.17</v>
      </c>
      <c r="EL60" s="86"/>
      <c r="EM60" s="86"/>
      <c r="EN60" s="86">
        <v>17403.17</v>
      </c>
      <c r="EO60" s="89">
        <f t="shared" si="15"/>
        <v>208838.03999999992</v>
      </c>
      <c r="EP60" s="89">
        <f t="shared" si="16"/>
        <v>751456.5399999999</v>
      </c>
    </row>
    <row r="61" spans="1:146" s="93" customFormat="1" ht="12.75">
      <c r="A61" s="85" t="s">
        <v>64</v>
      </c>
      <c r="B61" s="78"/>
      <c r="C61" s="86">
        <f>846.91+12808.55</f>
        <v>13655.46</v>
      </c>
      <c r="D61" s="86"/>
      <c r="E61" s="86">
        <f>843.97+13076.73</f>
        <v>13920.699999999999</v>
      </c>
      <c r="F61" s="86"/>
      <c r="G61" s="86">
        <f>868.09+14021.45</f>
        <v>14889.54</v>
      </c>
      <c r="H61" s="86"/>
      <c r="I61" s="86">
        <f>883.14+12789.46</f>
        <v>13672.599999999999</v>
      </c>
      <c r="J61" s="87"/>
      <c r="K61" s="86">
        <f>881.77+15392.18</f>
        <v>16273.95</v>
      </c>
      <c r="L61" s="86"/>
      <c r="M61" s="86">
        <f>859.38+13247.67</f>
        <v>14107.05</v>
      </c>
      <c r="N61" s="87"/>
      <c r="O61" s="86">
        <f>862.64+13587.97</f>
        <v>14450.609999999999</v>
      </c>
      <c r="P61" s="86"/>
      <c r="Q61" s="86">
        <f>860.04+14017.88</f>
        <v>14877.919999999998</v>
      </c>
      <c r="R61" s="87"/>
      <c r="S61" s="88">
        <f>C61+E61+G61+I61+K61+M61+O61+Q61</f>
        <v>115847.83</v>
      </c>
      <c r="T61" s="86"/>
      <c r="U61" s="86"/>
      <c r="V61" s="86">
        <f>851.26+14981.82</f>
        <v>15833.08</v>
      </c>
      <c r="W61" s="86"/>
      <c r="X61" s="86"/>
      <c r="Y61" s="94">
        <f>916.39+12230.7</f>
        <v>13147.09</v>
      </c>
      <c r="Z61" s="86"/>
      <c r="AA61" s="86"/>
      <c r="AB61" s="94">
        <f>857+14811.51</f>
        <v>15668.51</v>
      </c>
      <c r="AC61" s="78"/>
      <c r="AD61" s="78"/>
      <c r="AE61" s="78">
        <f>819.25+12903.48</f>
        <v>13722.73</v>
      </c>
      <c r="AF61" s="89">
        <f t="shared" si="5"/>
        <v>174219.24</v>
      </c>
      <c r="AG61" s="86"/>
      <c r="AH61" s="86"/>
      <c r="AI61" s="86">
        <f>825.45+13454.19</f>
        <v>14279.640000000001</v>
      </c>
      <c r="AJ61" s="86"/>
      <c r="AK61" s="86"/>
      <c r="AL61" s="86">
        <f>825.45+13350.56</f>
        <v>14176.01</v>
      </c>
      <c r="AM61" s="86"/>
      <c r="AN61" s="86"/>
      <c r="AO61" s="86">
        <f>848.83+14166.95</f>
        <v>15015.78</v>
      </c>
      <c r="AP61" s="86"/>
      <c r="AQ61" s="86"/>
      <c r="AR61" s="86">
        <f>864.78+13621.51</f>
        <v>14486.29</v>
      </c>
      <c r="AS61" s="86"/>
      <c r="AT61" s="86"/>
      <c r="AU61" s="86">
        <f>887.26+14730.53</f>
        <v>15617.79</v>
      </c>
      <c r="AV61" s="86"/>
      <c r="AW61" s="86"/>
      <c r="AX61" s="86">
        <f>903.45+14730.44</f>
        <v>15633.890000000001</v>
      </c>
      <c r="AY61" s="86"/>
      <c r="AZ61" s="86"/>
      <c r="BA61" s="86">
        <f>834.7+14528.15</f>
        <v>15362.85</v>
      </c>
      <c r="BB61" s="86"/>
      <c r="BC61" s="86"/>
      <c r="BD61" s="86">
        <v>21595.25</v>
      </c>
      <c r="BE61" s="86"/>
      <c r="BF61" s="86"/>
      <c r="BG61" s="86">
        <v>14606.3</v>
      </c>
      <c r="BH61" s="86"/>
      <c r="BI61" s="86"/>
      <c r="BJ61" s="86">
        <v>15654.58</v>
      </c>
      <c r="BK61" s="86"/>
      <c r="BL61" s="86"/>
      <c r="BM61" s="86">
        <v>15560.99</v>
      </c>
      <c r="BN61" s="86"/>
      <c r="BO61" s="86"/>
      <c r="BP61" s="86">
        <v>15552.08</v>
      </c>
      <c r="BQ61" s="89">
        <f t="shared" si="6"/>
        <v>187541.45000000004</v>
      </c>
      <c r="BR61" s="89">
        <f t="shared" si="7"/>
        <v>361760.69000000006</v>
      </c>
      <c r="BS61" s="86"/>
      <c r="BT61" s="86"/>
      <c r="BU61" s="86">
        <v>15400.59</v>
      </c>
      <c r="BV61" s="86"/>
      <c r="BW61" s="86"/>
      <c r="BX61" s="86">
        <v>15292.66</v>
      </c>
      <c r="BY61" s="86"/>
      <c r="BZ61" s="86"/>
      <c r="CA61" s="86">
        <v>15482.44</v>
      </c>
      <c r="CB61" s="86"/>
      <c r="CC61" s="86"/>
      <c r="CD61" s="86">
        <v>15892.77</v>
      </c>
      <c r="CE61" s="86"/>
      <c r="CF61" s="86"/>
      <c r="CG61" s="86">
        <v>15037.4</v>
      </c>
      <c r="CH61" s="86"/>
      <c r="CI61" s="86"/>
      <c r="CJ61" s="86">
        <v>15006.13</v>
      </c>
      <c r="CK61" s="86"/>
      <c r="CL61" s="86"/>
      <c r="CM61" s="86">
        <v>14791.45</v>
      </c>
      <c r="CN61" s="86"/>
      <c r="CO61" s="86"/>
      <c r="CP61" s="86">
        <v>15691.84</v>
      </c>
      <c r="CQ61" s="86"/>
      <c r="CR61" s="86"/>
      <c r="CS61" s="86">
        <v>15959.06</v>
      </c>
      <c r="CT61" s="86"/>
      <c r="CU61" s="86"/>
      <c r="CV61" s="86">
        <v>15301.64</v>
      </c>
      <c r="CW61" s="86"/>
      <c r="CX61" s="86"/>
      <c r="CY61" s="86">
        <v>14772.1</v>
      </c>
      <c r="CZ61" s="86"/>
      <c r="DA61" s="86"/>
      <c r="DB61" s="86">
        <v>16134.94</v>
      </c>
      <c r="DC61" s="91">
        <f t="shared" si="8"/>
        <v>184763.02</v>
      </c>
      <c r="DD61" s="92">
        <f t="shared" si="9"/>
        <v>546523.7100000001</v>
      </c>
      <c r="DE61" s="86"/>
      <c r="DF61" s="86"/>
      <c r="DG61" s="86">
        <v>14646.44</v>
      </c>
      <c r="DH61" s="86"/>
      <c r="DI61" s="86"/>
      <c r="DJ61" s="86">
        <v>18610.03</v>
      </c>
      <c r="DK61" s="86"/>
      <c r="DL61" s="86"/>
      <c r="DM61" s="86">
        <v>16477.37</v>
      </c>
      <c r="DN61" s="86"/>
      <c r="DO61" s="86"/>
      <c r="DP61" s="86">
        <v>17831.34</v>
      </c>
      <c r="DQ61" s="86"/>
      <c r="DR61" s="86"/>
      <c r="DS61" s="86">
        <v>16825.59</v>
      </c>
      <c r="DT61" s="86"/>
      <c r="DU61" s="86"/>
      <c r="DV61" s="86">
        <v>18251.04</v>
      </c>
      <c r="DW61" s="86"/>
      <c r="DX61" s="86"/>
      <c r="DY61" s="86">
        <v>17558.23</v>
      </c>
      <c r="DZ61" s="86"/>
      <c r="EA61" s="86"/>
      <c r="EB61" s="86">
        <v>18886.07</v>
      </c>
      <c r="EC61" s="86"/>
      <c r="ED61" s="86"/>
      <c r="EE61" s="86">
        <v>17287.05</v>
      </c>
      <c r="EF61" s="86"/>
      <c r="EG61" s="86"/>
      <c r="EH61" s="86">
        <v>17576.36</v>
      </c>
      <c r="EI61" s="86"/>
      <c r="EJ61" s="86"/>
      <c r="EK61" s="86">
        <v>16608.6</v>
      </c>
      <c r="EL61" s="86"/>
      <c r="EM61" s="86"/>
      <c r="EN61" s="86">
        <v>17022.66</v>
      </c>
      <c r="EO61" s="89">
        <f t="shared" si="15"/>
        <v>207580.77999999997</v>
      </c>
      <c r="EP61" s="89">
        <f t="shared" si="16"/>
        <v>754104.49</v>
      </c>
    </row>
    <row r="62" spans="1:146" s="4" customFormat="1" ht="18" customHeight="1">
      <c r="A62" s="42" t="s">
        <v>65</v>
      </c>
      <c r="B62" s="19">
        <v>16000.93</v>
      </c>
      <c r="C62" s="47">
        <f>C60-C61</f>
        <v>-342.4399999999987</v>
      </c>
      <c r="D62" s="47"/>
      <c r="E62" s="47">
        <f>E60-E61</f>
        <v>140.78000000000065</v>
      </c>
      <c r="F62" s="47"/>
      <c r="G62" s="47">
        <f>G60-G61</f>
        <v>559.2399999999998</v>
      </c>
      <c r="H62" s="47"/>
      <c r="I62" s="47">
        <f>I60-I61</f>
        <v>2104.590000000002</v>
      </c>
      <c r="J62" s="47"/>
      <c r="K62" s="47">
        <f>K60-K61</f>
        <v>-1437.800000000001</v>
      </c>
      <c r="L62" s="47"/>
      <c r="M62" s="47">
        <f>M60-M61</f>
        <v>-899.4899999999998</v>
      </c>
      <c r="N62" s="47"/>
      <c r="O62" s="47">
        <f>O60-O61</f>
        <v>540.9200000000019</v>
      </c>
      <c r="P62" s="47"/>
      <c r="Q62" s="47">
        <f>Q60-Q61</f>
        <v>-888.1299999999974</v>
      </c>
      <c r="R62" s="47">
        <v>15778.6</v>
      </c>
      <c r="S62" s="18">
        <v>5478.65</v>
      </c>
      <c r="T62" s="47"/>
      <c r="U62" s="47"/>
      <c r="V62" s="47">
        <f>V60-V61</f>
        <v>-500.7399999999998</v>
      </c>
      <c r="W62" s="47">
        <f aca="true" t="shared" si="36" ref="W62:AL62">W60-W61</f>
        <v>0</v>
      </c>
      <c r="X62" s="47">
        <f t="shared" si="36"/>
        <v>0</v>
      </c>
      <c r="Y62" s="47">
        <f t="shared" si="36"/>
        <v>2154.9799999999996</v>
      </c>
      <c r="Z62" s="47">
        <f t="shared" si="36"/>
        <v>0</v>
      </c>
      <c r="AA62" s="47">
        <f t="shared" si="36"/>
        <v>0</v>
      </c>
      <c r="AB62" s="47">
        <f t="shared" si="36"/>
        <v>-2441.7700000000004</v>
      </c>
      <c r="AC62" s="47">
        <f t="shared" si="36"/>
        <v>0</v>
      </c>
      <c r="AD62" s="47">
        <f t="shared" si="36"/>
        <v>0</v>
      </c>
      <c r="AE62" s="47">
        <f t="shared" si="36"/>
        <v>921.3999999999996</v>
      </c>
      <c r="AF62" s="33">
        <f t="shared" si="5"/>
        <v>5612.519999999999</v>
      </c>
      <c r="AG62" s="47">
        <f t="shared" si="36"/>
        <v>0</v>
      </c>
      <c r="AH62" s="47">
        <f t="shared" si="36"/>
        <v>0</v>
      </c>
      <c r="AI62" s="47">
        <f t="shared" si="36"/>
        <v>782.3099999999995</v>
      </c>
      <c r="AJ62" s="47">
        <f t="shared" si="36"/>
        <v>0</v>
      </c>
      <c r="AK62" s="47">
        <f t="shared" si="36"/>
        <v>0</v>
      </c>
      <c r="AL62" s="47">
        <f t="shared" si="36"/>
        <v>467</v>
      </c>
      <c r="AM62" s="47"/>
      <c r="AN62" s="47"/>
      <c r="AO62" s="47">
        <f>AO60-AO61</f>
        <v>354.1299999999992</v>
      </c>
      <c r="AP62" s="47">
        <f aca="true" t="shared" si="37" ref="AP62:AU62">AP60-AP61</f>
        <v>0</v>
      </c>
      <c r="AQ62" s="47">
        <f t="shared" si="37"/>
        <v>0</v>
      </c>
      <c r="AR62" s="47">
        <f t="shared" si="37"/>
        <v>883.619999999999</v>
      </c>
      <c r="AS62" s="47">
        <f t="shared" si="37"/>
        <v>0</v>
      </c>
      <c r="AT62" s="47">
        <f t="shared" si="37"/>
        <v>0</v>
      </c>
      <c r="AU62" s="47">
        <f t="shared" si="37"/>
        <v>-247.88000000000102</v>
      </c>
      <c r="AV62" s="47"/>
      <c r="AW62" s="47"/>
      <c r="AX62" s="47">
        <f>AX60-AX61</f>
        <v>-263.9800000000014</v>
      </c>
      <c r="AY62" s="47">
        <f aca="true" t="shared" si="38" ref="AY62:BD62">AY60-AY61</f>
        <v>0</v>
      </c>
      <c r="AZ62" s="47">
        <f t="shared" si="38"/>
        <v>0</v>
      </c>
      <c r="BA62" s="47">
        <f t="shared" si="38"/>
        <v>-71.17000000000007</v>
      </c>
      <c r="BB62" s="47">
        <f t="shared" si="38"/>
        <v>0</v>
      </c>
      <c r="BC62" s="47">
        <f t="shared" si="38"/>
        <v>0</v>
      </c>
      <c r="BD62" s="47">
        <f t="shared" si="38"/>
        <v>-6225.34</v>
      </c>
      <c r="BE62" s="47">
        <f aca="true" t="shared" si="39" ref="BE62:BM62">BE60-BE61</f>
        <v>0</v>
      </c>
      <c r="BF62" s="47">
        <f t="shared" si="39"/>
        <v>0</v>
      </c>
      <c r="BG62" s="47">
        <f t="shared" si="39"/>
        <v>763.6100000000006</v>
      </c>
      <c r="BH62" s="47">
        <f t="shared" si="39"/>
        <v>0</v>
      </c>
      <c r="BI62" s="47">
        <f t="shared" si="39"/>
        <v>0</v>
      </c>
      <c r="BJ62" s="47">
        <f t="shared" si="39"/>
        <v>-284.6700000000001</v>
      </c>
      <c r="BK62" s="47">
        <f t="shared" si="39"/>
        <v>0</v>
      </c>
      <c r="BL62" s="47">
        <f t="shared" si="39"/>
        <v>0</v>
      </c>
      <c r="BM62" s="47">
        <f t="shared" si="39"/>
        <v>-191.07999999999993</v>
      </c>
      <c r="BN62" s="47">
        <f>BN60-BN61</f>
        <v>0</v>
      </c>
      <c r="BO62" s="47">
        <f>BO60-BO61</f>
        <v>0</v>
      </c>
      <c r="BP62" s="47">
        <f>BP60-BP61</f>
        <v>-182.17000000000007</v>
      </c>
      <c r="BQ62" s="33">
        <f t="shared" si="6"/>
        <v>-4215.620000000004</v>
      </c>
      <c r="BR62" s="33">
        <f t="shared" si="7"/>
        <v>1396.8999999999942</v>
      </c>
      <c r="BS62" s="47"/>
      <c r="BT62" s="47"/>
      <c r="BU62" s="47">
        <f>BU60-BU61</f>
        <v>89.04999999999927</v>
      </c>
      <c r="BV62" s="47"/>
      <c r="BW62" s="47"/>
      <c r="BX62" s="47">
        <f>BX60-BX61</f>
        <v>196.97999999999956</v>
      </c>
      <c r="BY62" s="47"/>
      <c r="BZ62" s="47"/>
      <c r="CA62" s="47">
        <f>CA60-CA61</f>
        <v>7.199999999998909</v>
      </c>
      <c r="CB62" s="47"/>
      <c r="CC62" s="47"/>
      <c r="CD62" s="47">
        <f>CD60-CD61</f>
        <v>-482.4400000000005</v>
      </c>
      <c r="CE62" s="47"/>
      <c r="CF62" s="47"/>
      <c r="CG62" s="47">
        <f>CG60-CG61</f>
        <v>372.9300000000003</v>
      </c>
      <c r="CH62" s="47"/>
      <c r="CI62" s="47"/>
      <c r="CJ62" s="47">
        <f>CJ60-CJ61</f>
        <v>404.2000000000007</v>
      </c>
      <c r="CK62" s="47"/>
      <c r="CL62" s="47"/>
      <c r="CM62" s="47">
        <f>CM60-CM61</f>
        <v>618.8799999999992</v>
      </c>
      <c r="CN62" s="47"/>
      <c r="CO62" s="47"/>
      <c r="CP62" s="47">
        <f>CP60-CP61</f>
        <v>-281.5100000000002</v>
      </c>
      <c r="CQ62" s="47"/>
      <c r="CR62" s="47"/>
      <c r="CS62" s="47">
        <f>CS60-CS61</f>
        <v>-548.7299999999996</v>
      </c>
      <c r="CT62" s="47"/>
      <c r="CU62" s="47"/>
      <c r="CV62" s="47">
        <f>CV60-CV61</f>
        <v>108.69000000000051</v>
      </c>
      <c r="CW62" s="47"/>
      <c r="CX62" s="47"/>
      <c r="CY62" s="47">
        <f>CY60-CY61</f>
        <v>638.2299999999996</v>
      </c>
      <c r="CZ62" s="47"/>
      <c r="DA62" s="47"/>
      <c r="DB62" s="47">
        <f>DB60-DB61</f>
        <v>-724.6100000000006</v>
      </c>
      <c r="DC62" s="10">
        <f t="shared" si="8"/>
        <v>398.86999999999716</v>
      </c>
      <c r="DD62" s="40">
        <f t="shared" si="9"/>
        <v>1795.7699999999913</v>
      </c>
      <c r="DE62" s="47"/>
      <c r="DF62" s="47"/>
      <c r="DG62" s="47">
    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r="DM62" s="47">
        <f>DM60-DM61</f>
        <v>925.7999999999993</v>
      </c>
      <c r="DN62" s="47"/>
      <c r="DO62" s="47"/>
      <c r="DP62" s="47">
        <f>DP60-DP61</f>
        <v>-428.1700000000019</v>
      </c>
      <c r="DQ62" s="47"/>
      <c r="DR62" s="47"/>
      <c r="DS62" s="47">
        <f>DS60-DS61</f>
        <v>577.5799999999981</v>
      </c>
      <c r="DT62" s="47"/>
      <c r="DU62" s="47"/>
      <c r="DV62" s="47">
        <f>DV60-DV61</f>
        <v>-847.8700000000026</v>
      </c>
      <c r="DW62" s="47"/>
      <c r="DX62" s="47"/>
      <c r="DY62" s="47">
        <f>DY60-DY61</f>
        <v>-155.0600000000013</v>
      </c>
      <c r="DZ62" s="47"/>
      <c r="EA62" s="47"/>
      <c r="EB62" s="47">
        <f>EB60-EB61</f>
        <v>-1482.9000000000015</v>
      </c>
      <c r="EC62" s="47"/>
      <c r="ED62" s="47"/>
      <c r="EE62" s="47">
        <f>EE60-EE61</f>
        <v>116.11999999999898</v>
      </c>
      <c r="EF62" s="47"/>
      <c r="EG62" s="47"/>
      <c r="EH62" s="47">
        <f>EH60-EH61</f>
        <v>-173.19000000000233</v>
      </c>
      <c r="EI62" s="47"/>
      <c r="EJ62" s="47"/>
      <c r="EK62" s="47">
        <f>EK60-EK61</f>
        <v>794.5699999999997</v>
      </c>
      <c r="EL62" s="47"/>
      <c r="EM62" s="47"/>
      <c r="EN62" s="47">
        <f>EN60-EN61</f>
        <v>380.5099999999984</v>
      </c>
      <c r="EO62" s="33">
        <f t="shared" si="15"/>
        <v>1257.259999999982</v>
      </c>
      <c r="EP62" s="33">
        <f t="shared" si="16"/>
        <v>3053.0299999999734</v>
      </c>
    </row>
    <row r="63" spans="1:146" s="4" customFormat="1" ht="22.5" hidden="1">
      <c r="A63" s="42" t="s">
        <v>66</v>
      </c>
      <c r="B63" s="19"/>
      <c r="C63" s="47"/>
      <c r="D63" s="47"/>
      <c r="E63" s="47"/>
      <c r="F63" s="47"/>
      <c r="G63" s="47"/>
      <c r="H63" s="47"/>
      <c r="I63" s="47"/>
      <c r="J63" s="48"/>
      <c r="K63" s="47"/>
      <c r="L63" s="47"/>
      <c r="M63" s="47"/>
      <c r="N63" s="48"/>
      <c r="O63" s="47"/>
      <c r="P63" s="47"/>
      <c r="Q63" s="47"/>
      <c r="R63" s="48"/>
      <c r="S63" s="47">
        <v>-222.33</v>
      </c>
      <c r="T63" s="47"/>
      <c r="U63" s="47"/>
      <c r="V63" s="47"/>
      <c r="W63" s="47"/>
      <c r="X63" s="47"/>
      <c r="Y63" s="50"/>
      <c r="Z63" s="47"/>
      <c r="AA63" s="47"/>
      <c r="AB63" s="50"/>
      <c r="AC63" s="19"/>
      <c r="AD63" s="19"/>
      <c r="AE63" s="19"/>
      <c r="AF63" s="33">
        <f t="shared" si="5"/>
        <v>-222.33</v>
      </c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33">
        <f t="shared" si="6"/>
        <v>0</v>
      </c>
      <c r="BR63" s="33">
        <f t="shared" si="7"/>
        <v>-222.33</v>
      </c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10">
        <f t="shared" si="8"/>
        <v>0</v>
      </c>
      <c r="DD63" s="40">
        <f t="shared" si="9"/>
        <v>-222.33</v>
      </c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33">
        <f t="shared" si="15"/>
        <v>0</v>
      </c>
      <c r="EP63" s="33">
        <f t="shared" si="16"/>
        <v>-222.33</v>
      </c>
    </row>
    <row r="64" spans="1:146" s="4" customFormat="1" ht="22.5">
      <c r="A64" s="42" t="s">
        <v>67</v>
      </c>
      <c r="B64" s="19"/>
      <c r="C64" s="47">
        <f>C61-C59</f>
        <v>-4236.959999999999</v>
      </c>
      <c r="D64" s="47"/>
      <c r="E64" s="47">
        <f aca="true" t="shared" si="40" ref="E64:Q64">E61-E59</f>
        <v>-4037.26</v>
      </c>
      <c r="F64" s="47"/>
      <c r="G64" s="47">
        <f t="shared" si="40"/>
        <v>-5231.239999999998</v>
      </c>
      <c r="H64" s="47"/>
      <c r="I64" s="47">
        <f t="shared" si="40"/>
        <v>-6382.640000000003</v>
      </c>
      <c r="J64" s="47"/>
      <c r="K64" s="47">
        <f t="shared" si="40"/>
        <v>-3125.8899999999994</v>
      </c>
      <c r="L64" s="47"/>
      <c r="M64" s="47">
        <f t="shared" si="40"/>
        <v>-5358.330000000002</v>
      </c>
      <c r="N64" s="47"/>
      <c r="O64" s="47">
        <f t="shared" si="40"/>
        <v>-5145.85</v>
      </c>
      <c r="P64" s="47"/>
      <c r="Q64" s="47">
        <f t="shared" si="40"/>
        <v>-4194.220000000001</v>
      </c>
      <c r="R64" s="47"/>
      <c r="S64" s="18">
        <f>C64+E64+G64+I64+K64+M64+O64+Q64</f>
        <v>-37712.39</v>
      </c>
      <c r="T64" s="25"/>
      <c r="U64" s="25"/>
      <c r="V64" s="25">
        <f>V61-V59</f>
        <v>3344.58</v>
      </c>
      <c r="W64" s="25">
        <f aca="true" t="shared" si="41" ref="W64:AL64">W61-W59</f>
        <v>0</v>
      </c>
      <c r="X64" s="25">
        <f t="shared" si="41"/>
        <v>0</v>
      </c>
      <c r="Y64" s="25">
        <f t="shared" si="41"/>
        <v>658.5900000000001</v>
      </c>
      <c r="Z64" s="25">
        <f t="shared" si="41"/>
        <v>0</v>
      </c>
      <c r="AA64" s="25">
        <f t="shared" si="41"/>
        <v>0</v>
      </c>
      <c r="AB64" s="25">
        <f t="shared" si="41"/>
        <v>3180.01</v>
      </c>
      <c r="AC64" s="25">
        <f t="shared" si="41"/>
        <v>0</v>
      </c>
      <c r="AD64" s="25">
        <f t="shared" si="41"/>
        <v>0</v>
      </c>
      <c r="AE64" s="25">
        <f t="shared" si="41"/>
        <v>1234.2299999999996</v>
      </c>
      <c r="AF64" s="33">
        <f t="shared" si="5"/>
        <v>-29294.98</v>
      </c>
      <c r="AG64" s="25">
        <f t="shared" si="41"/>
        <v>0</v>
      </c>
      <c r="AH64" s="25">
        <f t="shared" si="41"/>
        <v>0</v>
      </c>
      <c r="AI64" s="25">
        <f t="shared" si="41"/>
        <v>-782.3099999999995</v>
      </c>
      <c r="AJ64" s="25">
        <f t="shared" si="41"/>
        <v>0</v>
      </c>
      <c r="AK64" s="25">
        <f t="shared" si="41"/>
        <v>0</v>
      </c>
      <c r="AL64" s="25">
        <f t="shared" si="41"/>
        <v>-467</v>
      </c>
      <c r="AM64" s="25"/>
      <c r="AN64" s="25"/>
      <c r="AO64" s="25">
        <f>AO61-AO59</f>
        <v>-354.1299999999992</v>
      </c>
      <c r="AP64" s="25">
        <f aca="true" t="shared" si="42" ref="AP64:AU64">AP61-AP59</f>
        <v>0</v>
      </c>
      <c r="AQ64" s="25">
        <f t="shared" si="42"/>
        <v>0</v>
      </c>
      <c r="AR64" s="25">
        <f t="shared" si="42"/>
        <v>-883.619999999999</v>
      </c>
      <c r="AS64" s="25">
        <f t="shared" si="42"/>
        <v>0</v>
      </c>
      <c r="AT64" s="25">
        <f t="shared" si="42"/>
        <v>0</v>
      </c>
      <c r="AU64" s="25">
        <f t="shared" si="42"/>
        <v>247.88000000000102</v>
      </c>
      <c r="AV64" s="25"/>
      <c r="AW64" s="25"/>
      <c r="AX64" s="25">
        <f>AX61-AX59</f>
        <v>263.9800000000014</v>
      </c>
      <c r="AY64" s="25">
        <f aca="true" t="shared" si="43" ref="AY64:BD64">AY61-AY59</f>
        <v>0</v>
      </c>
      <c r="AZ64" s="25">
        <f t="shared" si="43"/>
        <v>0</v>
      </c>
      <c r="BA64" s="25">
        <f t="shared" si="43"/>
        <v>71.17000000000007</v>
      </c>
      <c r="BB64" s="25">
        <f t="shared" si="43"/>
        <v>0</v>
      </c>
      <c r="BC64" s="25">
        <f t="shared" si="43"/>
        <v>0</v>
      </c>
      <c r="BD64" s="25">
        <f t="shared" si="43"/>
        <v>6225.34</v>
      </c>
      <c r="BE64" s="25">
        <f aca="true" t="shared" si="44" ref="BE64:BM64">BE61-BE59</f>
        <v>0</v>
      </c>
      <c r="BF64" s="25">
        <f t="shared" si="44"/>
        <v>0</v>
      </c>
      <c r="BG64" s="25">
        <f t="shared" si="44"/>
        <v>-763.6100000000006</v>
      </c>
      <c r="BH64" s="25">
        <f t="shared" si="44"/>
        <v>0</v>
      </c>
      <c r="BI64" s="25">
        <f t="shared" si="44"/>
        <v>0</v>
      </c>
      <c r="BJ64" s="25">
        <f t="shared" si="44"/>
        <v>284.6700000000001</v>
      </c>
      <c r="BK64" s="25">
        <f t="shared" si="44"/>
        <v>0</v>
      </c>
      <c r="BL64" s="25">
        <f t="shared" si="44"/>
        <v>0</v>
      </c>
      <c r="BM64" s="25">
        <f t="shared" si="44"/>
        <v>191.07999999999993</v>
      </c>
      <c r="BN64" s="25">
        <f>BN61-BN59</f>
        <v>0</v>
      </c>
      <c r="BO64" s="25">
        <f>BO61-BO59</f>
        <v>0</v>
      </c>
      <c r="BP64" s="25">
        <f>BP61-BP59</f>
        <v>182.17000000000007</v>
      </c>
      <c r="BQ64" s="33">
        <f t="shared" si="6"/>
        <v>4215.620000000004</v>
      </c>
      <c r="BR64" s="33">
        <f t="shared" si="7"/>
        <v>-25079.359999999993</v>
      </c>
      <c r="BS64" s="25"/>
      <c r="BT64" s="25"/>
      <c r="BU64" s="25">
        <f>BU61-BU59</f>
        <v>-89.04999999999927</v>
      </c>
      <c r="BV64" s="25"/>
      <c r="BW64" s="25"/>
      <c r="BX64" s="25">
        <f>BX61-BX59</f>
        <v>-196.97999999999956</v>
      </c>
      <c r="BY64" s="25"/>
      <c r="BZ64" s="25"/>
      <c r="CA64" s="25">
        <f>CA61-CA59</f>
        <v>-7.199999999998909</v>
      </c>
      <c r="CB64" s="25"/>
      <c r="CC64" s="25"/>
      <c r="CD64" s="25">
        <f>CD61-CD59</f>
        <v>482.4400000000005</v>
      </c>
      <c r="CE64" s="25"/>
      <c r="CF64" s="25"/>
      <c r="CG64" s="25">
        <f>CG61-CG59</f>
        <v>-372.9300000000003</v>
      </c>
      <c r="CH64" s="25"/>
      <c r="CI64" s="25"/>
      <c r="CJ64" s="25">
        <f>CJ61-CJ59</f>
        <v>-404.2000000000007</v>
      </c>
      <c r="CK64" s="25"/>
      <c r="CL64" s="25"/>
      <c r="CM64" s="25">
        <f>CM61-CM59</f>
        <v>-618.8799999999992</v>
      </c>
      <c r="CN64" s="25"/>
      <c r="CO64" s="25"/>
      <c r="CP64" s="25">
        <f>CP61-CP59</f>
        <v>281.5100000000002</v>
      </c>
      <c r="CQ64" s="25"/>
      <c r="CR64" s="25"/>
      <c r="CS64" s="25">
        <f>CS61-CS59</f>
        <v>548.7299999999996</v>
      </c>
      <c r="CT64" s="25"/>
      <c r="CU64" s="25"/>
      <c r="CV64" s="25">
        <f>CV61-CV59</f>
        <v>-108.69000000000051</v>
      </c>
      <c r="CW64" s="25"/>
      <c r="CX64" s="25"/>
      <c r="CY64" s="25">
        <f>CY61-CY59</f>
        <v>-638.2299999999996</v>
      </c>
      <c r="CZ64" s="25"/>
      <c r="DA64" s="25"/>
      <c r="DB64" s="25">
        <f>DB61-DB59</f>
        <v>724.6100000000006</v>
      </c>
      <c r="DC64" s="10">
        <f t="shared" si="8"/>
        <v>-398.86999999999716</v>
      </c>
      <c r="DD64" s="40">
        <f t="shared" si="9"/>
        <v>-25478.22999999999</v>
      </c>
      <c r="DE64" s="25"/>
      <c r="DF64" s="25"/>
      <c r="DG64" s="25">
        <f>DG61-DG59</f>
        <v>-2756.7299999999977</v>
      </c>
      <c r="DH64" s="25"/>
      <c r="DI64" s="25"/>
      <c r="DJ64" s="25">
        <f>DJ61-DJ59</f>
        <v>1206.8600000000006</v>
      </c>
      <c r="DK64" s="25"/>
      <c r="DL64" s="25"/>
      <c r="DM64" s="25">
        <f>DM61-DM59</f>
        <v>-925.7999999999993</v>
      </c>
      <c r="DN64" s="25"/>
      <c r="DO64" s="25"/>
      <c r="DP64" s="25">
        <f>DP61-DP59</f>
        <v>428.1700000000019</v>
      </c>
      <c r="DQ64" s="25"/>
      <c r="DR64" s="25"/>
      <c r="DS64" s="25">
        <f>DS61-DS59</f>
        <v>-577.5799999999981</v>
      </c>
      <c r="DT64" s="25"/>
      <c r="DU64" s="25"/>
      <c r="DV64" s="25">
        <f>DV61-DV59</f>
        <v>847.8700000000026</v>
      </c>
      <c r="DW64" s="25"/>
      <c r="DX64" s="25"/>
      <c r="DY64" s="25">
        <f>DY61-DY59</f>
        <v>155.0600000000013</v>
      </c>
      <c r="DZ64" s="25"/>
      <c r="EA64" s="25"/>
      <c r="EB64" s="25">
        <f>EB61-EB59</f>
        <v>1482.9000000000015</v>
      </c>
      <c r="EC64" s="25"/>
      <c r="ED64" s="25"/>
      <c r="EE64" s="25">
        <f>EE61-EE59</f>
        <v>-116.11999999999898</v>
      </c>
      <c r="EF64" s="25"/>
      <c r="EG64" s="25"/>
      <c r="EH64" s="25">
        <f>EH61-EH59</f>
        <v>173.19000000000233</v>
      </c>
      <c r="EI64" s="25"/>
      <c r="EJ64" s="25"/>
      <c r="EK64" s="25">
        <f>EK61-EK59</f>
        <v>-794.5699999999997</v>
      </c>
      <c r="EL64" s="25"/>
      <c r="EM64" s="25"/>
      <c r="EN64" s="25">
        <f>EN61-EN59</f>
        <v>-380.5099999999984</v>
      </c>
      <c r="EO64" s="33">
        <f t="shared" si="15"/>
        <v>-1257.259999999982</v>
      </c>
      <c r="EP64" s="33">
        <f t="shared" si="16"/>
        <v>-26735.48999999997</v>
      </c>
    </row>
    <row r="65" spans="1:146" s="5" customFormat="1" ht="12.75">
      <c r="A65" s="17"/>
      <c r="B65" s="17"/>
      <c r="C65" s="17"/>
      <c r="D65" s="17"/>
      <c r="E65" s="17"/>
      <c r="F65" s="17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47"/>
      <c r="U65" s="47"/>
      <c r="V65" s="47"/>
      <c r="W65" s="47"/>
      <c r="X65" s="47"/>
      <c r="Y65" s="50"/>
      <c r="Z65" s="47"/>
      <c r="AA65" s="47"/>
      <c r="AB65" s="50"/>
      <c r="AC65" s="19"/>
      <c r="AD65" s="19"/>
      <c r="AE65" s="19"/>
      <c r="AF65" s="33">
        <f t="shared" si="5"/>
        <v>0</v>
      </c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33">
        <f t="shared" si="6"/>
        <v>0</v>
      </c>
      <c r="BR65" s="33">
        <f t="shared" si="7"/>
        <v>0</v>
      </c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10">
        <f t="shared" si="8"/>
        <v>0</v>
      </c>
      <c r="DD65" s="40">
        <f t="shared" si="9"/>
        <v>0</v>
      </c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33"/>
      <c r="EP65" s="33"/>
    </row>
    <row r="66" spans="1:146" s="5" customFormat="1" ht="12.75">
      <c r="A66" s="46" t="s">
        <v>70</v>
      </c>
      <c r="B66" s="17"/>
      <c r="C66" s="25">
        <v>4357.08</v>
      </c>
      <c r="D66" s="17"/>
      <c r="E66" s="25">
        <v>4373.04</v>
      </c>
      <c r="F66" s="17"/>
      <c r="G66" s="25">
        <v>4899.72</v>
      </c>
      <c r="H66" s="17"/>
      <c r="I66" s="25">
        <v>4883.76</v>
      </c>
      <c r="J66" s="17"/>
      <c r="K66" s="25">
        <v>4724.16</v>
      </c>
      <c r="L66" s="25"/>
      <c r="M66" s="25">
        <v>4740.12</v>
      </c>
      <c r="N66" s="25"/>
      <c r="O66" s="25">
        <v>4772.04</v>
      </c>
      <c r="P66" s="25"/>
      <c r="Q66" s="25">
        <v>4644.36</v>
      </c>
      <c r="R66" s="17"/>
      <c r="S66" s="18">
        <f>C66+E66+G66+I66+K66+M66+O66+Q66</f>
        <v>37394.28</v>
      </c>
      <c r="T66" s="47"/>
      <c r="U66" s="47"/>
      <c r="V66" s="47">
        <v>8732.66</v>
      </c>
      <c r="W66" s="47"/>
      <c r="X66" s="47"/>
      <c r="Y66" s="50">
        <v>7521.39</v>
      </c>
      <c r="Z66" s="47"/>
      <c r="AA66" s="47"/>
      <c r="AB66" s="50">
        <v>7235.6</v>
      </c>
      <c r="AC66" s="19"/>
      <c r="AD66" s="19"/>
      <c r="AE66" s="19">
        <v>6685.94</v>
      </c>
      <c r="AF66" s="33">
        <f t="shared" si="5"/>
        <v>67569.87</v>
      </c>
      <c r="AG66" s="47"/>
      <c r="AH66" s="47"/>
      <c r="AI66" s="47">
        <v>6358.03</v>
      </c>
      <c r="AJ66" s="47"/>
      <c r="AK66" s="47"/>
      <c r="AL66" s="47">
        <v>6244.84</v>
      </c>
      <c r="AM66" s="47"/>
      <c r="AN66" s="47"/>
      <c r="AO66" s="47">
        <v>6881.3</v>
      </c>
      <c r="AP66" s="47"/>
      <c r="AQ66" s="47"/>
      <c r="AR66" s="47">
        <v>6611.26</v>
      </c>
      <c r="AS66" s="47"/>
      <c r="AT66" s="47"/>
      <c r="AU66" s="47">
        <v>6630.67</v>
      </c>
      <c r="AV66" s="47"/>
      <c r="AW66" s="47"/>
      <c r="AX66" s="47">
        <v>6442.24</v>
      </c>
      <c r="AY66" s="47"/>
      <c r="AZ66" s="47"/>
      <c r="BA66" s="47">
        <v>6083.47</v>
      </c>
      <c r="BB66" s="47"/>
      <c r="BC66" s="47"/>
      <c r="BD66" s="47">
        <v>6717.19</v>
      </c>
      <c r="BE66" s="47"/>
      <c r="BF66" s="47"/>
      <c r="BG66" s="47">
        <v>6580.28</v>
      </c>
      <c r="BH66" s="47"/>
      <c r="BI66" s="47"/>
      <c r="BJ66" s="47">
        <v>5899.66</v>
      </c>
      <c r="BK66" s="47"/>
      <c r="BL66" s="47"/>
      <c r="BM66" s="47">
        <v>6647.98</v>
      </c>
      <c r="BN66" s="47"/>
      <c r="BO66" s="47"/>
      <c r="BP66" s="47">
        <v>6706.16</v>
      </c>
      <c r="BQ66" s="33">
        <f t="shared" si="6"/>
        <v>77803.08</v>
      </c>
      <c r="BR66" s="33">
        <f t="shared" si="7"/>
        <v>145372.95</v>
      </c>
      <c r="BS66" s="47"/>
      <c r="BT66" s="47"/>
      <c r="BU66" s="47">
        <v>7827.77</v>
      </c>
      <c r="BV66" s="47"/>
      <c r="BW66" s="47"/>
      <c r="BX66" s="47">
        <v>7746.64</v>
      </c>
      <c r="BY66" s="47"/>
      <c r="BZ66" s="47"/>
      <c r="CA66" s="47">
        <v>7953.11</v>
      </c>
      <c r="CB66" s="47"/>
      <c r="CC66" s="47"/>
      <c r="CD66" s="47">
        <v>7607.07</v>
      </c>
      <c r="CE66" s="47"/>
      <c r="CF66" s="47"/>
      <c r="CG66" s="47">
        <v>7933.41</v>
      </c>
      <c r="CH66" s="47"/>
      <c r="CI66" s="47"/>
      <c r="CJ66" s="47">
        <v>7946.2</v>
      </c>
      <c r="CK66" s="47"/>
      <c r="CL66" s="47"/>
      <c r="CM66" s="47">
        <v>7695.25</v>
      </c>
      <c r="CN66" s="47"/>
      <c r="CO66" s="47"/>
      <c r="CP66" s="47">
        <v>7701.07</v>
      </c>
      <c r="CQ66" s="47"/>
      <c r="CR66" s="47"/>
      <c r="CS66" s="47">
        <v>7783.69</v>
      </c>
      <c r="CT66" s="47"/>
      <c r="CU66" s="47"/>
      <c r="CV66" s="47">
        <v>7675.69</v>
      </c>
      <c r="CW66" s="47"/>
      <c r="CX66" s="47"/>
      <c r="CY66" s="47">
        <v>7811.62</v>
      </c>
      <c r="CZ66" s="47"/>
      <c r="DA66" s="47"/>
      <c r="DB66" s="47">
        <v>7659.59</v>
      </c>
      <c r="DC66" s="10">
        <f t="shared" si="8"/>
        <v>93341.11</v>
      </c>
      <c r="DD66" s="40">
        <f t="shared" si="9"/>
        <v>238714.06</v>
      </c>
      <c r="DE66" s="47"/>
      <c r="DF66" s="47"/>
      <c r="DG66" s="47">
        <v>8048.76</v>
      </c>
      <c r="DH66" s="47"/>
      <c r="DI66" s="47"/>
      <c r="DJ66" s="47">
        <v>8052.4</v>
      </c>
      <c r="DK66" s="47"/>
      <c r="DL66" s="47"/>
      <c r="DM66" s="47">
        <v>8058.04</v>
      </c>
      <c r="DN66" s="47"/>
      <c r="DO66" s="47"/>
      <c r="DP66" s="47">
        <v>7996.89</v>
      </c>
      <c r="DQ66" s="47"/>
      <c r="DR66" s="47"/>
      <c r="DS66" s="47">
        <v>8119.18</v>
      </c>
      <c r="DT66" s="47"/>
      <c r="DU66" s="47"/>
      <c r="DV66" s="47">
        <v>7904.37</v>
      </c>
      <c r="DW66" s="47"/>
      <c r="DX66" s="47"/>
      <c r="DY66" s="47">
        <v>8069.75</v>
      </c>
      <c r="DZ66" s="47"/>
      <c r="EA66" s="47"/>
      <c r="EB66" s="47">
        <v>7754.71</v>
      </c>
      <c r="EC66" s="47"/>
      <c r="ED66" s="47"/>
      <c r="EE66" s="47">
        <v>7930.92</v>
      </c>
      <c r="EF66" s="47"/>
      <c r="EG66" s="47"/>
      <c r="EH66" s="47">
        <v>7919.74</v>
      </c>
      <c r="EI66" s="47"/>
      <c r="EJ66" s="47"/>
      <c r="EK66" s="47">
        <v>7795.66</v>
      </c>
      <c r="EL66" s="47"/>
      <c r="EM66" s="47"/>
      <c r="EN66" s="47">
        <v>7849.45</v>
      </c>
      <c r="EO66" s="33">
        <f t="shared" si="15"/>
        <v>95499.87000000001</v>
      </c>
      <c r="EP66" s="33">
        <f t="shared" si="16"/>
        <v>334213.93</v>
      </c>
    </row>
    <row r="67" spans="1:146" s="96" customFormat="1" ht="12.75">
      <c r="A67" s="85" t="s">
        <v>71</v>
      </c>
      <c r="B67" s="70"/>
      <c r="C67" s="70">
        <v>4177.1</v>
      </c>
      <c r="D67" s="70"/>
      <c r="E67" s="70">
        <v>4330.08</v>
      </c>
      <c r="F67" s="70"/>
      <c r="G67" s="95">
        <v>4328.45</v>
      </c>
      <c r="H67" s="95"/>
      <c r="I67" s="95">
        <v>4852.34</v>
      </c>
      <c r="J67" s="95"/>
      <c r="K67" s="95">
        <v>4427.55</v>
      </c>
      <c r="L67" s="95"/>
      <c r="M67" s="95">
        <v>4103.63</v>
      </c>
      <c r="N67" s="95"/>
      <c r="O67" s="95">
        <v>4634.02</v>
      </c>
      <c r="P67" s="95"/>
      <c r="Q67" s="95">
        <v>4400.95</v>
      </c>
      <c r="R67" s="95"/>
      <c r="S67" s="88">
        <f aca="true" t="shared" si="45" ref="S67:S73">C67+E67+G67+I67+K67+M67+O67+Q67</f>
        <v>35254.12</v>
      </c>
      <c r="T67" s="86"/>
      <c r="U67" s="86"/>
      <c r="V67" s="86">
        <v>4744.76</v>
      </c>
      <c r="W67" s="86"/>
      <c r="X67" s="86"/>
      <c r="Y67" s="94">
        <v>4672.44</v>
      </c>
      <c r="Z67" s="86"/>
      <c r="AA67" s="86"/>
      <c r="AB67" s="94">
        <v>4239.58</v>
      </c>
      <c r="AC67" s="78"/>
      <c r="AD67" s="78"/>
      <c r="AE67" s="78">
        <v>4574.71</v>
      </c>
      <c r="AF67" s="89">
        <f t="shared" si="5"/>
        <v>53485.61</v>
      </c>
      <c r="AG67" s="86"/>
      <c r="AH67" s="86"/>
      <c r="AI67" s="86">
        <v>6358.03</v>
      </c>
      <c r="AJ67" s="86"/>
      <c r="AK67" s="86"/>
      <c r="AL67" s="86">
        <v>6244.84</v>
      </c>
      <c r="AM67" s="86"/>
      <c r="AN67" s="86"/>
      <c r="AO67" s="86">
        <v>6881.3</v>
      </c>
      <c r="AP67" s="86"/>
      <c r="AQ67" s="86"/>
      <c r="AR67" s="86">
        <v>6611.26</v>
      </c>
      <c r="AS67" s="86"/>
      <c r="AT67" s="86"/>
      <c r="AU67" s="86">
        <v>6630.67</v>
      </c>
      <c r="AV67" s="86"/>
      <c r="AW67" s="86"/>
      <c r="AX67" s="86">
        <v>6442.24</v>
      </c>
      <c r="AY67" s="86"/>
      <c r="AZ67" s="86"/>
      <c r="BA67" s="86">
        <v>6083.47</v>
      </c>
      <c r="BB67" s="86"/>
      <c r="BC67" s="86"/>
      <c r="BD67" s="86">
        <v>6717.19</v>
      </c>
      <c r="BE67" s="86"/>
      <c r="BF67" s="86"/>
      <c r="BG67" s="86">
        <v>6580.28</v>
      </c>
      <c r="BH67" s="86"/>
      <c r="BI67" s="86"/>
      <c r="BJ67" s="86">
        <v>5899.66</v>
      </c>
      <c r="BK67" s="86"/>
      <c r="BL67" s="86"/>
      <c r="BM67" s="86">
        <v>6647.98</v>
      </c>
      <c r="BN67" s="86"/>
      <c r="BO67" s="86"/>
      <c r="BP67" s="86">
        <v>6706.16</v>
      </c>
      <c r="BQ67" s="89">
        <f t="shared" si="6"/>
        <v>77803.08</v>
      </c>
      <c r="BR67" s="89">
        <f t="shared" si="7"/>
        <v>131288.69</v>
      </c>
      <c r="BS67" s="86"/>
      <c r="BT67" s="86"/>
      <c r="BU67" s="86">
        <v>7827.77</v>
      </c>
      <c r="BV67" s="86"/>
      <c r="BW67" s="86"/>
      <c r="BX67" s="86">
        <v>7746.64</v>
      </c>
      <c r="BY67" s="86"/>
      <c r="BZ67" s="86"/>
      <c r="CA67" s="86">
        <v>7953.11</v>
      </c>
      <c r="CB67" s="86"/>
      <c r="CC67" s="86"/>
      <c r="CD67" s="86">
        <v>7607.07</v>
      </c>
      <c r="CE67" s="86"/>
      <c r="CF67" s="86"/>
      <c r="CG67" s="86">
        <v>7933.41</v>
      </c>
      <c r="CH67" s="86"/>
      <c r="CI67" s="86"/>
      <c r="CJ67" s="86">
        <v>7946.2</v>
      </c>
      <c r="CK67" s="86"/>
      <c r="CL67" s="86"/>
      <c r="CM67" s="86">
        <v>7695.25</v>
      </c>
      <c r="CN67" s="86"/>
      <c r="CO67" s="86"/>
      <c r="CP67" s="86">
        <v>7701.07</v>
      </c>
      <c r="CQ67" s="86"/>
      <c r="CR67" s="86"/>
      <c r="CS67" s="86">
        <v>7783.69</v>
      </c>
      <c r="CT67" s="86"/>
      <c r="CU67" s="86"/>
      <c r="CV67" s="86">
        <v>7675.69</v>
      </c>
      <c r="CW67" s="86"/>
      <c r="CX67" s="86"/>
      <c r="CY67" s="86">
        <v>7811.62</v>
      </c>
      <c r="CZ67" s="86"/>
      <c r="DA67" s="86"/>
      <c r="DB67" s="86">
        <v>7659.59</v>
      </c>
      <c r="DC67" s="91">
        <f t="shared" si="8"/>
        <v>93341.11</v>
      </c>
      <c r="DD67" s="92">
        <f t="shared" si="9"/>
        <v>224629.8</v>
      </c>
      <c r="DE67" s="86"/>
      <c r="DF67" s="86"/>
      <c r="DG67" s="86">
        <v>8048.76</v>
      </c>
      <c r="DH67" s="86"/>
      <c r="DI67" s="86"/>
      <c r="DJ67" s="86">
        <v>8052.4</v>
      </c>
      <c r="DK67" s="86"/>
      <c r="DL67" s="86"/>
      <c r="DM67" s="86">
        <v>8058.04</v>
      </c>
      <c r="DN67" s="86"/>
      <c r="DO67" s="86"/>
      <c r="DP67" s="86">
        <v>7996.89</v>
      </c>
      <c r="DQ67" s="86"/>
      <c r="DR67" s="86"/>
      <c r="DS67" s="86">
        <v>8119.18</v>
      </c>
      <c r="DT67" s="86"/>
      <c r="DU67" s="86"/>
      <c r="DV67" s="86">
        <v>7904.37</v>
      </c>
      <c r="DW67" s="86"/>
      <c r="DX67" s="86"/>
      <c r="DY67" s="86">
        <v>8069.75</v>
      </c>
      <c r="DZ67" s="86"/>
      <c r="EA67" s="86"/>
      <c r="EB67" s="86">
        <v>7754.71</v>
      </c>
      <c r="EC67" s="86"/>
      <c r="ED67" s="86"/>
      <c r="EE67" s="86">
        <v>7930.92</v>
      </c>
      <c r="EF67" s="86"/>
      <c r="EG67" s="86"/>
      <c r="EH67" s="86">
        <v>7919.74</v>
      </c>
      <c r="EI67" s="86"/>
      <c r="EJ67" s="86"/>
      <c r="EK67" s="86">
        <v>7795.66</v>
      </c>
      <c r="EL67" s="86"/>
      <c r="EM67" s="86"/>
      <c r="EN67" s="86">
        <v>7849.45</v>
      </c>
      <c r="EO67" s="89">
        <f t="shared" si="15"/>
        <v>95499.87000000001</v>
      </c>
      <c r="EP67" s="89">
        <f t="shared" si="16"/>
        <v>320129.67</v>
      </c>
    </row>
    <row r="68" spans="1:146" s="96" customFormat="1" ht="12.75">
      <c r="A68" s="85" t="s">
        <v>64</v>
      </c>
      <c r="B68" s="70"/>
      <c r="C68" s="70">
        <f>247.38+3485.17</f>
        <v>3732.55</v>
      </c>
      <c r="D68" s="70"/>
      <c r="E68" s="70">
        <f>247.38+3930.65</f>
        <v>4178.03</v>
      </c>
      <c r="F68" s="70"/>
      <c r="G68" s="95">
        <f>249.05+3770.16</f>
        <v>4019.21</v>
      </c>
      <c r="H68" s="95"/>
      <c r="I68" s="95">
        <f>255.36+4275.89</f>
        <v>4531.25</v>
      </c>
      <c r="J68" s="95"/>
      <c r="K68" s="95">
        <f>255.36+4504.2</f>
        <v>4759.5599999999995</v>
      </c>
      <c r="L68" s="95"/>
      <c r="M68" s="95">
        <f>255.36+3913.19</f>
        <v>4168.55</v>
      </c>
      <c r="N68" s="95"/>
      <c r="O68" s="95">
        <f>250.57+3978.48</f>
        <v>4229.05</v>
      </c>
      <c r="P68" s="95"/>
      <c r="Q68" s="95">
        <f>249.95+4511.67</f>
        <v>4761.62</v>
      </c>
      <c r="R68" s="95"/>
      <c r="S68" s="88">
        <f t="shared" si="45"/>
        <v>34379.82</v>
      </c>
      <c r="T68" s="86"/>
      <c r="U68" s="86"/>
      <c r="V68" s="86">
        <f>274.38+4527.89</f>
        <v>4802.27</v>
      </c>
      <c r="W68" s="86"/>
      <c r="X68" s="86"/>
      <c r="Y68" s="94">
        <f>263.06+3845.14</f>
        <v>4108.2</v>
      </c>
      <c r="Z68" s="86"/>
      <c r="AA68" s="86"/>
      <c r="AB68" s="94">
        <f>248.59+4558.19</f>
        <v>4806.78</v>
      </c>
      <c r="AC68" s="78"/>
      <c r="AD68" s="78"/>
      <c r="AE68" s="78">
        <f>239.4+4311.09</f>
        <v>4550.49</v>
      </c>
      <c r="AF68" s="89">
        <f t="shared" si="5"/>
        <v>52647.56</v>
      </c>
      <c r="AG68" s="86"/>
      <c r="AH68" s="86"/>
      <c r="AI68" s="86">
        <f>330.9+4253.22</f>
        <v>4584.12</v>
      </c>
      <c r="AJ68" s="86"/>
      <c r="AK68" s="86"/>
      <c r="AL68" s="86">
        <f>330.9+5552.83</f>
        <v>5883.73</v>
      </c>
      <c r="AM68" s="86"/>
      <c r="AN68" s="86"/>
      <c r="AO68" s="86">
        <f>340.15+6052.77</f>
        <v>6392.92</v>
      </c>
      <c r="AP68" s="86"/>
      <c r="AQ68" s="86"/>
      <c r="AR68" s="86">
        <f>346.55+5950.11</f>
        <v>6296.66</v>
      </c>
      <c r="AS68" s="86"/>
      <c r="AT68" s="86"/>
      <c r="AU68" s="86">
        <f>356.27+6400.09</f>
        <v>6756.360000000001</v>
      </c>
      <c r="AV68" s="86"/>
      <c r="AW68" s="86"/>
      <c r="AX68" s="86">
        <f>356.87+6408.73</f>
        <v>6765.599999999999</v>
      </c>
      <c r="AY68" s="86"/>
      <c r="AZ68" s="86"/>
      <c r="BA68" s="86">
        <f>315.09+5995.7</f>
        <v>6310.79</v>
      </c>
      <c r="BB68" s="86"/>
      <c r="BC68" s="86"/>
      <c r="BD68" s="86">
        <v>9101.91</v>
      </c>
      <c r="BE68" s="86"/>
      <c r="BF68" s="86"/>
      <c r="BG68" s="86">
        <v>6429.13</v>
      </c>
      <c r="BH68" s="86"/>
      <c r="BI68" s="86"/>
      <c r="BJ68" s="86">
        <v>6485.61</v>
      </c>
      <c r="BK68" s="86"/>
      <c r="BL68" s="86"/>
      <c r="BM68" s="86">
        <v>6855.3</v>
      </c>
      <c r="BN68" s="86"/>
      <c r="BO68" s="86"/>
      <c r="BP68" s="86">
        <v>6530.15</v>
      </c>
      <c r="BQ68" s="89">
        <f t="shared" si="6"/>
        <v>78392.28</v>
      </c>
      <c r="BR68" s="89">
        <f t="shared" si="7"/>
        <v>131039.84</v>
      </c>
      <c r="BS68" s="86"/>
      <c r="BT68" s="86"/>
      <c r="BU68" s="86">
        <v>6874.12</v>
      </c>
      <c r="BV68" s="86"/>
      <c r="BW68" s="86"/>
      <c r="BX68" s="86">
        <v>7617.59</v>
      </c>
      <c r="BY68" s="86"/>
      <c r="BZ68" s="86"/>
      <c r="CA68" s="86">
        <v>7712.29</v>
      </c>
      <c r="CB68" s="86"/>
      <c r="CC68" s="86"/>
      <c r="CD68" s="86">
        <v>7908.64</v>
      </c>
      <c r="CE68" s="86"/>
      <c r="CF68" s="86"/>
      <c r="CG68" s="86">
        <v>7708.78</v>
      </c>
      <c r="CH68" s="86"/>
      <c r="CI68" s="86"/>
      <c r="CJ68" s="86">
        <v>7569.17</v>
      </c>
      <c r="CK68" s="86"/>
      <c r="CL68" s="86"/>
      <c r="CM68" s="86">
        <v>7361.4</v>
      </c>
      <c r="CN68" s="86"/>
      <c r="CO68" s="86"/>
      <c r="CP68" s="86">
        <v>8085.82</v>
      </c>
      <c r="CQ68" s="86"/>
      <c r="CR68" s="86"/>
      <c r="CS68" s="86">
        <v>8165.46</v>
      </c>
      <c r="CT68" s="86"/>
      <c r="CU68" s="86"/>
      <c r="CV68" s="86">
        <v>7611.64</v>
      </c>
      <c r="CW68" s="86"/>
      <c r="CX68" s="86"/>
      <c r="CY68" s="86">
        <v>7424.74</v>
      </c>
      <c r="CZ68" s="86"/>
      <c r="DA68" s="86"/>
      <c r="DB68" s="86">
        <v>8070.16</v>
      </c>
      <c r="DC68" s="91">
        <f t="shared" si="8"/>
        <v>92109.80999999998</v>
      </c>
      <c r="DD68" s="92">
        <f t="shared" si="9"/>
        <v>223149.64999999997</v>
      </c>
      <c r="DE68" s="86"/>
      <c r="DF68" s="86"/>
      <c r="DG68" s="86">
        <v>7337.02</v>
      </c>
      <c r="DH68" s="86"/>
      <c r="DI68" s="86"/>
      <c r="DJ68" s="86">
        <v>8593.32</v>
      </c>
      <c r="DK68" s="86"/>
      <c r="DL68" s="86"/>
      <c r="DM68" s="86">
        <v>7479.08</v>
      </c>
      <c r="DN68" s="86"/>
      <c r="DO68" s="86"/>
      <c r="DP68" s="86">
        <v>8242.23</v>
      </c>
      <c r="DQ68" s="86"/>
      <c r="DR68" s="86"/>
      <c r="DS68" s="86">
        <v>7940.36</v>
      </c>
      <c r="DT68" s="86"/>
      <c r="DU68" s="86"/>
      <c r="DV68" s="86">
        <v>8143.72</v>
      </c>
      <c r="DW68" s="86"/>
      <c r="DX68" s="86"/>
      <c r="DY68" s="86">
        <v>8307.37</v>
      </c>
      <c r="DZ68" s="86"/>
      <c r="EA68" s="86"/>
      <c r="EB68" s="86">
        <v>8723.58</v>
      </c>
      <c r="EC68" s="86"/>
      <c r="ED68" s="86"/>
      <c r="EE68" s="86">
        <v>7879.95</v>
      </c>
      <c r="EF68" s="86"/>
      <c r="EG68" s="86"/>
      <c r="EH68" s="86">
        <v>7864.71</v>
      </c>
      <c r="EI68" s="86"/>
      <c r="EJ68" s="86"/>
      <c r="EK68" s="86">
        <v>7539.1</v>
      </c>
      <c r="EL68" s="86"/>
      <c r="EM68" s="86"/>
      <c r="EN68" s="86">
        <v>7525.25</v>
      </c>
      <c r="EO68" s="89">
        <f t="shared" si="15"/>
        <v>95575.69000000002</v>
      </c>
      <c r="EP68" s="89">
        <f t="shared" si="16"/>
        <v>318725.33999999997</v>
      </c>
    </row>
    <row r="69" spans="1:146" s="5" customFormat="1" ht="12.75">
      <c r="A69" s="42" t="s">
        <v>65</v>
      </c>
      <c r="B69" s="17">
        <v>4346.41</v>
      </c>
      <c r="C69" s="17">
        <f>C67-C68</f>
        <v>444.5500000000002</v>
      </c>
      <c r="D69" s="17"/>
      <c r="E69" s="17">
        <f aca="true" t="shared" si="46" ref="E69:Q69">E67-E68</f>
        <v>152.05000000000018</v>
      </c>
      <c r="F69" s="17"/>
      <c r="G69" s="17">
        <f t="shared" si="46"/>
        <v>309.2399999999998</v>
      </c>
      <c r="H69" s="17"/>
      <c r="I69" s="17">
        <f t="shared" si="46"/>
        <v>321.09000000000015</v>
      </c>
      <c r="J69" s="17"/>
      <c r="K69" s="17">
        <f t="shared" si="46"/>
        <v>-332.0099999999993</v>
      </c>
      <c r="L69" s="17"/>
      <c r="M69" s="17">
        <f t="shared" si="46"/>
        <v>-64.92000000000007</v>
      </c>
      <c r="N69" s="17"/>
      <c r="O69" s="17">
        <f t="shared" si="46"/>
        <v>404.97000000000025</v>
      </c>
      <c r="P69" s="17"/>
      <c r="Q69" s="17">
        <f t="shared" si="46"/>
        <v>-360.6700000000001</v>
      </c>
      <c r="R69" s="17">
        <v>5220.71</v>
      </c>
      <c r="S69" s="18">
        <f t="shared" si="45"/>
        <v>874.3000000000011</v>
      </c>
      <c r="T69" s="47"/>
      <c r="U69" s="47"/>
      <c r="V69" s="47">
        <f>V67-V68</f>
        <v>-57.51000000000022</v>
      </c>
      <c r="W69" s="47">
        <f aca="true" t="shared" si="47" ref="W69:AL69">W67-W68</f>
        <v>0</v>
      </c>
      <c r="X69" s="47">
        <f t="shared" si="47"/>
        <v>0</v>
      </c>
      <c r="Y69" s="47">
        <f t="shared" si="47"/>
        <v>564.2399999999998</v>
      </c>
      <c r="Z69" s="47">
        <f t="shared" si="47"/>
        <v>0</v>
      </c>
      <c r="AA69" s="47">
        <f t="shared" si="47"/>
        <v>0</v>
      </c>
      <c r="AB69" s="47">
        <f t="shared" si="47"/>
        <v>-567.1999999999998</v>
      </c>
      <c r="AC69" s="47">
        <f t="shared" si="47"/>
        <v>0</v>
      </c>
      <c r="AD69" s="47">
        <f t="shared" si="47"/>
        <v>0</v>
      </c>
      <c r="AE69" s="47">
        <f t="shared" si="47"/>
        <v>24.220000000000255</v>
      </c>
      <c r="AF69" s="33">
        <f t="shared" si="5"/>
        <v>838.0500000000011</v>
      </c>
      <c r="AG69" s="47">
        <f t="shared" si="47"/>
        <v>0</v>
      </c>
      <c r="AH69" s="47">
        <f t="shared" si="47"/>
        <v>0</v>
      </c>
      <c r="AI69" s="47">
        <f t="shared" si="47"/>
        <v>1773.9099999999999</v>
      </c>
      <c r="AJ69" s="47">
        <f t="shared" si="47"/>
        <v>0</v>
      </c>
      <c r="AK69" s="47">
        <f t="shared" si="47"/>
        <v>0</v>
      </c>
      <c r="AL69" s="47">
        <f t="shared" si="47"/>
        <v>361.1100000000006</v>
      </c>
      <c r="AM69" s="47"/>
      <c r="AN69" s="47"/>
      <c r="AO69" s="47">
        <f>AO67-AO68</f>
        <v>488.3800000000001</v>
      </c>
      <c r="AP69" s="47">
        <f aca="true" t="shared" si="48" ref="AP69:AU69">AP67-AP68</f>
        <v>0</v>
      </c>
      <c r="AQ69" s="47">
        <f t="shared" si="48"/>
        <v>0</v>
      </c>
      <c r="AR69" s="47">
        <f t="shared" si="48"/>
        <v>314.60000000000036</v>
      </c>
      <c r="AS69" s="47">
        <f t="shared" si="48"/>
        <v>0</v>
      </c>
      <c r="AT69" s="47">
        <f t="shared" si="48"/>
        <v>0</v>
      </c>
      <c r="AU69" s="47">
        <f t="shared" si="48"/>
        <v>-125.69000000000051</v>
      </c>
      <c r="AV69" s="47"/>
      <c r="AW69" s="47"/>
      <c r="AX69" s="47">
        <f>AX67-AX68</f>
        <v>-323.3599999999997</v>
      </c>
      <c r="AY69" s="47">
        <f aca="true" t="shared" si="49" ref="AY69:BD69">AY67-AY68</f>
        <v>0</v>
      </c>
      <c r="AZ69" s="47">
        <f t="shared" si="49"/>
        <v>0</v>
      </c>
      <c r="BA69" s="47">
        <f t="shared" si="49"/>
        <v>-227.3199999999997</v>
      </c>
      <c r="BB69" s="47">
        <f t="shared" si="49"/>
        <v>0</v>
      </c>
      <c r="BC69" s="47">
        <f t="shared" si="49"/>
        <v>0</v>
      </c>
      <c r="BD69" s="47">
        <f t="shared" si="49"/>
        <v>-2384.7200000000003</v>
      </c>
      <c r="BE69" s="47">
        <f aca="true" t="shared" si="50" ref="BE69:BM69">BE67-BE68</f>
        <v>0</v>
      </c>
      <c r="BF69" s="47">
        <f t="shared" si="50"/>
        <v>0</v>
      </c>
      <c r="BG69" s="47">
        <f t="shared" si="50"/>
        <v>151.14999999999964</v>
      </c>
      <c r="BH69" s="47">
        <f t="shared" si="50"/>
        <v>0</v>
      </c>
      <c r="BI69" s="47">
        <f t="shared" si="50"/>
        <v>0</v>
      </c>
      <c r="BJ69" s="47">
        <f t="shared" si="50"/>
        <v>-585.9499999999998</v>
      </c>
      <c r="BK69" s="47">
        <f t="shared" si="50"/>
        <v>0</v>
      </c>
      <c r="BL69" s="47">
        <f t="shared" si="50"/>
        <v>0</v>
      </c>
      <c r="BM69" s="47">
        <f t="shared" si="50"/>
        <v>-207.32000000000062</v>
      </c>
      <c r="BN69" s="47">
        <f>BN67-BN68</f>
        <v>0</v>
      </c>
      <c r="BO69" s="47">
        <f>BO67-BO68</f>
        <v>0</v>
      </c>
      <c r="BP69" s="47">
        <f>BP67-BP68</f>
        <v>176.01000000000022</v>
      </c>
      <c r="BQ69" s="33">
        <f t="shared" si="6"/>
        <v>-589.1999999999998</v>
      </c>
      <c r="BR69" s="33">
        <f t="shared" si="7"/>
        <v>248.85000000000127</v>
      </c>
      <c r="BS69" s="47"/>
      <c r="BT69" s="47"/>
      <c r="BU69" s="47">
        <f>BU67-BU68</f>
        <v>953.6500000000005</v>
      </c>
      <c r="BV69" s="47"/>
      <c r="BW69" s="47"/>
      <c r="BX69" s="47">
        <f>BX67-BX68</f>
        <v>129.05000000000018</v>
      </c>
      <c r="BY69" s="47"/>
      <c r="BZ69" s="47"/>
      <c r="CA69" s="47">
        <f>CA67-CA68</f>
        <v>240.8199999999997</v>
      </c>
      <c r="CB69" s="47"/>
      <c r="CC69" s="47"/>
      <c r="CD69" s="47">
        <f>CD67-CD68</f>
        <v>-301.5700000000006</v>
      </c>
      <c r="CE69" s="47"/>
      <c r="CF69" s="47"/>
      <c r="CG69" s="47">
        <f>CG67-CG68</f>
        <v>224.6300000000001</v>
      </c>
      <c r="CH69" s="47"/>
      <c r="CI69" s="47"/>
      <c r="CJ69" s="47">
        <f>CJ67-CJ68</f>
        <v>377.02999999999975</v>
      </c>
      <c r="CK69" s="47"/>
      <c r="CL69" s="47"/>
      <c r="CM69" s="47">
        <f>CM67-CM68</f>
        <v>333.85000000000036</v>
      </c>
      <c r="CN69" s="47"/>
      <c r="CO69" s="47"/>
      <c r="CP69" s="47">
        <f>CP67-CP68</f>
        <v>-384.75</v>
      </c>
      <c r="CQ69" s="47"/>
      <c r="CR69" s="47"/>
      <c r="CS69" s="47">
        <f>CS67-CS68</f>
        <v>-381.77000000000044</v>
      </c>
      <c r="CT69" s="47"/>
      <c r="CU69" s="47"/>
      <c r="CV69" s="47">
        <f>CV67-CV68</f>
        <v>64.04999999999927</v>
      </c>
      <c r="CW69" s="47"/>
      <c r="CX69" s="47"/>
      <c r="CY69" s="47">
        <f>CY67-CY68</f>
        <v>386.8800000000001</v>
      </c>
      <c r="CZ69" s="47"/>
      <c r="DA69" s="47"/>
      <c r="DB69" s="47">
        <f>DB67-DB68</f>
        <v>-410.5699999999997</v>
      </c>
      <c r="DC69" s="10">
        <f t="shared" si="8"/>
        <v>1231.2999999999993</v>
      </c>
      <c r="DD69" s="40">
        <f t="shared" si="9"/>
        <v>1480.1500000000005</v>
      </c>
      <c r="DE69" s="47"/>
      <c r="DF69" s="47"/>
      <c r="DG69" s="47">
        <f>DG67-DG68</f>
        <v>711.7399999999998</v>
      </c>
      <c r="DH69" s="47"/>
      <c r="DI69" s="47"/>
      <c r="DJ69" s="47">
        <f>DJ67-DJ68</f>
        <v>-540.9200000000001</v>
      </c>
      <c r="DK69" s="47"/>
      <c r="DL69" s="47"/>
      <c r="DM69" s="47">
        <f>DM67-DM68</f>
        <v>578.96</v>
      </c>
      <c r="DN69" s="47"/>
      <c r="DO69" s="47"/>
      <c r="DP69" s="47">
        <f>DP67-DP68</f>
        <v>-245.33999999999924</v>
      </c>
      <c r="DQ69" s="47"/>
      <c r="DR69" s="47"/>
      <c r="DS69" s="47">
        <f>DS67-DS68</f>
        <v>178.82000000000062</v>
      </c>
      <c r="DT69" s="47"/>
      <c r="DU69" s="47"/>
      <c r="DV69" s="47">
        <f>DV67-DV68</f>
        <v>-239.35000000000036</v>
      </c>
      <c r="DW69" s="47"/>
      <c r="DX69" s="47"/>
      <c r="DY69" s="47">
        <f>DY67-DY68</f>
        <v>-237.6200000000008</v>
      </c>
      <c r="DZ69" s="47"/>
      <c r="EA69" s="47"/>
      <c r="EB69" s="47">
        <f>EB67-EB68</f>
        <v>-968.8699999999999</v>
      </c>
      <c r="EC69" s="47"/>
      <c r="ED69" s="47"/>
      <c r="EE69" s="47">
        <f>EE67-EE68</f>
        <v>50.970000000000255</v>
      </c>
      <c r="EF69" s="47"/>
      <c r="EG69" s="47"/>
      <c r="EH69" s="47">
        <f>EH67-EH68</f>
        <v>55.029999999999745</v>
      </c>
      <c r="EI69" s="47"/>
      <c r="EJ69" s="47"/>
      <c r="EK69" s="47">
        <f>EK67-EK68</f>
        <v>256.5599999999995</v>
      </c>
      <c r="EL69" s="47"/>
      <c r="EM69" s="47"/>
      <c r="EN69" s="47">
        <f>EN67-EN68</f>
        <v>324.1999999999998</v>
      </c>
      <c r="EO69" s="33">
        <f t="shared" si="15"/>
        <v>-75.82000000000062</v>
      </c>
      <c r="EP69" s="33">
        <f t="shared" si="16"/>
        <v>1404.33</v>
      </c>
    </row>
    <row r="70" spans="1:146" s="5" customFormat="1" ht="22.5" customHeight="1" hidden="1">
      <c r="A70" s="42" t="s">
        <v>72</v>
      </c>
      <c r="B70" s="17"/>
      <c r="C70" s="17"/>
      <c r="D70" s="17"/>
      <c r="E70" s="17"/>
      <c r="F70" s="17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>
        <v>874.3</v>
      </c>
      <c r="T70" s="51"/>
      <c r="U70" s="51"/>
      <c r="V70" s="51"/>
      <c r="W70" s="51"/>
      <c r="X70" s="51"/>
      <c r="Y70" s="52"/>
      <c r="Z70" s="51"/>
      <c r="AA70" s="51"/>
      <c r="AB70" s="52"/>
      <c r="AC70" s="19"/>
      <c r="AD70" s="19"/>
      <c r="AE70" s="19"/>
      <c r="AF70" s="33">
        <f t="shared" si="5"/>
        <v>874.3</v>
      </c>
      <c r="AG70" s="51"/>
      <c r="AH70" s="51"/>
      <c r="AI70" s="51"/>
      <c r="AJ70" s="51"/>
      <c r="AK70" s="51"/>
      <c r="AL70" s="51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33">
        <f t="shared" si="6"/>
        <v>0</v>
      </c>
      <c r="BR70" s="33">
        <f t="shared" si="7"/>
        <v>874.3</v>
      </c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10">
        <f t="shared" si="8"/>
        <v>0</v>
      </c>
      <c r="DD70" s="40">
        <f t="shared" si="9"/>
        <v>874.3</v>
      </c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33">
        <f t="shared" si="15"/>
        <v>0</v>
      </c>
      <c r="EP70" s="33">
        <f t="shared" si="16"/>
        <v>874.3</v>
      </c>
    </row>
    <row r="71" spans="1:146" s="5" customFormat="1" ht="22.5">
      <c r="A71" s="42" t="s">
        <v>67</v>
      </c>
      <c r="B71" s="17"/>
      <c r="C71" s="25">
        <f>C68-C66</f>
        <v>-624.5299999999997</v>
      </c>
      <c r="D71" s="25">
        <f aca="true" t="shared" si="51" ref="D71:Q71">D68-D66</f>
        <v>0</v>
      </c>
      <c r="E71" s="25">
        <f t="shared" si="51"/>
        <v>-195.01000000000022</v>
      </c>
      <c r="F71" s="25">
        <f t="shared" si="51"/>
        <v>0</v>
      </c>
      <c r="G71" s="25">
        <f t="shared" si="51"/>
        <v>-880.5100000000002</v>
      </c>
      <c r="H71" s="25">
        <f t="shared" si="51"/>
        <v>0</v>
      </c>
      <c r="I71" s="25">
        <f t="shared" si="51"/>
        <v>-352.5100000000002</v>
      </c>
      <c r="J71" s="25">
        <f t="shared" si="51"/>
        <v>0</v>
      </c>
      <c r="K71" s="25">
        <f t="shared" si="51"/>
        <v>35.399999999999636</v>
      </c>
      <c r="L71" s="25">
        <f t="shared" si="51"/>
        <v>0</v>
      </c>
      <c r="M71" s="25">
        <f t="shared" si="51"/>
        <v>-571.5699999999997</v>
      </c>
      <c r="N71" s="25">
        <f t="shared" si="51"/>
        <v>0</v>
      </c>
      <c r="O71" s="25">
        <f t="shared" si="51"/>
        <v>-542.9899999999998</v>
      </c>
      <c r="P71" s="25">
        <f t="shared" si="51"/>
        <v>0</v>
      </c>
      <c r="Q71" s="25">
        <f t="shared" si="51"/>
        <v>117.26000000000022</v>
      </c>
      <c r="R71" s="25"/>
      <c r="S71" s="18">
        <f t="shared" si="45"/>
        <v>-3014.46</v>
      </c>
      <c r="T71" s="25"/>
      <c r="U71" s="25"/>
      <c r="V71" s="25">
        <f>V68-V66</f>
        <v>-3930.3899999999994</v>
      </c>
      <c r="W71" s="25">
        <f aca="true" t="shared" si="52" ref="W71:AL71">W68-W66</f>
        <v>0</v>
      </c>
      <c r="X71" s="25">
        <f t="shared" si="52"/>
        <v>0</v>
      </c>
      <c r="Y71" s="25">
        <f t="shared" si="52"/>
        <v>-3413.1900000000005</v>
      </c>
      <c r="Z71" s="25">
        <f t="shared" si="52"/>
        <v>0</v>
      </c>
      <c r="AA71" s="25">
        <f t="shared" si="52"/>
        <v>0</v>
      </c>
      <c r="AB71" s="25">
        <f t="shared" si="52"/>
        <v>-2428.8200000000006</v>
      </c>
      <c r="AC71" s="25">
        <f t="shared" si="52"/>
        <v>0</v>
      </c>
      <c r="AD71" s="25">
        <f t="shared" si="52"/>
        <v>0</v>
      </c>
      <c r="AE71" s="25">
        <f t="shared" si="52"/>
        <v>-2135.45</v>
      </c>
      <c r="AF71" s="33">
        <f t="shared" si="5"/>
        <v>-14922.310000000001</v>
      </c>
      <c r="AG71" s="25">
        <f t="shared" si="52"/>
        <v>0</v>
      </c>
      <c r="AH71" s="25">
        <f t="shared" si="52"/>
        <v>0</v>
      </c>
      <c r="AI71" s="25">
        <f t="shared" si="52"/>
        <v>-1773.9099999999999</v>
      </c>
      <c r="AJ71" s="25">
        <f t="shared" si="52"/>
        <v>0</v>
      </c>
      <c r="AK71" s="25">
        <f t="shared" si="52"/>
        <v>0</v>
      </c>
      <c r="AL71" s="25">
        <f t="shared" si="52"/>
        <v>-361.1100000000006</v>
      </c>
      <c r="AM71" s="47"/>
      <c r="AN71" s="47"/>
      <c r="AO71" s="47">
        <f>AO68-AO66</f>
        <v>-488.3800000000001</v>
      </c>
      <c r="AP71" s="47">
        <f aca="true" t="shared" si="53" ref="AP71:AU71">AP68-AP66</f>
        <v>0</v>
      </c>
      <c r="AQ71" s="47">
        <f t="shared" si="53"/>
        <v>0</v>
      </c>
      <c r="AR71" s="47">
        <f t="shared" si="53"/>
        <v>-314.60000000000036</v>
      </c>
      <c r="AS71" s="47">
        <f t="shared" si="53"/>
        <v>0</v>
      </c>
      <c r="AT71" s="47">
        <f t="shared" si="53"/>
        <v>0</v>
      </c>
      <c r="AU71" s="47">
        <f t="shared" si="53"/>
        <v>125.69000000000051</v>
      </c>
      <c r="AV71" s="47"/>
      <c r="AW71" s="47"/>
      <c r="AX71" s="47">
        <f>AX68-AX66</f>
        <v>323.3599999999997</v>
      </c>
      <c r="AY71" s="47">
        <f aca="true" t="shared" si="54" ref="AY71:BD71">AY68-AY66</f>
        <v>0</v>
      </c>
      <c r="AZ71" s="47">
        <f t="shared" si="54"/>
        <v>0</v>
      </c>
      <c r="BA71" s="47">
        <f t="shared" si="54"/>
        <v>227.3199999999997</v>
      </c>
      <c r="BB71" s="47">
        <f t="shared" si="54"/>
        <v>0</v>
      </c>
      <c r="BC71" s="47">
        <f t="shared" si="54"/>
        <v>0</v>
      </c>
      <c r="BD71" s="47">
        <f t="shared" si="54"/>
        <v>2384.7200000000003</v>
      </c>
      <c r="BE71" s="47">
        <f aca="true" t="shared" si="55" ref="BE71:BM71">BE68-BE66</f>
        <v>0</v>
      </c>
      <c r="BF71" s="47">
        <f t="shared" si="55"/>
        <v>0</v>
      </c>
      <c r="BG71" s="47">
        <f t="shared" si="55"/>
        <v>-151.14999999999964</v>
      </c>
      <c r="BH71" s="47">
        <f t="shared" si="55"/>
        <v>0</v>
      </c>
      <c r="BI71" s="47">
        <f t="shared" si="55"/>
        <v>0</v>
      </c>
      <c r="BJ71" s="47">
        <f t="shared" si="55"/>
        <v>585.9499999999998</v>
      </c>
      <c r="BK71" s="47">
        <f t="shared" si="55"/>
        <v>0</v>
      </c>
      <c r="BL71" s="47">
        <f t="shared" si="55"/>
        <v>0</v>
      </c>
      <c r="BM71" s="47">
        <f t="shared" si="55"/>
        <v>207.32000000000062</v>
      </c>
      <c r="BN71" s="47">
        <f>BN68-BN66</f>
        <v>0</v>
      </c>
      <c r="BO71" s="47">
        <f>BO68-BO66</f>
        <v>0</v>
      </c>
      <c r="BP71" s="47">
        <f>BP68-BP66</f>
        <v>-176.01000000000022</v>
      </c>
      <c r="BQ71" s="33">
        <f t="shared" si="6"/>
        <v>589.1999999999998</v>
      </c>
      <c r="BR71" s="33">
        <f t="shared" si="7"/>
        <v>-14333.11</v>
      </c>
      <c r="BS71" s="47"/>
      <c r="BT71" s="47"/>
      <c r="BU71" s="47">
        <f>BU68-BU66</f>
        <v>-953.6500000000005</v>
      </c>
      <c r="BV71" s="47"/>
      <c r="BW71" s="47"/>
      <c r="BX71" s="47">
        <f>BX68-BX66</f>
        <v>-129.05000000000018</v>
      </c>
      <c r="BY71" s="47"/>
      <c r="BZ71" s="47"/>
      <c r="CA71" s="47">
        <f>CA68-CA66</f>
        <v>-240.8199999999997</v>
      </c>
      <c r="CB71" s="47"/>
      <c r="CC71" s="47"/>
      <c r="CD71" s="47">
        <f>CD68-CD66</f>
        <v>301.5700000000006</v>
      </c>
      <c r="CE71" s="47"/>
      <c r="CF71" s="47"/>
      <c r="CG71" s="47">
        <f>CG68-CG66</f>
        <v>-224.6300000000001</v>
      </c>
      <c r="CH71" s="47"/>
      <c r="CI71" s="47"/>
      <c r="CJ71" s="47">
        <f>CJ68-CJ66</f>
        <v>-377.02999999999975</v>
      </c>
      <c r="CK71" s="47"/>
      <c r="CL71" s="47"/>
      <c r="CM71" s="47">
        <f>CM68-CM66</f>
        <v>-333.85000000000036</v>
      </c>
      <c r="CN71" s="47"/>
      <c r="CO71" s="47"/>
      <c r="CP71" s="47">
        <f>CP68-CP66</f>
        <v>384.75</v>
      </c>
      <c r="CQ71" s="47"/>
      <c r="CR71" s="47"/>
      <c r="CS71" s="47">
        <f>CS68-CS66</f>
        <v>381.77000000000044</v>
      </c>
      <c r="CT71" s="47"/>
      <c r="CU71" s="47"/>
      <c r="CV71" s="47">
        <f>CV68-CV66</f>
        <v>-64.04999999999927</v>
      </c>
      <c r="CW71" s="47"/>
      <c r="CX71" s="47"/>
      <c r="CY71" s="47">
        <f>CY68-CY66</f>
        <v>-386.8800000000001</v>
      </c>
      <c r="CZ71" s="47"/>
      <c r="DA71" s="47"/>
      <c r="DB71" s="47">
        <f>DB68-DB66</f>
        <v>410.5699999999997</v>
      </c>
      <c r="DC71" s="10">
        <f t="shared" si="8"/>
        <v>-1231.2999999999993</v>
      </c>
      <c r="DD71" s="40">
        <f t="shared" si="9"/>
        <v>-15564.41</v>
      </c>
      <c r="DE71" s="47"/>
      <c r="DF71" s="47"/>
      <c r="DG71" s="47">
        <f>DG68-DG66</f>
        <v>-711.7399999999998</v>
      </c>
      <c r="DH71" s="47"/>
      <c r="DI71" s="47"/>
      <c r="DJ71" s="47">
        <f>DJ68-DJ66</f>
        <v>540.9200000000001</v>
      </c>
      <c r="DK71" s="47"/>
      <c r="DL71" s="47"/>
      <c r="DM71" s="47">
        <f>DM68-DM66</f>
        <v>-578.96</v>
      </c>
      <c r="DN71" s="47"/>
      <c r="DO71" s="47"/>
      <c r="DP71" s="47">
        <f>DP68-DP66</f>
        <v>245.33999999999924</v>
      </c>
      <c r="DQ71" s="47"/>
      <c r="DR71" s="47"/>
      <c r="DS71" s="47">
        <f>DS68-DS66</f>
        <v>-178.82000000000062</v>
      </c>
      <c r="DT71" s="47"/>
      <c r="DU71" s="47"/>
      <c r="DV71" s="47">
        <f>DV68-DV66</f>
        <v>239.35000000000036</v>
      </c>
      <c r="DW71" s="47"/>
      <c r="DX71" s="47"/>
      <c r="DY71" s="47">
        <f>DY68-DY66</f>
        <v>237.6200000000008</v>
      </c>
      <c r="DZ71" s="47"/>
      <c r="EA71" s="47"/>
      <c r="EB71" s="47">
        <f>EB68-EB66</f>
        <v>968.8699999999999</v>
      </c>
      <c r="EC71" s="47"/>
      <c r="ED71" s="47"/>
      <c r="EE71" s="47">
        <f>EE68-EE66</f>
        <v>-50.970000000000255</v>
      </c>
      <c r="EF71" s="47"/>
      <c r="EG71" s="47"/>
      <c r="EH71" s="47">
        <f>EH68-EH66</f>
        <v>-55.029999999999745</v>
      </c>
      <c r="EI71" s="47"/>
      <c r="EJ71" s="47"/>
      <c r="EK71" s="47">
        <f>EK68-EK66</f>
        <v>-256.5599999999995</v>
      </c>
      <c r="EL71" s="47"/>
      <c r="EM71" s="47"/>
      <c r="EN71" s="47">
        <f>EN68-EN66</f>
        <v>-324.1999999999998</v>
      </c>
      <c r="EO71" s="33">
        <f t="shared" si="15"/>
        <v>75.82000000000062</v>
      </c>
      <c r="EP71" s="33">
        <f t="shared" si="16"/>
        <v>-15488.59</v>
      </c>
    </row>
    <row r="72" spans="1:146" s="6" customFormat="1" ht="18.75" customHeight="1">
      <c r="A72" s="53" t="s">
        <v>73</v>
      </c>
      <c r="B72" s="54"/>
      <c r="C72" s="55">
        <f>C48+C55+C62+C69</f>
        <v>6647.090000000005</v>
      </c>
      <c r="D72" s="55">
        <f aca="true" t="shared" si="56" ref="D72:Q72">D48+D55+D62+D69</f>
        <v>0</v>
      </c>
      <c r="E72" s="55">
        <f t="shared" si="56"/>
        <v>4157.180000000004</v>
      </c>
      <c r="F72" s="55">
        <f t="shared" si="56"/>
        <v>0</v>
      </c>
      <c r="G72" s="55">
        <f t="shared" si="56"/>
        <v>-495.3799999999983</v>
      </c>
      <c r="H72" s="55">
        <f t="shared" si="56"/>
        <v>0</v>
      </c>
      <c r="I72" s="55">
        <f t="shared" si="56"/>
        <v>3925.810000000005</v>
      </c>
      <c r="J72" s="55">
        <f t="shared" si="56"/>
        <v>0</v>
      </c>
      <c r="K72" s="55">
        <f t="shared" si="56"/>
        <v>-7559.680000000003</v>
      </c>
      <c r="L72" s="55">
        <f t="shared" si="56"/>
        <v>0</v>
      </c>
      <c r="M72" s="55">
        <f t="shared" si="56"/>
        <v>1167.6000000000063</v>
      </c>
      <c r="N72" s="55">
        <f t="shared" si="56"/>
        <v>0</v>
      </c>
      <c r="O72" s="55">
        <f t="shared" si="56"/>
        <v>6762.070000000008</v>
      </c>
      <c r="P72" s="55">
        <f t="shared" si="56"/>
        <v>0</v>
      </c>
      <c r="Q72" s="55">
        <f t="shared" si="56"/>
        <v>-5046.059999999995</v>
      </c>
      <c r="R72" s="55"/>
      <c r="S72" s="18">
        <f>S48+S55+S62+S69</f>
        <v>39265.62</v>
      </c>
      <c r="T72" s="51"/>
      <c r="U72" s="51"/>
      <c r="V72" s="56">
        <f>V48+V55+V62+V69</f>
        <v>-1232.759999999993</v>
      </c>
      <c r="W72" s="56">
        <f aca="true" t="shared" si="57" ref="W72:AL72">W48+W55+W62+W69</f>
        <v>0</v>
      </c>
      <c r="X72" s="56">
        <f t="shared" si="57"/>
        <v>0</v>
      </c>
      <c r="Y72" s="56">
        <f t="shared" si="57"/>
        <v>10813.529999999999</v>
      </c>
      <c r="Z72" s="56">
        <f t="shared" si="57"/>
        <v>0</v>
      </c>
      <c r="AA72" s="56">
        <f t="shared" si="57"/>
        <v>0</v>
      </c>
      <c r="AB72" s="56">
        <f t="shared" si="57"/>
        <v>-10004.579999999994</v>
      </c>
      <c r="AC72" s="56">
        <f t="shared" si="57"/>
        <v>0</v>
      </c>
      <c r="AD72" s="56">
        <f t="shared" si="57"/>
        <v>0</v>
      </c>
      <c r="AE72" s="56">
        <f t="shared" si="57"/>
        <v>-1692.6399999999994</v>
      </c>
      <c r="AF72" s="33">
        <f t="shared" si="5"/>
        <v>37149.17000000001</v>
      </c>
      <c r="AG72" s="56">
        <f t="shared" si="57"/>
        <v>0</v>
      </c>
      <c r="AH72" s="56">
        <f t="shared" si="57"/>
        <v>0</v>
      </c>
      <c r="AI72" s="56">
        <f t="shared" si="57"/>
        <v>15597.300000000001</v>
      </c>
      <c r="AJ72" s="56">
        <f t="shared" si="57"/>
        <v>0</v>
      </c>
      <c r="AK72" s="56">
        <f t="shared" si="57"/>
        <v>0</v>
      </c>
      <c r="AL72" s="56">
        <f t="shared" si="57"/>
        <v>2821.230000000003</v>
      </c>
      <c r="AM72" s="47"/>
      <c r="AN72" s="47"/>
      <c r="AO72" s="47">
        <f>AO48+AO55+AO62+AO69</f>
        <v>947.3400000000029</v>
      </c>
      <c r="AP72" s="47">
        <f aca="true" t="shared" si="58" ref="AP72:AU72">AP48+AP55+AP62+AP69</f>
        <v>0</v>
      </c>
      <c r="AQ72" s="47">
        <f t="shared" si="58"/>
        <v>0</v>
      </c>
      <c r="AR72" s="47">
        <f t="shared" si="58"/>
        <v>3796.9000000000033</v>
      </c>
      <c r="AS72" s="47">
        <f t="shared" si="58"/>
        <v>0</v>
      </c>
      <c r="AT72" s="47">
        <f t="shared" si="58"/>
        <v>0</v>
      </c>
      <c r="AU72" s="47">
        <f t="shared" si="58"/>
        <v>-4625.750000000004</v>
      </c>
      <c r="AV72" s="47"/>
      <c r="AW72" s="47"/>
      <c r="AX72" s="47">
        <f>AX48+AX55+AX62+AX69</f>
        <v>1309.6500000000005</v>
      </c>
      <c r="AY72" s="47">
        <f aca="true" t="shared" si="59" ref="AY72:BD72">AY48+AY55+AY62+AY69</f>
        <v>0</v>
      </c>
      <c r="AZ72" s="47">
        <f t="shared" si="59"/>
        <v>0</v>
      </c>
      <c r="BA72" s="47">
        <f t="shared" si="59"/>
        <v>351.430000000003</v>
      </c>
      <c r="BB72" s="47">
        <f t="shared" si="59"/>
        <v>0</v>
      </c>
      <c r="BC72" s="47">
        <f t="shared" si="59"/>
        <v>0</v>
      </c>
      <c r="BD72" s="47">
        <f t="shared" si="59"/>
        <v>-36163.76000000001</v>
      </c>
      <c r="BE72" s="47">
        <f aca="true" t="shared" si="60" ref="BE72:BM72">BE48+BE55+BE62+BE69</f>
        <v>0</v>
      </c>
      <c r="BF72" s="47">
        <f t="shared" si="60"/>
        <v>0</v>
      </c>
      <c r="BG72" s="47">
        <f t="shared" si="60"/>
        <v>4355.619999999998</v>
      </c>
      <c r="BH72" s="47">
        <f t="shared" si="60"/>
        <v>0</v>
      </c>
      <c r="BI72" s="47">
        <f t="shared" si="60"/>
        <v>0</v>
      </c>
      <c r="BJ72" s="47">
        <f t="shared" si="60"/>
        <v>-2020.380000000002</v>
      </c>
      <c r="BK72" s="47">
        <f t="shared" si="60"/>
        <v>0</v>
      </c>
      <c r="BL72" s="47">
        <f t="shared" si="60"/>
        <v>0</v>
      </c>
      <c r="BM72" s="47">
        <f t="shared" si="60"/>
        <v>-1403.0200000000004</v>
      </c>
      <c r="BN72" s="47">
        <f>BN48+BN55+BN62+BN69</f>
        <v>0</v>
      </c>
      <c r="BO72" s="47">
        <f>BO48+BO55+BO62+BO69</f>
        <v>0</v>
      </c>
      <c r="BP72" s="47">
        <f>BP48+BP55+BP62+BP69</f>
        <v>-813.0400000000009</v>
      </c>
      <c r="BQ72" s="33">
        <f t="shared" si="6"/>
        <v>-15846.480000000005</v>
      </c>
      <c r="BR72" s="33">
        <f t="shared" si="7"/>
        <v>21302.69000000001</v>
      </c>
      <c r="BS72" s="47"/>
      <c r="BT72" s="47"/>
      <c r="BU72" s="47">
        <f>BU48+BU55+BU62+BU69</f>
        <v>-12229.149999999998</v>
      </c>
      <c r="BV72" s="47"/>
      <c r="BW72" s="47"/>
      <c r="BX72" s="47">
        <f>BX48+BX55+BX62+BX69</f>
        <v>216.9000000000051</v>
      </c>
      <c r="BY72" s="47"/>
      <c r="BZ72" s="47"/>
      <c r="CA72" s="47">
        <f>CA48+CA55+CA62+CA69</f>
        <v>124.26000000000204</v>
      </c>
      <c r="CB72" s="47"/>
      <c r="CC72" s="47"/>
      <c r="CD72" s="47">
        <f>CD48+CD55+CD62+CD69</f>
        <v>-3030.25</v>
      </c>
      <c r="CE72" s="47"/>
      <c r="CF72" s="47"/>
      <c r="CG72" s="47">
        <f>CG48+CG55+CG62+CG69</f>
        <v>1900.1600000000017</v>
      </c>
      <c r="CH72" s="47"/>
      <c r="CI72" s="47"/>
      <c r="CJ72" s="47">
        <f>CJ48+CJ55+CJ62+CJ69</f>
        <v>720.059999999999</v>
      </c>
      <c r="CK72" s="47"/>
      <c r="CL72" s="47"/>
      <c r="CM72" s="47">
        <f>CM48+CM55+CM62+CM69</f>
        <v>3247.2199999999966</v>
      </c>
      <c r="CN72" s="47"/>
      <c r="CO72" s="47"/>
      <c r="CP72" s="47">
        <f>CP48+CP55+CP62+CP69</f>
        <v>-504.63000000000375</v>
      </c>
      <c r="CQ72" s="47"/>
      <c r="CR72" s="47"/>
      <c r="CS72" s="47">
        <f>CS48+CS55+CS62+CS69</f>
        <v>-2814.230000000004</v>
      </c>
      <c r="CT72" s="47"/>
      <c r="CU72" s="47"/>
      <c r="CV72" s="47">
        <f>CV48+CV55+CV62+CV69</f>
        <v>529.1599999999999</v>
      </c>
      <c r="CW72" s="47"/>
      <c r="CX72" s="47"/>
      <c r="CY72" s="47">
        <f>CY48+CY55+CY62+CY69</f>
        <v>3313.529999999995</v>
      </c>
      <c r="CZ72" s="47"/>
      <c r="DA72" s="47"/>
      <c r="DB72" s="47">
        <f>DB48+DB55+DB62+DB69</f>
        <v>-3715.220000000001</v>
      </c>
      <c r="DC72" s="10">
        <f t="shared" si="8"/>
        <v>-12242.190000000008</v>
      </c>
      <c r="DD72" s="40">
        <f t="shared" si="9"/>
        <v>9060.500000000002</v>
      </c>
      <c r="DE72" s="47"/>
      <c r="DF72" s="47"/>
      <c r="DG72" s="47">
        <f>DG48+DG55+DG62+DG69</f>
        <v>40494.49999999999</v>
      </c>
      <c r="DH72" s="47"/>
      <c r="DI72" s="47"/>
      <c r="DJ72" s="47">
        <f>DJ48+DJ55+DJ62+DJ69</f>
        <v>-4836.809999999998</v>
      </c>
      <c r="DK72" s="47"/>
      <c r="DL72" s="47"/>
      <c r="DM72" s="47">
        <f>DM48+DM55+DM62+DM69</f>
        <v>6774.850000000001</v>
      </c>
      <c r="DN72" s="47"/>
      <c r="DO72" s="47"/>
      <c r="DP72" s="47">
        <f>DP48+DP55+DP62+DP69</f>
        <v>-2425.470000000004</v>
      </c>
      <c r="DQ72" s="47"/>
      <c r="DR72" s="47"/>
      <c r="DS72" s="47">
        <f>DS48+DS55+DS62+DS69</f>
        <v>-2966.6499999999987</v>
      </c>
      <c r="DT72" s="47"/>
      <c r="DU72" s="47"/>
      <c r="DV72" s="47">
        <f>DV48+DV55+DV62+DV69</f>
        <v>916.0300000000034</v>
      </c>
      <c r="DW72" s="47"/>
      <c r="DX72" s="47"/>
      <c r="DY72" s="47">
        <f>DY48+DY55+DY62+DY69</f>
        <v>-316.15999999999894</v>
      </c>
      <c r="DZ72" s="47"/>
      <c r="EA72" s="47"/>
      <c r="EB72" s="47">
        <f>EB48+EB55+EB62+EB69</f>
        <v>-9871.580000000002</v>
      </c>
      <c r="EC72" s="47"/>
      <c r="ED72" s="47"/>
      <c r="EE72" s="47">
        <f>EE48+EE55+EE62+EE69</f>
        <v>791.5800000000008</v>
      </c>
      <c r="EF72" s="47"/>
      <c r="EG72" s="47"/>
      <c r="EH72" s="47">
        <f>EH48+EH55+EH62+EH69</f>
        <v>-967.9499999999944</v>
      </c>
      <c r="EI72" s="47"/>
      <c r="EJ72" s="47"/>
      <c r="EK72" s="47">
        <f>EK48+EK55+EK62+EK69</f>
        <v>5140.910000000005</v>
      </c>
      <c r="EL72" s="47"/>
      <c r="EM72" s="47"/>
      <c r="EN72" s="47">
        <f>EN48+EN55+EN62+EN69</f>
        <v>2659.6300000000083</v>
      </c>
      <c r="EO72" s="33">
        <f t="shared" si="15"/>
        <v>35392.88000000002</v>
      </c>
      <c r="EP72" s="33">
        <f t="shared" si="16"/>
        <v>44453.38000000002</v>
      </c>
    </row>
    <row r="73" spans="1:146" s="6" customFormat="1" ht="24">
      <c r="A73" s="53" t="s">
        <v>74</v>
      </c>
      <c r="B73" s="54"/>
      <c r="C73" s="55">
        <f>C50+C57+C64+C71</f>
        <v>2753.860000000004</v>
      </c>
      <c r="D73" s="55">
        <f aca="true" t="shared" si="61" ref="D73:Q73">D50+D57+D64+D71</f>
        <v>0</v>
      </c>
      <c r="E73" s="55">
        <f t="shared" si="61"/>
        <v>5827.12999999999</v>
      </c>
      <c r="F73" s="55">
        <f t="shared" si="61"/>
        <v>0</v>
      </c>
      <c r="G73" s="55">
        <f t="shared" si="61"/>
        <v>8798.660000000002</v>
      </c>
      <c r="H73" s="55">
        <f t="shared" si="61"/>
        <v>0</v>
      </c>
      <c r="I73" s="55">
        <f t="shared" si="61"/>
        <v>-92493.50000000003</v>
      </c>
      <c r="J73" s="55">
        <f t="shared" si="61"/>
        <v>0</v>
      </c>
      <c r="K73" s="55">
        <f t="shared" si="61"/>
        <v>13124.869999999999</v>
      </c>
      <c r="L73" s="55">
        <f t="shared" si="61"/>
        <v>0</v>
      </c>
      <c r="M73" s="55">
        <f t="shared" si="61"/>
        <v>2564.359999999995</v>
      </c>
      <c r="N73" s="55">
        <f t="shared" si="61"/>
        <v>0</v>
      </c>
      <c r="O73" s="55">
        <f t="shared" si="61"/>
        <v>-3088.8999999999987</v>
      </c>
      <c r="P73" s="55">
        <f t="shared" si="61"/>
        <v>0</v>
      </c>
      <c r="Q73" s="55">
        <f t="shared" si="61"/>
        <v>14054.029999999993</v>
      </c>
      <c r="R73" s="57"/>
      <c r="S73" s="18">
        <f t="shared" si="45"/>
        <v>-48459.490000000056</v>
      </c>
      <c r="T73" s="51"/>
      <c r="U73" s="51"/>
      <c r="V73" s="56">
        <f>V50+V57+V64+V71</f>
        <v>13923.940000000002</v>
      </c>
      <c r="W73" s="56">
        <f aca="true" t="shared" si="62" ref="W73:AL73">W50+W57+W64+W71</f>
        <v>0</v>
      </c>
      <c r="X73" s="56">
        <f t="shared" si="62"/>
        <v>0</v>
      </c>
      <c r="Y73" s="56">
        <f t="shared" si="62"/>
        <v>7168.6600000000035</v>
      </c>
      <c r="Z73" s="56">
        <f t="shared" si="62"/>
        <v>0</v>
      </c>
      <c r="AA73" s="56">
        <f t="shared" si="62"/>
        <v>0</v>
      </c>
      <c r="AB73" s="56">
        <f t="shared" si="62"/>
        <v>-23089.89000000002</v>
      </c>
      <c r="AC73" s="56">
        <f t="shared" si="62"/>
        <v>0</v>
      </c>
      <c r="AD73" s="56">
        <f t="shared" si="62"/>
        <v>0</v>
      </c>
      <c r="AE73" s="56">
        <f t="shared" si="62"/>
        <v>-30795.760714285705</v>
      </c>
      <c r="AF73" s="33">
        <f t="shared" si="5"/>
        <v>-81252.54071428577</v>
      </c>
      <c r="AG73" s="56">
        <f t="shared" si="62"/>
        <v>0</v>
      </c>
      <c r="AH73" s="56">
        <f t="shared" si="62"/>
        <v>0</v>
      </c>
      <c r="AI73" s="56">
        <f t="shared" si="62"/>
        <v>99.97892063493236</v>
      </c>
      <c r="AJ73" s="56">
        <f t="shared" si="62"/>
        <v>0</v>
      </c>
      <c r="AK73" s="56">
        <f t="shared" si="62"/>
        <v>0</v>
      </c>
      <c r="AL73" s="56">
        <f t="shared" si="62"/>
        <v>-4910.600000000006</v>
      </c>
      <c r="AM73" s="47"/>
      <c r="AN73" s="47"/>
      <c r="AO73" s="47">
        <f>AO50+AO57+AO64+AO71</f>
        <v>3573.0699999999933</v>
      </c>
      <c r="AP73" s="47">
        <f aca="true" t="shared" si="63" ref="AP73:AU73">AP50+AP57+AP64+AP71</f>
        <v>0</v>
      </c>
      <c r="AQ73" s="47">
        <f t="shared" si="63"/>
        <v>0</v>
      </c>
      <c r="AR73" s="47">
        <f t="shared" si="63"/>
        <v>3235.559999999996</v>
      </c>
      <c r="AS73" s="47">
        <f t="shared" si="63"/>
        <v>0</v>
      </c>
      <c r="AT73" s="47">
        <f t="shared" si="63"/>
        <v>0</v>
      </c>
      <c r="AU73" s="47">
        <f t="shared" si="63"/>
        <v>23820.82</v>
      </c>
      <c r="AV73" s="47"/>
      <c r="AW73" s="47"/>
      <c r="AX73" s="47">
        <f>AX50+AX57+AX64+AX71</f>
        <v>19168.190000000002</v>
      </c>
      <c r="AY73" s="47">
        <f aca="true" t="shared" si="64" ref="AY73:BD73">AY50+AY57+AY64+AY71</f>
        <v>0</v>
      </c>
      <c r="AZ73" s="47">
        <f t="shared" si="64"/>
        <v>0</v>
      </c>
      <c r="BA73" s="47">
        <f t="shared" si="64"/>
        <v>20331.140000000014</v>
      </c>
      <c r="BB73" s="47">
        <f t="shared" si="64"/>
        <v>0</v>
      </c>
      <c r="BC73" s="47">
        <f t="shared" si="64"/>
        <v>0</v>
      </c>
      <c r="BD73" s="47">
        <f t="shared" si="64"/>
        <v>52708.55000000002</v>
      </c>
      <c r="BE73" s="47">
        <f aca="true" t="shared" si="65" ref="BE73:BM73">BE50+BE57+BE64+BE71</f>
        <v>0</v>
      </c>
      <c r="BF73" s="47">
        <f t="shared" si="65"/>
        <v>0</v>
      </c>
      <c r="BG73" s="47">
        <f t="shared" si="65"/>
        <v>17447</v>
      </c>
      <c r="BH73" s="47">
        <f t="shared" si="65"/>
        <v>0</v>
      </c>
      <c r="BI73" s="47">
        <f t="shared" si="65"/>
        <v>0</v>
      </c>
      <c r="BJ73" s="47">
        <f t="shared" si="65"/>
        <v>24001.81</v>
      </c>
      <c r="BK73" s="47">
        <f t="shared" si="65"/>
        <v>0</v>
      </c>
      <c r="BL73" s="47">
        <f t="shared" si="65"/>
        <v>0</v>
      </c>
      <c r="BM73" s="47">
        <f t="shared" si="65"/>
        <v>11077.980000000007</v>
      </c>
      <c r="BN73" s="47">
        <f>BN50+BN57+BN64+BN71</f>
        <v>0</v>
      </c>
      <c r="BO73" s="47">
        <f>BO50+BO57+BO64+BO71</f>
        <v>0</v>
      </c>
      <c r="BP73" s="47">
        <f>BP50+BP57+BP64+BP71</f>
        <v>9834.87000000001</v>
      </c>
      <c r="BQ73" s="33">
        <f t="shared" si="6"/>
        <v>180388.36892063497</v>
      </c>
      <c r="BR73" s="33">
        <f t="shared" si="7"/>
        <v>99135.8282063492</v>
      </c>
      <c r="BS73" s="47"/>
      <c r="BT73" s="47"/>
      <c r="BU73" s="47">
        <f>BU50+BU57+BU64+BU71</f>
        <v>8565.600000000002</v>
      </c>
      <c r="BV73" s="47"/>
      <c r="BW73" s="47"/>
      <c r="BX73" s="47">
        <f>BX50+BX57+BX64+BX71</f>
        <v>-39591.480000000025</v>
      </c>
      <c r="BY73" s="47"/>
      <c r="BZ73" s="47"/>
      <c r="CA73" s="47">
        <f>CA50+CA57+CA64+CA71</f>
        <v>-7831.399999999994</v>
      </c>
      <c r="CB73" s="47"/>
      <c r="CC73" s="47"/>
      <c r="CD73" s="47">
        <f>CD50+CD57+CD64+CD71</f>
        <v>-11999.799999999996</v>
      </c>
      <c r="CE73" s="47"/>
      <c r="CF73" s="47"/>
      <c r="CG73" s="47">
        <f>CG50+CG57+CG64+CG71</f>
        <v>4755.089999999998</v>
      </c>
      <c r="CH73" s="47"/>
      <c r="CI73" s="47"/>
      <c r="CJ73" s="47">
        <f>CJ50+CJ57+CJ64+CJ71</f>
        <v>-19574.089999999997</v>
      </c>
      <c r="CK73" s="47"/>
      <c r="CL73" s="47"/>
      <c r="CM73" s="47">
        <f>CM50+CM57+CM64+CM71</f>
        <v>-14435.73</v>
      </c>
      <c r="CN73" s="47"/>
      <c r="CO73" s="47"/>
      <c r="CP73" s="47">
        <f>CP50+CP57+CP64+CP71</f>
        <v>-5786.419999999992</v>
      </c>
      <c r="CQ73" s="47"/>
      <c r="CR73" s="47"/>
      <c r="CS73" s="47">
        <f>CS50+CS57+CS64+CS71</f>
        <v>16580.700000000004</v>
      </c>
      <c r="CT73" s="47"/>
      <c r="CU73" s="47"/>
      <c r="CV73" s="47">
        <f>CV50+CV57+CV64+CV71</f>
        <v>11732.139999999996</v>
      </c>
      <c r="CW73" s="47"/>
      <c r="CX73" s="47"/>
      <c r="CY73" s="47">
        <f>CY50+CY57+CY64+CY71</f>
        <v>-94565.29999999999</v>
      </c>
      <c r="CZ73" s="47"/>
      <c r="DA73" s="47"/>
      <c r="DB73" s="47">
        <f>DB50+DB57+DB64+DB71</f>
        <v>16446.270000000004</v>
      </c>
      <c r="DC73" s="10">
        <f t="shared" si="8"/>
        <v>-135704.41999999995</v>
      </c>
      <c r="DD73" s="40">
        <f t="shared" si="9"/>
        <v>-36568.59179365076</v>
      </c>
      <c r="DE73" s="47"/>
      <c r="DF73" s="47"/>
      <c r="DG73" s="47">
        <f>DG50+DG57+DG64+DG71</f>
        <v>-5669.970000000001</v>
      </c>
      <c r="DH73" s="47"/>
      <c r="DI73" s="47"/>
      <c r="DJ73" s="47">
        <f>DJ50+DJ57+DJ64+DJ71</f>
        <v>44249.46000000001</v>
      </c>
      <c r="DK73" s="47"/>
      <c r="DL73" s="47"/>
      <c r="DM73" s="47">
        <f>DM50+DM57+DM64+DM71</f>
        <v>-97923.56</v>
      </c>
      <c r="DN73" s="47"/>
      <c r="DO73" s="47"/>
      <c r="DP73" s="47">
        <f>DP50+DP57+DP64+DP71</f>
        <v>20259.159999999993</v>
      </c>
      <c r="DQ73" s="47"/>
      <c r="DR73" s="47"/>
      <c r="DS73" s="47">
        <f>DS50+DS57+DS64+DS71</f>
        <v>-52492.53000000002</v>
      </c>
      <c r="DT73" s="47"/>
      <c r="DU73" s="47"/>
      <c r="DV73" s="47">
        <f>DV50+DV57+DV64+DV71</f>
        <v>-25446.500000000007</v>
      </c>
      <c r="DW73" s="47"/>
      <c r="DX73" s="47"/>
      <c r="DY73" s="47">
        <f>DY50+DY57+DY64+DY71</f>
        <v>35276.26</v>
      </c>
      <c r="DZ73" s="47"/>
      <c r="EA73" s="47"/>
      <c r="EB73" s="47">
        <f>EB50+EB57+EB64+EB71</f>
        <v>46999.76000000001</v>
      </c>
      <c r="EC73" s="47"/>
      <c r="ED73" s="47"/>
      <c r="EE73" s="47">
        <f>EE50+EE57+EE64+EE71</f>
        <v>25806.479999999996</v>
      </c>
      <c r="EF73" s="47"/>
      <c r="EG73" s="47"/>
      <c r="EH73" s="47">
        <f>EH50+EH57+EH64+EH71</f>
        <v>33873.19</v>
      </c>
      <c r="EI73" s="47"/>
      <c r="EJ73" s="47"/>
      <c r="EK73" s="47">
        <f>EK50+EK57+EK64+EK71</f>
        <v>33130.7</v>
      </c>
      <c r="EL73" s="47"/>
      <c r="EM73" s="47"/>
      <c r="EN73" s="47">
        <f>EN50+EN57+EN64+EN71</f>
        <v>-94458.51999999999</v>
      </c>
      <c r="EO73" s="102">
        <f t="shared" si="15"/>
        <v>-36396.07000000001</v>
      </c>
      <c r="EP73" s="33">
        <f t="shared" si="16"/>
        <v>-72964.66179365077</v>
      </c>
    </row>
    <row r="74" spans="1:146" ht="12.75">
      <c r="A74" s="58"/>
      <c r="B74" s="58"/>
      <c r="C74" s="58"/>
      <c r="D74" s="58"/>
      <c r="E74" s="59">
        <f>C73+E73</f>
        <v>8580.989999999994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59">
        <f>S73+V73</f>
        <v>-34535.550000000054</v>
      </c>
      <c r="W74" s="8"/>
      <c r="X74" s="8"/>
      <c r="Y74" s="8"/>
      <c r="Z74" s="8"/>
      <c r="AA74" s="8"/>
      <c r="AB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60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</row>
    <row r="75" spans="1:146" ht="14.25">
      <c r="A75" s="131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40">
        <f>AU73+AR73+AO73+AL73+AI73+AE73+AB73+Y73+V73+S73</f>
        <v>-55433.71179365086</v>
      </c>
      <c r="AV75" s="8"/>
      <c r="AW75" s="8"/>
      <c r="AX75" s="40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59">
        <f>BD76+BG73+BJ73</f>
        <v>100280.09</v>
      </c>
      <c r="BK75" s="8"/>
      <c r="BL75" s="8"/>
      <c r="BM75" s="59">
        <f>BJ75+BM73</f>
        <v>111358.07</v>
      </c>
      <c r="BN75" s="8"/>
      <c r="BO75" s="8"/>
      <c r="BP75" s="59">
        <v>91614.04</v>
      </c>
      <c r="BQ75" s="40"/>
      <c r="BS75" s="8"/>
      <c r="BT75" s="8"/>
      <c r="BU75" s="59">
        <f>BP77+BU73</f>
        <v>108313.41</v>
      </c>
      <c r="BV75" s="8"/>
      <c r="BW75" s="8"/>
      <c r="BX75" s="59">
        <f>BU75+BX73</f>
        <v>68721.92999999998</v>
      </c>
      <c r="BY75" s="8"/>
      <c r="BZ75" s="8"/>
      <c r="CA75" s="59">
        <f>BX75+CA73</f>
        <v>60890.529999999984</v>
      </c>
      <c r="CB75" s="8"/>
      <c r="CC75" s="8"/>
      <c r="CD75" s="59">
        <f>CA75+CD73</f>
        <v>48890.72999999999</v>
      </c>
      <c r="CE75" s="8"/>
      <c r="CF75" s="8"/>
      <c r="CG75" s="59">
        <f>CD75+CG73</f>
        <v>53645.819999999985</v>
      </c>
      <c r="CH75" s="8"/>
      <c r="CI75" s="8"/>
      <c r="CJ75" s="59">
        <f>CG75+CJ73</f>
        <v>34071.72999999999</v>
      </c>
      <c r="CK75" s="8"/>
      <c r="CL75" s="8"/>
      <c r="CM75" s="59">
        <f>CJ75+CM73</f>
        <v>19635.99999999999</v>
      </c>
      <c r="CN75" s="8"/>
      <c r="CO75" s="8"/>
      <c r="CP75" s="59">
        <f>CM75+CP73</f>
        <v>13849.579999999998</v>
      </c>
      <c r="CQ75" s="8"/>
      <c r="CR75" s="8"/>
      <c r="CS75" s="59">
        <f>CP77+CS73</f>
        <v>36620.72</v>
      </c>
      <c r="CT75" s="8"/>
      <c r="CU75" s="8"/>
      <c r="CV75" s="59">
        <f>CS77+CV73</f>
        <v>48352.86</v>
      </c>
      <c r="CW75" s="8"/>
      <c r="CX75" s="8"/>
      <c r="CY75" s="59">
        <f>CV77+CY73</f>
        <v>-46212.43999999999</v>
      </c>
      <c r="CZ75" s="8"/>
      <c r="DA75" s="8"/>
      <c r="DB75" s="59">
        <f>CY77+DB73</f>
        <v>-29766.169999999984</v>
      </c>
      <c r="DE75" s="8"/>
      <c r="DF75" s="8"/>
      <c r="DG75" s="59">
        <f>DD77+DG73</f>
        <v>-24819.131793650762</v>
      </c>
      <c r="DH75" s="8"/>
      <c r="DI75" s="8"/>
      <c r="DJ75" s="59">
        <f>DG77+DJ73</f>
        <v>19430.328206349244</v>
      </c>
      <c r="DK75" s="8"/>
      <c r="DL75" s="8"/>
      <c r="DM75" s="59">
        <f>DJ77+DM73</f>
        <v>-78493.23179365075</v>
      </c>
      <c r="DN75" s="8"/>
      <c r="DO75" s="8"/>
      <c r="DP75" s="59">
        <f>DM77+DP73</f>
        <v>-58234.07179365076</v>
      </c>
      <c r="DQ75" s="8"/>
      <c r="DR75" s="8"/>
      <c r="DS75" s="59">
        <f>DP77+DS73</f>
        <v>-110726.60179365077</v>
      </c>
      <c r="DT75" s="8"/>
      <c r="DU75" s="8"/>
      <c r="DV75" s="59">
        <f>DS77+DV73</f>
        <v>-136173.10179365077</v>
      </c>
      <c r="DW75" s="8"/>
      <c r="DX75" s="8"/>
      <c r="DY75" s="59">
        <f>DV77+DY73</f>
        <v>-100896.84179365076</v>
      </c>
      <c r="DZ75" s="8"/>
      <c r="EA75" s="8"/>
      <c r="EB75" s="59">
        <f>DY77+EB73</f>
        <v>-53897.08179365075</v>
      </c>
      <c r="EC75" s="8"/>
      <c r="ED75" s="8"/>
      <c r="EE75" s="59">
        <f>EB75+EE73</f>
        <v>-28090.601793650756</v>
      </c>
      <c r="EF75" s="8"/>
      <c r="EG75" s="8"/>
      <c r="EH75" s="59">
        <f>EE75+EH73</f>
        <v>5782.588206349246</v>
      </c>
      <c r="EI75" s="8"/>
      <c r="EJ75" s="8"/>
      <c r="EK75" s="59">
        <f>EH75+EK73</f>
        <v>38913.28820634924</v>
      </c>
      <c r="EL75" s="8"/>
      <c r="EM75" s="8"/>
      <c r="EN75" s="59">
        <f>EK75+EN73</f>
        <v>-55545.231793650746</v>
      </c>
      <c r="EO75" s="59"/>
      <c r="EP75" s="59"/>
    </row>
    <row r="76" spans="1:146" ht="14.25">
      <c r="A76" s="61"/>
      <c r="B76" s="61"/>
      <c r="C76" s="61"/>
      <c r="D76" s="6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63">
        <v>58831.28</v>
      </c>
      <c r="BE76" s="8"/>
      <c r="BF76" s="8"/>
      <c r="BG76" s="63"/>
      <c r="BH76" s="8"/>
      <c r="BI76" s="8"/>
      <c r="BJ76" s="63"/>
      <c r="BK76" s="8"/>
      <c r="BL76" s="8"/>
      <c r="BM76" s="63"/>
      <c r="BN76" s="8"/>
      <c r="BO76" s="8" t="s">
        <v>351</v>
      </c>
      <c r="BP76" s="64">
        <v>8133.77</v>
      </c>
      <c r="BQ76" s="40"/>
      <c r="BS76" s="8"/>
      <c r="BT76" s="8"/>
      <c r="BU76" s="64"/>
      <c r="BV76" s="8"/>
      <c r="BW76" s="8"/>
      <c r="BX76" s="64"/>
      <c r="BY76" s="8"/>
      <c r="BZ76" s="8"/>
      <c r="CA76" s="64"/>
      <c r="CB76" s="8"/>
      <c r="CC76" s="8"/>
      <c r="CD76" s="64"/>
      <c r="CE76" s="8"/>
      <c r="CF76" s="8"/>
      <c r="CG76" s="64"/>
      <c r="CH76" s="8"/>
      <c r="CI76" s="8"/>
      <c r="CJ76" s="64"/>
      <c r="CK76" s="8"/>
      <c r="CL76" s="8"/>
      <c r="CM76" s="64"/>
      <c r="CN76" s="8"/>
      <c r="CO76" s="8" t="s">
        <v>443</v>
      </c>
      <c r="CP76" s="59">
        <v>6190.44</v>
      </c>
      <c r="CQ76" s="8"/>
      <c r="CR76" s="8" t="s">
        <v>443</v>
      </c>
      <c r="CS76" s="59"/>
      <c r="CT76" s="8"/>
      <c r="CU76" s="8" t="s">
        <v>443</v>
      </c>
      <c r="CV76" s="59"/>
      <c r="CW76" s="8"/>
      <c r="CX76" s="8" t="s">
        <v>443</v>
      </c>
      <c r="CY76" s="59"/>
      <c r="CZ76" s="8"/>
      <c r="DA76" s="8" t="s">
        <v>443</v>
      </c>
      <c r="DB76" s="59">
        <v>3095.22</v>
      </c>
      <c r="DC76" s="10">
        <f>DB76+CY76+CV76+CS76+CP76+CM76+CJ76+CG76+CD76+CA76+BX76+BU76</f>
        <v>9285.66</v>
      </c>
      <c r="DD76" s="40">
        <f>DC76+BP76</f>
        <v>17419.43</v>
      </c>
      <c r="DE76" s="8"/>
      <c r="DF76" s="8" t="s">
        <v>443</v>
      </c>
      <c r="DG76" s="59"/>
      <c r="DH76" s="8"/>
      <c r="DI76" s="8" t="s">
        <v>443</v>
      </c>
      <c r="DJ76" s="59"/>
      <c r="DK76" s="8"/>
      <c r="DL76" s="8" t="s">
        <v>443</v>
      </c>
      <c r="DM76" s="59"/>
      <c r="DN76" s="8"/>
      <c r="DO76" s="8" t="s">
        <v>443</v>
      </c>
      <c r="DP76" s="59"/>
      <c r="DQ76" s="8"/>
      <c r="DR76" s="8" t="s">
        <v>443</v>
      </c>
      <c r="DS76" s="59"/>
      <c r="DT76" s="8"/>
      <c r="DU76" s="8" t="s">
        <v>443</v>
      </c>
      <c r="DV76" s="59"/>
      <c r="DW76" s="8"/>
      <c r="DX76" s="8" t="s">
        <v>443</v>
      </c>
      <c r="DY76" s="59"/>
      <c r="DZ76" s="8"/>
      <c r="EA76" s="8" t="s">
        <v>443</v>
      </c>
      <c r="EB76" s="59"/>
      <c r="EC76" s="8"/>
      <c r="ED76" s="8" t="s">
        <v>443</v>
      </c>
      <c r="EE76" s="59"/>
      <c r="EF76" s="8"/>
      <c r="EG76" s="8" t="s">
        <v>443</v>
      </c>
      <c r="EH76" s="59"/>
      <c r="EI76" s="8"/>
      <c r="EJ76" s="8" t="s">
        <v>443</v>
      </c>
      <c r="EK76" s="59"/>
      <c r="EL76" s="8"/>
      <c r="EM76" s="8" t="s">
        <v>443</v>
      </c>
      <c r="EN76" s="59">
        <v>13995.1</v>
      </c>
      <c r="EO76" s="59"/>
      <c r="EP76" s="59">
        <f>EN76+DD76</f>
        <v>31414.53</v>
      </c>
    </row>
    <row r="77" spans="1:146" ht="15">
      <c r="A77" s="131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59"/>
      <c r="AV77" s="8"/>
      <c r="AW77" s="8"/>
      <c r="AX77" s="59"/>
      <c r="AY77" s="8"/>
      <c r="AZ77" s="8"/>
      <c r="BA77" s="8"/>
      <c r="BB77" s="8"/>
      <c r="BC77" s="8"/>
      <c r="BD77" s="59"/>
      <c r="BE77" s="8"/>
      <c r="BF77" s="8"/>
      <c r="BG77" s="59"/>
      <c r="BH77" s="8"/>
      <c r="BI77" s="8"/>
      <c r="BJ77" s="59"/>
      <c r="BK77" s="8"/>
      <c r="BL77" s="8"/>
      <c r="BM77" s="59"/>
      <c r="BN77" s="8"/>
      <c r="BO77" s="8"/>
      <c r="BP77" s="59">
        <f>BP75+BP76</f>
        <v>99747.81</v>
      </c>
      <c r="BQ77" s="40"/>
      <c r="BS77" s="8"/>
      <c r="BT77" s="8"/>
      <c r="BU77" s="40"/>
      <c r="BV77" s="8"/>
      <c r="BW77" s="8"/>
      <c r="BX77" s="40"/>
      <c r="BY77" s="8"/>
      <c r="BZ77" s="8"/>
      <c r="CA77" s="40"/>
      <c r="CB77" s="8"/>
      <c r="CC77" s="8"/>
      <c r="CD77" s="40"/>
      <c r="CE77" s="8"/>
      <c r="CF77" s="8"/>
      <c r="CG77" s="40"/>
      <c r="CH77" s="8"/>
      <c r="CI77" s="8"/>
      <c r="CJ77" s="40"/>
      <c r="CK77" s="8"/>
      <c r="CL77" s="8"/>
      <c r="CM77" s="40"/>
      <c r="CN77" s="8"/>
      <c r="CO77" s="8"/>
      <c r="CP77" s="59">
        <f>CP75+CP76</f>
        <v>20040.019999999997</v>
      </c>
      <c r="CQ77" s="8"/>
      <c r="CR77" s="8"/>
      <c r="CS77" s="59">
        <f>CS75+CS76</f>
        <v>36620.72</v>
      </c>
      <c r="CT77" s="8"/>
      <c r="CU77" s="8"/>
      <c r="CV77" s="59">
        <f>CV75+CV76</f>
        <v>48352.86</v>
      </c>
      <c r="CW77" s="8"/>
      <c r="CX77" s="8"/>
      <c r="CY77" s="59">
        <f>CY75+CY76</f>
        <v>-46212.43999999999</v>
      </c>
      <c r="CZ77" s="8"/>
      <c r="DA77" s="8"/>
      <c r="DB77" s="59">
        <f>DB75+DB76</f>
        <v>-26670.949999999983</v>
      </c>
      <c r="DD77" s="97">
        <f>DD73+DD76</f>
        <v>-19149.16179365076</v>
      </c>
      <c r="DE77" s="8"/>
      <c r="DF77" s="8"/>
      <c r="DG77" s="59">
        <f>DG75+DG76</f>
        <v>-24819.131793650762</v>
      </c>
      <c r="DH77" s="8"/>
      <c r="DI77" s="8"/>
      <c r="DJ77" s="59">
        <f>DJ75+DJ76</f>
        <v>19430.328206349244</v>
      </c>
      <c r="DK77" s="8"/>
      <c r="DL77" s="8"/>
      <c r="DM77" s="59">
        <f>DM75+DM76</f>
        <v>-78493.23179365075</v>
      </c>
      <c r="DN77" s="8"/>
      <c r="DO77" s="8"/>
      <c r="DP77" s="59">
        <f>DP75+DP76</f>
        <v>-58234.07179365076</v>
      </c>
      <c r="DQ77" s="8"/>
      <c r="DR77" s="8"/>
      <c r="DS77" s="59">
        <f>DS75+DS76</f>
        <v>-110726.60179365077</v>
      </c>
      <c r="DT77" s="8"/>
      <c r="DU77" s="8"/>
      <c r="DV77" s="59">
        <f>DV75+DV76</f>
        <v>-136173.10179365077</v>
      </c>
      <c r="DW77" s="8"/>
      <c r="DX77" s="8"/>
      <c r="DY77" s="59">
        <f>DY75+DY76</f>
        <v>-100896.84179365076</v>
      </c>
      <c r="DZ77" s="8"/>
      <c r="EA77" s="8"/>
      <c r="EB77" s="59">
        <f>EB75+EB76</f>
        <v>-53897.08179365075</v>
      </c>
      <c r="EC77" s="8"/>
      <c r="ED77" s="8"/>
      <c r="EE77" s="59">
        <f>EE75+EE76</f>
        <v>-28090.601793650756</v>
      </c>
      <c r="EF77" s="8"/>
      <c r="EG77" s="8"/>
      <c r="EH77" s="59">
        <f>EH75+EH76</f>
        <v>5782.588206349246</v>
      </c>
      <c r="EI77" s="8"/>
      <c r="EJ77" s="8"/>
      <c r="EK77" s="59">
        <f>EK75+EK76</f>
        <v>38913.28820634924</v>
      </c>
      <c r="EL77" s="8"/>
      <c r="EM77" s="8" t="s">
        <v>577</v>
      </c>
      <c r="EN77" s="59">
        <v>3048</v>
      </c>
      <c r="EO77" s="59"/>
      <c r="EP77" s="59">
        <v>3048</v>
      </c>
    </row>
    <row r="78" spans="1:146" ht="15">
      <c r="A78" s="58"/>
      <c r="B78" s="58"/>
      <c r="C78" s="58"/>
      <c r="D78" s="5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40"/>
      <c r="BS78" s="8"/>
      <c r="BT78" s="8"/>
      <c r="BU78" s="40"/>
      <c r="BV78" s="8"/>
      <c r="BW78" s="8"/>
      <c r="BX78" s="40"/>
      <c r="BY78" s="8"/>
      <c r="BZ78" s="8"/>
      <c r="CA78" s="40"/>
      <c r="CB78" s="8"/>
      <c r="CC78" s="8"/>
      <c r="CD78" s="40"/>
      <c r="CE78" s="8"/>
      <c r="CF78" s="8"/>
      <c r="CG78" s="40"/>
      <c r="CH78" s="8"/>
      <c r="CI78" s="8"/>
      <c r="CJ78" s="40"/>
      <c r="CK78" s="8"/>
      <c r="CL78" s="8"/>
      <c r="CM78" s="40"/>
      <c r="CN78" s="8"/>
      <c r="CO78" s="8"/>
      <c r="CP78" s="40"/>
      <c r="CQ78" s="8"/>
      <c r="CR78" s="8"/>
      <c r="CS78" s="40"/>
      <c r="CT78" s="8"/>
      <c r="CU78" s="8"/>
      <c r="CV78" s="40"/>
      <c r="CW78" s="8"/>
      <c r="CX78" s="8"/>
      <c r="CY78" s="40"/>
      <c r="CZ78" s="8"/>
      <c r="DA78" s="8"/>
      <c r="DB78" s="40"/>
      <c r="DE78" s="8"/>
      <c r="DF78" s="8"/>
      <c r="DG78" s="40"/>
      <c r="DH78" s="8"/>
      <c r="DI78" s="8"/>
      <c r="DJ78" s="40"/>
      <c r="DK78" s="8"/>
      <c r="DL78" s="8"/>
      <c r="DM78" s="40"/>
      <c r="DN78" s="8"/>
      <c r="DO78" s="8"/>
      <c r="DP78" s="40"/>
      <c r="DQ78" s="8"/>
      <c r="DR78" s="8"/>
      <c r="DS78" s="40"/>
      <c r="DT78" s="8"/>
      <c r="DU78" s="8"/>
      <c r="DV78" s="40"/>
      <c r="DW78" s="8"/>
      <c r="DX78" s="8"/>
      <c r="DY78" s="40"/>
      <c r="DZ78" s="8"/>
      <c r="EA78" s="8"/>
      <c r="EB78" s="40"/>
      <c r="EC78" s="8"/>
      <c r="ED78" s="8"/>
      <c r="EE78" s="40"/>
      <c r="EF78" s="8"/>
      <c r="EG78" s="8"/>
      <c r="EH78" s="40"/>
      <c r="EI78" s="8"/>
      <c r="EJ78" s="8"/>
      <c r="EK78" s="40"/>
      <c r="EL78" s="8"/>
      <c r="EM78" s="8"/>
      <c r="EN78" s="40">
        <f>EN75+EN76+EN77</f>
        <v>-38502.13179365075</v>
      </c>
      <c r="EO78" s="40"/>
      <c r="EP78" s="97">
        <f>EP73+EP76+EP77</f>
        <v>-38502.13179365077</v>
      </c>
    </row>
    <row r="79" spans="1:146" ht="15">
      <c r="A79" s="58"/>
      <c r="B79" s="58"/>
      <c r="C79" s="58"/>
      <c r="D79" s="5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40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65"/>
    </row>
    <row r="80" spans="1:146" ht="14.25">
      <c r="A80" s="58"/>
      <c r="B80" s="58"/>
      <c r="C80" s="58"/>
      <c r="D80" s="5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67" t="s">
        <v>585</v>
      </c>
      <c r="EM80" s="68"/>
      <c r="EN80" s="68"/>
      <c r="EO80" s="68" t="s">
        <v>586</v>
      </c>
      <c r="EP80" s="68"/>
    </row>
    <row r="81" spans="1:146" ht="14.25">
      <c r="A81" s="58"/>
      <c r="B81" s="58"/>
      <c r="C81" s="58"/>
      <c r="D81" s="5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68"/>
      <c r="EM81" s="68"/>
      <c r="EN81" s="68"/>
      <c r="EO81" s="68"/>
      <c r="EP81" s="68"/>
    </row>
    <row r="82" spans="1:146" ht="28.5">
      <c r="A82" s="58"/>
      <c r="B82" s="58"/>
      <c r="C82" s="58"/>
      <c r="D82" s="5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69" t="s">
        <v>587</v>
      </c>
      <c r="EM82" s="68"/>
      <c r="EN82" s="68"/>
      <c r="EO82" s="68" t="s">
        <v>599</v>
      </c>
      <c r="EP82" s="68"/>
    </row>
    <row r="83" spans="1:146" ht="14.25">
      <c r="A83" s="58"/>
      <c r="B83" s="58"/>
      <c r="C83" s="58"/>
      <c r="D83" s="5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68"/>
      <c r="EM83" s="68"/>
      <c r="EN83" s="68"/>
      <c r="EO83" s="68"/>
      <c r="EP83" s="68"/>
    </row>
    <row r="84" spans="1:146" ht="12.75">
      <c r="A84" s="58"/>
      <c r="B84" s="58"/>
      <c r="C84" s="58"/>
      <c r="D84" s="5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113" t="s">
        <v>600</v>
      </c>
      <c r="EM84" s="113"/>
      <c r="EN84" s="113"/>
      <c r="EO84" s="103">
        <f>EO45+EO52+EO59+EO66</f>
        <v>1370613.2400000002</v>
      </c>
      <c r="EP84" s="8"/>
    </row>
    <row r="85" spans="1:146" ht="12.75">
      <c r="A85" s="58"/>
      <c r="B85" s="58"/>
      <c r="C85" s="58"/>
      <c r="D85" s="5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113" t="s">
        <v>601</v>
      </c>
      <c r="EM85" s="113"/>
      <c r="EN85" s="113"/>
      <c r="EO85" s="103">
        <f>EO46+EO53+EO60+EO67</f>
        <v>1369610.0500000003</v>
      </c>
      <c r="EP85" s="8"/>
    </row>
    <row r="86" spans="1:146" ht="12.75">
      <c r="A86" s="58"/>
      <c r="B86" s="58"/>
      <c r="C86" s="58"/>
      <c r="D86" s="5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113" t="s">
        <v>602</v>
      </c>
      <c r="EM86" s="113"/>
      <c r="EN86" s="113"/>
      <c r="EO86" s="103">
        <f>EO47+EO54+EO61+EO68</f>
        <v>1334217.1699999997</v>
      </c>
      <c r="EP86" s="8"/>
    </row>
    <row r="87" spans="1:146" ht="12.75">
      <c r="A87" s="58"/>
      <c r="B87" s="58"/>
      <c r="C87" s="58"/>
      <c r="D87" s="5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113" t="s">
        <v>603</v>
      </c>
      <c r="EM87" s="113"/>
      <c r="EN87" s="113"/>
      <c r="EO87" s="103">
        <f>EO86-EO85</f>
        <v>-35392.88000000059</v>
      </c>
      <c r="EP87" s="8"/>
    </row>
    <row r="88" spans="1:146" ht="12.75">
      <c r="A88" s="58"/>
      <c r="B88" s="58"/>
      <c r="C88" s="58"/>
      <c r="D88" s="5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114" t="s">
        <v>604</v>
      </c>
      <c r="EM88" s="114"/>
      <c r="EN88" s="114"/>
      <c r="EO88" s="103">
        <f>EO85-EO84</f>
        <v>-1003.1899999999441</v>
      </c>
      <c r="EP88" s="8"/>
    </row>
    <row r="89" spans="1:146" ht="12.75">
      <c r="A89" s="58"/>
      <c r="B89" s="58"/>
      <c r="C89" s="58"/>
      <c r="D89" s="5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106" t="s">
        <v>605</v>
      </c>
      <c r="EM89" s="107"/>
      <c r="EN89" s="108"/>
      <c r="EO89" s="103">
        <f>DD77</f>
        <v>-19149.16179365076</v>
      </c>
      <c r="EP89" s="8"/>
    </row>
    <row r="90" spans="1:146" ht="12.75">
      <c r="A90" s="58"/>
      <c r="B90" s="58"/>
      <c r="C90" s="58"/>
      <c r="D90" s="5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109" t="s">
        <v>606</v>
      </c>
      <c r="EM90" s="109"/>
      <c r="EN90" s="109"/>
      <c r="EO90" s="104">
        <f>EO89+EO88+EO87+EO91</f>
        <v>-38502.13179365129</v>
      </c>
      <c r="EP90" s="59"/>
    </row>
    <row r="91" spans="1:146" ht="12.75">
      <c r="A91" s="58"/>
      <c r="B91" s="58"/>
      <c r="C91" s="58"/>
      <c r="D91" s="5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110" t="s">
        <v>607</v>
      </c>
      <c r="EM91" s="110"/>
      <c r="EN91" s="110"/>
      <c r="EO91" s="105">
        <f>EN76+EN77</f>
        <v>17043.1</v>
      </c>
      <c r="EP91" s="8"/>
    </row>
    <row r="92" spans="1:146" ht="12.75">
      <c r="A92" s="58"/>
      <c r="B92" s="58"/>
      <c r="C92" s="58"/>
      <c r="D92" s="5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110" t="s">
        <v>608</v>
      </c>
      <c r="EM92" s="110"/>
      <c r="EN92" s="105">
        <f>EN11+EN10+EK9+EK11+EH10+EH12+EH13+EH14+EH16+EH17+EE10+EB12+EB13+DY9+DY10+DV9+DV11+DS13+DP15+DP9+DJ9+DG9+DG10+DG11+DG14</f>
        <v>45217.55999999999</v>
      </c>
      <c r="EO92" s="110" t="s">
        <v>609</v>
      </c>
      <c r="EP92" s="110"/>
    </row>
    <row r="93" spans="1:146" ht="12.75">
      <c r="A93" s="58"/>
      <c r="B93" s="58"/>
      <c r="C93" s="58"/>
      <c r="D93" s="5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58"/>
      <c r="B94" s="58"/>
      <c r="C94" s="58"/>
      <c r="D94" s="5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58"/>
      <c r="B95" s="58"/>
      <c r="C95" s="58"/>
      <c r="D95" s="5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58"/>
      <c r="B96" s="58"/>
      <c r="C96" s="58"/>
      <c r="D96" s="5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8"/>
      <c r="B97" s="58"/>
      <c r="C97" s="58"/>
      <c r="D97" s="5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58"/>
      <c r="B98" s="58"/>
      <c r="C98" s="58"/>
      <c r="D98" s="5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8"/>
      <c r="B99" s="58"/>
      <c r="C99" s="58"/>
      <c r="D99" s="5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8"/>
      <c r="B100" s="58"/>
      <c r="C100" s="58"/>
      <c r="D100" s="5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8"/>
      <c r="B101" s="58"/>
      <c r="C101" s="58"/>
      <c r="D101" s="5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8"/>
      <c r="B102" s="58"/>
      <c r="C102" s="58"/>
      <c r="D102" s="5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8"/>
      <c r="B103" s="58"/>
      <c r="C103" s="58"/>
      <c r="D103" s="5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8"/>
      <c r="B104" s="58"/>
      <c r="C104" s="58"/>
      <c r="D104" s="5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8"/>
      <c r="B105" s="58"/>
      <c r="C105" s="58"/>
      <c r="D105" s="5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8"/>
      <c r="B106" s="58"/>
      <c r="C106" s="58"/>
      <c r="D106" s="5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8"/>
      <c r="B107" s="58"/>
      <c r="C107" s="58"/>
      <c r="D107" s="5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8"/>
      <c r="B108" s="58"/>
      <c r="C108" s="58"/>
      <c r="D108" s="5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8"/>
      <c r="B109" s="58"/>
      <c r="C109" s="58"/>
      <c r="D109" s="5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8"/>
      <c r="B110" s="58"/>
      <c r="C110" s="58"/>
      <c r="D110" s="5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8"/>
      <c r="B111" s="58"/>
      <c r="C111" s="58"/>
      <c r="D111" s="5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8"/>
      <c r="B112" s="58"/>
      <c r="C112" s="58"/>
      <c r="D112" s="5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8"/>
      <c r="B113" s="58"/>
      <c r="C113" s="58"/>
      <c r="D113" s="5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8"/>
      <c r="B114" s="58"/>
      <c r="C114" s="58"/>
      <c r="D114" s="5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8"/>
      <c r="B115" s="58"/>
      <c r="C115" s="58"/>
      <c r="D115" s="5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8"/>
      <c r="B116" s="58"/>
      <c r="C116" s="58"/>
      <c r="D116" s="5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8"/>
      <c r="B117" s="58"/>
      <c r="C117" s="58"/>
      <c r="D117" s="5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66"/>
      <c r="B118" s="66"/>
      <c r="C118" s="66"/>
      <c r="D118" s="66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66"/>
      <c r="B119" s="66"/>
      <c r="C119" s="66"/>
      <c r="D119" s="66"/>
      <c r="T119" s="8"/>
      <c r="U119" s="8"/>
      <c r="V119" s="8"/>
      <c r="W119" s="8"/>
      <c r="X119" s="8"/>
      <c r="Y119" s="8"/>
      <c r="Z119" s="8"/>
      <c r="AA119" s="8"/>
      <c r="AB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66"/>
      <c r="B120" s="66"/>
      <c r="C120" s="66"/>
      <c r="D120" s="66"/>
      <c r="T120" s="8"/>
      <c r="U120" s="8"/>
      <c r="V120" s="8"/>
      <c r="W120" s="8"/>
      <c r="X120" s="8"/>
      <c r="Y120" s="8"/>
      <c r="Z120" s="8"/>
      <c r="AA120" s="8"/>
      <c r="AB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66"/>
      <c r="B121" s="66"/>
      <c r="C121" s="66"/>
      <c r="D121" s="66"/>
      <c r="T121" s="8"/>
      <c r="U121" s="8"/>
      <c r="V121" s="8"/>
      <c r="W121" s="8"/>
      <c r="X121" s="8"/>
      <c r="Y121" s="8"/>
      <c r="Z121" s="8"/>
      <c r="AA121" s="8"/>
      <c r="AB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66"/>
      <c r="B122" s="66"/>
      <c r="C122" s="66"/>
      <c r="D122" s="66"/>
      <c r="T122" s="8"/>
      <c r="U122" s="8"/>
      <c r="V122" s="8"/>
      <c r="W122" s="8"/>
      <c r="X122" s="8"/>
      <c r="Y122" s="8"/>
      <c r="Z122" s="8"/>
      <c r="AA122" s="8"/>
      <c r="AB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66"/>
      <c r="B123" s="66"/>
      <c r="C123" s="66"/>
      <c r="D123" s="66"/>
      <c r="T123" s="8"/>
      <c r="U123" s="8"/>
      <c r="V123" s="8"/>
      <c r="W123" s="8"/>
      <c r="X123" s="8"/>
      <c r="Y123" s="8"/>
      <c r="Z123" s="8"/>
      <c r="AA123" s="8"/>
      <c r="AB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66"/>
      <c r="B124" s="66"/>
      <c r="C124" s="66"/>
      <c r="D124" s="66"/>
      <c r="T124" s="8"/>
      <c r="U124" s="8"/>
      <c r="V124" s="8"/>
      <c r="W124" s="8"/>
      <c r="X124" s="8"/>
      <c r="Y124" s="8"/>
      <c r="Z124" s="8"/>
      <c r="AA124" s="8"/>
      <c r="AB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66"/>
      <c r="B125" s="66"/>
      <c r="C125" s="66"/>
      <c r="D125" s="66"/>
      <c r="T125" s="8"/>
      <c r="U125" s="8"/>
      <c r="V125" s="8"/>
      <c r="W125" s="8"/>
      <c r="X125" s="8"/>
      <c r="Y125" s="8"/>
      <c r="Z125" s="8"/>
      <c r="AA125" s="8"/>
      <c r="AB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66"/>
      <c r="B126" s="66"/>
      <c r="C126" s="66"/>
      <c r="D126" s="66"/>
      <c r="T126" s="8"/>
      <c r="U126" s="8"/>
      <c r="V126" s="8"/>
      <c r="W126" s="8"/>
      <c r="X126" s="8"/>
      <c r="Y126" s="8"/>
      <c r="Z126" s="8"/>
      <c r="AA126" s="8"/>
      <c r="AB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66"/>
      <c r="B127" s="66"/>
      <c r="C127" s="66"/>
      <c r="D127" s="66"/>
      <c r="T127" s="8"/>
      <c r="U127" s="8"/>
      <c r="V127" s="8"/>
      <c r="W127" s="8"/>
      <c r="X127" s="8"/>
      <c r="Y127" s="8"/>
      <c r="Z127" s="8"/>
      <c r="AA127" s="8"/>
      <c r="AB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66"/>
      <c r="B128" s="66"/>
      <c r="C128" s="66"/>
      <c r="D128" s="66"/>
      <c r="T128" s="8"/>
      <c r="U128" s="8"/>
      <c r="V128" s="8"/>
      <c r="W128" s="8"/>
      <c r="X128" s="8"/>
      <c r="Y128" s="8"/>
      <c r="Z128" s="8"/>
      <c r="AA128" s="8"/>
      <c r="AB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66"/>
      <c r="B129" s="66"/>
      <c r="C129" s="66"/>
      <c r="D129" s="66"/>
      <c r="T129" s="8"/>
      <c r="U129" s="8"/>
      <c r="V129" s="8"/>
      <c r="W129" s="8"/>
      <c r="X129" s="8"/>
      <c r="Y129" s="8"/>
      <c r="Z129" s="8"/>
      <c r="AA129" s="8"/>
      <c r="AB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66"/>
      <c r="B130" s="66"/>
      <c r="C130" s="66"/>
      <c r="D130" s="66"/>
      <c r="T130" s="8"/>
      <c r="U130" s="8"/>
      <c r="V130" s="8"/>
      <c r="W130" s="8"/>
      <c r="X130" s="8"/>
      <c r="Y130" s="8"/>
      <c r="Z130" s="8"/>
      <c r="AA130" s="8"/>
      <c r="AB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66"/>
      <c r="B131" s="66"/>
      <c r="C131" s="66"/>
      <c r="D131" s="66"/>
      <c r="T131" s="8"/>
      <c r="U131" s="8"/>
      <c r="V131" s="8"/>
      <c r="W131" s="8"/>
      <c r="X131" s="8"/>
      <c r="Y131" s="8"/>
      <c r="Z131" s="8"/>
      <c r="AA131" s="8"/>
      <c r="AB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66"/>
      <c r="B132" s="66"/>
      <c r="C132" s="66"/>
      <c r="D132" s="66"/>
      <c r="T132" s="8"/>
      <c r="U132" s="8"/>
      <c r="V132" s="8"/>
      <c r="W132" s="8"/>
      <c r="X132" s="8"/>
      <c r="Y132" s="8"/>
      <c r="Z132" s="8"/>
      <c r="AA132" s="8"/>
      <c r="AB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66"/>
      <c r="B133" s="66"/>
      <c r="C133" s="66"/>
      <c r="D133" s="66"/>
      <c r="T133" s="8"/>
      <c r="U133" s="8"/>
      <c r="V133" s="8"/>
      <c r="W133" s="8"/>
      <c r="X133" s="8"/>
      <c r="Y133" s="8"/>
      <c r="Z133" s="8"/>
      <c r="AA133" s="8"/>
      <c r="AB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66"/>
      <c r="B134" s="66"/>
      <c r="C134" s="66"/>
      <c r="D134" s="66"/>
      <c r="T134" s="8"/>
      <c r="U134" s="8"/>
      <c r="V134" s="8"/>
      <c r="W134" s="8"/>
      <c r="X134" s="8"/>
      <c r="Y134" s="8"/>
      <c r="Z134" s="8"/>
      <c r="AA134" s="8"/>
      <c r="AB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66"/>
      <c r="B135" s="66"/>
      <c r="C135" s="66"/>
      <c r="D135" s="66"/>
      <c r="T135" s="8"/>
      <c r="U135" s="8"/>
      <c r="V135" s="8"/>
      <c r="W135" s="8"/>
      <c r="X135" s="8"/>
      <c r="Y135" s="8"/>
      <c r="Z135" s="8"/>
      <c r="AA135" s="8"/>
      <c r="AB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66"/>
      <c r="B136" s="66"/>
      <c r="C136" s="66"/>
      <c r="D136" s="66"/>
      <c r="T136" s="8"/>
      <c r="U136" s="8"/>
      <c r="V136" s="8"/>
      <c r="W136" s="8"/>
      <c r="X136" s="8"/>
      <c r="Y136" s="8"/>
      <c r="Z136" s="8"/>
      <c r="AA136" s="8"/>
      <c r="AB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66"/>
      <c r="B137" s="66"/>
      <c r="C137" s="66"/>
      <c r="D137" s="66"/>
      <c r="T137" s="8"/>
      <c r="U137" s="8"/>
      <c r="V137" s="8"/>
      <c r="W137" s="8"/>
      <c r="X137" s="8"/>
      <c r="Y137" s="8"/>
      <c r="Z137" s="8"/>
      <c r="AA137" s="8"/>
      <c r="AB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66"/>
      <c r="B138" s="66"/>
      <c r="C138" s="66"/>
      <c r="D138" s="66"/>
      <c r="T138" s="8"/>
      <c r="U138" s="8"/>
      <c r="V138" s="8"/>
      <c r="W138" s="8"/>
      <c r="X138" s="8"/>
      <c r="Y138" s="8"/>
      <c r="Z138" s="8"/>
      <c r="AA138" s="8"/>
      <c r="AB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ht="12.75">
      <c r="A139" s="66"/>
      <c r="B139" s="66"/>
      <c r="C139" s="66"/>
      <c r="D139" s="66"/>
      <c r="T139" s="8"/>
      <c r="U139" s="8"/>
      <c r="V139" s="8"/>
      <c r="W139" s="8"/>
      <c r="X139" s="8"/>
      <c r="Y139" s="8"/>
      <c r="Z139" s="8"/>
      <c r="AA139" s="8"/>
      <c r="AB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</row>
    <row r="140" spans="1:146" ht="12.75">
      <c r="A140" s="66"/>
      <c r="B140" s="66"/>
      <c r="C140" s="66"/>
      <c r="D140" s="66"/>
      <c r="T140" s="8"/>
      <c r="U140" s="8"/>
      <c r="V140" s="8"/>
      <c r="W140" s="8"/>
      <c r="X140" s="8"/>
      <c r="Y140" s="8"/>
      <c r="Z140" s="8"/>
      <c r="AA140" s="8"/>
      <c r="AB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</row>
    <row r="141" spans="1:146" ht="12.75">
      <c r="A141" s="66"/>
      <c r="B141" s="66"/>
      <c r="C141" s="66"/>
      <c r="D141" s="66"/>
      <c r="T141" s="8"/>
      <c r="U141" s="8"/>
      <c r="V141" s="8"/>
      <c r="W141" s="8"/>
      <c r="X141" s="8"/>
      <c r="Y141" s="8"/>
      <c r="Z141" s="8"/>
      <c r="AA141" s="8"/>
      <c r="AB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</row>
    <row r="142" spans="1:146" ht="12.75">
      <c r="A142" s="66"/>
      <c r="B142" s="66"/>
      <c r="C142" s="66"/>
      <c r="D142" s="66"/>
      <c r="T142" s="8"/>
      <c r="U142" s="8"/>
      <c r="V142" s="8"/>
      <c r="W142" s="8"/>
      <c r="X142" s="8"/>
      <c r="Y142" s="8"/>
      <c r="Z142" s="8"/>
      <c r="AA142" s="8"/>
      <c r="AB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</row>
    <row r="143" spans="1:146" ht="12.75">
      <c r="A143" s="66"/>
      <c r="B143" s="66"/>
      <c r="C143" s="66"/>
      <c r="D143" s="66"/>
      <c r="T143" s="8"/>
      <c r="U143" s="8"/>
      <c r="V143" s="8"/>
      <c r="W143" s="8"/>
      <c r="X143" s="8"/>
      <c r="Y143" s="8"/>
      <c r="Z143" s="8"/>
      <c r="AA143" s="8"/>
      <c r="AB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</row>
    <row r="144" spans="1:146" ht="12.75">
      <c r="A144" s="66"/>
      <c r="B144" s="66"/>
      <c r="C144" s="66"/>
      <c r="D144" s="66"/>
      <c r="T144" s="8"/>
      <c r="U144" s="8"/>
      <c r="V144" s="8"/>
      <c r="W144" s="8"/>
      <c r="X144" s="8"/>
      <c r="Y144" s="8"/>
      <c r="Z144" s="8"/>
      <c r="AA144" s="8"/>
      <c r="AB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</row>
    <row r="145" spans="1:146" ht="12.75">
      <c r="A145" s="66"/>
      <c r="B145" s="66"/>
      <c r="C145" s="66"/>
      <c r="D145" s="66"/>
      <c r="T145" s="8"/>
      <c r="U145" s="8"/>
      <c r="V145" s="8"/>
      <c r="W145" s="8"/>
      <c r="X145" s="8"/>
      <c r="Y145" s="8"/>
      <c r="Z145" s="8"/>
      <c r="AA145" s="8"/>
      <c r="AB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</row>
    <row r="146" spans="1:146" ht="12.75">
      <c r="A146" s="66"/>
      <c r="B146" s="66"/>
      <c r="C146" s="66"/>
      <c r="D146" s="66"/>
      <c r="T146" s="8"/>
      <c r="U146" s="8"/>
      <c r="V146" s="8"/>
      <c r="W146" s="8"/>
      <c r="X146" s="8"/>
      <c r="Y146" s="8"/>
      <c r="Z146" s="8"/>
      <c r="AA146" s="8"/>
      <c r="AB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</row>
    <row r="147" spans="1:146" ht="12.75">
      <c r="A147" s="66"/>
      <c r="B147" s="66"/>
      <c r="C147" s="66"/>
      <c r="D147" s="66"/>
      <c r="T147" s="8"/>
      <c r="U147" s="8"/>
      <c r="V147" s="8"/>
      <c r="W147" s="8"/>
      <c r="X147" s="8"/>
      <c r="Y147" s="8"/>
      <c r="Z147" s="8"/>
      <c r="AA147" s="8"/>
      <c r="AB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</row>
    <row r="148" spans="1:146" ht="12.75">
      <c r="A148" s="66"/>
      <c r="B148" s="66"/>
      <c r="C148" s="66"/>
      <c r="D148" s="66"/>
      <c r="T148" s="8"/>
      <c r="U148" s="8"/>
      <c r="V148" s="8"/>
      <c r="W148" s="8"/>
      <c r="X148" s="8"/>
      <c r="Y148" s="8"/>
      <c r="Z148" s="8"/>
      <c r="AA148" s="8"/>
      <c r="AB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</row>
    <row r="149" spans="1:38" ht="12.75">
      <c r="A149" s="66"/>
      <c r="B149" s="66"/>
      <c r="C149" s="66"/>
      <c r="D149" s="66"/>
      <c r="T149" s="8"/>
      <c r="U149" s="8"/>
      <c r="V149" s="8"/>
      <c r="W149" s="8"/>
      <c r="X149" s="8"/>
      <c r="Y149" s="8"/>
      <c r="Z149" s="8"/>
      <c r="AA149" s="8"/>
      <c r="AB149" s="8"/>
      <c r="AG149" s="8"/>
      <c r="AH149" s="8"/>
      <c r="AI149" s="8"/>
      <c r="AJ149" s="8"/>
      <c r="AK149" s="8"/>
      <c r="AL149" s="8"/>
    </row>
    <row r="150" spans="1:38" ht="12.75">
      <c r="A150" s="66"/>
      <c r="B150" s="66"/>
      <c r="C150" s="66"/>
      <c r="D150" s="66"/>
      <c r="T150" s="8"/>
      <c r="U150" s="8"/>
      <c r="V150" s="8"/>
      <c r="W150" s="8"/>
      <c r="X150" s="8"/>
      <c r="Y150" s="8"/>
      <c r="Z150" s="8"/>
      <c r="AA150" s="8"/>
      <c r="AB150" s="8"/>
      <c r="AG150" s="8"/>
      <c r="AH150" s="8"/>
      <c r="AI150" s="8"/>
      <c r="AJ150" s="8"/>
      <c r="AK150" s="8"/>
      <c r="AL150" s="8"/>
    </row>
    <row r="151" spans="1:38" ht="12.75">
      <c r="A151" s="66"/>
      <c r="B151" s="66"/>
      <c r="C151" s="66"/>
      <c r="D151" s="66"/>
      <c r="T151" s="8"/>
      <c r="U151" s="8"/>
      <c r="V151" s="8"/>
      <c r="W151" s="8"/>
      <c r="X151" s="8"/>
      <c r="Y151" s="8"/>
      <c r="Z151" s="8"/>
      <c r="AA151" s="8"/>
      <c r="AB151" s="8"/>
      <c r="AG151" s="8"/>
      <c r="AH151" s="8"/>
      <c r="AI151" s="8"/>
      <c r="AJ151" s="8"/>
      <c r="AK151" s="8"/>
      <c r="AL151" s="8"/>
    </row>
    <row r="152" spans="1:38" ht="12.75">
      <c r="A152" s="66"/>
      <c r="B152" s="66"/>
      <c r="C152" s="66"/>
      <c r="D152" s="66"/>
      <c r="T152" s="8"/>
      <c r="U152" s="8"/>
      <c r="V152" s="8"/>
      <c r="W152" s="8"/>
      <c r="X152" s="8"/>
      <c r="Y152" s="8"/>
      <c r="Z152" s="8"/>
      <c r="AA152" s="8"/>
      <c r="AB152" s="8"/>
      <c r="AG152" s="8"/>
      <c r="AH152" s="8"/>
      <c r="AI152" s="8"/>
      <c r="AJ152" s="8"/>
      <c r="AK152" s="8"/>
      <c r="AL152" s="8"/>
    </row>
    <row r="153" spans="1:38" ht="12.75">
      <c r="A153" s="66"/>
      <c r="B153" s="66"/>
      <c r="C153" s="66"/>
      <c r="D153" s="66"/>
      <c r="T153" s="8"/>
      <c r="U153" s="8"/>
      <c r="V153" s="8"/>
      <c r="W153" s="8"/>
      <c r="X153" s="8"/>
      <c r="Y153" s="8"/>
      <c r="Z153" s="8"/>
      <c r="AA153" s="8"/>
      <c r="AB153" s="8"/>
      <c r="AG153" s="8"/>
      <c r="AH153" s="8"/>
      <c r="AI153" s="8"/>
      <c r="AJ153" s="8"/>
      <c r="AK153" s="8"/>
      <c r="AL153" s="8"/>
    </row>
    <row r="154" spans="1:38" ht="12.75">
      <c r="A154" s="66"/>
      <c r="B154" s="66"/>
      <c r="C154" s="66"/>
      <c r="D154" s="66"/>
      <c r="T154" s="8"/>
      <c r="U154" s="8"/>
      <c r="V154" s="8"/>
      <c r="W154" s="8"/>
      <c r="X154" s="8"/>
      <c r="Y154" s="8"/>
      <c r="Z154" s="8"/>
      <c r="AA154" s="8"/>
      <c r="AB154" s="8"/>
      <c r="AG154" s="8"/>
      <c r="AH154" s="8"/>
      <c r="AI154" s="8"/>
      <c r="AJ154" s="8"/>
      <c r="AK154" s="8"/>
      <c r="AL154" s="8"/>
    </row>
    <row r="155" spans="1:38" ht="12.75">
      <c r="A155" s="66"/>
      <c r="B155" s="66"/>
      <c r="C155" s="66"/>
      <c r="D155" s="66"/>
      <c r="T155" s="8"/>
      <c r="U155" s="8"/>
      <c r="V155" s="8"/>
      <c r="W155" s="8"/>
      <c r="X155" s="8"/>
      <c r="Y155" s="8"/>
      <c r="Z155" s="8"/>
      <c r="AA155" s="8"/>
      <c r="AB155" s="8"/>
      <c r="AG155" s="8"/>
      <c r="AH155" s="8"/>
      <c r="AI155" s="8"/>
      <c r="AJ155" s="8"/>
      <c r="AK155" s="8"/>
      <c r="AL155" s="8"/>
    </row>
    <row r="156" spans="1:38" ht="12.75">
      <c r="A156" s="66"/>
      <c r="B156" s="66"/>
      <c r="C156" s="66"/>
      <c r="D156" s="66"/>
      <c r="T156" s="8"/>
      <c r="U156" s="8"/>
      <c r="V156" s="8"/>
      <c r="W156" s="8"/>
      <c r="X156" s="8"/>
      <c r="Y156" s="8"/>
      <c r="Z156" s="8"/>
      <c r="AA156" s="8"/>
      <c r="AB156" s="8"/>
      <c r="AG156" s="8"/>
      <c r="AH156" s="8"/>
      <c r="AI156" s="8"/>
      <c r="AJ156" s="8"/>
      <c r="AK156" s="8"/>
      <c r="AL156" s="8"/>
    </row>
    <row r="157" spans="1:38" ht="12.75">
      <c r="A157" s="66"/>
      <c r="B157" s="66"/>
      <c r="C157" s="66"/>
      <c r="D157" s="66"/>
      <c r="T157" s="8"/>
      <c r="U157" s="8"/>
      <c r="V157" s="8"/>
      <c r="W157" s="8"/>
      <c r="X157" s="8"/>
      <c r="Y157" s="8"/>
      <c r="Z157" s="8"/>
      <c r="AA157" s="8"/>
      <c r="AB157" s="8"/>
      <c r="AG157" s="8"/>
      <c r="AH157" s="8"/>
      <c r="AI157" s="8"/>
      <c r="AJ157" s="8"/>
      <c r="AK157" s="8"/>
      <c r="AL157" s="8"/>
    </row>
    <row r="158" spans="1:4" ht="12.75">
      <c r="A158" s="66"/>
      <c r="B158" s="66"/>
      <c r="C158" s="66"/>
      <c r="D158" s="66"/>
    </row>
    <row r="159" spans="1:4" ht="12.75">
      <c r="A159" s="66"/>
      <c r="B159" s="66"/>
      <c r="C159" s="66"/>
      <c r="D159" s="66"/>
    </row>
    <row r="160" spans="1:4" ht="12.75">
      <c r="A160" s="66"/>
      <c r="B160" s="66"/>
      <c r="C160" s="66"/>
      <c r="D160" s="66"/>
    </row>
    <row r="161" spans="1:4" ht="12.75">
      <c r="A161" s="66"/>
      <c r="B161" s="66"/>
      <c r="C161" s="66"/>
      <c r="D161" s="66"/>
    </row>
    <row r="162" spans="1:4" ht="12.75">
      <c r="A162" s="66"/>
      <c r="B162" s="66"/>
      <c r="C162" s="66"/>
      <c r="D162" s="66"/>
    </row>
    <row r="163" spans="1:4" ht="12.75">
      <c r="A163" s="66"/>
      <c r="B163" s="66"/>
      <c r="C163" s="66"/>
      <c r="D163" s="66"/>
    </row>
    <row r="164" spans="1:4" ht="12.75">
      <c r="A164" s="66"/>
      <c r="B164" s="66"/>
      <c r="C164" s="66"/>
      <c r="D164" s="66"/>
    </row>
    <row r="165" spans="1:4" ht="12.75">
      <c r="A165" s="66"/>
      <c r="B165" s="66"/>
      <c r="C165" s="66"/>
      <c r="D165" s="66"/>
    </row>
    <row r="166" spans="1:4" ht="12.75">
      <c r="A166" s="66"/>
      <c r="B166" s="66"/>
      <c r="C166" s="66"/>
      <c r="D166" s="66"/>
    </row>
    <row r="167" spans="1:4" ht="12.75">
      <c r="A167" s="66"/>
      <c r="B167" s="66"/>
      <c r="C167" s="66"/>
      <c r="D167" s="66"/>
    </row>
    <row r="168" spans="1:4" ht="12.75">
      <c r="A168" s="66"/>
      <c r="B168" s="66"/>
      <c r="C168" s="66"/>
      <c r="D168" s="66"/>
    </row>
    <row r="169" spans="1:4" ht="12.75">
      <c r="A169" s="66"/>
      <c r="B169" s="66"/>
      <c r="C169" s="66"/>
      <c r="D169" s="66"/>
    </row>
    <row r="170" spans="1:4" ht="12.75">
      <c r="A170" s="66"/>
      <c r="B170" s="66"/>
      <c r="C170" s="66"/>
      <c r="D170" s="66"/>
    </row>
    <row r="171" spans="1:4" ht="12.75">
      <c r="A171" s="66"/>
      <c r="B171" s="66"/>
      <c r="C171" s="66"/>
      <c r="D171" s="66"/>
    </row>
    <row r="172" spans="1:4" ht="12.75">
      <c r="A172" s="66"/>
      <c r="B172" s="66"/>
      <c r="C172" s="66"/>
      <c r="D172" s="66"/>
    </row>
    <row r="173" spans="1:4" ht="12.75">
      <c r="A173" s="66"/>
      <c r="B173" s="66"/>
      <c r="C173" s="66"/>
      <c r="D173" s="66"/>
    </row>
    <row r="174" spans="1:4" ht="12.75">
      <c r="A174" s="66"/>
      <c r="B174" s="66"/>
      <c r="C174" s="66"/>
      <c r="D174" s="66"/>
    </row>
    <row r="175" spans="1:4" ht="12.75">
      <c r="A175" s="66"/>
      <c r="B175" s="66"/>
      <c r="C175" s="66"/>
      <c r="D175" s="66"/>
    </row>
    <row r="176" spans="1:4" ht="12.75">
      <c r="A176" s="66"/>
      <c r="B176" s="66"/>
      <c r="C176" s="66"/>
      <c r="D176" s="66"/>
    </row>
    <row r="177" spans="1:4" ht="12.75">
      <c r="A177" s="66"/>
      <c r="B177" s="66"/>
      <c r="C177" s="66"/>
      <c r="D177" s="66"/>
    </row>
    <row r="178" spans="1:4" ht="12.75">
      <c r="A178" s="66"/>
      <c r="B178" s="66"/>
      <c r="C178" s="66"/>
      <c r="D178" s="66"/>
    </row>
    <row r="179" spans="1:4" ht="12.75">
      <c r="A179" s="66"/>
      <c r="B179" s="66"/>
      <c r="C179" s="66"/>
      <c r="D179" s="66"/>
    </row>
    <row r="180" spans="1:4" ht="12.75">
      <c r="A180" s="66"/>
      <c r="B180" s="66"/>
      <c r="C180" s="66"/>
      <c r="D180" s="66"/>
    </row>
    <row r="181" spans="1:4" ht="12.75">
      <c r="A181" s="66"/>
      <c r="B181" s="66"/>
      <c r="C181" s="66"/>
      <c r="D181" s="66"/>
    </row>
    <row r="182" spans="1:4" ht="12.75">
      <c r="A182" s="66"/>
      <c r="B182" s="66"/>
      <c r="C182" s="66"/>
      <c r="D182" s="66"/>
    </row>
    <row r="183" spans="1:4" ht="12.75">
      <c r="A183" s="66"/>
      <c r="B183" s="66"/>
      <c r="C183" s="66"/>
      <c r="D183" s="66"/>
    </row>
    <row r="184" spans="1:4" ht="12.75">
      <c r="A184" s="66"/>
      <c r="B184" s="66"/>
      <c r="C184" s="66"/>
      <c r="D184" s="66"/>
    </row>
    <row r="185" spans="1:4" ht="12.75">
      <c r="A185" s="66"/>
      <c r="B185" s="66"/>
      <c r="C185" s="66"/>
      <c r="D185" s="66"/>
    </row>
    <row r="186" spans="1:4" ht="12.75">
      <c r="A186" s="66"/>
      <c r="B186" s="66"/>
      <c r="C186" s="66"/>
      <c r="D186" s="66"/>
    </row>
    <row r="187" spans="1:4" ht="12.75">
      <c r="A187" s="66"/>
      <c r="B187" s="66"/>
      <c r="C187" s="66"/>
      <c r="D187" s="66"/>
    </row>
    <row r="188" spans="1:4" ht="12.75">
      <c r="A188" s="66"/>
      <c r="B188" s="66"/>
      <c r="C188" s="66"/>
      <c r="D188" s="66"/>
    </row>
    <row r="189" spans="1:4" ht="12.75">
      <c r="A189" s="66"/>
      <c r="B189" s="66"/>
      <c r="C189" s="66"/>
      <c r="D189" s="66"/>
    </row>
    <row r="190" spans="1:4" ht="12.75">
      <c r="A190" s="66"/>
      <c r="B190" s="66"/>
      <c r="C190" s="66"/>
      <c r="D190" s="66"/>
    </row>
    <row r="191" spans="1:4" ht="12.75">
      <c r="A191" s="66"/>
      <c r="B191" s="66"/>
      <c r="C191" s="66"/>
      <c r="D191" s="66"/>
    </row>
    <row r="192" spans="1:4" ht="12.75">
      <c r="A192" s="66"/>
      <c r="B192" s="66"/>
      <c r="C192" s="66"/>
      <c r="D192" s="66"/>
    </row>
    <row r="193" spans="1:4" ht="12.75">
      <c r="A193" s="66"/>
      <c r="B193" s="66"/>
      <c r="C193" s="66"/>
      <c r="D193" s="66"/>
    </row>
    <row r="194" spans="1:4" ht="12.75">
      <c r="A194" s="66"/>
      <c r="B194" s="66"/>
      <c r="C194" s="66"/>
      <c r="D194" s="66"/>
    </row>
    <row r="195" spans="1:4" ht="12.75">
      <c r="A195" s="66"/>
      <c r="B195" s="66"/>
      <c r="C195" s="66"/>
      <c r="D195" s="66"/>
    </row>
    <row r="196" spans="1:4" ht="12.75">
      <c r="A196" s="66"/>
      <c r="B196" s="66"/>
      <c r="C196" s="66"/>
      <c r="D196" s="66"/>
    </row>
    <row r="197" spans="1:4" ht="12.75">
      <c r="A197" s="66"/>
      <c r="B197" s="66"/>
      <c r="C197" s="66"/>
      <c r="D197" s="66"/>
    </row>
    <row r="198" spans="1:4" ht="12.75">
      <c r="A198" s="66"/>
      <c r="B198" s="66"/>
      <c r="C198" s="66"/>
      <c r="D198" s="66"/>
    </row>
    <row r="199" spans="1:4" ht="12.75">
      <c r="A199" s="66"/>
      <c r="B199" s="66"/>
      <c r="C199" s="66"/>
      <c r="D199" s="66"/>
    </row>
    <row r="200" spans="1:4" ht="12.75">
      <c r="A200" s="66"/>
      <c r="B200" s="66"/>
      <c r="C200" s="66"/>
      <c r="D200" s="66"/>
    </row>
    <row r="201" spans="1:4" ht="12.75">
      <c r="A201" s="66"/>
      <c r="B201" s="66"/>
      <c r="C201" s="66"/>
      <c r="D201" s="66"/>
    </row>
    <row r="202" spans="1:4" ht="12.75">
      <c r="A202" s="66"/>
      <c r="B202" s="66"/>
      <c r="C202" s="66"/>
      <c r="D202" s="66"/>
    </row>
    <row r="203" spans="1:4" ht="12.75">
      <c r="A203" s="66"/>
      <c r="B203" s="66"/>
      <c r="C203" s="66"/>
      <c r="D203" s="66"/>
    </row>
    <row r="204" spans="1:4" ht="12.75">
      <c r="A204" s="66"/>
      <c r="B204" s="66"/>
      <c r="C204" s="66"/>
      <c r="D204" s="66"/>
    </row>
    <row r="205" spans="1:4" ht="12.75">
      <c r="A205" s="66"/>
      <c r="B205" s="66"/>
      <c r="C205" s="66"/>
      <c r="D205" s="66"/>
    </row>
    <row r="206" spans="1:4" ht="12.75">
      <c r="A206" s="66"/>
      <c r="B206" s="66"/>
      <c r="C206" s="66"/>
      <c r="D206" s="66"/>
    </row>
    <row r="207" spans="1:4" ht="12.75">
      <c r="A207" s="66"/>
      <c r="B207" s="66"/>
      <c r="C207" s="66"/>
      <c r="D207" s="66"/>
    </row>
    <row r="208" spans="1:4" ht="12.75">
      <c r="A208" s="66"/>
      <c r="B208" s="66"/>
      <c r="C208" s="66"/>
      <c r="D208" s="66"/>
    </row>
    <row r="209" spans="1:4" ht="12.75">
      <c r="A209" s="66"/>
      <c r="B209" s="66"/>
      <c r="C209" s="66"/>
      <c r="D209" s="66"/>
    </row>
    <row r="210" spans="1:4" ht="12.75">
      <c r="A210" s="66"/>
      <c r="B210" s="66"/>
      <c r="C210" s="66"/>
      <c r="D210" s="66"/>
    </row>
    <row r="211" spans="1:4" ht="12.75">
      <c r="A211" s="66"/>
      <c r="B211" s="66"/>
      <c r="C211" s="66"/>
      <c r="D211" s="66"/>
    </row>
    <row r="212" spans="1:4" ht="12.75">
      <c r="A212" s="66"/>
      <c r="B212" s="66"/>
      <c r="C212" s="66"/>
      <c r="D212" s="66"/>
    </row>
    <row r="213" spans="1:4" ht="12.75">
      <c r="A213" s="66"/>
      <c r="B213" s="66"/>
      <c r="C213" s="66"/>
      <c r="D213" s="66"/>
    </row>
    <row r="214" spans="1:4" ht="12.75">
      <c r="A214" s="66"/>
      <c r="B214" s="66"/>
      <c r="C214" s="66"/>
      <c r="D214" s="66"/>
    </row>
    <row r="215" spans="1:4" ht="12.75">
      <c r="A215" s="66"/>
      <c r="B215" s="66"/>
      <c r="C215" s="66"/>
      <c r="D215" s="66"/>
    </row>
    <row r="216" spans="1:4" ht="12.75">
      <c r="A216" s="66"/>
      <c r="B216" s="66"/>
      <c r="C216" s="66"/>
      <c r="D216" s="66"/>
    </row>
    <row r="217" spans="1:4" ht="12.75">
      <c r="A217" s="66"/>
      <c r="B217" s="66"/>
      <c r="C217" s="66"/>
      <c r="D217" s="66"/>
    </row>
    <row r="218" spans="1:4" ht="12.75">
      <c r="A218" s="66"/>
      <c r="B218" s="66"/>
      <c r="C218" s="66"/>
      <c r="D218" s="66"/>
    </row>
    <row r="219" spans="1:4" ht="12.75">
      <c r="A219" s="66"/>
      <c r="B219" s="66"/>
      <c r="C219" s="66"/>
      <c r="D219" s="66"/>
    </row>
    <row r="220" spans="1:4" ht="12.75">
      <c r="A220" s="66"/>
      <c r="B220" s="66"/>
      <c r="C220" s="66"/>
      <c r="D220" s="66"/>
    </row>
    <row r="221" spans="1:4" ht="12.75">
      <c r="A221" s="66"/>
      <c r="B221" s="66"/>
      <c r="C221" s="66"/>
      <c r="D221" s="66"/>
    </row>
    <row r="222" spans="1:4" ht="12.75">
      <c r="A222" s="66"/>
      <c r="B222" s="66"/>
      <c r="C222" s="66"/>
      <c r="D222" s="66"/>
    </row>
    <row r="223" spans="1:4" ht="12.75">
      <c r="A223" s="66"/>
      <c r="B223" s="66"/>
      <c r="C223" s="66"/>
      <c r="D223" s="66"/>
    </row>
    <row r="224" spans="1:4" ht="12.75">
      <c r="A224" s="66"/>
      <c r="B224" s="66"/>
      <c r="C224" s="66"/>
      <c r="D224" s="66"/>
    </row>
    <row r="225" spans="1:4" ht="12.75">
      <c r="A225" s="66"/>
      <c r="B225" s="66"/>
      <c r="C225" s="66"/>
      <c r="D225" s="66"/>
    </row>
    <row r="226" spans="1:4" ht="12.75">
      <c r="A226" s="66"/>
      <c r="B226" s="66"/>
      <c r="C226" s="66"/>
      <c r="D226" s="66"/>
    </row>
    <row r="227" spans="1:4" ht="12.75">
      <c r="A227" s="66"/>
      <c r="B227" s="66"/>
      <c r="C227" s="66"/>
      <c r="D227" s="66"/>
    </row>
    <row r="228" spans="1:4" ht="12.75">
      <c r="A228" s="66"/>
      <c r="B228" s="66"/>
      <c r="C228" s="66"/>
      <c r="D228" s="66"/>
    </row>
    <row r="229" spans="1:4" ht="12.75">
      <c r="A229" s="66"/>
      <c r="B229" s="66"/>
      <c r="C229" s="66"/>
      <c r="D229" s="66"/>
    </row>
    <row r="230" spans="1:4" ht="12.75">
      <c r="A230" s="66"/>
      <c r="B230" s="66"/>
      <c r="C230" s="66"/>
      <c r="D230" s="66"/>
    </row>
    <row r="231" spans="1:4" ht="12.75">
      <c r="A231" s="66"/>
      <c r="B231" s="66"/>
      <c r="C231" s="66"/>
      <c r="D231" s="66"/>
    </row>
    <row r="232" spans="1:4" ht="12.75">
      <c r="A232" s="66"/>
      <c r="B232" s="66"/>
      <c r="C232" s="66"/>
      <c r="D232" s="66"/>
    </row>
    <row r="233" spans="1:4" ht="12.75">
      <c r="A233" s="66"/>
      <c r="B233" s="66"/>
      <c r="C233" s="66"/>
      <c r="D233" s="66"/>
    </row>
    <row r="234" spans="1:4" ht="12.75">
      <c r="A234" s="66"/>
      <c r="B234" s="66"/>
      <c r="C234" s="66"/>
      <c r="D234" s="66"/>
    </row>
    <row r="235" spans="1:4" ht="12.75">
      <c r="A235" s="66"/>
      <c r="B235" s="66"/>
      <c r="C235" s="66"/>
      <c r="D235" s="66"/>
    </row>
    <row r="236" spans="1:4" ht="12.75">
      <c r="A236" s="66"/>
      <c r="B236" s="66"/>
      <c r="C236" s="66"/>
      <c r="D236" s="66"/>
    </row>
    <row r="237" spans="1:4" ht="12.75">
      <c r="A237" s="66"/>
      <c r="B237" s="66"/>
      <c r="C237" s="66"/>
      <c r="D237" s="66"/>
    </row>
    <row r="238" spans="1:4" ht="12.75">
      <c r="A238" s="66"/>
      <c r="B238" s="66"/>
      <c r="C238" s="66"/>
      <c r="D238" s="66"/>
    </row>
    <row r="239" spans="1:4" ht="12.75">
      <c r="A239" s="66"/>
      <c r="B239" s="66"/>
      <c r="C239" s="66"/>
      <c r="D239" s="66"/>
    </row>
    <row r="240" spans="1:4" ht="12.75">
      <c r="A240" s="66"/>
      <c r="B240" s="66"/>
      <c r="C240" s="66"/>
      <c r="D240" s="66"/>
    </row>
    <row r="241" spans="1:4" ht="12.75">
      <c r="A241" s="66"/>
      <c r="B241" s="66"/>
      <c r="C241" s="66"/>
      <c r="D241" s="66"/>
    </row>
    <row r="242" spans="1:4" ht="12.75">
      <c r="A242" s="66"/>
      <c r="B242" s="66"/>
      <c r="C242" s="66"/>
      <c r="D242" s="66"/>
    </row>
    <row r="243" spans="1:4" ht="12.75">
      <c r="A243" s="66"/>
      <c r="B243" s="66"/>
      <c r="C243" s="66"/>
      <c r="D243" s="66"/>
    </row>
    <row r="244" spans="1:4" ht="12.75">
      <c r="A244" s="66"/>
      <c r="B244" s="66"/>
      <c r="C244" s="66"/>
      <c r="D244" s="66"/>
    </row>
    <row r="245" spans="1:4" ht="12.75">
      <c r="A245" s="66"/>
      <c r="B245" s="66"/>
      <c r="C245" s="66"/>
      <c r="D245" s="66"/>
    </row>
    <row r="246" spans="1:4" ht="12.75">
      <c r="A246" s="66"/>
      <c r="B246" s="66"/>
      <c r="C246" s="66"/>
      <c r="D246" s="66"/>
    </row>
    <row r="247" spans="1:4" ht="12.75">
      <c r="A247" s="66"/>
      <c r="B247" s="66"/>
      <c r="C247" s="66"/>
      <c r="D247" s="66"/>
    </row>
    <row r="248" spans="1:4" ht="12.75">
      <c r="A248" s="66"/>
      <c r="B248" s="66"/>
      <c r="C248" s="66"/>
      <c r="D248" s="66"/>
    </row>
    <row r="249" spans="1:4" ht="12.75">
      <c r="A249" s="66"/>
      <c r="B249" s="66"/>
      <c r="C249" s="66"/>
      <c r="D249" s="66"/>
    </row>
    <row r="250" spans="1:4" ht="12.75">
      <c r="A250" s="66"/>
      <c r="B250" s="66"/>
      <c r="C250" s="66"/>
      <c r="D250" s="66"/>
    </row>
    <row r="251" spans="1:4" ht="12.75">
      <c r="A251" s="66"/>
      <c r="B251" s="66"/>
      <c r="C251" s="66"/>
      <c r="D251" s="66"/>
    </row>
    <row r="252" spans="1:4" ht="12.75">
      <c r="A252" s="66"/>
      <c r="B252" s="66"/>
      <c r="C252" s="66"/>
      <c r="D252" s="66"/>
    </row>
    <row r="253" spans="1:4" ht="12.75">
      <c r="A253" s="66"/>
      <c r="B253" s="66"/>
      <c r="C253" s="66"/>
      <c r="D253" s="66"/>
    </row>
    <row r="254" spans="1:4" ht="12.75">
      <c r="A254" s="66"/>
      <c r="B254" s="66"/>
      <c r="C254" s="66"/>
      <c r="D254" s="66"/>
    </row>
    <row r="255" spans="1:4" ht="12.75">
      <c r="A255" s="66"/>
      <c r="B255" s="66"/>
      <c r="C255" s="66"/>
      <c r="D255" s="66"/>
    </row>
    <row r="256" spans="1:4" ht="12.75">
      <c r="A256" s="66"/>
      <c r="B256" s="66"/>
      <c r="C256" s="66"/>
      <c r="D256" s="66"/>
    </row>
    <row r="257" spans="1:4" ht="12.75">
      <c r="A257" s="66"/>
      <c r="B257" s="66"/>
      <c r="C257" s="66"/>
      <c r="D257" s="66"/>
    </row>
    <row r="258" spans="1:4" ht="12.75">
      <c r="A258" s="66"/>
      <c r="B258" s="66"/>
      <c r="C258" s="66"/>
      <c r="D258" s="66"/>
    </row>
    <row r="259" spans="1:4" ht="12.75">
      <c r="A259" s="66"/>
      <c r="B259" s="66"/>
      <c r="C259" s="66"/>
      <c r="D259" s="66"/>
    </row>
    <row r="260" spans="1:4" ht="12.75">
      <c r="A260" s="66"/>
      <c r="B260" s="66"/>
      <c r="C260" s="66"/>
      <c r="D260" s="66"/>
    </row>
    <row r="261" spans="1:4" ht="12.75">
      <c r="A261" s="66"/>
      <c r="B261" s="66"/>
      <c r="C261" s="66"/>
      <c r="D261" s="66"/>
    </row>
    <row r="262" spans="1:4" ht="12.75">
      <c r="A262" s="66"/>
      <c r="B262" s="66"/>
      <c r="C262" s="66"/>
      <c r="D262" s="66"/>
    </row>
    <row r="263" spans="1:4" ht="12.75">
      <c r="A263" s="66"/>
      <c r="B263" s="66"/>
      <c r="C263" s="66"/>
      <c r="D263" s="66"/>
    </row>
    <row r="264" spans="1:4" ht="12.75">
      <c r="A264" s="66"/>
      <c r="B264" s="66"/>
      <c r="C264" s="66"/>
      <c r="D264" s="66"/>
    </row>
    <row r="265" spans="1:4" ht="12.75">
      <c r="A265" s="66"/>
      <c r="B265" s="66"/>
      <c r="C265" s="66"/>
      <c r="D265" s="66"/>
    </row>
    <row r="266" spans="1:4" ht="12.75">
      <c r="A266" s="66"/>
      <c r="B266" s="66"/>
      <c r="C266" s="66"/>
      <c r="D266" s="66"/>
    </row>
    <row r="267" spans="1:4" ht="12.75">
      <c r="A267" s="66"/>
      <c r="B267" s="66"/>
      <c r="C267" s="66"/>
      <c r="D267" s="66"/>
    </row>
    <row r="268" spans="1:4" ht="12.75">
      <c r="A268" s="66"/>
      <c r="B268" s="66"/>
      <c r="C268" s="66"/>
      <c r="D268" s="66"/>
    </row>
    <row r="269" spans="1:4" ht="12.75">
      <c r="A269" s="66"/>
      <c r="B269" s="66"/>
      <c r="C269" s="66"/>
      <c r="D269" s="66"/>
    </row>
    <row r="270" spans="1:4" ht="12.75">
      <c r="A270" s="66"/>
      <c r="B270" s="66"/>
      <c r="C270" s="66"/>
      <c r="D270" s="66"/>
    </row>
    <row r="271" spans="1:4" ht="12.75">
      <c r="A271" s="66"/>
      <c r="B271" s="66"/>
      <c r="C271" s="66"/>
      <c r="D271" s="66"/>
    </row>
    <row r="272" spans="1:4" ht="12.75">
      <c r="A272" s="66"/>
      <c r="B272" s="66"/>
      <c r="C272" s="66"/>
      <c r="D272" s="66"/>
    </row>
    <row r="273" spans="1:4" ht="12.75">
      <c r="A273" s="66"/>
      <c r="B273" s="66"/>
      <c r="C273" s="66"/>
      <c r="D273" s="66"/>
    </row>
    <row r="274" spans="1:4" ht="12.75">
      <c r="A274" s="66"/>
      <c r="B274" s="66"/>
      <c r="C274" s="66"/>
      <c r="D274" s="66"/>
    </row>
    <row r="275" spans="1:4" ht="12.75">
      <c r="A275" s="66"/>
      <c r="B275" s="66"/>
      <c r="C275" s="66"/>
      <c r="D275" s="66"/>
    </row>
    <row r="276" spans="1:4" ht="12.75">
      <c r="A276" s="66"/>
      <c r="B276" s="66"/>
      <c r="C276" s="66"/>
      <c r="D276" s="66"/>
    </row>
    <row r="277" spans="1:4" ht="12.75">
      <c r="A277" s="66"/>
      <c r="B277" s="66"/>
      <c r="C277" s="66"/>
      <c r="D277" s="66"/>
    </row>
    <row r="278" spans="1:4" ht="12.75">
      <c r="A278" s="66"/>
      <c r="B278" s="66"/>
      <c r="C278" s="66"/>
      <c r="D278" s="66"/>
    </row>
    <row r="279" spans="1:4" ht="12.75">
      <c r="A279" s="66"/>
      <c r="B279" s="66"/>
      <c r="C279" s="66"/>
      <c r="D279" s="66"/>
    </row>
    <row r="280" spans="1:4" ht="12.75">
      <c r="A280" s="66"/>
      <c r="B280" s="66"/>
      <c r="C280" s="66"/>
      <c r="D280" s="66"/>
    </row>
    <row r="281" spans="1:4" ht="12.75">
      <c r="A281" s="66"/>
      <c r="B281" s="66"/>
      <c r="C281" s="66"/>
      <c r="D281" s="66"/>
    </row>
    <row r="282" spans="1:4" ht="12.75">
      <c r="A282" s="66"/>
      <c r="B282" s="66"/>
      <c r="C282" s="66"/>
      <c r="D282" s="66"/>
    </row>
    <row r="283" spans="1:4" ht="12.75">
      <c r="A283" s="66"/>
      <c r="B283" s="66"/>
      <c r="C283" s="66"/>
      <c r="D283" s="66"/>
    </row>
    <row r="284" spans="1:4" ht="12.75">
      <c r="A284" s="66"/>
      <c r="B284" s="66"/>
      <c r="C284" s="66"/>
      <c r="D284" s="66"/>
    </row>
    <row r="285" spans="1:4" ht="12.75">
      <c r="A285" s="66"/>
      <c r="B285" s="66"/>
      <c r="C285" s="66"/>
      <c r="D285" s="66"/>
    </row>
    <row r="286" spans="1:4" ht="12.75">
      <c r="A286" s="66"/>
      <c r="B286" s="66"/>
      <c r="C286" s="66"/>
      <c r="D286" s="66"/>
    </row>
    <row r="287" spans="1:4" ht="12.75">
      <c r="A287" s="66"/>
      <c r="B287" s="66"/>
      <c r="C287" s="66"/>
      <c r="D287" s="66"/>
    </row>
    <row r="288" spans="1:4" ht="12.75">
      <c r="A288" s="66"/>
      <c r="B288" s="66"/>
      <c r="C288" s="66"/>
      <c r="D288" s="66"/>
    </row>
    <row r="289" spans="1:4" ht="12.75">
      <c r="A289" s="66"/>
      <c r="B289" s="66"/>
      <c r="C289" s="66"/>
      <c r="D289" s="66"/>
    </row>
    <row r="290" spans="1:4" ht="12.75">
      <c r="A290" s="66"/>
      <c r="B290" s="66"/>
      <c r="C290" s="66"/>
      <c r="D290" s="66"/>
    </row>
    <row r="291" spans="1:4" ht="12.75">
      <c r="A291" s="66"/>
      <c r="B291" s="66"/>
      <c r="C291" s="66"/>
      <c r="D291" s="66"/>
    </row>
    <row r="292" spans="1:4" ht="12.75">
      <c r="A292" s="66"/>
      <c r="B292" s="66"/>
      <c r="C292" s="66"/>
      <c r="D292" s="66"/>
    </row>
    <row r="293" spans="1:4" ht="12.75">
      <c r="A293" s="66"/>
      <c r="B293" s="66"/>
      <c r="C293" s="66"/>
      <c r="D293" s="66"/>
    </row>
    <row r="294" spans="1:4" ht="12.75">
      <c r="A294" s="66"/>
      <c r="B294" s="66"/>
      <c r="C294" s="66"/>
      <c r="D294" s="66"/>
    </row>
    <row r="295" spans="1:4" ht="12.75">
      <c r="A295" s="66"/>
      <c r="B295" s="66"/>
      <c r="C295" s="66"/>
      <c r="D295" s="66"/>
    </row>
    <row r="296" spans="1:4" ht="12.75">
      <c r="A296" s="66"/>
      <c r="B296" s="66"/>
      <c r="C296" s="66"/>
      <c r="D296" s="66"/>
    </row>
    <row r="297" spans="1:4" ht="12.75">
      <c r="A297" s="66"/>
      <c r="B297" s="66"/>
      <c r="C297" s="66"/>
      <c r="D297" s="66"/>
    </row>
    <row r="298" spans="1:4" ht="12.75">
      <c r="A298" s="66"/>
      <c r="B298" s="66"/>
      <c r="C298" s="66"/>
      <c r="D298" s="66"/>
    </row>
    <row r="299" spans="1:4" ht="12.75">
      <c r="A299" s="66"/>
      <c r="B299" s="66"/>
      <c r="C299" s="66"/>
      <c r="D299" s="66"/>
    </row>
    <row r="300" spans="1:4" ht="12.75">
      <c r="A300" s="66"/>
      <c r="B300" s="66"/>
      <c r="C300" s="66"/>
      <c r="D300" s="66"/>
    </row>
    <row r="301" spans="1:4" ht="12.75">
      <c r="A301" s="66"/>
      <c r="B301" s="66"/>
      <c r="C301" s="66"/>
      <c r="D301" s="66"/>
    </row>
    <row r="302" spans="1:4" ht="12.75">
      <c r="A302" s="66"/>
      <c r="B302" s="66"/>
      <c r="C302" s="66"/>
      <c r="D302" s="66"/>
    </row>
    <row r="303" spans="1:4" ht="12.75">
      <c r="A303" s="66"/>
      <c r="B303" s="66"/>
      <c r="C303" s="66"/>
      <c r="D303" s="66"/>
    </row>
    <row r="304" spans="1:4" ht="12.75">
      <c r="A304" s="66"/>
      <c r="B304" s="66"/>
      <c r="C304" s="66"/>
      <c r="D304" s="66"/>
    </row>
    <row r="305" spans="1:4" ht="12.75">
      <c r="A305" s="66"/>
      <c r="B305" s="66"/>
      <c r="C305" s="66"/>
      <c r="D305" s="66"/>
    </row>
    <row r="306" spans="1:4" ht="12.75">
      <c r="A306" s="66"/>
      <c r="B306" s="66"/>
      <c r="C306" s="66"/>
      <c r="D306" s="66"/>
    </row>
    <row r="307" spans="1:4" ht="12.75">
      <c r="A307" s="66"/>
      <c r="B307" s="66"/>
      <c r="C307" s="66"/>
      <c r="D307" s="66"/>
    </row>
    <row r="308" spans="1:4" ht="12.75">
      <c r="A308" s="66"/>
      <c r="B308" s="66"/>
      <c r="C308" s="66"/>
      <c r="D308" s="66"/>
    </row>
    <row r="309" spans="1:4" ht="12.75">
      <c r="A309" s="66"/>
      <c r="B309" s="66"/>
      <c r="C309" s="66"/>
      <c r="D309" s="66"/>
    </row>
    <row r="310" spans="1:4" ht="12.75">
      <c r="A310" s="66"/>
      <c r="B310" s="66"/>
      <c r="C310" s="66"/>
      <c r="D310" s="66"/>
    </row>
    <row r="311" spans="1:4" ht="12.75">
      <c r="A311" s="66"/>
      <c r="B311" s="66"/>
      <c r="C311" s="66"/>
      <c r="D311" s="66"/>
    </row>
    <row r="312" spans="1:4" ht="12.75">
      <c r="A312" s="66"/>
      <c r="B312" s="66"/>
      <c r="C312" s="66"/>
      <c r="D312" s="66"/>
    </row>
    <row r="313" spans="1:4" ht="12.75">
      <c r="A313" s="66"/>
      <c r="B313" s="66"/>
      <c r="C313" s="66"/>
      <c r="D313" s="66"/>
    </row>
    <row r="314" spans="1:4" ht="12.75">
      <c r="A314" s="66"/>
      <c r="B314" s="66"/>
      <c r="C314" s="66"/>
      <c r="D314" s="66"/>
    </row>
    <row r="315" spans="1:4" ht="12.75">
      <c r="A315" s="66"/>
      <c r="B315" s="66"/>
      <c r="C315" s="66"/>
      <c r="D315" s="66"/>
    </row>
    <row r="316" spans="1:4" ht="12.75">
      <c r="A316" s="66"/>
      <c r="B316" s="66"/>
      <c r="C316" s="66"/>
      <c r="D316" s="66"/>
    </row>
    <row r="317" spans="1:4" ht="12.75">
      <c r="A317" s="66"/>
      <c r="B317" s="66"/>
      <c r="C317" s="66"/>
      <c r="D317" s="66"/>
    </row>
    <row r="318" spans="1:4" ht="12.75">
      <c r="A318" s="66"/>
      <c r="B318" s="66"/>
      <c r="C318" s="66"/>
      <c r="D318" s="66"/>
    </row>
    <row r="319" spans="1:4" ht="12.75">
      <c r="A319" s="66"/>
      <c r="B319" s="66"/>
      <c r="C319" s="66"/>
      <c r="D319" s="66"/>
    </row>
    <row r="320" spans="1:4" ht="12.75">
      <c r="A320" s="66"/>
      <c r="B320" s="66"/>
      <c r="C320" s="66"/>
      <c r="D320" s="66"/>
    </row>
    <row r="321" spans="1:4" ht="12.75">
      <c r="A321" s="66"/>
      <c r="B321" s="66"/>
      <c r="C321" s="66"/>
      <c r="D321" s="66"/>
    </row>
    <row r="322" spans="1:4" ht="12.75">
      <c r="A322" s="66"/>
      <c r="B322" s="66"/>
      <c r="C322" s="66"/>
      <c r="D322" s="66"/>
    </row>
    <row r="323" spans="1:4" ht="12.75">
      <c r="A323" s="66"/>
      <c r="B323" s="66"/>
      <c r="C323" s="66"/>
      <c r="D323" s="66"/>
    </row>
    <row r="324" spans="1:4" ht="12.75">
      <c r="A324" s="66"/>
      <c r="B324" s="66"/>
      <c r="C324" s="66"/>
      <c r="D324" s="66"/>
    </row>
    <row r="325" spans="1:4" ht="12.75">
      <c r="A325" s="66"/>
      <c r="B325" s="66"/>
      <c r="C325" s="66"/>
      <c r="D325" s="66"/>
    </row>
    <row r="326" spans="1:4" ht="12.75">
      <c r="A326" s="66"/>
      <c r="B326" s="66"/>
      <c r="C326" s="66"/>
      <c r="D326" s="66"/>
    </row>
    <row r="327" spans="1:4" ht="12.75">
      <c r="A327" s="66"/>
      <c r="B327" s="66"/>
      <c r="C327" s="66"/>
      <c r="D327" s="66"/>
    </row>
    <row r="328" spans="1:4" ht="12.75">
      <c r="A328" s="66"/>
      <c r="B328" s="66"/>
      <c r="C328" s="66"/>
      <c r="D328" s="66"/>
    </row>
    <row r="329" spans="1:4" ht="12.75">
      <c r="A329" s="66"/>
      <c r="B329" s="66"/>
      <c r="C329" s="66"/>
      <c r="D329" s="66"/>
    </row>
    <row r="330" spans="1:4" ht="12.75">
      <c r="A330" s="66"/>
      <c r="B330" s="66"/>
      <c r="C330" s="66"/>
      <c r="D330" s="66"/>
    </row>
    <row r="331" spans="1:4" ht="12.75">
      <c r="A331" s="66"/>
      <c r="B331" s="66"/>
      <c r="C331" s="66"/>
      <c r="D331" s="66"/>
    </row>
    <row r="332" spans="1:4" ht="12.75">
      <c r="A332" s="66"/>
      <c r="B332" s="66"/>
      <c r="C332" s="66"/>
      <c r="D332" s="66"/>
    </row>
    <row r="333" spans="1:4" ht="12.75">
      <c r="A333" s="66"/>
      <c r="B333" s="66"/>
      <c r="C333" s="66"/>
      <c r="D333" s="66"/>
    </row>
    <row r="334" spans="1:4" ht="12.75">
      <c r="A334" s="66"/>
      <c r="B334" s="66"/>
      <c r="C334" s="66"/>
      <c r="D334" s="66"/>
    </row>
    <row r="335" spans="1:4" ht="12.75">
      <c r="A335" s="66"/>
      <c r="B335" s="66"/>
      <c r="C335" s="66"/>
      <c r="D335" s="66"/>
    </row>
    <row r="336" spans="1:4" ht="12.75">
      <c r="A336" s="66"/>
      <c r="B336" s="66"/>
      <c r="C336" s="66"/>
      <c r="D336" s="66"/>
    </row>
    <row r="337" spans="1:4" ht="12.75">
      <c r="A337" s="66"/>
      <c r="B337" s="66"/>
      <c r="C337" s="66"/>
      <c r="D337" s="66"/>
    </row>
    <row r="338" spans="1:4" ht="12.75">
      <c r="A338" s="66"/>
      <c r="B338" s="66"/>
      <c r="C338" s="66"/>
      <c r="D338" s="66"/>
    </row>
    <row r="339" spans="1:4" ht="12.75">
      <c r="A339" s="66"/>
      <c r="B339" s="66"/>
      <c r="C339" s="66"/>
      <c r="D339" s="66"/>
    </row>
    <row r="340" spans="1:4" ht="12.75">
      <c r="A340" s="66"/>
      <c r="B340" s="66"/>
      <c r="C340" s="66"/>
      <c r="D340" s="66"/>
    </row>
    <row r="341" spans="1:4" ht="12.75">
      <c r="A341" s="66"/>
      <c r="B341" s="66"/>
      <c r="C341" s="66"/>
      <c r="D341" s="66"/>
    </row>
    <row r="342" spans="1:4" ht="12.75">
      <c r="A342" s="66"/>
      <c r="B342" s="66"/>
      <c r="C342" s="66"/>
      <c r="D342" s="66"/>
    </row>
    <row r="343" spans="1:4" ht="12.75">
      <c r="A343" s="66"/>
      <c r="B343" s="66"/>
      <c r="C343" s="66"/>
      <c r="D343" s="66"/>
    </row>
    <row r="344" spans="1:4" ht="12.75">
      <c r="A344" s="66"/>
      <c r="B344" s="66"/>
      <c r="C344" s="66"/>
      <c r="D344" s="66"/>
    </row>
    <row r="345" spans="1:4" ht="12.75">
      <c r="A345" s="66"/>
      <c r="B345" s="66"/>
      <c r="C345" s="66"/>
      <c r="D345" s="66"/>
    </row>
    <row r="346" spans="1:4" ht="12.75">
      <c r="A346" s="66"/>
      <c r="B346" s="66"/>
      <c r="C346" s="66"/>
      <c r="D346" s="66"/>
    </row>
    <row r="347" spans="1:4" ht="12.75">
      <c r="A347" s="66"/>
      <c r="B347" s="66"/>
      <c r="C347" s="66"/>
      <c r="D347" s="66"/>
    </row>
    <row r="348" spans="1:4" ht="12.75">
      <c r="A348" s="66"/>
      <c r="B348" s="66"/>
      <c r="C348" s="66"/>
      <c r="D348" s="66"/>
    </row>
    <row r="349" spans="1:4" ht="12.75">
      <c r="A349" s="66"/>
      <c r="B349" s="66"/>
      <c r="C349" s="66"/>
      <c r="D349" s="66"/>
    </row>
    <row r="350" spans="1:4" ht="12.75">
      <c r="A350" s="66"/>
      <c r="B350" s="66"/>
      <c r="C350" s="66"/>
      <c r="D350" s="66"/>
    </row>
    <row r="351" spans="1:4" ht="12.75">
      <c r="A351" s="66"/>
      <c r="B351" s="66"/>
      <c r="C351" s="66"/>
      <c r="D351" s="66"/>
    </row>
    <row r="352" spans="1:4" ht="12.75">
      <c r="A352" s="66"/>
      <c r="B352" s="66"/>
      <c r="C352" s="66"/>
      <c r="D352" s="66"/>
    </row>
    <row r="353" spans="1:4" ht="12.75">
      <c r="A353" s="66"/>
      <c r="B353" s="66"/>
      <c r="C353" s="66"/>
      <c r="D353" s="66"/>
    </row>
    <row r="354" spans="1:4" ht="12.75">
      <c r="A354" s="66"/>
      <c r="B354" s="66"/>
      <c r="C354" s="66"/>
      <c r="D354" s="66"/>
    </row>
    <row r="355" spans="1:4" ht="12.75">
      <c r="A355" s="66"/>
      <c r="B355" s="66"/>
      <c r="C355" s="66"/>
      <c r="D355" s="66"/>
    </row>
    <row r="356" spans="1:4" ht="12.75">
      <c r="A356" s="66"/>
      <c r="B356" s="66"/>
      <c r="C356" s="66"/>
      <c r="D356" s="66"/>
    </row>
    <row r="357" spans="1:4" ht="12.75">
      <c r="A357" s="66"/>
      <c r="B357" s="66"/>
      <c r="C357" s="66"/>
      <c r="D357" s="66"/>
    </row>
    <row r="358" spans="1:4" ht="12.75">
      <c r="A358" s="66"/>
      <c r="B358" s="66"/>
      <c r="C358" s="66"/>
      <c r="D358" s="66"/>
    </row>
    <row r="359" spans="1:4" ht="12.75">
      <c r="A359" s="66"/>
      <c r="B359" s="66"/>
      <c r="C359" s="66"/>
      <c r="D359" s="66"/>
    </row>
    <row r="360" spans="1:4" ht="12.75">
      <c r="A360" s="66"/>
      <c r="B360" s="66"/>
      <c r="C360" s="66"/>
      <c r="D360" s="66"/>
    </row>
    <row r="361" spans="1:4" ht="12.75">
      <c r="A361" s="66"/>
      <c r="B361" s="66"/>
      <c r="C361" s="66"/>
      <c r="D361" s="66"/>
    </row>
    <row r="362" spans="1:4" ht="12.75">
      <c r="A362" s="66"/>
      <c r="B362" s="66"/>
      <c r="C362" s="66"/>
      <c r="D362" s="66"/>
    </row>
    <row r="363" spans="1:4" ht="12.75">
      <c r="A363" s="66"/>
      <c r="B363" s="66"/>
      <c r="C363" s="66"/>
      <c r="D363" s="66"/>
    </row>
    <row r="364" spans="1:4" ht="12.75">
      <c r="A364" s="66"/>
      <c r="B364" s="66"/>
      <c r="C364" s="66"/>
      <c r="D364" s="66"/>
    </row>
    <row r="365" spans="1:4" ht="12.75">
      <c r="A365" s="66"/>
      <c r="B365" s="66"/>
      <c r="C365" s="66"/>
      <c r="D365" s="66"/>
    </row>
    <row r="366" spans="1:4" ht="12.75">
      <c r="A366" s="66"/>
      <c r="B366" s="66"/>
      <c r="C366" s="66"/>
      <c r="D366" s="66"/>
    </row>
    <row r="367" spans="1:4" ht="12.75">
      <c r="A367" s="66"/>
      <c r="B367" s="66"/>
      <c r="C367" s="66"/>
      <c r="D367" s="66"/>
    </row>
    <row r="368" spans="1:4" ht="12.75">
      <c r="A368" s="66"/>
      <c r="B368" s="66"/>
      <c r="C368" s="66"/>
      <c r="D368" s="66"/>
    </row>
    <row r="369" spans="1:4" ht="12.75">
      <c r="A369" s="66"/>
      <c r="B369" s="66"/>
      <c r="C369" s="66"/>
      <c r="D369" s="66"/>
    </row>
    <row r="370" spans="1:4" ht="12.75">
      <c r="A370" s="66"/>
      <c r="B370" s="66"/>
      <c r="C370" s="66"/>
      <c r="D370" s="66"/>
    </row>
    <row r="371" spans="1:4" ht="12.75">
      <c r="A371" s="66"/>
      <c r="B371" s="66"/>
      <c r="C371" s="66"/>
      <c r="D371" s="66"/>
    </row>
    <row r="372" spans="1:4" ht="12.75">
      <c r="A372" s="66"/>
      <c r="B372" s="66"/>
      <c r="C372" s="66"/>
      <c r="D372" s="66"/>
    </row>
    <row r="373" spans="1:4" ht="12.75">
      <c r="A373" s="66"/>
      <c r="B373" s="66"/>
      <c r="C373" s="66"/>
      <c r="D373" s="66"/>
    </row>
    <row r="374" spans="1:4" ht="12.75">
      <c r="A374" s="66"/>
      <c r="B374" s="66"/>
      <c r="C374" s="66"/>
      <c r="D374" s="66"/>
    </row>
    <row r="375" spans="1:4" ht="12.75">
      <c r="A375" s="66"/>
      <c r="B375" s="66"/>
      <c r="C375" s="66"/>
      <c r="D375" s="66"/>
    </row>
    <row r="376" spans="1:4" ht="12.75">
      <c r="A376" s="66"/>
      <c r="B376" s="66"/>
      <c r="C376" s="66"/>
      <c r="D376" s="66"/>
    </row>
    <row r="377" spans="1:4" ht="12.75">
      <c r="A377" s="66"/>
      <c r="B377" s="66"/>
      <c r="C377" s="66"/>
      <c r="D377" s="66"/>
    </row>
    <row r="378" spans="1:4" ht="12.75">
      <c r="A378" s="66"/>
      <c r="B378" s="66"/>
      <c r="C378" s="66"/>
      <c r="D378" s="66"/>
    </row>
    <row r="379" spans="1:4" ht="12.75">
      <c r="A379" s="66"/>
      <c r="B379" s="66"/>
      <c r="C379" s="66"/>
      <c r="D379" s="66"/>
    </row>
    <row r="380" spans="1:4" ht="12.75">
      <c r="A380" s="66"/>
      <c r="B380" s="66"/>
      <c r="C380" s="66"/>
      <c r="D380" s="66"/>
    </row>
    <row r="381" spans="1:4" ht="12.75">
      <c r="A381" s="66"/>
      <c r="B381" s="66"/>
      <c r="C381" s="66"/>
      <c r="D381" s="66"/>
    </row>
    <row r="382" spans="1:4" ht="12.75">
      <c r="A382" s="66"/>
      <c r="B382" s="66"/>
      <c r="C382" s="66"/>
      <c r="D382" s="66"/>
    </row>
    <row r="383" spans="1:4" ht="12.75">
      <c r="A383" s="66"/>
      <c r="B383" s="66"/>
      <c r="C383" s="66"/>
      <c r="D383" s="66"/>
    </row>
    <row r="384" spans="1:4" ht="12.75">
      <c r="A384" s="66"/>
      <c r="B384" s="66"/>
      <c r="C384" s="66"/>
      <c r="D384" s="66"/>
    </row>
    <row r="385" spans="1:4" ht="12.75">
      <c r="A385" s="66"/>
      <c r="B385" s="66"/>
      <c r="C385" s="66"/>
      <c r="D385" s="66"/>
    </row>
    <row r="386" spans="1:4" ht="12.75">
      <c r="A386" s="66"/>
      <c r="B386" s="66"/>
      <c r="C386" s="66"/>
      <c r="D386" s="66"/>
    </row>
    <row r="387" spans="1:4" ht="12.75">
      <c r="A387" s="66"/>
      <c r="B387" s="66"/>
      <c r="C387" s="66"/>
      <c r="D387" s="66"/>
    </row>
    <row r="388" spans="1:4" ht="12.75">
      <c r="A388" s="66"/>
      <c r="B388" s="66"/>
      <c r="C388" s="66"/>
      <c r="D388" s="66"/>
    </row>
    <row r="389" spans="1:4" ht="12.75">
      <c r="A389" s="66"/>
      <c r="B389" s="66"/>
      <c r="C389" s="66"/>
      <c r="D389" s="66"/>
    </row>
    <row r="390" spans="1:4" ht="12.75">
      <c r="A390" s="66"/>
      <c r="B390" s="66"/>
      <c r="C390" s="66"/>
      <c r="D390" s="66"/>
    </row>
    <row r="391" spans="1:4" ht="12.75">
      <c r="A391" s="66"/>
      <c r="B391" s="66"/>
      <c r="C391" s="66"/>
      <c r="D391" s="66"/>
    </row>
    <row r="392" spans="1:4" ht="12.75">
      <c r="A392" s="66"/>
      <c r="B392" s="66"/>
      <c r="C392" s="66"/>
      <c r="D392" s="66"/>
    </row>
    <row r="393" spans="1:4" ht="12.75">
      <c r="A393" s="66"/>
      <c r="B393" s="66"/>
      <c r="C393" s="66"/>
      <c r="D393" s="66"/>
    </row>
    <row r="394" spans="1:4" ht="12.75">
      <c r="A394" s="66"/>
      <c r="B394" s="66"/>
      <c r="C394" s="66"/>
      <c r="D394" s="66"/>
    </row>
    <row r="395" spans="1:4" ht="12.75">
      <c r="A395" s="66"/>
      <c r="B395" s="66"/>
      <c r="C395" s="66"/>
      <c r="D395" s="66"/>
    </row>
    <row r="396" spans="1:4" ht="12.75">
      <c r="A396" s="66"/>
      <c r="B396" s="66"/>
      <c r="C396" s="66"/>
      <c r="D396" s="66"/>
    </row>
    <row r="397" spans="1:4" ht="12.75">
      <c r="A397" s="66"/>
      <c r="B397" s="66"/>
      <c r="C397" s="66"/>
      <c r="D397" s="66"/>
    </row>
    <row r="398" spans="1:4" ht="12.75">
      <c r="A398" s="66"/>
      <c r="B398" s="66"/>
      <c r="C398" s="66"/>
      <c r="D398" s="66"/>
    </row>
    <row r="399" spans="1:4" ht="12.75">
      <c r="A399" s="66"/>
      <c r="B399" s="66"/>
      <c r="C399" s="66"/>
      <c r="D399" s="66"/>
    </row>
    <row r="400" spans="1:4" ht="12.75">
      <c r="A400" s="66"/>
      <c r="B400" s="66"/>
      <c r="C400" s="66"/>
      <c r="D400" s="66"/>
    </row>
    <row r="401" spans="1:4" ht="12.75">
      <c r="A401" s="66"/>
      <c r="B401" s="66"/>
      <c r="C401" s="66"/>
      <c r="D401" s="66"/>
    </row>
    <row r="402" spans="1:4" ht="12.75">
      <c r="A402" s="66"/>
      <c r="B402" s="66"/>
      <c r="C402" s="66"/>
      <c r="D402" s="66"/>
    </row>
    <row r="403" spans="1:4" ht="12.75">
      <c r="A403" s="66"/>
      <c r="B403" s="66"/>
      <c r="C403" s="66"/>
      <c r="D403" s="66"/>
    </row>
    <row r="404" spans="1:4" ht="12.75">
      <c r="A404" s="66"/>
      <c r="B404" s="66"/>
      <c r="C404" s="66"/>
      <c r="D404" s="66"/>
    </row>
    <row r="405" spans="1:4" ht="12.75">
      <c r="A405" s="66"/>
      <c r="B405" s="66"/>
      <c r="C405" s="66"/>
      <c r="D405" s="66"/>
    </row>
    <row r="406" spans="1:4" ht="12.75">
      <c r="A406" s="66"/>
      <c r="B406" s="66"/>
      <c r="C406" s="66"/>
      <c r="D406" s="66"/>
    </row>
    <row r="407" spans="1:4" ht="12.75">
      <c r="A407" s="66"/>
      <c r="B407" s="66"/>
      <c r="C407" s="66"/>
      <c r="D407" s="66"/>
    </row>
    <row r="408" spans="1:4" ht="12.75">
      <c r="A408" s="66"/>
      <c r="B408" s="66"/>
      <c r="C408" s="66"/>
      <c r="D408" s="66"/>
    </row>
    <row r="409" spans="1:4" ht="12.75">
      <c r="A409" s="66"/>
      <c r="B409" s="66"/>
      <c r="C409" s="66"/>
      <c r="D409" s="66"/>
    </row>
    <row r="410" spans="1:4" ht="12.75">
      <c r="A410" s="66"/>
      <c r="B410" s="66"/>
      <c r="C410" s="66"/>
      <c r="D410" s="66"/>
    </row>
    <row r="411" spans="1:4" ht="12.75">
      <c r="A411" s="66"/>
      <c r="B411" s="66"/>
      <c r="C411" s="66"/>
      <c r="D411" s="66"/>
    </row>
    <row r="412" spans="1:4" ht="12.75">
      <c r="A412" s="66"/>
      <c r="B412" s="66"/>
      <c r="C412" s="66"/>
      <c r="D412" s="66"/>
    </row>
    <row r="413" spans="1:4" ht="12.75">
      <c r="A413" s="66"/>
      <c r="B413" s="66"/>
      <c r="C413" s="66"/>
      <c r="D413" s="66"/>
    </row>
    <row r="414" spans="1:4" ht="12.75">
      <c r="A414" s="66"/>
      <c r="B414" s="66"/>
      <c r="C414" s="66"/>
      <c r="D414" s="66"/>
    </row>
    <row r="415" spans="1:4" ht="12.75">
      <c r="A415" s="66"/>
      <c r="B415" s="66"/>
      <c r="C415" s="66"/>
      <c r="D415" s="66"/>
    </row>
    <row r="416" spans="1:4" ht="12.75">
      <c r="A416" s="66"/>
      <c r="B416" s="66"/>
      <c r="C416" s="66"/>
      <c r="D416" s="66"/>
    </row>
    <row r="417" spans="1:4" ht="12.75">
      <c r="A417" s="66"/>
      <c r="B417" s="66"/>
      <c r="C417" s="66"/>
      <c r="D417" s="66"/>
    </row>
    <row r="418" spans="1:4" ht="12.75">
      <c r="A418" s="66"/>
      <c r="B418" s="66"/>
      <c r="C418" s="66"/>
      <c r="D418" s="66"/>
    </row>
    <row r="419" spans="1:4" ht="12.75">
      <c r="A419" s="66"/>
      <c r="B419" s="66"/>
      <c r="C419" s="66"/>
      <c r="D419" s="66"/>
    </row>
    <row r="420" spans="1:4" ht="12.75">
      <c r="A420" s="66"/>
      <c r="B420" s="66"/>
      <c r="C420" s="66"/>
      <c r="D420" s="66"/>
    </row>
    <row r="421" spans="1:4" ht="12.75">
      <c r="A421" s="66"/>
      <c r="B421" s="66"/>
      <c r="C421" s="66"/>
      <c r="D421" s="66"/>
    </row>
    <row r="422" spans="1:4" ht="12.75">
      <c r="A422" s="66"/>
      <c r="B422" s="66"/>
      <c r="C422" s="66"/>
      <c r="D422" s="66"/>
    </row>
    <row r="423" spans="1:4" ht="12.75">
      <c r="A423" s="66"/>
      <c r="B423" s="66"/>
      <c r="C423" s="66"/>
      <c r="D423" s="66"/>
    </row>
    <row r="424" spans="1:4" ht="12.75">
      <c r="A424" s="66"/>
      <c r="B424" s="66"/>
      <c r="C424" s="66"/>
      <c r="D424" s="66"/>
    </row>
    <row r="425" spans="1:4" ht="12.75">
      <c r="A425" s="66"/>
      <c r="B425" s="66"/>
      <c r="C425" s="66"/>
      <c r="D425" s="66"/>
    </row>
    <row r="426" spans="1:4" ht="12.75">
      <c r="A426" s="66"/>
      <c r="B426" s="66"/>
      <c r="C426" s="66"/>
      <c r="D426" s="66"/>
    </row>
    <row r="427" spans="1:4" ht="12.75">
      <c r="A427" s="66"/>
      <c r="B427" s="66"/>
      <c r="C427" s="66"/>
      <c r="D427" s="66"/>
    </row>
    <row r="428" spans="1:4" ht="12.75">
      <c r="A428" s="66"/>
      <c r="B428" s="66"/>
      <c r="C428" s="66"/>
      <c r="D428" s="66"/>
    </row>
    <row r="429" spans="1:4" ht="12.75">
      <c r="A429" s="66"/>
      <c r="B429" s="66"/>
      <c r="C429" s="66"/>
      <c r="D429" s="66"/>
    </row>
    <row r="430" spans="1:4" ht="12.75">
      <c r="A430" s="66"/>
      <c r="B430" s="66"/>
      <c r="C430" s="66"/>
      <c r="D430" s="66"/>
    </row>
    <row r="431" spans="1:4" ht="12.75">
      <c r="A431" s="66"/>
      <c r="B431" s="66"/>
      <c r="C431" s="66"/>
      <c r="D431" s="66"/>
    </row>
    <row r="432" spans="1:4" ht="12.75">
      <c r="A432" s="66"/>
      <c r="B432" s="66"/>
      <c r="C432" s="66"/>
      <c r="D432" s="66"/>
    </row>
    <row r="433" spans="1:4" ht="12.75">
      <c r="A433" s="66"/>
      <c r="B433" s="66"/>
      <c r="C433" s="66"/>
      <c r="D433" s="66"/>
    </row>
    <row r="434" spans="1:4" ht="12.75">
      <c r="A434" s="66"/>
      <c r="B434" s="66"/>
      <c r="C434" s="66"/>
      <c r="D434" s="66"/>
    </row>
  </sheetData>
  <sheetProtection/>
  <mergeCells count="159">
    <mergeCell ref="DE34:DF34"/>
    <mergeCell ref="CZ4:DB4"/>
    <mergeCell ref="EL4:EN4"/>
    <mergeCell ref="EL6:EN6"/>
    <mergeCell ref="EL34:EM34"/>
    <mergeCell ref="DQ4:DS4"/>
    <mergeCell ref="DQ6:DS6"/>
    <mergeCell ref="DQ34:DR34"/>
    <mergeCell ref="DW4:DY4"/>
    <mergeCell ref="DW6:DY6"/>
    <mergeCell ref="CK34:CL34"/>
    <mergeCell ref="CQ4:CS4"/>
    <mergeCell ref="CQ6:CS6"/>
    <mergeCell ref="CQ34:CR34"/>
    <mergeCell ref="CT4:CV4"/>
    <mergeCell ref="CT6:CV6"/>
    <mergeCell ref="CT34:CU34"/>
    <mergeCell ref="CN4:CP4"/>
    <mergeCell ref="CN6:CP6"/>
    <mergeCell ref="AY34:AZ34"/>
    <mergeCell ref="BB34:BC34"/>
    <mergeCell ref="CH4:CJ4"/>
    <mergeCell ref="CH6:CJ6"/>
    <mergeCell ref="CH34:CI34"/>
    <mergeCell ref="T4:V4"/>
    <mergeCell ref="T6:V6"/>
    <mergeCell ref="AM4:AO4"/>
    <mergeCell ref="AM6:AO6"/>
    <mergeCell ref="AM34:AN34"/>
    <mergeCell ref="J4:K4"/>
    <mergeCell ref="H4:I4"/>
    <mergeCell ref="AV4:AX4"/>
    <mergeCell ref="AV6:AX6"/>
    <mergeCell ref="AV34:AW34"/>
    <mergeCell ref="AP4:AR4"/>
    <mergeCell ref="AP6:AR6"/>
    <mergeCell ref="AS34:AT34"/>
    <mergeCell ref="AG34:AH34"/>
    <mergeCell ref="Z34:AA34"/>
    <mergeCell ref="D6:E6"/>
    <mergeCell ref="F6:G6"/>
    <mergeCell ref="H6:I6"/>
    <mergeCell ref="R4:S4"/>
    <mergeCell ref="P4:Q4"/>
    <mergeCell ref="P6:Q6"/>
    <mergeCell ref="R6:S6"/>
    <mergeCell ref="N4:O4"/>
    <mergeCell ref="F4:G4"/>
    <mergeCell ref="B6:C6"/>
    <mergeCell ref="A77:AG77"/>
    <mergeCell ref="P34:Q34"/>
    <mergeCell ref="R34:S34"/>
    <mergeCell ref="T34:U34"/>
    <mergeCell ref="J34:K34"/>
    <mergeCell ref="L34:M34"/>
    <mergeCell ref="N34:O34"/>
    <mergeCell ref="A75:AG75"/>
    <mergeCell ref="N6:O6"/>
    <mergeCell ref="B34:C34"/>
    <mergeCell ref="D34:E34"/>
    <mergeCell ref="F34:G34"/>
    <mergeCell ref="H34:I34"/>
    <mergeCell ref="J6:K6"/>
    <mergeCell ref="L6:M6"/>
    <mergeCell ref="A4:A5"/>
    <mergeCell ref="B4:C4"/>
    <mergeCell ref="D4:E4"/>
    <mergeCell ref="L4:M4"/>
    <mergeCell ref="W34:X34"/>
    <mergeCell ref="AJ34:AK34"/>
    <mergeCell ref="AG4:AI4"/>
    <mergeCell ref="AJ4:AL4"/>
    <mergeCell ref="AG6:AI6"/>
    <mergeCell ref="AJ6:AL6"/>
    <mergeCell ref="Z6:AB6"/>
    <mergeCell ref="W4:Y4"/>
    <mergeCell ref="W6:Y6"/>
    <mergeCell ref="AC4:AE4"/>
    <mergeCell ref="AS4:AU4"/>
    <mergeCell ref="AS6:AU6"/>
    <mergeCell ref="Z4:AB4"/>
    <mergeCell ref="AC6:AE6"/>
    <mergeCell ref="AY4:BA4"/>
    <mergeCell ref="BB4:BD4"/>
    <mergeCell ref="AY6:BA6"/>
    <mergeCell ref="BB6:BD6"/>
    <mergeCell ref="BE4:BG4"/>
    <mergeCell ref="BE6:BG6"/>
    <mergeCell ref="BE34:BF34"/>
    <mergeCell ref="BH4:BJ4"/>
    <mergeCell ref="BH6:BJ6"/>
    <mergeCell ref="BH34:BI34"/>
    <mergeCell ref="BK34:BL34"/>
    <mergeCell ref="BN4:BP4"/>
    <mergeCell ref="BN6:BP6"/>
    <mergeCell ref="BN34:BO34"/>
    <mergeCell ref="BS4:BU4"/>
    <mergeCell ref="BS6:BU6"/>
    <mergeCell ref="BK4:BM4"/>
    <mergeCell ref="BK6:BM6"/>
    <mergeCell ref="BS34:BT34"/>
    <mergeCell ref="CB4:CD4"/>
    <mergeCell ref="CB6:CD6"/>
    <mergeCell ref="BV4:BX4"/>
    <mergeCell ref="BV6:BX6"/>
    <mergeCell ref="BV34:BW34"/>
    <mergeCell ref="BY4:CA4"/>
    <mergeCell ref="BY6:CA6"/>
    <mergeCell ref="BY34:BZ34"/>
    <mergeCell ref="CB34:CC34"/>
    <mergeCell ref="CE34:CF34"/>
    <mergeCell ref="CN34:CO34"/>
    <mergeCell ref="CE4:CG4"/>
    <mergeCell ref="CE6:CG6"/>
    <mergeCell ref="CK4:CM4"/>
    <mergeCell ref="CK6:CM6"/>
    <mergeCell ref="DN4:DP4"/>
    <mergeCell ref="DN6:DP6"/>
    <mergeCell ref="DN34:DO34"/>
    <mergeCell ref="DK4:DM4"/>
    <mergeCell ref="DK6:DM6"/>
    <mergeCell ref="DK34:DL34"/>
    <mergeCell ref="DH4:DJ4"/>
    <mergeCell ref="DH6:DJ6"/>
    <mergeCell ref="CW4:CY4"/>
    <mergeCell ref="CW6:CY6"/>
    <mergeCell ref="DH34:DI34"/>
    <mergeCell ref="CZ6:DB6"/>
    <mergeCell ref="CZ34:DA34"/>
    <mergeCell ref="CW34:CX34"/>
    <mergeCell ref="DE4:DG4"/>
    <mergeCell ref="DE6:DG6"/>
    <mergeCell ref="DT6:DV6"/>
    <mergeCell ref="DT34:DU34"/>
    <mergeCell ref="EC4:EE4"/>
    <mergeCell ref="EC6:EE6"/>
    <mergeCell ref="EC34:ED34"/>
    <mergeCell ref="DZ4:EB4"/>
    <mergeCell ref="DZ6:EB6"/>
    <mergeCell ref="DZ34:EA34"/>
    <mergeCell ref="DW34:DX34"/>
    <mergeCell ref="DT4:DV4"/>
    <mergeCell ref="EL88:EN88"/>
    <mergeCell ref="EI4:EK4"/>
    <mergeCell ref="EI6:EK6"/>
    <mergeCell ref="EI34:EJ34"/>
    <mergeCell ref="EF4:EH4"/>
    <mergeCell ref="EF6:EH6"/>
    <mergeCell ref="EF34:EG34"/>
    <mergeCell ref="EL89:EN89"/>
    <mergeCell ref="EL90:EN90"/>
    <mergeCell ref="EL91:EN91"/>
    <mergeCell ref="EL92:EM92"/>
    <mergeCell ref="EO92:EP92"/>
    <mergeCell ref="A1:A3"/>
    <mergeCell ref="EL84:EN84"/>
    <mergeCell ref="EL85:EN85"/>
    <mergeCell ref="EL86:EN86"/>
    <mergeCell ref="EL87:EN87"/>
  </mergeCells>
  <printOptions/>
  <pageMargins left="0" right="0" top="0.3937007874015748" bottom="0.3937007874015748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2012-07-23T12:37:16Z</cp:lastPrinted>
  <dcterms:created xsi:type="dcterms:W3CDTF">2008-10-01T07:10:45Z</dcterms:created>
  <dcterms:modified xsi:type="dcterms:W3CDTF">2013-07-24T12:08:25Z</dcterms:modified>
  <cp:category/>
  <cp:version/>
  <cp:contentType/>
  <cp:contentStatus/>
</cp:coreProperties>
</file>