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/>
  <calcPr fullCalcOnLoad="1" fullPrecision="0"/>
</workbook>
</file>

<file path=xl/sharedStrings.xml><?xml version="1.0" encoding="utf-8"?>
<sst xmlns="http://schemas.openxmlformats.org/spreadsheetml/2006/main" count="211" uniqueCount="146">
  <si>
    <t>Приложение №1</t>
  </si>
  <si>
    <t>к дополнительному соглашению№_______</t>
  </si>
  <si>
    <t>к договору управления многоквартирным домом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</si>
  <si>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</si>
  <si>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</si>
  <si>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</si>
  <si>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</si>
  <si>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</si>
  <si>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</si>
  <si>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</si>
  <si>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</si>
  <si>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</si>
  <si>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</si>
  <si>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</si>
  <si>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</si>
  <si>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</si>
  <si>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</si>
  <si>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</si>
  <si>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</si>
  <si>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</si>
  <si>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</si>
  <si>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</si>
  <si>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</si>
  <si>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</si>
  <si>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</si>
  <si>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</si>
  <si>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</si>
  <si>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</si>
  <si>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</si>
  <si>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</si>
  <si>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</si>
  <si>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</si>
  <si>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(многоквартирный дом с газовыми плитами и повышающими насосами)</t>
  </si>
  <si>
    <t>Уборка мусоропроводов</t>
  </si>
  <si>
    <t>Уборка лестничных клеток*</t>
  </si>
  <si>
    <t>Обслуживание лифтов*</t>
  </si>
  <si>
    <t>ежедневно с 06.00 - 23.00час.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</si>
  <si>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</si>
  <si>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</si>
  <si>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</si>
  <si>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</si>
  <si>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</si>
  <si>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</si>
  <si>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установка КИП на ВВП</t>
  </si>
  <si>
    <t>перевод реле времени</t>
  </si>
  <si>
    <t>ревизия ВРУ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</si>
  <si>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</si>
  <si>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</si>
  <si>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</si>
  <si>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</si>
  <si>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</si>
  <si>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</si>
  <si>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</si>
  <si>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установка шарового крана на выходе с ВВП горячей воды для взятия проб,сдачи анализа ГВС ф 15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</si>
  <si>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</si>
  <si>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</si>
  <si>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</si>
  <si>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</si>
  <si>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</si>
  <si>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</si>
  <si>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</si>
  <si>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</si>
  <si>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</si>
  <si>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</si>
  <si>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</si>
  <si>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</si>
  <si>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</si>
  <si>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ревизия элеваторного узла ( сопло )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</si>
  <si>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</si>
  <si>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</si>
  <si>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</si>
  <si>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 xml:space="preserve">1 раз </t>
  </si>
  <si>
    <t>1 раз</t>
  </si>
  <si>
    <t>восстановление подвального освещения</t>
  </si>
  <si>
    <t>восстановление общедомового уличного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</si>
  <si>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</si>
  <si>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</si>
  <si>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ревизия ШР, ЩЭ</t>
  </si>
  <si>
    <t>ремонт кровли</t>
  </si>
  <si>
    <t>ремонт панельных швов</t>
  </si>
  <si>
    <t>смена запорной арматуры на отоплении</t>
  </si>
  <si>
    <t>смена задвижек</t>
  </si>
  <si>
    <t>ремонт  канализации</t>
  </si>
  <si>
    <t>электроосвещение (установка датчиков движения)</t>
  </si>
  <si>
    <t>подметание полов во всех помещениях общего пользования</t>
  </si>
  <si>
    <t>влажная уборка помещений</t>
  </si>
  <si>
    <t>протирка стен, дверей входных, оконных решеток, шкафов для электросчетчиков, почтовых ящиков</t>
  </si>
  <si>
    <t>влажная протирка подоконников, отопительных приборов</t>
  </si>
  <si>
    <t>уборка площадки перед входом в подъезд</t>
  </si>
  <si>
    <t>ежедневно</t>
  </si>
  <si>
    <t>1 раз в неделю</t>
  </si>
  <si>
    <t>профилактический осмотр мусоропроводов</t>
  </si>
  <si>
    <t>2 раза в месяц</t>
  </si>
  <si>
    <t>удаление мусора из мусороприемных камер</t>
  </si>
  <si>
    <t>уборка мусороприемных камер</t>
  </si>
  <si>
    <t>уборка загрузочных клапанов мусоропроводов</t>
  </si>
  <si>
    <t>устранение засоров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</si>
  <si>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</si>
  <si>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</si>
  <si>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</si>
  <si>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</si>
  <si>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</si>
  <si>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Дополнительные работы (текущий ремонт), в т.ч.:</t>
  </si>
  <si>
    <t>ВСЕГО: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</si>
  <si>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</si>
  <si>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</si>
  <si>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</si>
  <si>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</si>
  <si>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</si>
  <si>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</si>
  <si>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</si>
  <si>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</si>
  <si>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</si>
  <si>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Расчет размера платы за содержание и ремонт общего имущества в многоквартирном доме</t>
  </si>
  <si>
    <t>окос травы</t>
  </si>
  <si>
    <t>2-3 раза</t>
  </si>
  <si>
    <t>по адресу: ул.Ленинского Комсомола, д.53 (Sобщ.=6045,80 м2, Sзем.уч.=2527,5 м2)</t>
  </si>
  <si>
    <t>Ремонт мусорокамер (согласно СанПиН 2.1.2.2645-10 утвержденного Постановлением Главного госуд.сан.врача от 10.06.2010 № 64)</t>
  </si>
  <si>
    <t>Санобработка мусорокамер (согласно СанПиН 2.1.2.2645-10 утвержденного Постановлением Главного госуд.сан.врача от 10.06.2010 № 64)</t>
  </si>
  <si>
    <t>подключение системы отопления с регулировкой</t>
  </si>
  <si>
    <t>ревизия задвижек ГВС (д..80мм- 3шт..)</t>
  </si>
  <si>
    <t>Сбор, вывоз и утилизация ТБО, руб/м2</t>
  </si>
  <si>
    <t>восстановление уплотнителей на крышки клапанов</t>
  </si>
  <si>
    <t>ремонт стен в мусорокамерах</t>
  </si>
  <si>
    <t>ремонт полов  в мусорокамерах</t>
  </si>
  <si>
    <t>восстановление шибера 1 шт.</t>
  </si>
  <si>
    <t>замена  КИП манометры 8 шт.,термометры 8 шт.</t>
  </si>
  <si>
    <t>замена  КИП  на ВВП манометры 5 шт., термометры 5 шт.</t>
  </si>
  <si>
    <t>замена  КИП  на ХВС манометры 1 шт.</t>
  </si>
  <si>
    <t>восстановление водоснабжения</t>
  </si>
  <si>
    <t>заполнение электронных паспортов</t>
  </si>
  <si>
    <t>2014-2015 гг.</t>
  </si>
  <si>
    <t>(стоимость услуг увеличена на 6,6% в соответствии с уровнем инфляции 2013г.)</t>
  </si>
  <si>
    <t>Поверка  общедомовых приборов учета холодного водоснабжения</t>
  </si>
  <si>
    <t>гидравлическое испытание эл.узлов и входной запорной арматуры</t>
  </si>
  <si>
    <t>смена задвижек д.100 мм-1шт</t>
  </si>
  <si>
    <t>смена задвижек д.50 мм-2шт</t>
  </si>
  <si>
    <t>ревизия задвижек отопления ( д.80мм-13шт., д.100мм-2шт.)</t>
  </si>
  <si>
    <t>ревизия задвижек  ХВС (д.50мм-3шт., д. 80 мм 1 шт.,д.100-3шт.)</t>
  </si>
  <si>
    <t>мусор встроен</t>
  </si>
  <si>
    <t>Управление многоквартирным домом всего, в т.ч.:</t>
  </si>
  <si>
    <t>смена элеваторов СТС в тех.подвале</t>
  </si>
  <si>
    <t>ремонт панельных швов 50 м.п.</t>
  </si>
  <si>
    <t>удаление накипи с  теплообменника</t>
  </si>
  <si>
    <t>добавление пластин на теплообменник 14 шт.</t>
  </si>
  <si>
    <t>1 раз в год (апрель- сентябрь)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</si>
</sst>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9"/>
      <name val="Arial Black"/>
      <family val="2"/>
    </font>
    <font>
      <sz val="10"/>
      <name val="Arial"/>
      <family val="2"/>
    </font>
    <font>
      <b/>
      <sz val="14"/>
      <name val="Arial Cyr"/>
      <family val="0"/>
    </font>
    <font>
      <b/>
      <sz val="10"/>
      <name val="Arial Black"/>
      <family val="2"/>
    </font>
    <font>
      <sz val="10"/>
      <color indexed="10"/>
      <name val="Arial Black"/>
      <family val="2"/>
    </font>
    <font>
      <sz val="10"/>
      <color rgb="FFFF0000"/>
      <name val="Arial Black"/>
      <family val="2"/>
    </font>
    <font>
      <sz val="10"/>
      <color rgb="FFFF0000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8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9" fillId="24" borderId="13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left" vertical="center" wrapText="1"/>
    </xf>
    <xf numFmtId="2" fontId="0" fillId="24" borderId="15" xfId="0" applyNumberFormat="1" applyFont="1" applyFill="1" applyBorder="1" applyAlignment="1">
      <alignment horizontal="center" vertical="center" wrapText="1"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textRotation="90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21" xfId="0" applyFont="1" applyFill="1" applyBorder="1" applyAlignment="1">
      <alignment horizontal="left" vertical="center" wrapText="1"/>
    </xf>
    <xf numFmtId="0" fontId="18" fillId="24" borderId="12" xfId="0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left" vertical="center" wrapText="1"/>
    </xf>
    <xf numFmtId="0" fontId="18" fillId="24" borderId="16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 wrapText="1"/>
    </xf>
    <xf numFmtId="2" fontId="0" fillId="24" borderId="0" xfId="0" applyNumberFormat="1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center" vertical="center" wrapText="1"/>
    </xf>
    <xf numFmtId="2" fontId="0" fillId="24" borderId="22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left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4" fontId="25" fillId="24" borderId="21" xfId="0" applyNumberFormat="1" applyFont="1" applyFill="1" applyBorder="1" applyAlignment="1">
      <alignment horizontal="left" vertical="center" wrapText="1"/>
    </xf>
    <xf numFmtId="4" fontId="25" fillId="24" borderId="15" xfId="0" applyNumberFormat="1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left" vertical="center" wrapText="1"/>
    </xf>
    <xf numFmtId="0" fontId="0" fillId="24" borderId="21" xfId="0" applyFont="1" applyFill="1" applyBorder="1" applyAlignment="1">
      <alignment horizontal="left" vertical="center" wrapText="1"/>
    </xf>
    <xf numFmtId="0" fontId="0" fillId="24" borderId="15" xfId="0" applyFont="1" applyFill="1" applyBorder="1" applyAlignment="1">
      <alignment horizontal="center" vertical="center" wrapText="1"/>
    </xf>
    <xf numFmtId="2" fontId="0" fillId="24" borderId="0" xfId="0" applyNumberForma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0" fontId="18" fillId="0" borderId="13" xfId="0" applyFont="1" applyFill="1" applyBorder="1" applyAlignment="1">
      <alignment horizontal="left" vertical="center" wrapText="1"/>
    </xf>
    <xf numFmtId="2" fontId="18" fillId="25" borderId="15" xfId="0" applyNumberFormat="1" applyFont="1" applyFill="1" applyBorder="1" applyAlignment="1">
      <alignment horizontal="center" vertical="center" wrapText="1"/>
    </xf>
    <xf numFmtId="2" fontId="18" fillId="25" borderId="24" xfId="0" applyNumberFormat="1" applyFont="1" applyFill="1" applyBorder="1" applyAlignment="1">
      <alignment horizontal="center" vertical="center" wrapText="1"/>
    </xf>
    <xf numFmtId="2" fontId="18" fillId="25" borderId="25" xfId="0" applyNumberFormat="1" applyFont="1" applyFill="1" applyBorder="1" applyAlignment="1">
      <alignment horizontal="center" vertical="center" wrapText="1"/>
    </xf>
    <xf numFmtId="2" fontId="18" fillId="25" borderId="26" xfId="0" applyNumberFormat="1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2" fontId="0" fillId="25" borderId="27" xfId="0" applyNumberFormat="1" applyFont="1" applyFill="1" applyBorder="1" applyAlignment="1">
      <alignment horizontal="center" vertical="center" wrapText="1"/>
    </xf>
    <xf numFmtId="2" fontId="0" fillId="25" borderId="26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2" fontId="18" fillId="25" borderId="16" xfId="0" applyNumberFormat="1" applyFont="1" applyFill="1" applyBorder="1" applyAlignment="1">
      <alignment horizontal="center" vertical="center" wrapText="1"/>
    </xf>
    <xf numFmtId="0" fontId="18" fillId="25" borderId="16" xfId="0" applyFont="1" applyFill="1" applyBorder="1" applyAlignment="1">
      <alignment horizontal="center" vertical="center"/>
    </xf>
    <xf numFmtId="0" fontId="18" fillId="25" borderId="28" xfId="0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2" fontId="0" fillId="25" borderId="24" xfId="0" applyNumberFormat="1" applyFont="1" applyFill="1" applyBorder="1" applyAlignment="1">
      <alignment horizontal="center" vertical="center" wrapText="1"/>
    </xf>
    <xf numFmtId="2" fontId="0" fillId="25" borderId="25" xfId="0" applyNumberFormat="1" applyFont="1" applyFill="1" applyBorder="1" applyAlignment="1">
      <alignment horizontal="center" vertical="center" wrapText="1"/>
    </xf>
    <xf numFmtId="0" fontId="20" fillId="26" borderId="0" xfId="0" applyFont="1" applyFill="1" applyAlignment="1">
      <alignment horizontal="center"/>
    </xf>
    <xf numFmtId="0" fontId="25" fillId="24" borderId="14" xfId="0" applyFont="1" applyFill="1" applyBorder="1" applyAlignment="1">
      <alignment horizontal="left" vertical="center" wrapText="1"/>
    </xf>
    <xf numFmtId="0" fontId="25" fillId="24" borderId="12" xfId="0" applyFont="1" applyFill="1" applyBorder="1" applyAlignment="1">
      <alignment horizontal="center" vertical="center" wrapText="1"/>
    </xf>
    <xf numFmtId="2" fontId="25" fillId="24" borderId="15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2" fontId="18" fillId="24" borderId="29" xfId="0" applyNumberFormat="1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29" fillId="26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2" fontId="25" fillId="25" borderId="24" xfId="0" applyNumberFormat="1" applyFont="1" applyFill="1" applyBorder="1" applyAlignment="1">
      <alignment horizontal="center" vertical="center" wrapText="1"/>
    </xf>
    <xf numFmtId="2" fontId="25" fillId="25" borderId="15" xfId="0" applyNumberFormat="1" applyFont="1" applyFill="1" applyBorder="1" applyAlignment="1">
      <alignment horizontal="center" vertical="center" wrapText="1"/>
    </xf>
    <xf numFmtId="2" fontId="25" fillId="25" borderId="26" xfId="0" applyNumberFormat="1" applyFont="1" applyFill="1" applyBorder="1" applyAlignment="1">
      <alignment horizontal="center" vertical="center" wrapText="1"/>
    </xf>
    <xf numFmtId="2" fontId="19" fillId="25" borderId="30" xfId="0" applyNumberFormat="1" applyFont="1" applyFill="1" applyBorder="1" applyAlignment="1">
      <alignment horizontal="center"/>
    </xf>
    <xf numFmtId="2" fontId="0" fillId="26" borderId="15" xfId="0" applyNumberFormat="1" applyFont="1" applyFill="1" applyBorder="1" applyAlignment="1">
      <alignment horizontal="center" vertical="center" wrapText="1"/>
    </xf>
    <xf numFmtId="0" fontId="25" fillId="25" borderId="21" xfId="0" applyFont="1" applyFill="1" applyBorder="1" applyAlignment="1">
      <alignment horizontal="left" vertical="center" wrapText="1"/>
    </xf>
    <xf numFmtId="0" fontId="25" fillId="25" borderId="15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 horizontal="center" vertical="center" wrapText="1"/>
    </xf>
    <xf numFmtId="0" fontId="25" fillId="0" borderId="21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center" vertical="center" wrapText="1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25" borderId="25" xfId="0" applyNumberFormat="1" applyFont="1" applyFill="1" applyBorder="1" applyAlignment="1">
      <alignment horizontal="center" vertical="center" wrapText="1"/>
    </xf>
    <xf numFmtId="0" fontId="27" fillId="25" borderId="21" xfId="0" applyFont="1" applyFill="1" applyBorder="1" applyAlignment="1">
      <alignment horizontal="left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2" fontId="0" fillId="24" borderId="31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/>
    </xf>
    <xf numFmtId="2" fontId="0" fillId="25" borderId="0" xfId="0" applyNumberFormat="1" applyFill="1" applyAlignment="1">
      <alignment horizontal="center" vertical="center"/>
    </xf>
    <xf numFmtId="0" fontId="0" fillId="25" borderId="15" xfId="0" applyFont="1" applyFill="1" applyBorder="1" applyAlignment="1">
      <alignment horizontal="center" vertical="center" wrapText="1"/>
    </xf>
    <xf numFmtId="0" fontId="0" fillId="25" borderId="21" xfId="0" applyFont="1" applyFill="1" applyBorder="1" applyAlignment="1">
      <alignment horizontal="left" vertical="center" wrapText="1"/>
    </xf>
    <xf numFmtId="2" fontId="18" fillId="25" borderId="22" xfId="0" applyNumberFormat="1" applyFont="1" applyFill="1" applyBorder="1" applyAlignment="1">
      <alignment horizontal="center" vertical="center" wrapText="1"/>
    </xf>
    <xf numFmtId="2" fontId="18" fillId="25" borderId="32" xfId="0" applyNumberFormat="1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9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2" fontId="21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19" fillId="25" borderId="33" xfId="0" applyNumberFormat="1" applyFont="1" applyFill="1" applyBorder="1" applyAlignment="1">
      <alignment horizontal="center" vertical="center" wrapText="1"/>
    </xf>
    <xf numFmtId="0" fontId="0" fillId="25" borderId="33" xfId="0" applyFill="1" applyBorder="1" applyAlignment="1">
      <alignment horizontal="center" vertical="center" wrapText="1"/>
    </xf>
    <xf numFmtId="0" fontId="19" fillId="25" borderId="34" xfId="0" applyFont="1" applyFill="1" applyBorder="1" applyAlignment="1">
      <alignment horizontal="center" vertical="center" wrapText="1"/>
    </xf>
    <xf numFmtId="0" fontId="19" fillId="25" borderId="35" xfId="0" applyFont="1" applyFill="1" applyBorder="1" applyAlignment="1">
      <alignment horizontal="center" vertical="center" wrapText="1"/>
    </xf>
    <xf numFmtId="0" fontId="0" fillId="25" borderId="35" xfId="0" applyFill="1" applyBorder="1" applyAlignment="1">
      <alignment horizontal="center" vertical="center" wrapText="1"/>
    </xf>
    <xf numFmtId="0" fontId="0" fillId="25" borderId="36" xfId="0" applyFill="1" applyBorder="1" applyAlignment="1">
      <alignment horizontal="center" vertical="center" wrapText="1"/>
    </xf>
    <xf numFmtId="0" fontId="21" fillId="25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2"/>
  <sheetViews>
    <sheetView tabSelected="1" zoomScale="75" zoomScaleNormal="75" zoomScalePageLayoutView="0" workbookViewId="0" topLeftCell="A10">
      <selection activeCell="A1" sqref="A1:H136"/>
    </sheetView>
  </sheetViews>
  <sheetFormatPr defaultColWidth="9.00390625" defaultRowHeight="12.75"/>
  <cols>
    <col min="1" max="1" width="72.75390625" style="6" customWidth="1"/>
    <col min="2" max="2" width="19.125" style="6" customWidth="1"/>
    <col min="3" max="3" width="13.875" style="6" hidden="1" customWidth="1"/>
    <col min="4" max="4" width="14.875" style="6" customWidth="1"/>
    <col min="5" max="5" width="13.875" style="6" hidden="1" customWidth="1"/>
    <col min="6" max="6" width="20.875" style="6" hidden="1" customWidth="1"/>
    <col min="7" max="7" width="13.875" style="6" customWidth="1"/>
    <col min="8" max="8" width="20.875" style="52" customWidth="1"/>
    <col min="9" max="9" width="15.375" style="6" customWidth="1"/>
    <col min="10" max="10" width="15.375" style="6" hidden="1" customWidth="1"/>
    <col min="11" max="11" width="15.375" style="52" hidden="1" customWidth="1"/>
    <col min="12" max="13" width="15.375" style="6" customWidth="1"/>
    <col min="14" max="14" width="13.25390625" style="6" bestFit="1" customWidth="1"/>
    <col min="15" max="16384" width="9.125" style="6" customWidth="1"/>
  </cols>
  <sheetData>
    <row r="1" spans="1:8" ht="16.5" customHeight="1">
      <c r="A1" s="110" t="s">
        <v>0</v>
      </c>
      <c r="B1" s="111"/>
      <c r="C1" s="111"/>
      <c r="D1" s="111"/>
      <c r="E1" s="111"/>
      <c r="F1" s="111"/>
      <c r="G1" s="111"/>
      <c r="H1" s="111"/>
    </row>
    <row r="2" spans="1:8" ht="18" customHeight="1">
      <c r="A2" s="76" t="s">
        <v>131</v>
      </c>
      <c r="B2" s="112" t="s">
        <v>1</v>
      </c>
      <c r="C2" s="112"/>
      <c r="D2" s="112"/>
      <c r="E2" s="112"/>
      <c r="F2" s="112"/>
      <c r="G2" s="111"/>
      <c r="H2" s="111"/>
    </row>
    <row r="3" spans="2:8" ht="14.25" customHeight="1">
      <c r="B3" s="112" t="s">
        <v>2</v>
      </c>
      <c r="C3" s="112"/>
      <c r="D3" s="112"/>
      <c r="E3" s="112"/>
      <c r="F3" s="112"/>
      <c r="G3" s="111"/>
      <c r="H3" s="111"/>
    </row>
    <row r="4" spans="2:8" ht="14.25" customHeight="1">
      <c r="B4" s="112" t="s">
        <v>40</v>
      </c>
      <c r="C4" s="112"/>
      <c r="D4" s="112"/>
      <c r="E4" s="112"/>
      <c r="F4" s="112"/>
      <c r="G4" s="111"/>
      <c r="H4" s="111"/>
    </row>
    <row r="5" spans="1:8" s="57" customFormat="1" ht="39.75" customHeight="1">
      <c r="A5" s="117"/>
      <c r="B5" s="118"/>
      <c r="C5" s="118"/>
      <c r="D5" s="118"/>
      <c r="E5" s="118"/>
      <c r="F5" s="118"/>
      <c r="G5" s="118"/>
      <c r="H5" s="118"/>
    </row>
    <row r="6" spans="1:8" s="57" customFormat="1" ht="19.5" customHeight="1">
      <c r="A6" s="113" t="s">
        <v>132</v>
      </c>
      <c r="B6" s="114"/>
      <c r="C6" s="114"/>
      <c r="D6" s="114"/>
      <c r="E6" s="114"/>
      <c r="F6" s="114"/>
      <c r="G6" s="114"/>
      <c r="H6" s="114"/>
    </row>
    <row r="7" spans="1:8" s="10" customFormat="1" ht="18.75" customHeight="1">
      <c r="A7" s="115" t="s">
        <v>116</v>
      </c>
      <c r="B7" s="115"/>
      <c r="C7" s="115"/>
      <c r="D7" s="115"/>
      <c r="E7" s="116"/>
      <c r="F7" s="116"/>
      <c r="G7" s="116"/>
      <c r="H7" s="116"/>
    </row>
    <row r="8" spans="1:8" s="11" customFormat="1" ht="17.25" customHeight="1">
      <c r="A8" s="119" t="s">
        <v>32</v>
      </c>
      <c r="B8" s="119"/>
      <c r="C8" s="119"/>
      <c r="D8" s="119"/>
      <c r="E8" s="120"/>
      <c r="F8" s="120"/>
      <c r="G8" s="120"/>
      <c r="H8" s="120"/>
    </row>
    <row r="9" spans="1:8" s="10" customFormat="1" ht="30" customHeight="1" thickBot="1">
      <c r="A9" s="121" t="s">
        <v>113</v>
      </c>
      <c r="B9" s="121"/>
      <c r="C9" s="121"/>
      <c r="D9" s="121"/>
      <c r="E9" s="122"/>
      <c r="F9" s="122"/>
      <c r="G9" s="122"/>
      <c r="H9" s="122"/>
    </row>
    <row r="10" spans="1:11" s="15" customFormat="1" ht="139.5" customHeight="1" thickBot="1">
      <c r="A10" s="12" t="s">
        <v>3</v>
      </c>
      <c r="B10" s="13" t="s">
        <v>4</v>
      </c>
      <c r="C10" s="14" t="s">
        <v>5</v>
      </c>
      <c r="D10" s="14" t="s">
        <v>41</v>
      </c>
      <c r="E10" s="14" t="s">
        <v>5</v>
      </c>
      <c r="F10" s="1" t="s">
        <v>6</v>
      </c>
      <c r="G10" s="14" t="s">
        <v>5</v>
      </c>
      <c r="H10" s="101" t="s">
        <v>6</v>
      </c>
      <c r="K10" s="53"/>
    </row>
    <row r="11" spans="1:11" s="20" customFormat="1" ht="12.75">
      <c r="A11" s="16">
        <v>1</v>
      </c>
      <c r="B11" s="17">
        <v>2</v>
      </c>
      <c r="C11" s="17">
        <v>3</v>
      </c>
      <c r="D11" s="18"/>
      <c r="E11" s="17">
        <v>3</v>
      </c>
      <c r="F11" s="2">
        <v>4</v>
      </c>
      <c r="G11" s="19">
        <v>3</v>
      </c>
      <c r="H11" s="102">
        <v>4</v>
      </c>
      <c r="K11" s="54"/>
    </row>
    <row r="12" spans="1:11" s="20" customFormat="1" ht="49.5" customHeight="1">
      <c r="A12" s="123" t="s">
        <v>7</v>
      </c>
      <c r="B12" s="124"/>
      <c r="C12" s="124"/>
      <c r="D12" s="124"/>
      <c r="E12" s="124"/>
      <c r="F12" s="124"/>
      <c r="G12" s="125"/>
      <c r="H12" s="126"/>
      <c r="K12" s="54"/>
    </row>
    <row r="13" spans="1:12" s="15" customFormat="1" ht="15">
      <c r="A13" s="21" t="s">
        <v>140</v>
      </c>
      <c r="B13" s="22"/>
      <c r="C13" s="23">
        <f>F13*12</f>
        <v>0</v>
      </c>
      <c r="D13" s="60">
        <f>G13*I13</f>
        <v>193707.43</v>
      </c>
      <c r="E13" s="59">
        <f>H13*12</f>
        <v>32.04</v>
      </c>
      <c r="F13" s="61"/>
      <c r="G13" s="59">
        <f>H13*12</f>
        <v>32.04</v>
      </c>
      <c r="H13" s="59">
        <f>H18+H20</f>
        <v>2.67</v>
      </c>
      <c r="I13" s="15">
        <v>6045.8</v>
      </c>
      <c r="J13" s="15">
        <v>1.07</v>
      </c>
      <c r="K13" s="53">
        <v>2.24</v>
      </c>
      <c r="L13" s="83"/>
    </row>
    <row r="14" spans="1:11" s="15" customFormat="1" ht="30" customHeight="1">
      <c r="A14" s="96" t="s">
        <v>104</v>
      </c>
      <c r="B14" s="97" t="s">
        <v>105</v>
      </c>
      <c r="C14" s="98"/>
      <c r="D14" s="87"/>
      <c r="E14" s="88"/>
      <c r="F14" s="99"/>
      <c r="G14" s="88"/>
      <c r="H14" s="88"/>
      <c r="K14" s="53"/>
    </row>
    <row r="15" spans="1:11" s="15" customFormat="1" ht="15">
      <c r="A15" s="96" t="s">
        <v>106</v>
      </c>
      <c r="B15" s="97" t="s">
        <v>105</v>
      </c>
      <c r="C15" s="98"/>
      <c r="D15" s="87"/>
      <c r="E15" s="88"/>
      <c r="F15" s="99"/>
      <c r="G15" s="88"/>
      <c r="H15" s="88"/>
      <c r="K15" s="53"/>
    </row>
    <row r="16" spans="1:11" s="15" customFormat="1" ht="15">
      <c r="A16" s="96" t="s">
        <v>107</v>
      </c>
      <c r="B16" s="97" t="s">
        <v>108</v>
      </c>
      <c r="C16" s="98"/>
      <c r="D16" s="87"/>
      <c r="E16" s="88"/>
      <c r="F16" s="99"/>
      <c r="G16" s="88"/>
      <c r="H16" s="88"/>
      <c r="K16" s="53"/>
    </row>
    <row r="17" spans="1:11" s="15" customFormat="1" ht="15">
      <c r="A17" s="96" t="s">
        <v>109</v>
      </c>
      <c r="B17" s="97" t="s">
        <v>105</v>
      </c>
      <c r="C17" s="98"/>
      <c r="D17" s="87"/>
      <c r="E17" s="88"/>
      <c r="F17" s="99"/>
      <c r="G17" s="88"/>
      <c r="H17" s="88"/>
      <c r="K17" s="53"/>
    </row>
    <row r="18" spans="1:11" s="15" customFormat="1" ht="15">
      <c r="A18" s="100" t="s">
        <v>38</v>
      </c>
      <c r="B18" s="93"/>
      <c r="C18" s="88"/>
      <c r="D18" s="87"/>
      <c r="E18" s="88"/>
      <c r="F18" s="99"/>
      <c r="G18" s="88"/>
      <c r="H18" s="59">
        <v>2.56</v>
      </c>
      <c r="K18" s="53"/>
    </row>
    <row r="19" spans="1:11" s="15" customFormat="1" ht="15">
      <c r="A19" s="92" t="s">
        <v>130</v>
      </c>
      <c r="B19" s="93" t="s">
        <v>105</v>
      </c>
      <c r="C19" s="88"/>
      <c r="D19" s="87"/>
      <c r="E19" s="88"/>
      <c r="F19" s="99"/>
      <c r="G19" s="88"/>
      <c r="H19" s="88"/>
      <c r="K19" s="53"/>
    </row>
    <row r="20" spans="1:11" s="15" customFormat="1" ht="15">
      <c r="A20" s="100" t="s">
        <v>38</v>
      </c>
      <c r="B20" s="93"/>
      <c r="C20" s="88"/>
      <c r="D20" s="87"/>
      <c r="E20" s="88"/>
      <c r="F20" s="99"/>
      <c r="G20" s="88"/>
      <c r="H20" s="59">
        <v>0.11</v>
      </c>
      <c r="K20" s="53"/>
    </row>
    <row r="21" spans="1:12" s="15" customFormat="1" ht="30">
      <c r="A21" s="21" t="s">
        <v>9</v>
      </c>
      <c r="B21" s="24"/>
      <c r="C21" s="23">
        <f>F21*12</f>
        <v>0</v>
      </c>
      <c r="D21" s="60">
        <f>G21*I21</f>
        <v>100118.45</v>
      </c>
      <c r="E21" s="59">
        <f>H21*12</f>
        <v>16.56</v>
      </c>
      <c r="F21" s="61"/>
      <c r="G21" s="59">
        <f>H21*12</f>
        <v>16.56</v>
      </c>
      <c r="H21" s="59">
        <v>1.38</v>
      </c>
      <c r="I21" s="15">
        <v>6045.8</v>
      </c>
      <c r="J21" s="15">
        <v>1.07</v>
      </c>
      <c r="K21" s="53">
        <v>1.04</v>
      </c>
      <c r="L21" s="83"/>
    </row>
    <row r="22" spans="1:11" s="15" customFormat="1" ht="15">
      <c r="A22" s="47" t="s">
        <v>97</v>
      </c>
      <c r="B22" s="48" t="s">
        <v>10</v>
      </c>
      <c r="C22" s="23"/>
      <c r="D22" s="60"/>
      <c r="E22" s="59"/>
      <c r="F22" s="61"/>
      <c r="G22" s="59"/>
      <c r="H22" s="59"/>
      <c r="K22" s="53"/>
    </row>
    <row r="23" spans="1:11" s="15" customFormat="1" ht="15">
      <c r="A23" s="47" t="s">
        <v>98</v>
      </c>
      <c r="B23" s="48" t="s">
        <v>10</v>
      </c>
      <c r="C23" s="23"/>
      <c r="D23" s="60"/>
      <c r="E23" s="59"/>
      <c r="F23" s="61"/>
      <c r="G23" s="59"/>
      <c r="H23" s="59"/>
      <c r="K23" s="53"/>
    </row>
    <row r="24" spans="1:11" s="15" customFormat="1" ht="15">
      <c r="A24" s="47" t="s">
        <v>114</v>
      </c>
      <c r="B24" s="48" t="s">
        <v>115</v>
      </c>
      <c r="C24" s="23"/>
      <c r="D24" s="60"/>
      <c r="E24" s="59"/>
      <c r="F24" s="61"/>
      <c r="G24" s="59"/>
      <c r="H24" s="59"/>
      <c r="K24" s="53"/>
    </row>
    <row r="25" spans="1:11" s="15" customFormat="1" ht="15">
      <c r="A25" s="47" t="s">
        <v>99</v>
      </c>
      <c r="B25" s="48" t="s">
        <v>10</v>
      </c>
      <c r="C25" s="23"/>
      <c r="D25" s="60"/>
      <c r="E25" s="59"/>
      <c r="F25" s="61"/>
      <c r="G25" s="59"/>
      <c r="H25" s="59"/>
      <c r="K25" s="53"/>
    </row>
    <row r="26" spans="1:12" s="15" customFormat="1" ht="25.5">
      <c r="A26" s="47" t="s">
        <v>100</v>
      </c>
      <c r="B26" s="48" t="s">
        <v>11</v>
      </c>
      <c r="C26" s="23"/>
      <c r="D26" s="60"/>
      <c r="E26" s="59"/>
      <c r="F26" s="61"/>
      <c r="G26" s="59"/>
      <c r="H26" s="59"/>
      <c r="K26" s="53"/>
      <c r="L26" s="53"/>
    </row>
    <row r="27" spans="1:11" s="15" customFormat="1" ht="15">
      <c r="A27" s="47" t="s">
        <v>110</v>
      </c>
      <c r="B27" s="48" t="s">
        <v>10</v>
      </c>
      <c r="C27" s="23"/>
      <c r="D27" s="60"/>
      <c r="E27" s="59"/>
      <c r="F27" s="61"/>
      <c r="G27" s="59"/>
      <c r="H27" s="59"/>
      <c r="K27" s="53"/>
    </row>
    <row r="28" spans="1:11" s="15" customFormat="1" ht="15">
      <c r="A28" s="47" t="s">
        <v>111</v>
      </c>
      <c r="B28" s="48" t="s">
        <v>10</v>
      </c>
      <c r="C28" s="23"/>
      <c r="D28" s="60"/>
      <c r="E28" s="59"/>
      <c r="F28" s="61"/>
      <c r="G28" s="59"/>
      <c r="H28" s="59"/>
      <c r="K28" s="53"/>
    </row>
    <row r="29" spans="1:11" s="15" customFormat="1" ht="25.5">
      <c r="A29" s="47" t="s">
        <v>112</v>
      </c>
      <c r="B29" s="48" t="s">
        <v>101</v>
      </c>
      <c r="C29" s="23"/>
      <c r="D29" s="60"/>
      <c r="E29" s="59"/>
      <c r="F29" s="61"/>
      <c r="G29" s="59"/>
      <c r="H29" s="59"/>
      <c r="K29" s="53"/>
    </row>
    <row r="30" spans="1:12" s="28" customFormat="1" ht="21" customHeight="1">
      <c r="A30" s="27" t="s">
        <v>12</v>
      </c>
      <c r="B30" s="22" t="s">
        <v>13</v>
      </c>
      <c r="C30" s="23">
        <f>F30*12</f>
        <v>0</v>
      </c>
      <c r="D30" s="60">
        <f>G30*I30</f>
        <v>49333.73</v>
      </c>
      <c r="E30" s="59">
        <f>H30*12</f>
        <v>8.16</v>
      </c>
      <c r="F30" s="62"/>
      <c r="G30" s="59">
        <f>H30*12</f>
        <v>8.16</v>
      </c>
      <c r="H30" s="59">
        <v>0.68</v>
      </c>
      <c r="I30" s="15">
        <v>6045.8</v>
      </c>
      <c r="J30" s="15">
        <v>1.07</v>
      </c>
      <c r="K30" s="53">
        <v>0.6</v>
      </c>
      <c r="L30" s="84"/>
    </row>
    <row r="31" spans="1:12" s="15" customFormat="1" ht="17.25" customHeight="1">
      <c r="A31" s="27" t="s">
        <v>14</v>
      </c>
      <c r="B31" s="22" t="s">
        <v>15</v>
      </c>
      <c r="C31" s="23">
        <f>F31*12</f>
        <v>0</v>
      </c>
      <c r="D31" s="60">
        <f>G31*I31</f>
        <v>161060.11</v>
      </c>
      <c r="E31" s="59">
        <f>H31*12</f>
        <v>26.64</v>
      </c>
      <c r="F31" s="62"/>
      <c r="G31" s="59">
        <f>H31*12</f>
        <v>26.64</v>
      </c>
      <c r="H31" s="59">
        <v>2.22</v>
      </c>
      <c r="I31" s="15">
        <v>6045.8</v>
      </c>
      <c r="J31" s="15">
        <v>1.07</v>
      </c>
      <c r="K31" s="53">
        <v>1.94</v>
      </c>
      <c r="L31" s="83"/>
    </row>
    <row r="32" spans="1:12" s="15" customFormat="1" ht="18.75" customHeight="1">
      <c r="A32" s="27" t="s">
        <v>33</v>
      </c>
      <c r="B32" s="22"/>
      <c r="C32" s="23">
        <f>F32*12</f>
        <v>0</v>
      </c>
      <c r="D32" s="60">
        <f>G32*I32</f>
        <v>104471.42</v>
      </c>
      <c r="E32" s="59">
        <f>H32*12</f>
        <v>17.28</v>
      </c>
      <c r="F32" s="62"/>
      <c r="G32" s="59">
        <f>H32*12</f>
        <v>17.28</v>
      </c>
      <c r="H32" s="59">
        <f>1.066*1.35</f>
        <v>1.44</v>
      </c>
      <c r="I32" s="15">
        <v>6045.8</v>
      </c>
      <c r="J32" s="15">
        <v>1.07</v>
      </c>
      <c r="K32" s="53">
        <v>1.26</v>
      </c>
      <c r="L32" s="83"/>
    </row>
    <row r="33" spans="1:12" s="15" customFormat="1" ht="15" hidden="1">
      <c r="A33" s="25" t="s">
        <v>91</v>
      </c>
      <c r="B33" s="26" t="s">
        <v>92</v>
      </c>
      <c r="C33" s="23"/>
      <c r="D33" s="60"/>
      <c r="E33" s="59"/>
      <c r="F33" s="62"/>
      <c r="G33" s="59"/>
      <c r="H33" s="59">
        <v>0</v>
      </c>
      <c r="I33" s="15">
        <v>6045.8</v>
      </c>
      <c r="J33" s="15">
        <v>1.07</v>
      </c>
      <c r="K33" s="53">
        <v>0</v>
      </c>
      <c r="L33" s="83"/>
    </row>
    <row r="34" spans="1:12" s="15" customFormat="1" ht="15" hidden="1">
      <c r="A34" s="25" t="s">
        <v>93</v>
      </c>
      <c r="B34" s="26" t="s">
        <v>89</v>
      </c>
      <c r="C34" s="23"/>
      <c r="D34" s="60"/>
      <c r="E34" s="59"/>
      <c r="F34" s="62"/>
      <c r="G34" s="59"/>
      <c r="H34" s="59">
        <v>0</v>
      </c>
      <c r="I34" s="15">
        <v>6045.8</v>
      </c>
      <c r="J34" s="15">
        <v>1.07</v>
      </c>
      <c r="K34" s="53">
        <v>0</v>
      </c>
      <c r="L34" s="83"/>
    </row>
    <row r="35" spans="1:12" s="15" customFormat="1" ht="15" hidden="1">
      <c r="A35" s="25" t="s">
        <v>94</v>
      </c>
      <c r="B35" s="26" t="s">
        <v>89</v>
      </c>
      <c r="C35" s="23"/>
      <c r="D35" s="60"/>
      <c r="E35" s="59"/>
      <c r="F35" s="62"/>
      <c r="G35" s="59"/>
      <c r="H35" s="59">
        <v>0</v>
      </c>
      <c r="I35" s="15">
        <v>6045.8</v>
      </c>
      <c r="J35" s="15">
        <v>1.07</v>
      </c>
      <c r="K35" s="53">
        <v>0</v>
      </c>
      <c r="L35" s="83"/>
    </row>
    <row r="36" spans="1:12" s="15" customFormat="1" ht="15" hidden="1">
      <c r="A36" s="25" t="s">
        <v>95</v>
      </c>
      <c r="B36" s="26" t="s">
        <v>90</v>
      </c>
      <c r="C36" s="23"/>
      <c r="D36" s="60"/>
      <c r="E36" s="59"/>
      <c r="F36" s="62"/>
      <c r="G36" s="59"/>
      <c r="H36" s="59">
        <v>0</v>
      </c>
      <c r="I36" s="15">
        <v>6045.8</v>
      </c>
      <c r="J36" s="15">
        <v>1.07</v>
      </c>
      <c r="K36" s="53">
        <v>0</v>
      </c>
      <c r="L36" s="83"/>
    </row>
    <row r="37" spans="1:12" s="15" customFormat="1" ht="25.5" hidden="1">
      <c r="A37" s="25" t="s">
        <v>96</v>
      </c>
      <c r="B37" s="26" t="s">
        <v>11</v>
      </c>
      <c r="C37" s="23"/>
      <c r="D37" s="60"/>
      <c r="E37" s="59"/>
      <c r="F37" s="62"/>
      <c r="G37" s="59"/>
      <c r="H37" s="59">
        <v>0</v>
      </c>
      <c r="I37" s="15">
        <v>6045.8</v>
      </c>
      <c r="J37" s="15">
        <v>1.07</v>
      </c>
      <c r="K37" s="53">
        <v>0</v>
      </c>
      <c r="L37" s="83"/>
    </row>
    <row r="38" spans="1:12" s="15" customFormat="1" ht="0.75" customHeight="1" hidden="1">
      <c r="A38" s="27" t="s">
        <v>117</v>
      </c>
      <c r="B38" s="22" t="s">
        <v>11</v>
      </c>
      <c r="C38" s="23"/>
      <c r="D38" s="60">
        <v>0</v>
      </c>
      <c r="E38" s="59"/>
      <c r="F38" s="62"/>
      <c r="G38" s="59">
        <f>D38/I38</f>
        <v>0</v>
      </c>
      <c r="H38" s="59">
        <v>0</v>
      </c>
      <c r="I38" s="15">
        <v>6045.8</v>
      </c>
      <c r="K38" s="53"/>
      <c r="L38" s="85"/>
    </row>
    <row r="39" spans="1:11" s="15" customFormat="1" ht="15" hidden="1">
      <c r="A39" s="77" t="s">
        <v>122</v>
      </c>
      <c r="B39" s="78"/>
      <c r="C39" s="79"/>
      <c r="D39" s="87"/>
      <c r="E39" s="88"/>
      <c r="F39" s="89"/>
      <c r="G39" s="88"/>
      <c r="H39" s="88"/>
      <c r="K39" s="53"/>
    </row>
    <row r="40" spans="1:11" s="15" customFormat="1" ht="15" hidden="1">
      <c r="A40" s="77" t="s">
        <v>123</v>
      </c>
      <c r="B40" s="78"/>
      <c r="C40" s="79"/>
      <c r="D40" s="87"/>
      <c r="E40" s="88"/>
      <c r="F40" s="89"/>
      <c r="G40" s="88"/>
      <c r="H40" s="88"/>
      <c r="K40" s="53"/>
    </row>
    <row r="41" spans="1:11" s="15" customFormat="1" ht="15" hidden="1">
      <c r="A41" s="77" t="s">
        <v>124</v>
      </c>
      <c r="B41" s="78"/>
      <c r="C41" s="79"/>
      <c r="D41" s="87"/>
      <c r="E41" s="88"/>
      <c r="F41" s="89"/>
      <c r="G41" s="88"/>
      <c r="H41" s="88"/>
      <c r="K41" s="53"/>
    </row>
    <row r="42" spans="1:11" s="15" customFormat="1" ht="15" hidden="1">
      <c r="A42" s="77" t="s">
        <v>129</v>
      </c>
      <c r="B42" s="78"/>
      <c r="C42" s="79"/>
      <c r="D42" s="87"/>
      <c r="E42" s="88"/>
      <c r="F42" s="89"/>
      <c r="G42" s="88"/>
      <c r="H42" s="88"/>
      <c r="K42" s="53"/>
    </row>
    <row r="43" spans="1:11" s="15" customFormat="1" ht="15" hidden="1">
      <c r="A43" s="77" t="s">
        <v>125</v>
      </c>
      <c r="B43" s="78"/>
      <c r="C43" s="79"/>
      <c r="D43" s="87"/>
      <c r="E43" s="88"/>
      <c r="F43" s="89"/>
      <c r="G43" s="88"/>
      <c r="H43" s="88"/>
      <c r="I43" s="15">
        <v>6045.8</v>
      </c>
      <c r="K43" s="53"/>
    </row>
    <row r="44" spans="1:12" s="15" customFormat="1" ht="45">
      <c r="A44" s="27" t="s">
        <v>118</v>
      </c>
      <c r="B44" s="22" t="s">
        <v>145</v>
      </c>
      <c r="C44" s="23"/>
      <c r="D44" s="60">
        <f>3407.5*3</f>
        <v>10222.5</v>
      </c>
      <c r="E44" s="59"/>
      <c r="F44" s="62"/>
      <c r="G44" s="59">
        <f>D44/I44</f>
        <v>1.69</v>
      </c>
      <c r="H44" s="59">
        <f>D44/12/I44</f>
        <v>0.14</v>
      </c>
      <c r="I44" s="15">
        <v>6045.8</v>
      </c>
      <c r="K44" s="53"/>
      <c r="L44" s="85"/>
    </row>
    <row r="45" spans="1:12" s="15" customFormat="1" ht="21" customHeight="1">
      <c r="A45" s="27" t="s">
        <v>34</v>
      </c>
      <c r="B45" s="22"/>
      <c r="C45" s="23">
        <f>F45*12</f>
        <v>0</v>
      </c>
      <c r="D45" s="60">
        <f>G45*I45</f>
        <v>121157.83</v>
      </c>
      <c r="E45" s="59">
        <f>H45*12</f>
        <v>20.04</v>
      </c>
      <c r="F45" s="62"/>
      <c r="G45" s="59">
        <f>H45*12</f>
        <v>20.04</v>
      </c>
      <c r="H45" s="59">
        <f>1.066*1.57</f>
        <v>1.67</v>
      </c>
      <c r="I45" s="15">
        <v>6045.8</v>
      </c>
      <c r="J45" s="15">
        <v>1.07</v>
      </c>
      <c r="K45" s="53">
        <v>1.47</v>
      </c>
      <c r="L45" s="83"/>
    </row>
    <row r="46" spans="1:12" s="15" customFormat="1" ht="15" hidden="1">
      <c r="A46" s="25" t="s">
        <v>84</v>
      </c>
      <c r="B46" s="26" t="s">
        <v>89</v>
      </c>
      <c r="C46" s="23"/>
      <c r="D46" s="60"/>
      <c r="E46" s="59"/>
      <c r="F46" s="62"/>
      <c r="G46" s="59"/>
      <c r="H46" s="59">
        <v>0</v>
      </c>
      <c r="I46" s="15">
        <v>6045.8</v>
      </c>
      <c r="J46" s="15">
        <v>1.07</v>
      </c>
      <c r="K46" s="53">
        <v>0</v>
      </c>
      <c r="L46" s="83"/>
    </row>
    <row r="47" spans="1:12" s="15" customFormat="1" ht="15" hidden="1">
      <c r="A47" s="25" t="s">
        <v>85</v>
      </c>
      <c r="B47" s="26" t="s">
        <v>90</v>
      </c>
      <c r="C47" s="23"/>
      <c r="D47" s="60"/>
      <c r="E47" s="59"/>
      <c r="F47" s="62"/>
      <c r="G47" s="59"/>
      <c r="H47" s="59">
        <v>0</v>
      </c>
      <c r="I47" s="15">
        <v>6045.8</v>
      </c>
      <c r="J47" s="15">
        <v>1.07</v>
      </c>
      <c r="K47" s="53">
        <v>0</v>
      </c>
      <c r="L47" s="83"/>
    </row>
    <row r="48" spans="1:12" s="15" customFormat="1" ht="25.5" hidden="1">
      <c r="A48" s="25" t="s">
        <v>86</v>
      </c>
      <c r="B48" s="26" t="s">
        <v>16</v>
      </c>
      <c r="C48" s="23"/>
      <c r="D48" s="60"/>
      <c r="E48" s="59"/>
      <c r="F48" s="62"/>
      <c r="G48" s="59"/>
      <c r="H48" s="59">
        <v>0</v>
      </c>
      <c r="I48" s="15">
        <v>6045.8</v>
      </c>
      <c r="J48" s="15">
        <v>1.07</v>
      </c>
      <c r="K48" s="53">
        <v>0</v>
      </c>
      <c r="L48" s="83"/>
    </row>
    <row r="49" spans="1:12" s="15" customFormat="1" ht="15" hidden="1">
      <c r="A49" s="25" t="s">
        <v>87</v>
      </c>
      <c r="B49" s="26" t="s">
        <v>21</v>
      </c>
      <c r="C49" s="23"/>
      <c r="D49" s="60"/>
      <c r="E49" s="59"/>
      <c r="F49" s="62"/>
      <c r="G49" s="59"/>
      <c r="H49" s="59">
        <v>0</v>
      </c>
      <c r="I49" s="15">
        <v>6045.8</v>
      </c>
      <c r="J49" s="15">
        <v>1.07</v>
      </c>
      <c r="K49" s="53">
        <v>0</v>
      </c>
      <c r="L49" s="83"/>
    </row>
    <row r="50" spans="1:12" s="15" customFormat="1" ht="15" hidden="1">
      <c r="A50" s="25" t="s">
        <v>88</v>
      </c>
      <c r="B50" s="26" t="s">
        <v>90</v>
      </c>
      <c r="C50" s="23"/>
      <c r="D50" s="60"/>
      <c r="E50" s="59"/>
      <c r="F50" s="62"/>
      <c r="G50" s="59"/>
      <c r="H50" s="59">
        <v>0</v>
      </c>
      <c r="I50" s="15">
        <v>6045.8</v>
      </c>
      <c r="J50" s="15">
        <v>1.07</v>
      </c>
      <c r="K50" s="53">
        <v>0</v>
      </c>
      <c r="L50" s="83"/>
    </row>
    <row r="51" spans="1:12" s="15" customFormat="1" ht="28.5">
      <c r="A51" s="27" t="s">
        <v>35</v>
      </c>
      <c r="B51" s="29" t="s">
        <v>36</v>
      </c>
      <c r="C51" s="23">
        <f>F51*12</f>
        <v>0</v>
      </c>
      <c r="D51" s="60">
        <f aca="true" t="shared" si="0" ref="D51:D60">G51*I51</f>
        <v>257551.08</v>
      </c>
      <c r="E51" s="59">
        <f>H51*12</f>
        <v>42.6</v>
      </c>
      <c r="F51" s="62"/>
      <c r="G51" s="59">
        <f>H51*12</f>
        <v>42.6</v>
      </c>
      <c r="H51" s="59">
        <f>1.066*3.33</f>
        <v>3.55</v>
      </c>
      <c r="I51" s="15">
        <v>6045.8</v>
      </c>
      <c r="J51" s="15">
        <v>1.07</v>
      </c>
      <c r="K51" s="53">
        <v>3.11</v>
      </c>
      <c r="L51" s="83"/>
    </row>
    <row r="52" spans="1:12" s="20" customFormat="1" ht="30">
      <c r="A52" s="27" t="s">
        <v>56</v>
      </c>
      <c r="B52" s="22" t="s">
        <v>8</v>
      </c>
      <c r="C52" s="30"/>
      <c r="D52" s="60">
        <v>1848.15</v>
      </c>
      <c r="E52" s="63"/>
      <c r="F52" s="62"/>
      <c r="G52" s="59">
        <f aca="true" t="shared" si="1" ref="G52:G58">D52/I52</f>
        <v>0.31</v>
      </c>
      <c r="H52" s="59">
        <f>D52/12/I52</f>
        <v>0.03</v>
      </c>
      <c r="I52" s="15">
        <v>6045.8</v>
      </c>
      <c r="J52" s="15">
        <v>1.07</v>
      </c>
      <c r="K52" s="53">
        <v>0.02</v>
      </c>
      <c r="L52" s="86"/>
    </row>
    <row r="53" spans="1:12" s="20" customFormat="1" ht="30" customHeight="1">
      <c r="A53" s="27" t="s">
        <v>76</v>
      </c>
      <c r="B53" s="22" t="s">
        <v>8</v>
      </c>
      <c r="C53" s="30"/>
      <c r="D53" s="60">
        <v>1848.15</v>
      </c>
      <c r="E53" s="63"/>
      <c r="F53" s="62"/>
      <c r="G53" s="59">
        <f t="shared" si="1"/>
        <v>0.31</v>
      </c>
      <c r="H53" s="59">
        <f>D53/12/I53</f>
        <v>0.03</v>
      </c>
      <c r="I53" s="15">
        <v>6045.8</v>
      </c>
      <c r="J53" s="15">
        <v>1.07</v>
      </c>
      <c r="K53" s="53">
        <v>0.02</v>
      </c>
      <c r="L53" s="86"/>
    </row>
    <row r="54" spans="1:12" s="20" customFormat="1" ht="21.75" customHeight="1">
      <c r="A54" s="27" t="s">
        <v>57</v>
      </c>
      <c r="B54" s="22" t="s">
        <v>8</v>
      </c>
      <c r="C54" s="30"/>
      <c r="D54" s="60">
        <v>11670.68</v>
      </c>
      <c r="E54" s="63"/>
      <c r="F54" s="62"/>
      <c r="G54" s="59">
        <f t="shared" si="1"/>
        <v>1.93</v>
      </c>
      <c r="H54" s="59">
        <f>D54/12/I54</f>
        <v>0.16</v>
      </c>
      <c r="I54" s="15">
        <v>6045.8</v>
      </c>
      <c r="J54" s="15">
        <v>1.07</v>
      </c>
      <c r="K54" s="53">
        <v>0.14</v>
      </c>
      <c r="L54" s="86"/>
    </row>
    <row r="55" spans="1:12" s="20" customFormat="1" ht="30" hidden="1">
      <c r="A55" s="27" t="s">
        <v>58</v>
      </c>
      <c r="B55" s="22" t="s">
        <v>11</v>
      </c>
      <c r="C55" s="30"/>
      <c r="D55" s="60">
        <f t="shared" si="0"/>
        <v>0</v>
      </c>
      <c r="E55" s="63"/>
      <c r="F55" s="62"/>
      <c r="G55" s="59"/>
      <c r="H55" s="59">
        <f>G55/12</f>
        <v>0</v>
      </c>
      <c r="I55" s="15">
        <v>6045.8</v>
      </c>
      <c r="J55" s="15">
        <v>1.07</v>
      </c>
      <c r="K55" s="53">
        <v>0</v>
      </c>
      <c r="L55" s="86"/>
    </row>
    <row r="56" spans="1:12" s="20" customFormat="1" ht="30" hidden="1">
      <c r="A56" s="27" t="s">
        <v>59</v>
      </c>
      <c r="B56" s="22" t="s">
        <v>11</v>
      </c>
      <c r="C56" s="30"/>
      <c r="D56" s="60">
        <f t="shared" si="0"/>
        <v>0</v>
      </c>
      <c r="E56" s="63"/>
      <c r="F56" s="62"/>
      <c r="G56" s="59"/>
      <c r="H56" s="59">
        <f>G56/12</f>
        <v>0</v>
      </c>
      <c r="I56" s="15">
        <v>6045.8</v>
      </c>
      <c r="J56" s="15">
        <v>1.07</v>
      </c>
      <c r="K56" s="53">
        <v>0</v>
      </c>
      <c r="L56" s="86"/>
    </row>
    <row r="57" spans="1:12" s="20" customFormat="1" ht="30" hidden="1">
      <c r="A57" s="27" t="s">
        <v>60</v>
      </c>
      <c r="B57" s="22" t="s">
        <v>11</v>
      </c>
      <c r="C57" s="30"/>
      <c r="D57" s="60">
        <f t="shared" si="0"/>
        <v>0</v>
      </c>
      <c r="E57" s="63"/>
      <c r="F57" s="62"/>
      <c r="G57" s="59"/>
      <c r="H57" s="59">
        <f>G57/12</f>
        <v>0</v>
      </c>
      <c r="I57" s="15">
        <v>6045.8</v>
      </c>
      <c r="J57" s="15">
        <v>1.07</v>
      </c>
      <c r="K57" s="53">
        <v>0</v>
      </c>
      <c r="L57" s="86"/>
    </row>
    <row r="58" spans="1:12" s="20" customFormat="1" ht="30">
      <c r="A58" s="27" t="s">
        <v>133</v>
      </c>
      <c r="B58" s="22" t="s">
        <v>11</v>
      </c>
      <c r="C58" s="30"/>
      <c r="D58" s="60">
        <v>3305.23</v>
      </c>
      <c r="E58" s="63"/>
      <c r="F58" s="62"/>
      <c r="G58" s="59">
        <f t="shared" si="1"/>
        <v>0.55</v>
      </c>
      <c r="H58" s="59">
        <f>D58/12/I58</f>
        <v>0.05</v>
      </c>
      <c r="I58" s="15">
        <v>6045.8</v>
      </c>
      <c r="J58" s="15"/>
      <c r="K58" s="53"/>
      <c r="L58" s="86"/>
    </row>
    <row r="59" spans="1:12" s="20" customFormat="1" ht="30">
      <c r="A59" s="27" t="s">
        <v>22</v>
      </c>
      <c r="B59" s="22"/>
      <c r="C59" s="30">
        <f>F59*12</f>
        <v>0</v>
      </c>
      <c r="D59" s="60">
        <f t="shared" si="0"/>
        <v>13784.42</v>
      </c>
      <c r="E59" s="63">
        <f>H59*12</f>
        <v>2.28</v>
      </c>
      <c r="F59" s="62"/>
      <c r="G59" s="59">
        <f>H59*12</f>
        <v>2.28</v>
      </c>
      <c r="H59" s="59">
        <v>0.19</v>
      </c>
      <c r="I59" s="15">
        <v>6045.8</v>
      </c>
      <c r="J59" s="15">
        <v>1.07</v>
      </c>
      <c r="K59" s="53">
        <v>0.14</v>
      </c>
      <c r="L59" s="86"/>
    </row>
    <row r="60" spans="1:12" s="15" customFormat="1" ht="15">
      <c r="A60" s="27" t="s">
        <v>24</v>
      </c>
      <c r="B60" s="22" t="s">
        <v>25</v>
      </c>
      <c r="C60" s="30">
        <f>F60*12</f>
        <v>0</v>
      </c>
      <c r="D60" s="60">
        <f t="shared" si="0"/>
        <v>2901.98</v>
      </c>
      <c r="E60" s="63">
        <f>H60*12</f>
        <v>0.48</v>
      </c>
      <c r="F60" s="62"/>
      <c r="G60" s="59">
        <f>H60*12</f>
        <v>0.48</v>
      </c>
      <c r="H60" s="59">
        <v>0.04</v>
      </c>
      <c r="I60" s="15">
        <v>6045.8</v>
      </c>
      <c r="J60" s="15">
        <v>1.07</v>
      </c>
      <c r="K60" s="53">
        <v>0.03</v>
      </c>
      <c r="L60" s="83"/>
    </row>
    <row r="61" spans="1:12" s="15" customFormat="1" ht="17.25" customHeight="1">
      <c r="A61" s="27" t="s">
        <v>26</v>
      </c>
      <c r="B61" s="31" t="s">
        <v>27</v>
      </c>
      <c r="C61" s="32">
        <f>F61*12</f>
        <v>0</v>
      </c>
      <c r="D61" s="60">
        <f>G61*I61</f>
        <v>2176.49</v>
      </c>
      <c r="E61" s="107">
        <f>H61*12</f>
        <v>0.36</v>
      </c>
      <c r="F61" s="108"/>
      <c r="G61" s="59">
        <f>H61*12</f>
        <v>0.36</v>
      </c>
      <c r="H61" s="59">
        <v>0.03</v>
      </c>
      <c r="I61" s="15">
        <v>6045.8</v>
      </c>
      <c r="J61" s="15">
        <v>1.07</v>
      </c>
      <c r="K61" s="53">
        <v>0.02</v>
      </c>
      <c r="L61" s="83"/>
    </row>
    <row r="62" spans="1:11" s="28" customFormat="1" ht="30">
      <c r="A62" s="27" t="s">
        <v>23</v>
      </c>
      <c r="B62" s="22"/>
      <c r="C62" s="30">
        <f>F62*12</f>
        <v>0</v>
      </c>
      <c r="D62" s="60">
        <f>I62*G62</f>
        <v>2901.98</v>
      </c>
      <c r="E62" s="63">
        <f>H62*12</f>
        <v>0.48</v>
      </c>
      <c r="F62" s="62"/>
      <c r="G62" s="59">
        <f>H62*12</f>
        <v>0.48</v>
      </c>
      <c r="H62" s="59">
        <v>0.04</v>
      </c>
      <c r="I62" s="15">
        <v>6045.8</v>
      </c>
      <c r="J62" s="15">
        <v>1.07</v>
      </c>
      <c r="K62" s="53">
        <v>0.03</v>
      </c>
    </row>
    <row r="63" spans="1:13" s="28" customFormat="1" ht="15">
      <c r="A63" s="27" t="s">
        <v>42</v>
      </c>
      <c r="B63" s="22"/>
      <c r="C63" s="23"/>
      <c r="D63" s="59">
        <f>D65+D66+D67+D68+D69+D70+D71+D72+D73+D74+D75+D76+D77</f>
        <v>53193.27</v>
      </c>
      <c r="E63" s="59"/>
      <c r="F63" s="62"/>
      <c r="G63" s="59">
        <f>D63/I63</f>
        <v>8.8</v>
      </c>
      <c r="H63" s="59">
        <f>G63/12</f>
        <v>0.73</v>
      </c>
      <c r="I63" s="15">
        <v>6045.8</v>
      </c>
      <c r="J63" s="15">
        <v>1.07</v>
      </c>
      <c r="K63" s="53">
        <v>0.57</v>
      </c>
      <c r="M63" s="28">
        <f>0.73*12*I63</f>
        <v>52961.208</v>
      </c>
    </row>
    <row r="64" spans="1:11" s="20" customFormat="1" ht="15" hidden="1">
      <c r="A64" s="8" t="s">
        <v>68</v>
      </c>
      <c r="B64" s="26" t="s">
        <v>16</v>
      </c>
      <c r="C64" s="3"/>
      <c r="D64" s="65"/>
      <c r="E64" s="64"/>
      <c r="F64" s="66"/>
      <c r="G64" s="64"/>
      <c r="H64" s="64">
        <v>0</v>
      </c>
      <c r="I64" s="15">
        <v>6045.8</v>
      </c>
      <c r="J64" s="15">
        <v>1.07</v>
      </c>
      <c r="K64" s="53">
        <v>0</v>
      </c>
    </row>
    <row r="65" spans="1:11" s="20" customFormat="1" ht="15">
      <c r="A65" s="8" t="s">
        <v>52</v>
      </c>
      <c r="B65" s="26" t="s">
        <v>16</v>
      </c>
      <c r="C65" s="3"/>
      <c r="D65" s="65">
        <v>294.87</v>
      </c>
      <c r="E65" s="64"/>
      <c r="F65" s="66"/>
      <c r="G65" s="64"/>
      <c r="H65" s="64"/>
      <c r="I65" s="15">
        <v>6045.8</v>
      </c>
      <c r="J65" s="15">
        <v>1.07</v>
      </c>
      <c r="K65" s="53">
        <v>0.01</v>
      </c>
    </row>
    <row r="66" spans="1:13" s="20" customFormat="1" ht="15">
      <c r="A66" s="8" t="s">
        <v>17</v>
      </c>
      <c r="B66" s="26" t="s">
        <v>21</v>
      </c>
      <c r="C66" s="3">
        <f>F66*12</f>
        <v>0</v>
      </c>
      <c r="D66" s="65">
        <v>831.64</v>
      </c>
      <c r="E66" s="64">
        <f>H66*12</f>
        <v>0</v>
      </c>
      <c r="F66" s="66"/>
      <c r="G66" s="64"/>
      <c r="H66" s="64"/>
      <c r="I66" s="15">
        <v>6045.8</v>
      </c>
      <c r="J66" s="15">
        <v>1.07</v>
      </c>
      <c r="K66" s="53">
        <v>0.01</v>
      </c>
      <c r="M66" s="54"/>
    </row>
    <row r="67" spans="1:11" s="20" customFormat="1" ht="15">
      <c r="A67" s="94" t="s">
        <v>134</v>
      </c>
      <c r="B67" s="68" t="s">
        <v>16</v>
      </c>
      <c r="C67" s="3"/>
      <c r="D67" s="65">
        <v>1481.88</v>
      </c>
      <c r="E67" s="64"/>
      <c r="F67" s="66"/>
      <c r="G67" s="64"/>
      <c r="H67" s="64"/>
      <c r="I67" s="15"/>
      <c r="J67" s="15"/>
      <c r="K67" s="53"/>
    </row>
    <row r="68" spans="1:11" s="20" customFormat="1" ht="15">
      <c r="A68" s="8" t="s">
        <v>137</v>
      </c>
      <c r="B68" s="26" t="s">
        <v>16</v>
      </c>
      <c r="C68" s="3">
        <f>F68*12</f>
        <v>0</v>
      </c>
      <c r="D68" s="65">
        <v>11423.55</v>
      </c>
      <c r="E68" s="64">
        <f>H68*12</f>
        <v>0</v>
      </c>
      <c r="F68" s="66"/>
      <c r="G68" s="64"/>
      <c r="H68" s="64"/>
      <c r="I68" s="15">
        <v>6045.8</v>
      </c>
      <c r="J68" s="15">
        <v>1.07</v>
      </c>
      <c r="K68" s="53">
        <v>0.22</v>
      </c>
    </row>
    <row r="69" spans="1:11" s="20" customFormat="1" ht="25.5">
      <c r="A69" s="8" t="s">
        <v>135</v>
      </c>
      <c r="B69" s="109" t="s">
        <v>11</v>
      </c>
      <c r="C69" s="3"/>
      <c r="D69" s="65">
        <v>7709</v>
      </c>
      <c r="E69" s="64"/>
      <c r="F69" s="66"/>
      <c r="G69" s="64"/>
      <c r="H69" s="64"/>
      <c r="I69" s="15"/>
      <c r="J69" s="15"/>
      <c r="K69" s="53"/>
    </row>
    <row r="70" spans="1:11" s="20" customFormat="1" ht="25.5">
      <c r="A70" s="8" t="s">
        <v>136</v>
      </c>
      <c r="B70" s="109" t="s">
        <v>11</v>
      </c>
      <c r="C70" s="3"/>
      <c r="D70" s="65">
        <v>9460</v>
      </c>
      <c r="E70" s="64"/>
      <c r="F70" s="66"/>
      <c r="G70" s="64"/>
      <c r="H70" s="64"/>
      <c r="I70" s="15"/>
      <c r="J70" s="15"/>
      <c r="K70" s="53"/>
    </row>
    <row r="71" spans="1:11" s="20" customFormat="1" ht="15">
      <c r="A71" s="8" t="s">
        <v>67</v>
      </c>
      <c r="B71" s="80" t="s">
        <v>16</v>
      </c>
      <c r="C71" s="3">
        <f>F71*12</f>
        <v>0</v>
      </c>
      <c r="D71" s="65">
        <v>1584.82</v>
      </c>
      <c r="E71" s="64">
        <f>H71*12</f>
        <v>0</v>
      </c>
      <c r="F71" s="66"/>
      <c r="G71" s="64"/>
      <c r="H71" s="64"/>
      <c r="I71" s="15">
        <v>6045.8</v>
      </c>
      <c r="J71" s="15">
        <v>1.07</v>
      </c>
      <c r="K71" s="53">
        <v>0.02</v>
      </c>
    </row>
    <row r="72" spans="1:11" s="20" customFormat="1" ht="15">
      <c r="A72" s="8" t="s">
        <v>18</v>
      </c>
      <c r="B72" s="26" t="s">
        <v>16</v>
      </c>
      <c r="C72" s="3">
        <f>F72*12</f>
        <v>0</v>
      </c>
      <c r="D72" s="65">
        <v>5299.18</v>
      </c>
      <c r="E72" s="64">
        <f>H72*12</f>
        <v>0</v>
      </c>
      <c r="F72" s="66"/>
      <c r="G72" s="64"/>
      <c r="H72" s="64"/>
      <c r="I72" s="15">
        <v>6045.8</v>
      </c>
      <c r="J72" s="15">
        <v>1.07</v>
      </c>
      <c r="K72" s="53">
        <v>0.06</v>
      </c>
    </row>
    <row r="73" spans="1:11" s="20" customFormat="1" ht="15">
      <c r="A73" s="8" t="s">
        <v>19</v>
      </c>
      <c r="B73" s="26" t="s">
        <v>16</v>
      </c>
      <c r="C73" s="3">
        <f>F73*12</f>
        <v>0</v>
      </c>
      <c r="D73" s="65">
        <v>831.63</v>
      </c>
      <c r="E73" s="64">
        <f>H73*12</f>
        <v>0</v>
      </c>
      <c r="F73" s="66"/>
      <c r="G73" s="64"/>
      <c r="H73" s="64"/>
      <c r="I73" s="15">
        <v>6045.8</v>
      </c>
      <c r="J73" s="15">
        <v>1.07</v>
      </c>
      <c r="K73" s="53">
        <v>0.01</v>
      </c>
    </row>
    <row r="74" spans="1:11" s="20" customFormat="1" ht="15">
      <c r="A74" s="8" t="s">
        <v>63</v>
      </c>
      <c r="B74" s="26" t="s">
        <v>16</v>
      </c>
      <c r="C74" s="3"/>
      <c r="D74" s="65">
        <v>792.38</v>
      </c>
      <c r="E74" s="64"/>
      <c r="F74" s="66"/>
      <c r="G74" s="64"/>
      <c r="H74" s="64"/>
      <c r="I74" s="15">
        <v>6045.8</v>
      </c>
      <c r="J74" s="15">
        <v>1.07</v>
      </c>
      <c r="K74" s="53">
        <v>0.01</v>
      </c>
    </row>
    <row r="75" spans="1:11" s="20" customFormat="1" ht="15">
      <c r="A75" s="8" t="s">
        <v>64</v>
      </c>
      <c r="B75" s="26" t="s">
        <v>21</v>
      </c>
      <c r="C75" s="3"/>
      <c r="D75" s="65">
        <v>3169.64</v>
      </c>
      <c r="E75" s="64"/>
      <c r="F75" s="66"/>
      <c r="G75" s="64"/>
      <c r="H75" s="64"/>
      <c r="I75" s="15">
        <v>6045.8</v>
      </c>
      <c r="J75" s="15">
        <v>1.07</v>
      </c>
      <c r="K75" s="53">
        <v>0.04</v>
      </c>
    </row>
    <row r="76" spans="1:11" s="20" customFormat="1" ht="25.5">
      <c r="A76" s="8" t="s">
        <v>20</v>
      </c>
      <c r="B76" s="26" t="s">
        <v>16</v>
      </c>
      <c r="C76" s="3">
        <f>F76*12</f>
        <v>0</v>
      </c>
      <c r="D76" s="65">
        <v>4832.71</v>
      </c>
      <c r="E76" s="64">
        <f>H76*12</f>
        <v>0</v>
      </c>
      <c r="F76" s="66"/>
      <c r="G76" s="64"/>
      <c r="H76" s="64"/>
      <c r="I76" s="15">
        <v>6045.8</v>
      </c>
      <c r="J76" s="15">
        <v>1.07</v>
      </c>
      <c r="K76" s="53">
        <v>0.05</v>
      </c>
    </row>
    <row r="77" spans="1:11" s="20" customFormat="1" ht="15">
      <c r="A77" s="8" t="s">
        <v>119</v>
      </c>
      <c r="B77" s="26" t="s">
        <v>16</v>
      </c>
      <c r="C77" s="3"/>
      <c r="D77" s="65">
        <v>5481.97</v>
      </c>
      <c r="E77" s="64"/>
      <c r="F77" s="66"/>
      <c r="G77" s="64"/>
      <c r="H77" s="64"/>
      <c r="I77" s="15">
        <v>6045.8</v>
      </c>
      <c r="J77" s="15">
        <v>1.07</v>
      </c>
      <c r="K77" s="53">
        <v>0.01</v>
      </c>
    </row>
    <row r="78" spans="1:11" s="20" customFormat="1" ht="15" hidden="1">
      <c r="A78" s="8" t="s">
        <v>69</v>
      </c>
      <c r="B78" s="26" t="s">
        <v>16</v>
      </c>
      <c r="C78" s="9"/>
      <c r="D78" s="65"/>
      <c r="E78" s="67"/>
      <c r="F78" s="66"/>
      <c r="G78" s="64"/>
      <c r="H78" s="64"/>
      <c r="I78" s="15">
        <v>6045.8</v>
      </c>
      <c r="J78" s="15">
        <v>1.07</v>
      </c>
      <c r="K78" s="53">
        <v>0</v>
      </c>
    </row>
    <row r="79" spans="1:11" s="20" customFormat="1" ht="15" hidden="1">
      <c r="A79" s="8"/>
      <c r="B79" s="26"/>
      <c r="C79" s="3"/>
      <c r="D79" s="65"/>
      <c r="E79" s="64"/>
      <c r="F79" s="66"/>
      <c r="G79" s="64"/>
      <c r="H79" s="64"/>
      <c r="I79" s="15">
        <v>6045.8</v>
      </c>
      <c r="J79" s="15"/>
      <c r="K79" s="53"/>
    </row>
    <row r="80" spans="1:11" s="20" customFormat="1" ht="26.25" customHeight="1" hidden="1">
      <c r="A80" s="8" t="s">
        <v>126</v>
      </c>
      <c r="B80" s="68" t="s">
        <v>11</v>
      </c>
      <c r="C80" s="3"/>
      <c r="D80" s="65">
        <v>0</v>
      </c>
      <c r="E80" s="64"/>
      <c r="F80" s="66"/>
      <c r="G80" s="64"/>
      <c r="H80" s="64"/>
      <c r="I80" s="15">
        <v>6045.8</v>
      </c>
      <c r="J80" s="15">
        <v>1.07</v>
      </c>
      <c r="K80" s="53">
        <v>0.04</v>
      </c>
    </row>
    <row r="81" spans="1:11" s="28" customFormat="1" ht="30">
      <c r="A81" s="27" t="s">
        <v>48</v>
      </c>
      <c r="B81" s="22"/>
      <c r="C81" s="23"/>
      <c r="D81" s="59">
        <f>SUM(D82:D89)</f>
        <v>26915.74</v>
      </c>
      <c r="E81" s="59"/>
      <c r="F81" s="62"/>
      <c r="G81" s="59">
        <f>D81/I81</f>
        <v>4.45</v>
      </c>
      <c r="H81" s="59">
        <f>G81/12</f>
        <v>0.37</v>
      </c>
      <c r="I81" s="15">
        <v>6045.8</v>
      </c>
      <c r="J81" s="15">
        <v>1.07</v>
      </c>
      <c r="K81" s="53">
        <v>0.38</v>
      </c>
    </row>
    <row r="82" spans="1:11" s="20" customFormat="1" ht="30" customHeight="1">
      <c r="A82" s="8" t="s">
        <v>70</v>
      </c>
      <c r="B82" s="68" t="s">
        <v>21</v>
      </c>
      <c r="C82" s="3"/>
      <c r="D82" s="65">
        <f>1584.8/2</f>
        <v>792.4</v>
      </c>
      <c r="E82" s="64"/>
      <c r="F82" s="66"/>
      <c r="G82" s="64"/>
      <c r="H82" s="64"/>
      <c r="I82" s="15">
        <v>6045.8</v>
      </c>
      <c r="J82" s="15">
        <v>1.07</v>
      </c>
      <c r="K82" s="53">
        <v>0.02</v>
      </c>
    </row>
    <row r="83" spans="1:11" s="20" customFormat="1" ht="15" hidden="1">
      <c r="A83" s="8" t="s">
        <v>43</v>
      </c>
      <c r="B83" s="26" t="s">
        <v>71</v>
      </c>
      <c r="C83" s="3"/>
      <c r="D83" s="65">
        <f>G83*I83</f>
        <v>0</v>
      </c>
      <c r="E83" s="64"/>
      <c r="F83" s="66"/>
      <c r="G83" s="64"/>
      <c r="H83" s="64"/>
      <c r="I83" s="15">
        <v>6045.8</v>
      </c>
      <c r="J83" s="15">
        <v>1.07</v>
      </c>
      <c r="K83" s="53">
        <v>0</v>
      </c>
    </row>
    <row r="84" spans="1:11" s="20" customFormat="1" ht="15" hidden="1">
      <c r="A84" s="8" t="s">
        <v>54</v>
      </c>
      <c r="B84" s="26" t="s">
        <v>72</v>
      </c>
      <c r="C84" s="3"/>
      <c r="D84" s="65"/>
      <c r="E84" s="64"/>
      <c r="F84" s="66"/>
      <c r="G84" s="64"/>
      <c r="H84" s="64"/>
      <c r="I84" s="15">
        <v>6045.8</v>
      </c>
      <c r="J84" s="15">
        <v>1.07</v>
      </c>
      <c r="K84" s="53">
        <v>0</v>
      </c>
    </row>
    <row r="85" spans="1:11" s="20" customFormat="1" ht="15" hidden="1">
      <c r="A85" s="8" t="s">
        <v>55</v>
      </c>
      <c r="B85" s="26" t="s">
        <v>16</v>
      </c>
      <c r="C85" s="3"/>
      <c r="D85" s="65"/>
      <c r="E85" s="64"/>
      <c r="F85" s="66"/>
      <c r="G85" s="64"/>
      <c r="H85" s="64"/>
      <c r="I85" s="15">
        <v>6045.8</v>
      </c>
      <c r="J85" s="15">
        <v>1.07</v>
      </c>
      <c r="K85" s="53">
        <v>0</v>
      </c>
    </row>
    <row r="86" spans="1:11" s="20" customFormat="1" ht="25.5" hidden="1">
      <c r="A86" s="8" t="s">
        <v>53</v>
      </c>
      <c r="B86" s="26" t="s">
        <v>16</v>
      </c>
      <c r="C86" s="3"/>
      <c r="D86" s="65"/>
      <c r="E86" s="64"/>
      <c r="F86" s="66"/>
      <c r="G86" s="64"/>
      <c r="H86" s="64"/>
      <c r="I86" s="15">
        <v>6045.8</v>
      </c>
      <c r="J86" s="15">
        <v>1.07</v>
      </c>
      <c r="K86" s="53">
        <v>0</v>
      </c>
    </row>
    <row r="87" spans="1:11" s="20" customFormat="1" ht="15" hidden="1">
      <c r="A87" s="8" t="s">
        <v>120</v>
      </c>
      <c r="B87" s="26" t="s">
        <v>16</v>
      </c>
      <c r="C87" s="3"/>
      <c r="D87" s="65">
        <v>0</v>
      </c>
      <c r="E87" s="64"/>
      <c r="F87" s="66"/>
      <c r="G87" s="64"/>
      <c r="H87" s="64"/>
      <c r="I87" s="15">
        <v>6045.8</v>
      </c>
      <c r="J87" s="15">
        <v>1.07</v>
      </c>
      <c r="K87" s="53">
        <v>0.03</v>
      </c>
    </row>
    <row r="88" spans="1:11" s="20" customFormat="1" ht="15">
      <c r="A88" s="8" t="s">
        <v>143</v>
      </c>
      <c r="B88" s="68" t="s">
        <v>21</v>
      </c>
      <c r="C88" s="3"/>
      <c r="D88" s="65">
        <f>10243.35*2</f>
        <v>20486.7</v>
      </c>
      <c r="E88" s="64"/>
      <c r="F88" s="66"/>
      <c r="G88" s="64"/>
      <c r="H88" s="64"/>
      <c r="I88" s="15"/>
      <c r="J88" s="15"/>
      <c r="K88" s="53"/>
    </row>
    <row r="89" spans="1:11" s="20" customFormat="1" ht="15">
      <c r="A89" s="8" t="s">
        <v>65</v>
      </c>
      <c r="B89" s="26" t="s">
        <v>8</v>
      </c>
      <c r="C89" s="9"/>
      <c r="D89" s="65">
        <v>5636.64</v>
      </c>
      <c r="E89" s="67"/>
      <c r="F89" s="66"/>
      <c r="G89" s="64"/>
      <c r="H89" s="64"/>
      <c r="I89" s="15">
        <v>6045.8</v>
      </c>
      <c r="J89" s="15">
        <v>1.07</v>
      </c>
      <c r="K89" s="53">
        <v>0.06</v>
      </c>
    </row>
    <row r="90" spans="1:11" s="20" customFormat="1" ht="30" customHeight="1" hidden="1">
      <c r="A90" s="8" t="s">
        <v>127</v>
      </c>
      <c r="B90" s="81" t="s">
        <v>11</v>
      </c>
      <c r="C90" s="3"/>
      <c r="D90" s="65">
        <v>0</v>
      </c>
      <c r="E90" s="64"/>
      <c r="F90" s="66"/>
      <c r="G90" s="64"/>
      <c r="H90" s="64"/>
      <c r="I90" s="15">
        <v>6045.8</v>
      </c>
      <c r="J90" s="15">
        <v>1.07</v>
      </c>
      <c r="K90" s="53">
        <v>0.18</v>
      </c>
    </row>
    <row r="91" spans="1:12" s="20" customFormat="1" ht="30">
      <c r="A91" s="27" t="s">
        <v>49</v>
      </c>
      <c r="B91" s="26"/>
      <c r="C91" s="3"/>
      <c r="D91" s="59">
        <f>D93+D95</f>
        <v>4737.23</v>
      </c>
      <c r="E91" s="64"/>
      <c r="F91" s="66"/>
      <c r="G91" s="59">
        <f>D91/I91</f>
        <v>0.78</v>
      </c>
      <c r="H91" s="59">
        <f>D91/12/I91</f>
        <v>0.07</v>
      </c>
      <c r="I91" s="15">
        <v>6045.8</v>
      </c>
      <c r="J91" s="15">
        <v>1.07</v>
      </c>
      <c r="K91" s="53">
        <v>0.05</v>
      </c>
      <c r="L91" s="86"/>
    </row>
    <row r="92" spans="1:11" s="20" customFormat="1" ht="15" hidden="1">
      <c r="A92" s="8"/>
      <c r="B92" s="26"/>
      <c r="C92" s="3"/>
      <c r="D92" s="65"/>
      <c r="E92" s="64"/>
      <c r="F92" s="66"/>
      <c r="G92" s="64"/>
      <c r="H92" s="64"/>
      <c r="I92" s="15">
        <v>6045.8</v>
      </c>
      <c r="J92" s="15"/>
      <c r="K92" s="53"/>
    </row>
    <row r="93" spans="1:11" s="20" customFormat="1" ht="13.5" customHeight="1">
      <c r="A93" s="8" t="s">
        <v>138</v>
      </c>
      <c r="B93" s="26" t="s">
        <v>16</v>
      </c>
      <c r="C93" s="3"/>
      <c r="D93" s="65">
        <v>4737.23</v>
      </c>
      <c r="E93" s="64"/>
      <c r="F93" s="66"/>
      <c r="G93" s="64"/>
      <c r="H93" s="64"/>
      <c r="I93" s="15">
        <v>6045.8</v>
      </c>
      <c r="J93" s="15">
        <v>1.07</v>
      </c>
      <c r="K93" s="53">
        <v>0.03</v>
      </c>
    </row>
    <row r="94" spans="1:11" s="20" customFormat="1" ht="15" hidden="1">
      <c r="A94" s="8" t="s">
        <v>66</v>
      </c>
      <c r="B94" s="26" t="s">
        <v>8</v>
      </c>
      <c r="C94" s="3"/>
      <c r="D94" s="65">
        <f>G94*I94</f>
        <v>0</v>
      </c>
      <c r="E94" s="64"/>
      <c r="F94" s="66"/>
      <c r="G94" s="64">
        <f>H94*12</f>
        <v>0</v>
      </c>
      <c r="H94" s="64">
        <v>0</v>
      </c>
      <c r="I94" s="15">
        <v>6045.8</v>
      </c>
      <c r="J94" s="15">
        <v>1.07</v>
      </c>
      <c r="K94" s="53">
        <v>0</v>
      </c>
    </row>
    <row r="95" spans="1:11" s="20" customFormat="1" ht="25.5" hidden="1">
      <c r="A95" s="8" t="s">
        <v>128</v>
      </c>
      <c r="B95" s="68" t="s">
        <v>11</v>
      </c>
      <c r="C95" s="3"/>
      <c r="D95" s="74">
        <v>0</v>
      </c>
      <c r="E95" s="64"/>
      <c r="F95" s="66"/>
      <c r="G95" s="67"/>
      <c r="H95" s="67"/>
      <c r="I95" s="15"/>
      <c r="J95" s="15"/>
      <c r="K95" s="53"/>
    </row>
    <row r="96" spans="1:12" s="20" customFormat="1" ht="15">
      <c r="A96" s="27" t="s">
        <v>50</v>
      </c>
      <c r="B96" s="26"/>
      <c r="C96" s="3"/>
      <c r="D96" s="59">
        <f>D97+D98+D99+D102</f>
        <v>18618.7</v>
      </c>
      <c r="E96" s="64"/>
      <c r="F96" s="66"/>
      <c r="G96" s="59">
        <f>H96*12</f>
        <v>3.12</v>
      </c>
      <c r="H96" s="59">
        <f>D96/12/I96</f>
        <v>0.26</v>
      </c>
      <c r="I96" s="15">
        <v>6045.8</v>
      </c>
      <c r="J96" s="15">
        <v>1.07</v>
      </c>
      <c r="K96" s="53">
        <v>0.22</v>
      </c>
      <c r="L96" s="86"/>
    </row>
    <row r="97" spans="1:11" s="20" customFormat="1" ht="15">
      <c r="A97" s="8" t="s">
        <v>44</v>
      </c>
      <c r="B97" s="26" t="s">
        <v>8</v>
      </c>
      <c r="C97" s="3"/>
      <c r="D97" s="65">
        <v>1104.48</v>
      </c>
      <c r="E97" s="64"/>
      <c r="F97" s="66"/>
      <c r="G97" s="64"/>
      <c r="H97" s="64"/>
      <c r="I97" s="15">
        <v>6045.8</v>
      </c>
      <c r="J97" s="15">
        <v>1.07</v>
      </c>
      <c r="K97" s="53">
        <v>0.01</v>
      </c>
    </row>
    <row r="98" spans="1:11" s="20" customFormat="1" ht="17.25" customHeight="1">
      <c r="A98" s="8" t="s">
        <v>77</v>
      </c>
      <c r="B98" s="26" t="s">
        <v>16</v>
      </c>
      <c r="C98" s="3"/>
      <c r="D98" s="65">
        <v>12516.45</v>
      </c>
      <c r="E98" s="64"/>
      <c r="F98" s="66"/>
      <c r="G98" s="64"/>
      <c r="H98" s="64"/>
      <c r="I98" s="15">
        <v>6045.8</v>
      </c>
      <c r="J98" s="15">
        <v>1.07</v>
      </c>
      <c r="K98" s="53">
        <v>0.15</v>
      </c>
    </row>
    <row r="99" spans="1:11" s="20" customFormat="1" ht="15">
      <c r="A99" s="8" t="s">
        <v>45</v>
      </c>
      <c r="B99" s="26" t="s">
        <v>16</v>
      </c>
      <c r="C99" s="3"/>
      <c r="D99" s="65">
        <v>828.31</v>
      </c>
      <c r="E99" s="64"/>
      <c r="F99" s="66"/>
      <c r="G99" s="64"/>
      <c r="H99" s="64"/>
      <c r="I99" s="15">
        <v>6045.8</v>
      </c>
      <c r="J99" s="15">
        <v>1.07</v>
      </c>
      <c r="K99" s="53">
        <v>0.01</v>
      </c>
    </row>
    <row r="100" spans="1:11" s="20" customFormat="1" ht="25.5" hidden="1">
      <c r="A100" s="8" t="s">
        <v>73</v>
      </c>
      <c r="B100" s="26" t="s">
        <v>11</v>
      </c>
      <c r="C100" s="3"/>
      <c r="D100" s="65">
        <f>G100*I100</f>
        <v>0</v>
      </c>
      <c r="E100" s="64"/>
      <c r="F100" s="66"/>
      <c r="G100" s="64"/>
      <c r="H100" s="64"/>
      <c r="I100" s="15">
        <v>6045.8</v>
      </c>
      <c r="J100" s="15">
        <v>1.07</v>
      </c>
      <c r="K100" s="53">
        <v>0</v>
      </c>
    </row>
    <row r="101" spans="1:11" s="20" customFormat="1" ht="25.5" hidden="1">
      <c r="A101" s="8" t="s">
        <v>75</v>
      </c>
      <c r="B101" s="26" t="s">
        <v>11</v>
      </c>
      <c r="C101" s="3"/>
      <c r="D101" s="65">
        <f>G101*I101</f>
        <v>0</v>
      </c>
      <c r="E101" s="64"/>
      <c r="F101" s="66"/>
      <c r="G101" s="64"/>
      <c r="H101" s="64"/>
      <c r="I101" s="15">
        <v>6045.8</v>
      </c>
      <c r="J101" s="15">
        <v>1.07</v>
      </c>
      <c r="K101" s="53">
        <v>0</v>
      </c>
    </row>
    <row r="102" spans="1:11" s="20" customFormat="1" ht="25.5">
      <c r="A102" s="8" t="s">
        <v>74</v>
      </c>
      <c r="B102" s="26" t="s">
        <v>11</v>
      </c>
      <c r="C102" s="3"/>
      <c r="D102" s="65">
        <v>4169.46</v>
      </c>
      <c r="E102" s="64"/>
      <c r="F102" s="66"/>
      <c r="G102" s="64"/>
      <c r="H102" s="64"/>
      <c r="I102" s="15">
        <v>6045.8</v>
      </c>
      <c r="J102" s="15">
        <v>1.07</v>
      </c>
      <c r="K102" s="53">
        <v>0.05</v>
      </c>
    </row>
    <row r="103" spans="1:12" s="20" customFormat="1" ht="15">
      <c r="A103" s="27" t="s">
        <v>51</v>
      </c>
      <c r="B103" s="26"/>
      <c r="C103" s="3"/>
      <c r="D103" s="59">
        <f>D104+D105</f>
        <v>993.79</v>
      </c>
      <c r="E103" s="64"/>
      <c r="F103" s="66"/>
      <c r="G103" s="59">
        <f>H103*12</f>
        <v>0.12</v>
      </c>
      <c r="H103" s="59">
        <f>D103/I103/12</f>
        <v>0.01</v>
      </c>
      <c r="I103" s="15">
        <v>6045.8</v>
      </c>
      <c r="J103" s="15">
        <v>1.07</v>
      </c>
      <c r="K103" s="53">
        <v>0.1</v>
      </c>
      <c r="L103" s="86"/>
    </row>
    <row r="104" spans="1:11" s="20" customFormat="1" ht="15">
      <c r="A104" s="8" t="s">
        <v>46</v>
      </c>
      <c r="B104" s="26" t="s">
        <v>16</v>
      </c>
      <c r="C104" s="3"/>
      <c r="D104" s="65">
        <v>993.79</v>
      </c>
      <c r="E104" s="64"/>
      <c r="F104" s="66"/>
      <c r="G104" s="64"/>
      <c r="H104" s="64"/>
      <c r="I104" s="15">
        <v>6045.8</v>
      </c>
      <c r="J104" s="15">
        <v>1.07</v>
      </c>
      <c r="K104" s="53">
        <v>0.01</v>
      </c>
    </row>
    <row r="105" spans="1:11" s="20" customFormat="1" ht="15" hidden="1">
      <c r="A105" s="8" t="s">
        <v>47</v>
      </c>
      <c r="B105" s="26" t="s">
        <v>16</v>
      </c>
      <c r="C105" s="3"/>
      <c r="D105" s="65">
        <v>0</v>
      </c>
      <c r="E105" s="64"/>
      <c r="F105" s="66"/>
      <c r="G105" s="64"/>
      <c r="H105" s="64"/>
      <c r="I105" s="15">
        <v>6045.8</v>
      </c>
      <c r="J105" s="15">
        <v>1.07</v>
      </c>
      <c r="K105" s="53">
        <v>0.01</v>
      </c>
    </row>
    <row r="106" spans="1:12" s="15" customFormat="1" ht="15">
      <c r="A106" s="27" t="s">
        <v>62</v>
      </c>
      <c r="B106" s="22"/>
      <c r="C106" s="23"/>
      <c r="D106" s="59">
        <v>0</v>
      </c>
      <c r="E106" s="59"/>
      <c r="F106" s="62"/>
      <c r="G106" s="59">
        <f>D106/I106</f>
        <v>0</v>
      </c>
      <c r="H106" s="59">
        <f>G106/12</f>
        <v>0</v>
      </c>
      <c r="I106" s="15">
        <v>6045.8</v>
      </c>
      <c r="J106" s="15">
        <v>1.07</v>
      </c>
      <c r="K106" s="53">
        <v>0.02</v>
      </c>
      <c r="L106" s="83"/>
    </row>
    <row r="107" spans="1:12" s="15" customFormat="1" ht="15">
      <c r="A107" s="27" t="s">
        <v>61</v>
      </c>
      <c r="B107" s="22"/>
      <c r="C107" s="23"/>
      <c r="D107" s="59">
        <v>0</v>
      </c>
      <c r="E107" s="59"/>
      <c r="F107" s="62"/>
      <c r="G107" s="59">
        <f>D107/I107</f>
        <v>0</v>
      </c>
      <c r="H107" s="59">
        <f>G107/12</f>
        <v>0</v>
      </c>
      <c r="I107" s="15">
        <v>6045.8</v>
      </c>
      <c r="J107" s="15">
        <v>1.07</v>
      </c>
      <c r="K107" s="53">
        <v>0.04</v>
      </c>
      <c r="L107" s="83"/>
    </row>
    <row r="108" spans="1:15" s="15" customFormat="1" ht="30.75" thickBot="1">
      <c r="A108" s="33" t="s">
        <v>39</v>
      </c>
      <c r="B108" s="22" t="s">
        <v>11</v>
      </c>
      <c r="C108" s="32">
        <f>F108*12</f>
        <v>0</v>
      </c>
      <c r="D108" s="63">
        <f>G108*I108</f>
        <v>43529.76</v>
      </c>
      <c r="E108" s="63">
        <f>H108*12</f>
        <v>7.2</v>
      </c>
      <c r="F108" s="63"/>
      <c r="G108" s="63">
        <f>H108*12</f>
        <v>7.2</v>
      </c>
      <c r="H108" s="63">
        <f>0.34+0.15+0.11</f>
        <v>0.6</v>
      </c>
      <c r="I108" s="15">
        <v>6045.8</v>
      </c>
      <c r="J108" s="15">
        <v>1.07</v>
      </c>
      <c r="K108" s="53">
        <v>0.35</v>
      </c>
      <c r="L108" s="83"/>
      <c r="M108" s="53">
        <f>I108*H116*12</f>
        <v>1186911.46</v>
      </c>
      <c r="O108" s="53">
        <f>D116/12/I116</f>
        <v>16.35</v>
      </c>
    </row>
    <row r="109" spans="1:12" s="15" customFormat="1" ht="19.5" hidden="1" thickBot="1">
      <c r="A109" s="49" t="s">
        <v>37</v>
      </c>
      <c r="B109" s="31"/>
      <c r="C109" s="32">
        <f>F109*12</f>
        <v>0</v>
      </c>
      <c r="D109" s="63"/>
      <c r="E109" s="63"/>
      <c r="F109" s="63"/>
      <c r="G109" s="63"/>
      <c r="H109" s="63"/>
      <c r="I109" s="15">
        <v>6045.8</v>
      </c>
      <c r="J109" s="15">
        <v>1.07</v>
      </c>
      <c r="K109" s="53"/>
      <c r="L109" s="83"/>
    </row>
    <row r="110" spans="1:12" s="20" customFormat="1" ht="15.75" hidden="1" thickBot="1">
      <c r="A110" s="8" t="s">
        <v>78</v>
      </c>
      <c r="B110" s="26"/>
      <c r="C110" s="3"/>
      <c r="D110" s="64"/>
      <c r="E110" s="64"/>
      <c r="F110" s="64"/>
      <c r="G110" s="64"/>
      <c r="H110" s="64"/>
      <c r="I110" s="15">
        <v>6045.8</v>
      </c>
      <c r="J110" s="15">
        <v>1.07</v>
      </c>
      <c r="K110" s="54"/>
      <c r="L110" s="86"/>
    </row>
    <row r="111" spans="1:12" s="20" customFormat="1" ht="15.75" hidden="1" thickBot="1">
      <c r="A111" s="8" t="s">
        <v>79</v>
      </c>
      <c r="B111" s="26"/>
      <c r="C111" s="3"/>
      <c r="D111" s="64"/>
      <c r="E111" s="64"/>
      <c r="F111" s="64"/>
      <c r="G111" s="64"/>
      <c r="H111" s="64"/>
      <c r="I111" s="15">
        <v>6045.8</v>
      </c>
      <c r="J111" s="15">
        <v>1.07</v>
      </c>
      <c r="K111" s="54"/>
      <c r="L111" s="86"/>
    </row>
    <row r="112" spans="1:12" s="20" customFormat="1" ht="15.75" hidden="1" thickBot="1">
      <c r="A112" s="8" t="s">
        <v>80</v>
      </c>
      <c r="B112" s="26"/>
      <c r="C112" s="3"/>
      <c r="D112" s="64"/>
      <c r="E112" s="64"/>
      <c r="F112" s="64"/>
      <c r="G112" s="64"/>
      <c r="H112" s="64"/>
      <c r="I112" s="15">
        <v>6045.8</v>
      </c>
      <c r="J112" s="15">
        <v>1.07</v>
      </c>
      <c r="K112" s="54"/>
      <c r="L112" s="86"/>
    </row>
    <row r="113" spans="1:12" s="20" customFormat="1" ht="15.75" hidden="1" thickBot="1">
      <c r="A113" s="8" t="s">
        <v>81</v>
      </c>
      <c r="B113" s="26"/>
      <c r="C113" s="3"/>
      <c r="D113" s="64"/>
      <c r="E113" s="64"/>
      <c r="F113" s="64"/>
      <c r="G113" s="64"/>
      <c r="H113" s="64"/>
      <c r="I113" s="15">
        <v>6045.8</v>
      </c>
      <c r="J113" s="15">
        <v>1.07</v>
      </c>
      <c r="K113" s="54"/>
      <c r="L113" s="86"/>
    </row>
    <row r="114" spans="1:12" s="20" customFormat="1" ht="15.75" hidden="1" thickBot="1">
      <c r="A114" s="8" t="s">
        <v>82</v>
      </c>
      <c r="B114" s="26"/>
      <c r="C114" s="3"/>
      <c r="D114" s="64"/>
      <c r="E114" s="64"/>
      <c r="F114" s="64"/>
      <c r="G114" s="64"/>
      <c r="H114" s="64"/>
      <c r="I114" s="15">
        <v>6045.8</v>
      </c>
      <c r="J114" s="15">
        <v>1.07</v>
      </c>
      <c r="K114" s="54"/>
      <c r="L114" s="86"/>
    </row>
    <row r="115" spans="1:12" s="20" customFormat="1" ht="15.75" hidden="1" thickBot="1">
      <c r="A115" s="42" t="s">
        <v>83</v>
      </c>
      <c r="B115" s="43"/>
      <c r="C115" s="44"/>
      <c r="D115" s="64"/>
      <c r="E115" s="64"/>
      <c r="F115" s="64"/>
      <c r="G115" s="64"/>
      <c r="H115" s="64"/>
      <c r="I115" s="15">
        <v>6045.8</v>
      </c>
      <c r="J115" s="15">
        <v>1.07</v>
      </c>
      <c r="K115" s="54"/>
      <c r="L115" s="86"/>
    </row>
    <row r="116" spans="1:12" s="20" customFormat="1" ht="15.75" hidden="1" thickBot="1">
      <c r="A116" s="58" t="s">
        <v>38</v>
      </c>
      <c r="B116" s="22"/>
      <c r="C116" s="82"/>
      <c r="D116" s="63">
        <f>D13+D21+D30+D31+D32+D44+D45+D51+D52+D53+D54+D58+D59+D60+D61+D62+D63+D81+D91+D96+D103+D106+D107+D108</f>
        <v>1186048.12</v>
      </c>
      <c r="E116" s="63">
        <f>E13+E21+E30+E31+E32+E44+E45+E51+E52+E53+E54+E58+E59+E60+E61+E62+E63+E81+E91+E96+E103+E106+E107+E108</f>
        <v>174.12</v>
      </c>
      <c r="F116" s="63">
        <f>F13+F21+F30+F31+F32+F44+F45+F51+F52+F53+F54+F58+F59+F60+F61+F62+F63+F81+F91+F96+F103+F106+F107+F108</f>
        <v>0</v>
      </c>
      <c r="G116" s="63">
        <f>G13+G21+G30+G31+G32+G44+G45+G51+G52+G53+G54+G58+G59+G60+G61+G62+G63+G81+G91+G96+G103+G106+G107+G108</f>
        <v>196.18</v>
      </c>
      <c r="H116" s="63">
        <f>H13+H21+H30+H31+H32+H44+H45+H51+H52+H53+H54+H58+H59+H60+H61+H62+H63+H81+H91+H96+H103+H106+H107+H108</f>
        <v>16.36</v>
      </c>
      <c r="I116" s="15">
        <v>6045.8</v>
      </c>
      <c r="J116" s="15"/>
      <c r="K116" s="54"/>
      <c r="L116" s="86"/>
    </row>
    <row r="117" spans="1:13" s="20" customFormat="1" ht="19.5" thickBot="1">
      <c r="A117" s="7" t="s">
        <v>121</v>
      </c>
      <c r="B117" s="34" t="s">
        <v>10</v>
      </c>
      <c r="C117" s="82"/>
      <c r="D117" s="63">
        <f>G117*I117</f>
        <v>123437.52</v>
      </c>
      <c r="E117" s="63"/>
      <c r="F117" s="63"/>
      <c r="G117" s="63">
        <f>12*H117</f>
        <v>20.64</v>
      </c>
      <c r="H117" s="63">
        <v>1.72</v>
      </c>
      <c r="I117" s="15">
        <f>6045.8-65.3</f>
        <v>5980.5</v>
      </c>
      <c r="J117" s="15"/>
      <c r="K117" s="54"/>
      <c r="L117" s="86">
        <v>-65.3</v>
      </c>
      <c r="M117" s="95" t="s">
        <v>139</v>
      </c>
    </row>
    <row r="118" spans="1:11" s="15" customFormat="1" ht="19.5" thickBot="1">
      <c r="A118" s="45" t="s">
        <v>38</v>
      </c>
      <c r="B118" s="14"/>
      <c r="C118" s="46">
        <f>F118*12</f>
        <v>0</v>
      </c>
      <c r="D118" s="90">
        <f>D13+D21+D30+D31+D32+D44+D45+D51+D52+D53+D54+D58+D59+D60+D61+D62+D63+D81+D91+D96+D103+D106+D107+D108+D117</f>
        <v>1309485.64</v>
      </c>
      <c r="E118" s="90">
        <f>E13+E21+E30+E31+E32+E44+E45+E51+E52+E53+E54+E58+E59+E60+E61+E62+E63+E81+E91+E96+E103+E106+E107+E108+E117</f>
        <v>174.12</v>
      </c>
      <c r="F118" s="90">
        <f>F13+F21+F30+F31+F32+F44+F45+F51+F52+F53+F54+F58+F59+F60+F61+F62+F63+F81+F91+F96+F103+F106+F107+F108+F117</f>
        <v>0</v>
      </c>
      <c r="G118" s="90">
        <f>G13+G21+G30+G31+G32+G44+G45+G51+G52+G53+G54+G58+G59+G60+G61+G62+G63+G81+G91+G96+G103+G106+G107+G108+G117</f>
        <v>216.82</v>
      </c>
      <c r="H118" s="90">
        <f>H13+H21+H30+H31+H32+H44+H45+H51+H52+H53+H54+H58+H59+H60+H61+H62+H63+H81+H91+H96+H103+H106+H107+H108+H117</f>
        <v>18.08</v>
      </c>
      <c r="I118" s="15">
        <v>6045.8</v>
      </c>
      <c r="J118" s="15">
        <v>1.07</v>
      </c>
      <c r="K118" s="53"/>
    </row>
    <row r="119" spans="1:11" s="35" customFormat="1" ht="20.25" hidden="1" thickBot="1">
      <c r="A119" s="7" t="s">
        <v>28</v>
      </c>
      <c r="B119" s="34" t="s">
        <v>10</v>
      </c>
      <c r="C119" s="34" t="s">
        <v>29</v>
      </c>
      <c r="D119" s="71"/>
      <c r="E119" s="70" t="s">
        <v>29</v>
      </c>
      <c r="F119" s="72"/>
      <c r="G119" s="70" t="s">
        <v>29</v>
      </c>
      <c r="H119" s="103"/>
      <c r="I119" s="15">
        <v>6045.8</v>
      </c>
      <c r="J119" s="15">
        <v>1.07</v>
      </c>
      <c r="K119" s="55"/>
    </row>
    <row r="120" spans="1:11" s="4" customFormat="1" ht="15">
      <c r="A120" s="36"/>
      <c r="D120" s="73"/>
      <c r="E120" s="73"/>
      <c r="F120" s="73"/>
      <c r="G120" s="73"/>
      <c r="H120" s="104"/>
      <c r="I120" s="15"/>
      <c r="J120" s="15">
        <v>1.07</v>
      </c>
      <c r="K120" s="56"/>
    </row>
    <row r="121" spans="1:11" s="4" customFormat="1" ht="15.75" thickBot="1">
      <c r="A121" s="36"/>
      <c r="D121" s="73"/>
      <c r="E121" s="73"/>
      <c r="F121" s="73"/>
      <c r="G121" s="73"/>
      <c r="H121" s="104"/>
      <c r="I121" s="15"/>
      <c r="J121" s="15">
        <v>1.07</v>
      </c>
      <c r="K121" s="56"/>
    </row>
    <row r="122" spans="1:13" s="15" customFormat="1" ht="19.5" thickBot="1">
      <c r="A122" s="7" t="s">
        <v>102</v>
      </c>
      <c r="B122" s="14"/>
      <c r="C122" s="46">
        <f>F122*12</f>
        <v>0</v>
      </c>
      <c r="D122" s="69">
        <f>D124+D126+D125</f>
        <v>109884.06</v>
      </c>
      <c r="E122" s="69">
        <f>E124+E126+E125</f>
        <v>0</v>
      </c>
      <c r="F122" s="69">
        <f>F124+F126+F125</f>
        <v>0</v>
      </c>
      <c r="G122" s="69">
        <f>G124+G126+G125</f>
        <v>18.17</v>
      </c>
      <c r="H122" s="69">
        <f>H124+H126+H125</f>
        <v>1.52</v>
      </c>
      <c r="I122" s="15">
        <v>6045.8</v>
      </c>
      <c r="J122" s="15">
        <v>1.07</v>
      </c>
      <c r="K122" s="53"/>
      <c r="M122" s="15">
        <f>H122*12*I122</f>
        <v>110275.392</v>
      </c>
    </row>
    <row r="123" spans="1:11" s="20" customFormat="1" ht="15" hidden="1">
      <c r="A123" s="50" t="s">
        <v>78</v>
      </c>
      <c r="B123" s="51"/>
      <c r="C123" s="9"/>
      <c r="D123" s="74"/>
      <c r="E123" s="67"/>
      <c r="F123" s="75"/>
      <c r="G123" s="67"/>
      <c r="H123" s="75"/>
      <c r="I123" s="15">
        <v>6045.8</v>
      </c>
      <c r="J123" s="15">
        <v>1.07</v>
      </c>
      <c r="K123" s="54"/>
    </row>
    <row r="124" spans="1:11" s="20" customFormat="1" ht="15">
      <c r="A124" s="106" t="s">
        <v>142</v>
      </c>
      <c r="B124" s="105"/>
      <c r="C124" s="91"/>
      <c r="D124" s="74">
        <v>30561</v>
      </c>
      <c r="E124" s="67"/>
      <c r="F124" s="75"/>
      <c r="G124" s="67">
        <f>D124/I124</f>
        <v>5.05</v>
      </c>
      <c r="H124" s="75">
        <f>G124/12</f>
        <v>0.42</v>
      </c>
      <c r="I124" s="15">
        <v>6045.8</v>
      </c>
      <c r="J124" s="15"/>
      <c r="K124" s="54"/>
    </row>
    <row r="125" spans="1:11" s="20" customFormat="1" ht="15">
      <c r="A125" s="106" t="s">
        <v>141</v>
      </c>
      <c r="B125" s="105"/>
      <c r="C125" s="91"/>
      <c r="D125" s="74">
        <v>22965.06</v>
      </c>
      <c r="E125" s="67"/>
      <c r="F125" s="75"/>
      <c r="G125" s="67">
        <f>D125/I125</f>
        <v>3.8</v>
      </c>
      <c r="H125" s="75">
        <f>G125/12</f>
        <v>0.32</v>
      </c>
      <c r="I125" s="15">
        <v>6045.8</v>
      </c>
      <c r="J125" s="15"/>
      <c r="K125" s="54"/>
    </row>
    <row r="126" spans="1:11" s="20" customFormat="1" ht="15">
      <c r="A126" s="106" t="s">
        <v>144</v>
      </c>
      <c r="B126" s="105"/>
      <c r="C126" s="91"/>
      <c r="D126" s="74">
        <v>56358</v>
      </c>
      <c r="E126" s="67"/>
      <c r="F126" s="75"/>
      <c r="G126" s="67">
        <f>D126/I126</f>
        <v>9.32</v>
      </c>
      <c r="H126" s="75">
        <f>G126/12</f>
        <v>0.78</v>
      </c>
      <c r="I126" s="15">
        <v>6045.8</v>
      </c>
      <c r="J126" s="15"/>
      <c r="K126" s="54"/>
    </row>
    <row r="127" spans="1:11" s="20" customFormat="1" ht="15">
      <c r="A127" s="37"/>
      <c r="B127" s="40"/>
      <c r="C127" s="41"/>
      <c r="D127" s="41"/>
      <c r="E127" s="41"/>
      <c r="F127" s="41"/>
      <c r="G127" s="41"/>
      <c r="H127" s="41"/>
      <c r="I127" s="15"/>
      <c r="K127" s="54"/>
    </row>
    <row r="128" spans="1:11" s="20" customFormat="1" ht="15.75" thickBot="1">
      <c r="A128" s="37"/>
      <c r="B128" s="40"/>
      <c r="C128" s="41"/>
      <c r="D128" s="41"/>
      <c r="E128" s="41"/>
      <c r="F128" s="41"/>
      <c r="G128" s="41"/>
      <c r="H128" s="41"/>
      <c r="I128" s="15"/>
      <c r="K128" s="54"/>
    </row>
    <row r="129" spans="1:11" s="15" customFormat="1" ht="15.75" thickBot="1">
      <c r="A129" s="45" t="s">
        <v>103</v>
      </c>
      <c r="B129" s="14"/>
      <c r="C129" s="46"/>
      <c r="D129" s="46">
        <f>D118+D122</f>
        <v>1419369.7</v>
      </c>
      <c r="E129" s="46">
        <f>E118+E122</f>
        <v>174.12</v>
      </c>
      <c r="F129" s="46">
        <f>F118+F122</f>
        <v>0</v>
      </c>
      <c r="G129" s="46">
        <f>G118+G122</f>
        <v>234.99</v>
      </c>
      <c r="H129" s="46">
        <f>H118+H122</f>
        <v>19.6</v>
      </c>
      <c r="K129" s="53"/>
    </row>
    <row r="130" spans="1:11" s="20" customFormat="1" ht="15">
      <c r="A130" s="37"/>
      <c r="B130" s="40"/>
      <c r="C130" s="41"/>
      <c r="D130" s="41"/>
      <c r="E130" s="41"/>
      <c r="F130" s="41"/>
      <c r="G130" s="41"/>
      <c r="H130" s="41"/>
      <c r="I130" s="15"/>
      <c r="K130" s="54"/>
    </row>
    <row r="131" spans="1:11" s="35" customFormat="1" ht="19.5">
      <c r="A131" s="38"/>
      <c r="B131" s="39"/>
      <c r="C131" s="5"/>
      <c r="D131" s="5"/>
      <c r="E131" s="5"/>
      <c r="F131" s="5"/>
      <c r="G131" s="5"/>
      <c r="H131" s="5"/>
      <c r="K131" s="55"/>
    </row>
    <row r="132" spans="1:11" s="4" customFormat="1" ht="14.25">
      <c r="A132" s="127" t="s">
        <v>30</v>
      </c>
      <c r="B132" s="127"/>
      <c r="C132" s="127"/>
      <c r="D132" s="127"/>
      <c r="E132" s="127"/>
      <c r="F132" s="127"/>
      <c r="H132" s="56"/>
      <c r="K132" s="56"/>
    </row>
    <row r="133" spans="8:11" s="4" customFormat="1" ht="12.75">
      <c r="H133" s="56"/>
      <c r="K133" s="56"/>
    </row>
    <row r="134" spans="1:11" s="4" customFormat="1" ht="12.75">
      <c r="A134" s="36" t="s">
        <v>31</v>
      </c>
      <c r="H134" s="56"/>
      <c r="K134" s="56"/>
    </row>
    <row r="135" spans="8:11" s="4" customFormat="1" ht="12.75">
      <c r="H135" s="56"/>
      <c r="K135" s="56"/>
    </row>
    <row r="136" spans="8:11" s="4" customFormat="1" ht="12.75">
      <c r="H136" s="56"/>
      <c r="K136" s="56"/>
    </row>
    <row r="137" spans="8:11" s="4" customFormat="1" ht="12.75">
      <c r="H137" s="56"/>
      <c r="K137" s="56"/>
    </row>
    <row r="138" spans="8:11" s="4" customFormat="1" ht="12.75">
      <c r="H138" s="56"/>
      <c r="K138" s="56"/>
    </row>
    <row r="139" spans="8:11" s="4" customFormat="1" ht="12.75">
      <c r="H139" s="56"/>
      <c r="K139" s="56"/>
    </row>
    <row r="140" spans="8:11" s="4" customFormat="1" ht="12.75">
      <c r="H140" s="56"/>
      <c r="K140" s="56"/>
    </row>
    <row r="141" spans="8:11" s="4" customFormat="1" ht="12.75">
      <c r="H141" s="56"/>
      <c r="K141" s="56"/>
    </row>
    <row r="142" spans="8:11" s="4" customFormat="1" ht="12.75">
      <c r="H142" s="56"/>
      <c r="K142" s="56"/>
    </row>
    <row r="143" spans="8:11" s="4" customFormat="1" ht="12.75">
      <c r="H143" s="56"/>
      <c r="K143" s="56"/>
    </row>
    <row r="144" spans="8:11" s="4" customFormat="1" ht="12.75">
      <c r="H144" s="56"/>
      <c r="K144" s="56"/>
    </row>
    <row r="145" spans="8:11" s="4" customFormat="1" ht="12.75">
      <c r="H145" s="56"/>
      <c r="K145" s="56"/>
    </row>
    <row r="146" spans="8:11" s="4" customFormat="1" ht="12.75">
      <c r="H146" s="56"/>
      <c r="K146" s="56"/>
    </row>
    <row r="147" spans="8:11" s="4" customFormat="1" ht="12.75">
      <c r="H147" s="56"/>
      <c r="K147" s="56"/>
    </row>
    <row r="148" spans="8:11" s="4" customFormat="1" ht="12.75">
      <c r="H148" s="56"/>
      <c r="K148" s="56"/>
    </row>
    <row r="149" spans="8:11" s="4" customFormat="1" ht="12.75">
      <c r="H149" s="56"/>
      <c r="K149" s="56"/>
    </row>
    <row r="150" spans="8:11" s="4" customFormat="1" ht="12.75">
      <c r="H150" s="56"/>
      <c r="K150" s="56"/>
    </row>
    <row r="151" spans="8:11" s="4" customFormat="1" ht="12.75">
      <c r="H151" s="56"/>
      <c r="K151" s="56"/>
    </row>
    <row r="152" spans="8:11" s="4" customFormat="1" ht="12.75">
      <c r="H152" s="56"/>
      <c r="K152" s="56"/>
    </row>
  </sheetData>
  <sheetProtection/>
  <mergeCells count="11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2:H12"/>
    <mergeCell ref="A132:F132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2014-05-16T11:12:38Z</cp:lastPrinted>
  <dcterms:created xsi:type="dcterms:W3CDTF">2010-04-02T14:46:04Z</dcterms:created>
  <dcterms:modified xsi:type="dcterms:W3CDTF">2014-08-13T06:26:34Z</dcterms:modified>
  <cp:category/>
  <cp:version/>
  <cp:contentType/>
  <cp:contentStatus/>
</cp:coreProperties>
</file>