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'Лист1'!$EL$1:$EP$86</definedName>
  </definedNames>
  <calcPr fullCalcOnLoad="1"/>
</workbook>
</file>

<file path=xl/sharedStrings.xml><?xml version="1.0" encoding="utf-8"?>
<sst xmlns="http://schemas.openxmlformats.org/spreadsheetml/2006/main" count="1396" uniqueCount="529">
  <si>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</si>
  <si>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</si>
  <si>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</si>
  <si>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</si>
  <si>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</si>
  <si>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</si>
  <si>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</si>
  <si>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</si>
  <si>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</si>
  <si>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</si>
  <si>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</si>
  <si>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</si>
  <si>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</si>
  <si>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</si>
  <si>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</si>
  <si>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</si>
  <si>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</si>
  <si>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</si>
  <si>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2 м2</t>
  </si>
  <si>
    <t>ЛОН - 4 шт.</t>
  </si>
  <si>
    <t>1 м2</t>
  </si>
  <si>
    <t>5562,5 м2</t>
  </si>
  <si>
    <t>5,5 п.м</t>
  </si>
  <si>
    <t>ЛОН - 10 шт., автомат АЕ1031 - 2 шт., выключатель - 1 шт., кабель АВВГ 2х2,5 - 5 м</t>
  </si>
  <si>
    <t>Задвижка D50 - 1 шт.</t>
  </si>
  <si>
    <t>Ремонт входной двери</t>
  </si>
  <si>
    <t>4 чел./ч., шарнир в сборе D30, l=140 - 2 шт., САГ - 1 чел./ч.</t>
  </si>
  <si>
    <t>4 чел./ч.</t>
  </si>
  <si>
    <t>0,2 м3 цем.раст-ра</t>
  </si>
  <si>
    <t>254 чел.</t>
  </si>
  <si>
    <t>257 чел.</t>
  </si>
  <si>
    <t>259 чел.</t>
  </si>
  <si>
    <t>258 чел.</t>
  </si>
  <si>
    <t>256 чел.</t>
  </si>
  <si>
    <t>октябрь</t>
  </si>
  <si>
    <t>10 п.м</t>
  </si>
  <si>
    <t>х</t>
  </si>
  <si>
    <t>авт.АЕ1031 - 4 шт., пак.вык. - 1 шт.</t>
  </si>
  <si>
    <t>255 чел.</t>
  </si>
  <si>
    <t>ноябрь</t>
  </si>
  <si>
    <t>транс.тока - 3 шт.</t>
  </si>
  <si>
    <t>декабрь</t>
  </si>
  <si>
    <t>ЛОН - 3 шт.</t>
  </si>
  <si>
    <t>кран шар. D15 - 15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</si>
  <si>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</si>
  <si>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</si>
  <si>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(3558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</si>
  <si>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</si>
  <si>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</si>
  <si>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</si>
  <si>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</si>
  <si>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</si>
  <si>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(2 шт.)</t>
  </si>
  <si>
    <t>Обслуживание насосов (1 шт.)</t>
  </si>
  <si>
    <t>Обслуживание регуляторов тепла (2 шт.)</t>
  </si>
  <si>
    <t>Обслуживание вводных и внутренних газопроводов жилого фонда (75 м)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</si>
  <si>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</si>
  <si>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</si>
  <si>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</si>
  <si>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</si>
  <si>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</si>
  <si>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</si>
  <si>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</si>
  <si>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</si>
  <si>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</si>
  <si>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</si>
  <si>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</si>
  <si>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</si>
  <si>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</si>
  <si>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</si>
  <si>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</si>
  <si>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</si>
  <si>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</si>
  <si>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54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</si>
  <si>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</si>
  <si>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</si>
  <si>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</si>
  <si>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</si>
  <si>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Техосмотр ВРУ домов, сверка эл.снабжения</t>
  </si>
  <si>
    <t>№41 от 13.02.09г.</t>
  </si>
  <si>
    <t>Замена выключателя у лифта</t>
  </si>
  <si>
    <t>№77 от 16.02.09г.</t>
  </si>
  <si>
    <t>Проверка эл.снабжения квартиры</t>
  </si>
  <si>
    <t>№80 от 17.02.09г.</t>
  </si>
  <si>
    <t>Замена лампы ул.освещения</t>
  </si>
  <si>
    <t>№106 от 22.02.09г.</t>
  </si>
  <si>
    <t>Замена задвижек чугунных на водяном узле ф100 -2шт.</t>
  </si>
  <si>
    <t>№103 от 27.02.09г.</t>
  </si>
  <si>
    <t>№147 от 27.02.09г.</t>
  </si>
  <si>
    <t xml:space="preserve">Ремонт освещения подвала </t>
  </si>
  <si>
    <t>апрель 2009г.</t>
  </si>
  <si>
    <t>март 2009 г.</t>
  </si>
  <si>
    <t>Замена лампочек в подъезде</t>
  </si>
  <si>
    <t>№ 174 от 23.03.09 г.</t>
  </si>
  <si>
    <t>Замена лампочек в подъезде - ЛОН 100 - 1шт.</t>
  </si>
  <si>
    <t>№ 260 от 31.03.09г.</t>
  </si>
  <si>
    <t>Прочистка подвальной канализации</t>
  </si>
  <si>
    <t>Определение течи</t>
  </si>
  <si>
    <t>№ 121 от 18.03.09г.</t>
  </si>
  <si>
    <t>Замена автомата</t>
  </si>
  <si>
    <t>№ 47 от 10.03.09г.</t>
  </si>
  <si>
    <t>Закраска надписей на домах</t>
  </si>
  <si>
    <t>№ 67 от 22.04.09г.</t>
  </si>
  <si>
    <t>№ 158 от 21.04.09г.</t>
  </si>
  <si>
    <t>Ремонт на вент.шахтах</t>
  </si>
  <si>
    <t>№ 64 от 21.04.09г.</t>
  </si>
  <si>
    <t>Замена лампочек в подъезде - 1шт.</t>
  </si>
  <si>
    <t>№ 3 от 01.04.09г.</t>
  </si>
  <si>
    <t>Определение в работе по замене трансформаторов тока</t>
  </si>
  <si>
    <t>№ 28 от 06.04.09г.</t>
  </si>
  <si>
    <t>Замена автомата в эл.щитке</t>
  </si>
  <si>
    <t>№ 38 от 07.04.09г.</t>
  </si>
  <si>
    <t>Ремонгт подъездной двери</t>
  </si>
  <si>
    <t>№ 28 от 07.04.09г.</t>
  </si>
  <si>
    <t>Приравнивание урны</t>
  </si>
  <si>
    <t>№ 43 от 14.04.09г.</t>
  </si>
  <si>
    <t>маи 2009*г.</t>
  </si>
  <si>
    <t>июнь 2009г.</t>
  </si>
  <si>
    <t>Отключение отопления</t>
  </si>
  <si>
    <t>№ 5 от 04.05.09г.</t>
  </si>
  <si>
    <t>Ревизия входных вентилей</t>
  </si>
  <si>
    <t>№ 24 от 05.05.09г.</t>
  </si>
  <si>
    <t>Замена стекла</t>
  </si>
  <si>
    <t>№ 18 от 08.05.09г.</t>
  </si>
  <si>
    <t>Проведение тепловых испытаний</t>
  </si>
  <si>
    <t>№ 91 от 15.05.09г.</t>
  </si>
  <si>
    <t>№ 72 от 15.05.09г.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</si>
  <si>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</si>
  <si>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</si>
  <si>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</si>
  <si>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</si>
  <si>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</si>
  <si>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</si>
  <si>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Проверка кабеля на целостность с эл.сетями</t>
  </si>
  <si>
    <t>№ 16/эл от 03.06.09г.</t>
  </si>
  <si>
    <t>Изготовление и установка доски объявлений</t>
  </si>
  <si>
    <t>№ 15/пк от 05.06.09г.</t>
  </si>
  <si>
    <t>Замена лампочек при входе -1шт.</t>
  </si>
  <si>
    <t>№ 73/эл от 11.06.09г.</t>
  </si>
  <si>
    <t>Изготовление, установка канализационной ревизии на стояке</t>
  </si>
  <si>
    <t>№ 110/сл от 15.06.09г.</t>
  </si>
  <si>
    <t>Замена ламп подъездного освещения</t>
  </si>
  <si>
    <t>№ 89/эл от 15.06.09г.</t>
  </si>
  <si>
    <t>Замена вентилей 1шт.</t>
  </si>
  <si>
    <t>№ 256/сл от 26.06.09г.</t>
  </si>
  <si>
    <t>Установка выключателя на 1 этаже</t>
  </si>
  <si>
    <t>№ 175/эл от 29.06.09г.</t>
  </si>
  <si>
    <t>Обслуживание приборов учета</t>
  </si>
  <si>
    <t>№ 274 ОТ 31.05.09Г.</t>
  </si>
  <si>
    <t>№ 154 от 30.04.09г.</t>
  </si>
  <si>
    <t>управление мкд</t>
  </si>
  <si>
    <t>июль 2009 г.</t>
  </si>
  <si>
    <t>освещение подвала</t>
  </si>
  <si>
    <t>№4/эл. от 01.07.09г.</t>
  </si>
  <si>
    <t>Подключение и отключение компрессора</t>
  </si>
  <si>
    <t>№ 98/эл от 15.07.09</t>
  </si>
  <si>
    <t>врезка вентилей под промывку</t>
  </si>
  <si>
    <t>№ 58 от 06.07.09</t>
  </si>
  <si>
    <t>Врезка вентилей под промывку</t>
  </si>
  <si>
    <t>№ 99 от 09.07.09</t>
  </si>
  <si>
    <t>Подключение воды в мусорокамеру</t>
  </si>
  <si>
    <t>№ 110 от 09.07.09.</t>
  </si>
  <si>
    <t>Замена лампочки в подъезде</t>
  </si>
  <si>
    <t>№ 69 от 09.07.09.</t>
  </si>
  <si>
    <t>установка входных вентилей - 2 шт.</t>
  </si>
  <si>
    <t>№ 127 от 10.07.09.</t>
  </si>
  <si>
    <t>устранение течи батареи</t>
  </si>
  <si>
    <t>№ 149 от 14.07.09.</t>
  </si>
  <si>
    <t xml:space="preserve">промывка системы отопления </t>
  </si>
  <si>
    <t>№ 161 от 15.07.09.</t>
  </si>
  <si>
    <t>Устранение течи на кровле -  40 м2</t>
  </si>
  <si>
    <t>№ 85 от 30.07.09.</t>
  </si>
  <si>
    <t>ремонт сливов</t>
  </si>
  <si>
    <t>№ 86 от 31.07.09.</t>
  </si>
  <si>
    <t>август 2009г.</t>
  </si>
  <si>
    <t>окраска фасадов</t>
  </si>
  <si>
    <t>№ 5 от 03.08.09.</t>
  </si>
  <si>
    <t>смена стекол</t>
  </si>
  <si>
    <t>№ 33 от 14.08.09.</t>
  </si>
  <si>
    <t>отключение системы теплоснабжения на ВВП</t>
  </si>
  <si>
    <t>№ 174 от 25.08.09.</t>
  </si>
  <si>
    <t>сентябрь 2009 г.</t>
  </si>
  <si>
    <t>проведение испытаний на плотность, прочность системы теплоснабжения</t>
  </si>
  <si>
    <t>установка светильников уличного освещения, установка реле времени, демонтаж светильников</t>
  </si>
  <si>
    <t>№ 13 от 03.09.09.</t>
  </si>
  <si>
    <t>перевод реле времени на уличное освещение</t>
  </si>
  <si>
    <t>№ 15 от 03.09.09.</t>
  </si>
  <si>
    <t>ревизия эл.щитка</t>
  </si>
  <si>
    <t>№ 155 от 23.09.09.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</si>
  <si>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</si>
  <si>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</si>
  <si>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</si>
  <si>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</si>
  <si>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</si>
  <si>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</si>
  <si>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</si>
  <si>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</si>
  <si>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</si>
  <si>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</si>
  <si>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</si>
  <si>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</si>
  <si>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8560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</si>
  <si>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</si>
  <si>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</si>
  <si>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</si>
  <si>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</si>
  <si>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ревизия этажных эл.щитков, замена деталей, протяжка контактов</t>
  </si>
  <si>
    <t>№ 894 от 02.10.09г.</t>
  </si>
  <si>
    <t>ремонт кровли 6 кв.м</t>
  </si>
  <si>
    <t>11 от 13.10.09г.</t>
  </si>
  <si>
    <t>разделение подъездного освещения</t>
  </si>
  <si>
    <t>930 от 15.10.09г.</t>
  </si>
  <si>
    <t>935 от 16.10.09г.</t>
  </si>
  <si>
    <t>замена трансформаторов тока 100</t>
  </si>
  <si>
    <t>944 олт 20.10.09г.</t>
  </si>
  <si>
    <t>ноябрь2009г.</t>
  </si>
  <si>
    <t>декабрь 2009г.</t>
  </si>
  <si>
    <t>замена лампочек 100 Вт в подъезде</t>
  </si>
  <si>
    <t>1102 от 31.12.09г.</t>
  </si>
  <si>
    <t>1097/1 от 25.12.09г.</t>
  </si>
  <si>
    <t>1087 от 04.120.09г.</t>
  </si>
  <si>
    <t>замена вх.вентилей д.15 - 4шт.</t>
  </si>
  <si>
    <t>1101 от 31.12.09г.</t>
  </si>
  <si>
    <t>герметизация межпанельных швов</t>
  </si>
  <si>
    <t>989 от 02.11.09г.</t>
  </si>
  <si>
    <t>замена выключателей - 1шт.</t>
  </si>
  <si>
    <t>1005 от 06.11.09г.</t>
  </si>
  <si>
    <t>ремонт кровли - 25м2</t>
  </si>
  <si>
    <t>1010 от 09.11.09г.</t>
  </si>
  <si>
    <t>замена автомата 1 шт.</t>
  </si>
  <si>
    <t>1016 от 11.11.09г.</t>
  </si>
  <si>
    <t>устранение дефектов на инженерных сетях</t>
  </si>
  <si>
    <t>1034 от 16.11.09</t>
  </si>
  <si>
    <t>перевод реле времени уличного освещения</t>
  </si>
  <si>
    <t>1044 от 18.11.09г.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</si>
  <si>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</si>
  <si>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</si>
  <si>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</si>
  <si>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</si>
  <si>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</si>
  <si>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</si>
  <si>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</si>
  <si>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</si>
  <si>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5 от 15.01.10</t>
  </si>
  <si>
    <t>21 от 31.01.10г.</t>
  </si>
  <si>
    <t>35 от 31.01.10</t>
  </si>
  <si>
    <t>замена выключателей</t>
  </si>
  <si>
    <t>7 от 22.01.10</t>
  </si>
  <si>
    <t>замена лампочек</t>
  </si>
  <si>
    <t>10 от 29.01.10</t>
  </si>
  <si>
    <t>ремонт подъездного освещения</t>
  </si>
  <si>
    <t>14 от 05.02.10</t>
  </si>
  <si>
    <t>замена вставок плавких, установка патрона в ВРУ, ревизия эл.щитка</t>
  </si>
  <si>
    <t>установка розетки</t>
  </si>
  <si>
    <t>23 от 19.02.10</t>
  </si>
  <si>
    <t>25 от 26.02.10</t>
  </si>
  <si>
    <t>прочистка входного вентиля ГВС</t>
  </si>
  <si>
    <t>12 от 29.01.10</t>
  </si>
  <si>
    <t>смена вентиля ф 15 мм</t>
  </si>
  <si>
    <t>смена вентиля ф 15 мм с САГ</t>
  </si>
  <si>
    <t>22 от 19.02.10</t>
  </si>
  <si>
    <t>26 от 27.02.10</t>
  </si>
  <si>
    <t>25 от 27.02.10</t>
  </si>
  <si>
    <t>устранение течи батареи под контргайкой</t>
  </si>
  <si>
    <t>20 от 12.02.10</t>
  </si>
  <si>
    <t>42 от 12.03.10</t>
  </si>
  <si>
    <t>восстановление освещения в подвале</t>
  </si>
  <si>
    <t>43 от 19,03.10</t>
  </si>
  <si>
    <t>43 от 19.03.10</t>
  </si>
  <si>
    <t>увеличение дроссельной шайбы ф 50</t>
  </si>
  <si>
    <t>50 от 31.03.10</t>
  </si>
  <si>
    <t>40 от 12.03.10</t>
  </si>
  <si>
    <t>замена эл.счетчика на лифт</t>
  </si>
  <si>
    <t>31 от 05,03,10</t>
  </si>
  <si>
    <t>46 от 26.03.10</t>
  </si>
  <si>
    <t>49 от 31.03.10</t>
  </si>
  <si>
    <t>44 от 19.03.10</t>
  </si>
  <si>
    <t>определение в работе</t>
  </si>
  <si>
    <t>32 от 05.03.10</t>
  </si>
  <si>
    <t>смена вентиля ф 15 мм с аппаратом для газовой сварки и резки</t>
  </si>
  <si>
    <t>57 от 02.04.10</t>
  </si>
  <si>
    <t>смена запоррной арматуры</t>
  </si>
  <si>
    <t>66 от 23.04.10</t>
  </si>
  <si>
    <t>62 от 16.04.10</t>
  </si>
  <si>
    <t>отключение отопления</t>
  </si>
  <si>
    <t>63 от 16.04.10</t>
  </si>
  <si>
    <t>ремонт прибора учета тепловой энергии</t>
  </si>
  <si>
    <t>176 от 09.04.10</t>
  </si>
  <si>
    <t>замена лампочек 40 вт в подъезде</t>
  </si>
  <si>
    <t>65 от 23.04.10</t>
  </si>
  <si>
    <t>ревизия задвижек ф 50 мм</t>
  </si>
  <si>
    <t>апрель 2010г.</t>
  </si>
  <si>
    <t xml:space="preserve">краска </t>
  </si>
  <si>
    <t>тр.38 от 31.07.09г.</t>
  </si>
  <si>
    <t>типография</t>
  </si>
  <si>
    <t>май 2010г</t>
  </si>
  <si>
    <t>83 от 31.05.10</t>
  </si>
  <si>
    <t>устранение свища на плоской батареи</t>
  </si>
  <si>
    <t>82 от 31.05.10</t>
  </si>
  <si>
    <t>ревизия эл.щитка,замена автомата АЕ 16А</t>
  </si>
  <si>
    <t>76 от 14.05.10</t>
  </si>
  <si>
    <t>гидравлическое испытание вх.запорной арматуры</t>
  </si>
  <si>
    <t>77 от 14.05.10</t>
  </si>
  <si>
    <t>80 от 21.05.10</t>
  </si>
  <si>
    <t>ревизия вентилей ф 15,20,25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</si>
  <si>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</si>
  <si>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</si>
  <si>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</si>
  <si>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</si>
  <si>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</si>
  <si>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</si>
  <si>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</si>
  <si>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</si>
  <si>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</si>
  <si>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</si>
  <si>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</si>
  <si>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</si>
  <si>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уборка мусорокамер</t>
  </si>
  <si>
    <t>июнь 2010 г.</t>
  </si>
  <si>
    <t>смена вентиля</t>
  </si>
  <si>
    <t>88 от 04.06.10</t>
  </si>
  <si>
    <t>87 от 04.06.10</t>
  </si>
  <si>
    <t>ремонт кровли</t>
  </si>
  <si>
    <t>96 от 18.06.10</t>
  </si>
  <si>
    <t>июль 2010г.</t>
  </si>
  <si>
    <t>промывка системы центрального отопления</t>
  </si>
  <si>
    <t>109 от 09.07.10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</si>
  <si>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</si>
  <si>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</si>
  <si>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</si>
  <si>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подключение и отключение компрессора</t>
  </si>
  <si>
    <t>108 от 09.07.10</t>
  </si>
  <si>
    <t>114 от 23.07.10</t>
  </si>
  <si>
    <t>119 от 30.07.10</t>
  </si>
  <si>
    <t>ревизия задвижек ф 80,100 мм</t>
  </si>
  <si>
    <t>август 2010 г.</t>
  </si>
  <si>
    <t>124 от 06.08.10</t>
  </si>
  <si>
    <t>установка КИП</t>
  </si>
  <si>
    <t>129 от 13.08.10</t>
  </si>
  <si>
    <t>ремонт системы отопления</t>
  </si>
  <si>
    <t>143 от 31.08.10</t>
  </si>
  <si>
    <t>сентябрь 2010 г.</t>
  </si>
  <si>
    <t>138 от 27.08.10</t>
  </si>
  <si>
    <t>запуск системы отопления</t>
  </si>
  <si>
    <t>164 от 30.09.10</t>
  </si>
  <si>
    <t>заменав лампочек 40 вт в подъезде</t>
  </si>
  <si>
    <t>163 от 30.09.10</t>
  </si>
  <si>
    <t>октябрь 2010г.</t>
  </si>
  <si>
    <t>171 от 08.10.10</t>
  </si>
  <si>
    <t>смена вентиля ф 20 мм с аппаратом для газовой свыарки и резки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</si>
  <si>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</si>
  <si>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</si>
  <si>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</si>
  <si>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174 от 15.10.10</t>
  </si>
  <si>
    <t>Аварийное обслуживание</t>
  </si>
  <si>
    <t>Расчетно-кассовое обслуживание</t>
  </si>
  <si>
    <t>ноябрь 2010г.</t>
  </si>
  <si>
    <t>198 от 30.11.10</t>
  </si>
  <si>
    <t>декабрь 2010г.</t>
  </si>
  <si>
    <t>осмотр и ревизия ВРУ</t>
  </si>
  <si>
    <t>209 от 10.12.10</t>
  </si>
  <si>
    <t>206 от 03.12.10</t>
  </si>
  <si>
    <t>207 от 03.12.10</t>
  </si>
  <si>
    <t>январь 2011г.</t>
  </si>
  <si>
    <t>19 от 31.01.11</t>
  </si>
  <si>
    <t>3 от 10.01.11</t>
  </si>
  <si>
    <t>устранение свища на плокой батареи</t>
  </si>
  <si>
    <t>20 от 31.01.11</t>
  </si>
  <si>
    <t>7 от 14.01.11</t>
  </si>
  <si>
    <t>смена вентиля ф 20 мм</t>
  </si>
  <si>
    <t>удаление воздушных пробок</t>
  </si>
  <si>
    <t>12 от 21.01.11</t>
  </si>
  <si>
    <t>февраль 2011 г.</t>
  </si>
  <si>
    <t>40 от 25.02.11</t>
  </si>
  <si>
    <t>март 2011г.</t>
  </si>
  <si>
    <t>замена ламп уличного освещения 125 вт</t>
  </si>
  <si>
    <t>48 от 05.03.11</t>
  </si>
  <si>
    <t>восстановление освещения</t>
  </si>
  <si>
    <t>60 от 18.03.11</t>
  </si>
  <si>
    <t>перевод реле времени</t>
  </si>
  <si>
    <t>64 от 25.03.11</t>
  </si>
  <si>
    <t>замена лампочек 40 Вт в подъезде</t>
  </si>
  <si>
    <t>54 от 11.03.11</t>
  </si>
  <si>
    <t>определение в работие</t>
  </si>
  <si>
    <t>69 от 31.03.11</t>
  </si>
  <si>
    <t>68 от 31.03.11</t>
  </si>
  <si>
    <t>апрель 2011г.</t>
  </si>
  <si>
    <t>73 от 08.04.11</t>
  </si>
  <si>
    <t>крепление оцинковки на кровле</t>
  </si>
  <si>
    <t>84 от 29.04.11</t>
  </si>
  <si>
    <t>83 от 29.04.11</t>
  </si>
  <si>
    <t>отключение системы теплоснабжения</t>
  </si>
  <si>
    <t>Обороты с мая 2010г. по апрель 2011г.</t>
  </si>
  <si>
    <t>Остаток на 01.05.2011г.</t>
  </si>
  <si>
    <t>май 2011г.</t>
  </si>
  <si>
    <t>97 от 20.05.11</t>
  </si>
  <si>
    <t>94 от 13.05.11</t>
  </si>
  <si>
    <t>гидравлические испытания вх.запорной арматуры</t>
  </si>
  <si>
    <t>90 от 06.05.11</t>
  </si>
  <si>
    <t>отключение и подключение эл.энергии после промочки</t>
  </si>
  <si>
    <t>96 от 20.05.11</t>
  </si>
  <si>
    <t>июнь 2011г.</t>
  </si>
  <si>
    <t>112 от 10.06.11</t>
  </si>
  <si>
    <t>июль 2011г.</t>
  </si>
  <si>
    <t>135 от 29.07.11</t>
  </si>
  <si>
    <t>установка датчиков движения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</si>
  <si>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</si>
  <si>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</si>
  <si>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</si>
  <si>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</si>
  <si>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</si>
  <si>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</si>
  <si>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</si>
  <si>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смена КИП</t>
  </si>
  <si>
    <t>136 от 29.07.11</t>
  </si>
  <si>
    <t>август 2011г.</t>
  </si>
  <si>
    <t>отключение системы отопления</t>
  </si>
  <si>
    <t>152 от 26.08.11</t>
  </si>
  <si>
    <t>врезка кип</t>
  </si>
  <si>
    <t>149 от 19.08.11</t>
  </si>
  <si>
    <t>установка кип</t>
  </si>
  <si>
    <t>сентябрь 2011г.</t>
  </si>
  <si>
    <t>172 от 16.09.11</t>
  </si>
  <si>
    <t>171 огт 16.09.11</t>
  </si>
  <si>
    <t>163 от 02.09.11</t>
  </si>
  <si>
    <t>ремонт панельных швов</t>
  </si>
  <si>
    <t>176 от 23.09.11</t>
  </si>
  <si>
    <t>ревизия эл.щитка, замена деталей</t>
  </si>
  <si>
    <t>166 от 09.09.11</t>
  </si>
  <si>
    <t>178 от 30.09.11</t>
  </si>
  <si>
    <t>177 от 30.09.11</t>
  </si>
  <si>
    <t>октябрь 2011г.</t>
  </si>
  <si>
    <t>199 от 31.10.11</t>
  </si>
  <si>
    <t>189 от 14.10.11</t>
  </si>
  <si>
    <t>резервный фонд</t>
  </si>
  <si>
    <t>смена вентиля ф 20 мм с аппаратом для газовой сварки и резки</t>
  </si>
  <si>
    <t>190 от 14.10.11</t>
  </si>
  <si>
    <t>197 от 28.10.11</t>
  </si>
  <si>
    <t>устранение течи канализационного тройника</t>
  </si>
  <si>
    <t>193 от 21.10.11</t>
  </si>
  <si>
    <t>ноябрь 2011г.</t>
  </si>
  <si>
    <t>218 от 30.11.11</t>
  </si>
  <si>
    <t>211 от 18.11.11</t>
  </si>
  <si>
    <t>декабрь  2011г.</t>
  </si>
  <si>
    <t>226 от 02.12.11</t>
  </si>
  <si>
    <t xml:space="preserve">восстановление подъездного освещения </t>
  </si>
  <si>
    <t>230 от 09.12.11</t>
  </si>
  <si>
    <t>Ревизия ВРУ</t>
  </si>
  <si>
    <t>234 от 16.12.11</t>
  </si>
  <si>
    <t>замена лампочек 40 Вт в подъезде (в подвале)</t>
  </si>
  <si>
    <t>Замена ламп уличного освещения 125 Вт</t>
  </si>
  <si>
    <t>243 от 30.12.11</t>
  </si>
  <si>
    <t>Ревизия вентелей ф 15,20,25</t>
  </si>
  <si>
    <t>227 от 02.12.11</t>
  </si>
  <si>
    <t>Замена стекла (Калькуляция №1)</t>
  </si>
  <si>
    <t>232 от 09.12.11</t>
  </si>
  <si>
    <t>Закрытие ревизии</t>
  </si>
  <si>
    <t>235 от 16.12.11</t>
  </si>
  <si>
    <t xml:space="preserve">Удаление воздушных пробок 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</si>
  <si>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</si>
  <si>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</si>
  <si>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</si>
  <si>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</si>
  <si>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</si>
  <si>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патрона (Калькуляция №6/эл)</t>
  </si>
  <si>
    <t>4 от 13.01.12</t>
  </si>
  <si>
    <t>Ревизия ЩЭ (Калькуляция №4ЭЛ/ТСС/11)</t>
  </si>
  <si>
    <t>13 от 27.01.12</t>
  </si>
  <si>
    <t>Ревизия ЩР (Калькуляция №5ЭЛ/ТСС/11)</t>
  </si>
  <si>
    <t>Ревизия ЩЭ и ШР (мат-лы)</t>
  </si>
  <si>
    <t>Февраль  2012 г.</t>
  </si>
  <si>
    <t>Восстановление изоляции (Локальная смета 331/тр/11 (изол)</t>
  </si>
  <si>
    <t>9 от 20.01.12</t>
  </si>
  <si>
    <t>Замена лампочек 40Вт в подъезде (в подвале) (Калькуляция №2/эл)</t>
  </si>
  <si>
    <t>22 от 03.02.11</t>
  </si>
  <si>
    <t>Перевод реле времени (Калькуляция №10эл/ТСС/11)</t>
  </si>
  <si>
    <t>25 от 10.02.12</t>
  </si>
  <si>
    <t>32 от 24.02.12</t>
  </si>
  <si>
    <t>Март  2012 г.</t>
  </si>
  <si>
    <t>Замена лампочек 40Вт в подъезде (в подвале)</t>
  </si>
  <si>
    <t>80 от 30.03.12</t>
  </si>
  <si>
    <t>Замена выключателей</t>
  </si>
  <si>
    <t>49 от  02.03.12</t>
  </si>
  <si>
    <t>Перевод реле времени</t>
  </si>
  <si>
    <t>63 от 16.03.12</t>
  </si>
  <si>
    <t>Апрель   2012 г.</t>
  </si>
  <si>
    <t>95 от 13.04.12</t>
  </si>
  <si>
    <t>Замена лампочек 40 Вт в подъезде (в подвале)</t>
  </si>
  <si>
    <t>89 от 06.04.12</t>
  </si>
  <si>
    <t>Отключение системы отопления</t>
  </si>
  <si>
    <t>105 от 28.04.12</t>
  </si>
  <si>
    <t>нежилые</t>
  </si>
  <si>
    <t>ростелеком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</si>
  <si>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</si>
  <si>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</si>
  <si>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</si>
  <si>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</si>
  <si>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</si>
  <si>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</si>
  <si>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</si>
  <si>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Вставка стекла (ремонт подъездной двери)</t>
  </si>
  <si>
    <t>85 от 31,03.09</t>
  </si>
  <si>
    <t>Замена автома АЕ 16А</t>
  </si>
  <si>
    <t>99 от 16.03.09</t>
  </si>
  <si>
    <t>№ 106 от 17.03.09г.</t>
  </si>
  <si>
    <t>Ремонт лестничного марша</t>
  </si>
  <si>
    <t>180 от 24.03.09</t>
  </si>
  <si>
    <t>Замена трансформатров тока</t>
  </si>
  <si>
    <t>35 от 07.04.09</t>
  </si>
  <si>
    <t>Подключение насоса в ЦТП-3</t>
  </si>
  <si>
    <t>35/1 от 07.04.09</t>
  </si>
  <si>
    <t>Ревизия запорной арматуры - 20 шт</t>
  </si>
  <si>
    <t>54/сл от 03.07.09</t>
  </si>
  <si>
    <t>№ 29  от 08.09.09.</t>
  </si>
  <si>
    <t>Отчет по выполненным работам ул. Ленинского Комсомола , 54 с мая 2011 г. по апрель 2012 г.</t>
  </si>
  <si>
    <t>Погашение задолженности прошлых периодов</t>
  </si>
  <si>
    <t>подключение системы отопления</t>
  </si>
  <si>
    <t>регулировка системы центрального отопления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</si>
  <si>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</si>
  <si>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</si>
  <si>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</si>
  <si>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</si>
  <si>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</si>
  <si>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</si>
  <si>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</si>
  <si>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</si>
  <si>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</si>
  <si>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18633,89 (по тарифу)</t>
  </si>
  <si>
    <t>Обслуживание вводных и внутренних газопроводов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</si>
</sst>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11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b/>
      <i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2" fontId="2" fillId="35" borderId="13" xfId="0" applyNumberFormat="1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1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right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 wrapText="1"/>
    </xf>
    <xf numFmtId="0" fontId="0" fillId="35" borderId="0" xfId="0" applyFill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51" fillId="35" borderId="0" xfId="0" applyNumberFormat="1" applyFont="1" applyFill="1" applyAlignment="1">
      <alignment/>
    </xf>
    <xf numFmtId="0" fontId="0" fillId="35" borderId="0" xfId="0" applyFill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6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6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3" fillId="35" borderId="11" xfId="0" applyNumberFormat="1" applyFont="1" applyFill="1" applyBorder="1" applyAlignment="1">
      <alignment horizontal="center" vertical="center" wrapText="1"/>
    </xf>
    <xf numFmtId="2" fontId="1" fillId="39" borderId="11" xfId="0" applyNumberFormat="1" applyFont="1" applyFill="1" applyBorder="1" applyAlignment="1">
      <alignment horizontal="center" vertical="center" wrapText="1"/>
    </xf>
    <xf numFmtId="2" fontId="1" fillId="39" borderId="11" xfId="0" applyNumberFormat="1" applyFont="1" applyFill="1" applyBorder="1" applyAlignment="1">
      <alignment horizontal="center" vertical="center" wrapText="1"/>
    </xf>
    <xf numFmtId="2" fontId="52" fillId="35" borderId="11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77;&#1085;&#1080;&#1085;&#1089;&#1082;&#1086;&#1075;&#1086;%20&#1050;&#1086;&#1084;&#1089;&#1086;&#1084;&#1086;&#1083;&#1072;,%2054\&#1051;&#1050;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DD76">
            <v>-130387.93051010092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455"/>
  <sheetViews>
    <sheetView tabSelected="1" zoomScalePageLayoutView="0" workbookViewId="0" topLeftCell="A1">
      <pane xSplit="1" ySplit="6" topLeftCell="EJ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N82" sqref="EN82"/>
    </sheetView>
  </sheetViews>
  <sheetFormatPr defaultColWidth="9.00390625" defaultRowHeight="12.75"/>
  <cols>
    <col min="1" max="1" width="37.875" style="10" customWidth="1"/>
    <col min="2" max="19" width="12.1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2.87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10.625" style="10" customWidth="1"/>
    <col min="70" max="70" width="9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9.125" style="10" customWidth="1"/>
    <col min="108" max="108" width="13.00390625" style="10" customWidth="1"/>
    <col min="109" max="109" width="33.625" style="10" customWidth="1"/>
    <col min="110" max="110" width="12.125" style="10" customWidth="1"/>
    <col min="111" max="111" width="12.125" style="36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2.75" customHeight="1">
      <c r="A1" s="113" t="s">
        <v>514</v>
      </c>
      <c r="B1" s="84"/>
      <c r="C1" s="84"/>
      <c r="D1" s="84"/>
      <c r="E1" s="84"/>
      <c r="F1" s="84"/>
      <c r="G1" s="84"/>
      <c r="H1" s="8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53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3.5" customHeight="1">
      <c r="A2" s="113"/>
      <c r="B2" s="84"/>
      <c r="C2" s="84"/>
      <c r="D2" s="84"/>
      <c r="E2" s="84"/>
      <c r="F2" s="84"/>
      <c r="G2" s="84"/>
      <c r="H2" s="8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53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ht="24.75" customHeight="1">
      <c r="A3" s="114"/>
      <c r="B3" s="85"/>
      <c r="C3" s="85"/>
      <c r="D3" s="85"/>
      <c r="E3" s="85"/>
      <c r="F3" s="85"/>
      <c r="G3" s="85"/>
      <c r="H3" s="8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53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131" t="s">
        <v>0</v>
      </c>
      <c r="B4" s="130" t="s">
        <v>10</v>
      </c>
      <c r="C4" s="130"/>
      <c r="D4" s="130" t="s">
        <v>11</v>
      </c>
      <c r="E4" s="130"/>
      <c r="F4" s="128" t="s">
        <v>12</v>
      </c>
      <c r="G4" s="128"/>
      <c r="H4" s="128" t="s">
        <v>13</v>
      </c>
      <c r="I4" s="128"/>
      <c r="J4" s="128" t="s">
        <v>14</v>
      </c>
      <c r="K4" s="128"/>
      <c r="L4" s="117" t="s">
        <v>34</v>
      </c>
      <c r="M4" s="129"/>
      <c r="N4" s="117" t="s">
        <v>39</v>
      </c>
      <c r="O4" s="129"/>
      <c r="P4" s="117" t="s">
        <v>41</v>
      </c>
      <c r="Q4" s="129"/>
      <c r="R4" s="128" t="s">
        <v>8</v>
      </c>
      <c r="S4" s="128"/>
      <c r="T4" s="117" t="s">
        <v>131</v>
      </c>
      <c r="U4" s="118"/>
      <c r="V4" s="119"/>
      <c r="W4" s="117" t="s">
        <v>74</v>
      </c>
      <c r="X4" s="118"/>
      <c r="Y4" s="133"/>
      <c r="Z4" s="117" t="s">
        <v>91</v>
      </c>
      <c r="AA4" s="118"/>
      <c r="AB4" s="133"/>
      <c r="AC4" s="134" t="s">
        <v>90</v>
      </c>
      <c r="AD4" s="134"/>
      <c r="AE4" s="134"/>
      <c r="AF4" s="11"/>
      <c r="AG4" s="117" t="s">
        <v>116</v>
      </c>
      <c r="AH4" s="118"/>
      <c r="AI4" s="119"/>
      <c r="AJ4" s="117" t="s">
        <v>117</v>
      </c>
      <c r="AK4" s="118"/>
      <c r="AL4" s="119"/>
      <c r="AM4" s="117" t="s">
        <v>151</v>
      </c>
      <c r="AN4" s="118"/>
      <c r="AO4" s="119"/>
      <c r="AP4" s="117" t="s">
        <v>174</v>
      </c>
      <c r="AQ4" s="118"/>
      <c r="AR4" s="119"/>
      <c r="AS4" s="117" t="s">
        <v>181</v>
      </c>
      <c r="AT4" s="118"/>
      <c r="AU4" s="119"/>
      <c r="AV4" s="117" t="s">
        <v>203</v>
      </c>
      <c r="AW4" s="118"/>
      <c r="AX4" s="119"/>
      <c r="AY4" s="117" t="s">
        <v>215</v>
      </c>
      <c r="AZ4" s="118"/>
      <c r="BA4" s="119"/>
      <c r="BB4" s="117" t="s">
        <v>216</v>
      </c>
      <c r="BC4" s="118"/>
      <c r="BD4" s="119"/>
      <c r="BE4" s="117" t="s">
        <v>240</v>
      </c>
      <c r="BF4" s="118"/>
      <c r="BG4" s="119"/>
      <c r="BH4" s="117" t="s">
        <v>241</v>
      </c>
      <c r="BI4" s="118"/>
      <c r="BJ4" s="119"/>
      <c r="BK4" s="117" t="s">
        <v>242</v>
      </c>
      <c r="BL4" s="118"/>
      <c r="BM4" s="119"/>
      <c r="BN4" s="117" t="s">
        <v>291</v>
      </c>
      <c r="BO4" s="118"/>
      <c r="BP4" s="119"/>
      <c r="BS4" s="117" t="s">
        <v>295</v>
      </c>
      <c r="BT4" s="118"/>
      <c r="BU4" s="119"/>
      <c r="BV4" s="117" t="s">
        <v>318</v>
      </c>
      <c r="BW4" s="118"/>
      <c r="BX4" s="119"/>
      <c r="BY4" s="117" t="s">
        <v>324</v>
      </c>
      <c r="BZ4" s="118"/>
      <c r="CA4" s="119"/>
      <c r="CB4" s="117" t="s">
        <v>335</v>
      </c>
      <c r="CC4" s="118"/>
      <c r="CD4" s="119"/>
      <c r="CE4" s="117" t="s">
        <v>341</v>
      </c>
      <c r="CF4" s="118"/>
      <c r="CG4" s="119"/>
      <c r="CH4" s="117" t="s">
        <v>347</v>
      </c>
      <c r="CI4" s="118"/>
      <c r="CJ4" s="119"/>
      <c r="CK4" s="117" t="s">
        <v>356</v>
      </c>
      <c r="CL4" s="118"/>
      <c r="CM4" s="119"/>
      <c r="CN4" s="117" t="s">
        <v>358</v>
      </c>
      <c r="CO4" s="118"/>
      <c r="CP4" s="119"/>
      <c r="CQ4" s="117" t="s">
        <v>363</v>
      </c>
      <c r="CR4" s="118"/>
      <c r="CS4" s="119"/>
      <c r="CT4" s="117" t="s">
        <v>372</v>
      </c>
      <c r="CU4" s="118"/>
      <c r="CV4" s="119"/>
      <c r="CW4" s="117" t="s">
        <v>374</v>
      </c>
      <c r="CX4" s="118"/>
      <c r="CY4" s="119"/>
      <c r="CZ4" s="117" t="s">
        <v>386</v>
      </c>
      <c r="DA4" s="118"/>
      <c r="DB4" s="119"/>
      <c r="DE4" s="117" t="s">
        <v>394</v>
      </c>
      <c r="DF4" s="118"/>
      <c r="DG4" s="119"/>
      <c r="DH4" s="117" t="s">
        <v>401</v>
      </c>
      <c r="DI4" s="118"/>
      <c r="DJ4" s="119"/>
      <c r="DK4" s="117" t="s">
        <v>403</v>
      </c>
      <c r="DL4" s="118"/>
      <c r="DM4" s="119"/>
      <c r="DN4" s="117" t="s">
        <v>415</v>
      </c>
      <c r="DO4" s="118"/>
      <c r="DP4" s="119"/>
      <c r="DQ4" s="117" t="s">
        <v>421</v>
      </c>
      <c r="DR4" s="118"/>
      <c r="DS4" s="119"/>
      <c r="DT4" s="117" t="s">
        <v>431</v>
      </c>
      <c r="DU4" s="118"/>
      <c r="DV4" s="119"/>
      <c r="DW4" s="117" t="s">
        <v>440</v>
      </c>
      <c r="DX4" s="118"/>
      <c r="DY4" s="119"/>
      <c r="DZ4" s="117" t="s">
        <v>443</v>
      </c>
      <c r="EA4" s="118"/>
      <c r="EB4" s="119"/>
      <c r="EC4" s="117" t="s">
        <v>463</v>
      </c>
      <c r="ED4" s="118"/>
      <c r="EE4" s="119"/>
      <c r="EF4" s="117" t="s">
        <v>470</v>
      </c>
      <c r="EG4" s="118"/>
      <c r="EH4" s="119"/>
      <c r="EI4" s="117" t="s">
        <v>478</v>
      </c>
      <c r="EJ4" s="118"/>
      <c r="EK4" s="119"/>
      <c r="EL4" s="117" t="s">
        <v>485</v>
      </c>
      <c r="EM4" s="118"/>
      <c r="EN4" s="119"/>
    </row>
    <row r="5" spans="1:146" ht="23.25" customHeight="1">
      <c r="A5" s="132"/>
      <c r="B5" s="12" t="s">
        <v>1</v>
      </c>
      <c r="C5" s="12" t="s">
        <v>44</v>
      </c>
      <c r="D5" s="12" t="s">
        <v>1</v>
      </c>
      <c r="E5" s="12" t="s">
        <v>44</v>
      </c>
      <c r="F5" s="12" t="s">
        <v>1</v>
      </c>
      <c r="G5" s="12" t="s">
        <v>44</v>
      </c>
      <c r="H5" s="12" t="s">
        <v>1</v>
      </c>
      <c r="I5" s="12" t="s">
        <v>44</v>
      </c>
      <c r="J5" s="12" t="s">
        <v>1</v>
      </c>
      <c r="K5" s="12" t="s">
        <v>44</v>
      </c>
      <c r="L5" s="12" t="s">
        <v>1</v>
      </c>
      <c r="M5" s="12" t="s">
        <v>44</v>
      </c>
      <c r="N5" s="12" t="s">
        <v>1</v>
      </c>
      <c r="O5" s="12" t="s">
        <v>44</v>
      </c>
      <c r="P5" s="12" t="s">
        <v>1</v>
      </c>
      <c r="Q5" s="12" t="s">
        <v>44</v>
      </c>
      <c r="R5" s="12" t="s">
        <v>1</v>
      </c>
      <c r="S5" s="12" t="s">
        <v>44</v>
      </c>
      <c r="T5" s="12" t="s">
        <v>0</v>
      </c>
      <c r="U5" s="12" t="s">
        <v>75</v>
      </c>
      <c r="V5" s="12" t="s">
        <v>76</v>
      </c>
      <c r="W5" s="12" t="s">
        <v>0</v>
      </c>
      <c r="X5" s="12" t="s">
        <v>75</v>
      </c>
      <c r="Y5" s="13" t="s">
        <v>76</v>
      </c>
      <c r="Z5" s="12" t="s">
        <v>0</v>
      </c>
      <c r="AA5" s="12" t="s">
        <v>75</v>
      </c>
      <c r="AB5" s="13" t="s">
        <v>76</v>
      </c>
      <c r="AC5" s="12" t="s">
        <v>0</v>
      </c>
      <c r="AD5" s="12" t="s">
        <v>75</v>
      </c>
      <c r="AE5" s="12" t="s">
        <v>76</v>
      </c>
      <c r="AF5" s="12"/>
      <c r="AG5" s="12" t="s">
        <v>0</v>
      </c>
      <c r="AH5" s="12" t="s">
        <v>75</v>
      </c>
      <c r="AI5" s="12" t="s">
        <v>76</v>
      </c>
      <c r="AJ5" s="12" t="s">
        <v>0</v>
      </c>
      <c r="AK5" s="12" t="s">
        <v>75</v>
      </c>
      <c r="AL5" s="12" t="s">
        <v>76</v>
      </c>
      <c r="AM5" s="12" t="s">
        <v>0</v>
      </c>
      <c r="AN5" s="12" t="s">
        <v>75</v>
      </c>
      <c r="AO5" s="12" t="s">
        <v>76</v>
      </c>
      <c r="AP5" s="12" t="s">
        <v>0</v>
      </c>
      <c r="AQ5" s="12" t="s">
        <v>75</v>
      </c>
      <c r="AR5" s="12" t="s">
        <v>76</v>
      </c>
      <c r="AS5" s="12" t="s">
        <v>0</v>
      </c>
      <c r="AT5" s="12" t="s">
        <v>75</v>
      </c>
      <c r="AU5" s="12" t="s">
        <v>76</v>
      </c>
      <c r="AV5" s="12" t="s">
        <v>0</v>
      </c>
      <c r="AW5" s="12" t="s">
        <v>75</v>
      </c>
      <c r="AX5" s="12" t="s">
        <v>76</v>
      </c>
      <c r="AY5" s="12" t="s">
        <v>0</v>
      </c>
      <c r="AZ5" s="12" t="s">
        <v>75</v>
      </c>
      <c r="BA5" s="12" t="s">
        <v>76</v>
      </c>
      <c r="BB5" s="12" t="s">
        <v>0</v>
      </c>
      <c r="BC5" s="12" t="s">
        <v>75</v>
      </c>
      <c r="BD5" s="12" t="s">
        <v>76</v>
      </c>
      <c r="BE5" s="12" t="s">
        <v>0</v>
      </c>
      <c r="BF5" s="12" t="s">
        <v>75</v>
      </c>
      <c r="BG5" s="12" t="s">
        <v>76</v>
      </c>
      <c r="BH5" s="12" t="s">
        <v>0</v>
      </c>
      <c r="BI5" s="12" t="s">
        <v>75</v>
      </c>
      <c r="BJ5" s="12" t="s">
        <v>76</v>
      </c>
      <c r="BK5" s="12" t="s">
        <v>0</v>
      </c>
      <c r="BL5" s="12" t="s">
        <v>75</v>
      </c>
      <c r="BM5" s="12" t="s">
        <v>76</v>
      </c>
      <c r="BN5" s="12" t="s">
        <v>0</v>
      </c>
      <c r="BO5" s="12" t="s">
        <v>75</v>
      </c>
      <c r="BP5" s="12" t="s">
        <v>76</v>
      </c>
      <c r="BS5" s="12" t="s">
        <v>0</v>
      </c>
      <c r="BT5" s="12" t="s">
        <v>75</v>
      </c>
      <c r="BU5" s="12" t="s">
        <v>76</v>
      </c>
      <c r="BV5" s="12" t="s">
        <v>0</v>
      </c>
      <c r="BW5" s="12" t="s">
        <v>75</v>
      </c>
      <c r="BX5" s="12" t="s">
        <v>76</v>
      </c>
      <c r="BY5" s="12" t="s">
        <v>0</v>
      </c>
      <c r="BZ5" s="12" t="s">
        <v>75</v>
      </c>
      <c r="CA5" s="12" t="s">
        <v>76</v>
      </c>
      <c r="CB5" s="12" t="s">
        <v>0</v>
      </c>
      <c r="CC5" s="12" t="s">
        <v>75</v>
      </c>
      <c r="CD5" s="12" t="s">
        <v>76</v>
      </c>
      <c r="CE5" s="12" t="s">
        <v>0</v>
      </c>
      <c r="CF5" s="12" t="s">
        <v>75</v>
      </c>
      <c r="CG5" s="12" t="s">
        <v>76</v>
      </c>
      <c r="CH5" s="12" t="s">
        <v>0</v>
      </c>
      <c r="CI5" s="12" t="s">
        <v>75</v>
      </c>
      <c r="CJ5" s="12" t="s">
        <v>76</v>
      </c>
      <c r="CK5" s="12" t="s">
        <v>0</v>
      </c>
      <c r="CL5" s="12" t="s">
        <v>75</v>
      </c>
      <c r="CM5" s="12" t="s">
        <v>76</v>
      </c>
      <c r="CN5" s="12" t="s">
        <v>0</v>
      </c>
      <c r="CO5" s="12" t="s">
        <v>75</v>
      </c>
      <c r="CP5" s="12" t="s">
        <v>76</v>
      </c>
      <c r="CQ5" s="12" t="s">
        <v>0</v>
      </c>
      <c r="CR5" s="12" t="s">
        <v>75</v>
      </c>
      <c r="CS5" s="12" t="s">
        <v>76</v>
      </c>
      <c r="CT5" s="12" t="s">
        <v>0</v>
      </c>
      <c r="CU5" s="12" t="s">
        <v>75</v>
      </c>
      <c r="CV5" s="12" t="s">
        <v>76</v>
      </c>
      <c r="CW5" s="12" t="s">
        <v>0</v>
      </c>
      <c r="CX5" s="12" t="s">
        <v>75</v>
      </c>
      <c r="CY5" s="12" t="s">
        <v>76</v>
      </c>
      <c r="CZ5" s="12" t="s">
        <v>0</v>
      </c>
      <c r="DA5" s="12" t="s">
        <v>75</v>
      </c>
      <c r="DB5" s="12" t="s">
        <v>76</v>
      </c>
      <c r="DE5" s="12" t="s">
        <v>0</v>
      </c>
      <c r="DF5" s="12" t="s">
        <v>75</v>
      </c>
      <c r="DG5" s="101" t="s">
        <v>76</v>
      </c>
      <c r="DH5" s="12" t="s">
        <v>0</v>
      </c>
      <c r="DI5" s="12" t="s">
        <v>75</v>
      </c>
      <c r="DJ5" s="12" t="s">
        <v>76</v>
      </c>
      <c r="DK5" s="12" t="s">
        <v>0</v>
      </c>
      <c r="DL5" s="12" t="s">
        <v>75</v>
      </c>
      <c r="DM5" s="12" t="s">
        <v>76</v>
      </c>
      <c r="DN5" s="12" t="s">
        <v>0</v>
      </c>
      <c r="DO5" s="12" t="s">
        <v>75</v>
      </c>
      <c r="DP5" s="12" t="s">
        <v>76</v>
      </c>
      <c r="DQ5" s="12" t="s">
        <v>0</v>
      </c>
      <c r="DR5" s="12" t="s">
        <v>75</v>
      </c>
      <c r="DS5" s="12" t="s">
        <v>76</v>
      </c>
      <c r="DT5" s="12" t="s">
        <v>0</v>
      </c>
      <c r="DU5" s="12" t="s">
        <v>75</v>
      </c>
      <c r="DV5" s="12" t="s">
        <v>76</v>
      </c>
      <c r="DW5" s="12" t="s">
        <v>0</v>
      </c>
      <c r="DX5" s="12" t="s">
        <v>75</v>
      </c>
      <c r="DY5" s="12" t="s">
        <v>76</v>
      </c>
      <c r="DZ5" s="12" t="s">
        <v>0</v>
      </c>
      <c r="EA5" s="12" t="s">
        <v>75</v>
      </c>
      <c r="EB5" s="12" t="s">
        <v>76</v>
      </c>
      <c r="EC5" s="12" t="s">
        <v>0</v>
      </c>
      <c r="ED5" s="12" t="s">
        <v>75</v>
      </c>
      <c r="EE5" s="12" t="s">
        <v>76</v>
      </c>
      <c r="EF5" s="12" t="s">
        <v>0</v>
      </c>
      <c r="EG5" s="12" t="s">
        <v>75</v>
      </c>
      <c r="EH5" s="12" t="s">
        <v>76</v>
      </c>
      <c r="EI5" s="12" t="s">
        <v>0</v>
      </c>
      <c r="EJ5" s="12" t="s">
        <v>75</v>
      </c>
      <c r="EK5" s="12" t="s">
        <v>76</v>
      </c>
      <c r="EL5" s="12" t="s">
        <v>0</v>
      </c>
      <c r="EM5" s="12" t="s">
        <v>75</v>
      </c>
      <c r="EN5" s="12" t="s">
        <v>76</v>
      </c>
      <c r="EO5" s="12"/>
      <c r="EP5" s="12"/>
    </row>
    <row r="6" spans="1:144" ht="14.25" customHeight="1">
      <c r="A6" s="14"/>
      <c r="B6" s="123" t="s">
        <v>2</v>
      </c>
      <c r="C6" s="123"/>
      <c r="D6" s="123" t="s">
        <v>2</v>
      </c>
      <c r="E6" s="123"/>
      <c r="F6" s="123" t="s">
        <v>2</v>
      </c>
      <c r="G6" s="123"/>
      <c r="H6" s="123" t="s">
        <v>2</v>
      </c>
      <c r="I6" s="123"/>
      <c r="J6" s="123" t="s">
        <v>2</v>
      </c>
      <c r="K6" s="123"/>
      <c r="L6" s="123" t="s">
        <v>2</v>
      </c>
      <c r="M6" s="123"/>
      <c r="N6" s="123" t="s">
        <v>2</v>
      </c>
      <c r="O6" s="123"/>
      <c r="P6" s="123" t="s">
        <v>2</v>
      </c>
      <c r="Q6" s="123"/>
      <c r="R6" s="123" t="s">
        <v>2</v>
      </c>
      <c r="S6" s="123"/>
      <c r="T6" s="120"/>
      <c r="U6" s="121"/>
      <c r="V6" s="122"/>
      <c r="W6" s="120"/>
      <c r="X6" s="121"/>
      <c r="Y6" s="122"/>
      <c r="Z6" s="120"/>
      <c r="AA6" s="121"/>
      <c r="AB6" s="122"/>
      <c r="AC6" s="123"/>
      <c r="AD6" s="123"/>
      <c r="AE6" s="127"/>
      <c r="AF6" s="15"/>
      <c r="AG6" s="120"/>
      <c r="AH6" s="121"/>
      <c r="AI6" s="122"/>
      <c r="AJ6" s="120"/>
      <c r="AK6" s="121"/>
      <c r="AL6" s="122"/>
      <c r="AM6" s="120"/>
      <c r="AN6" s="121"/>
      <c r="AO6" s="122"/>
      <c r="AP6" s="120"/>
      <c r="AQ6" s="121"/>
      <c r="AR6" s="122"/>
      <c r="AS6" s="120"/>
      <c r="AT6" s="121"/>
      <c r="AU6" s="122"/>
      <c r="AV6" s="120"/>
      <c r="AW6" s="121"/>
      <c r="AX6" s="122"/>
      <c r="AY6" s="120"/>
      <c r="AZ6" s="121"/>
      <c r="BA6" s="122"/>
      <c r="BB6" s="120"/>
      <c r="BC6" s="121"/>
      <c r="BD6" s="122"/>
      <c r="BE6" s="120"/>
      <c r="BF6" s="121"/>
      <c r="BG6" s="122"/>
      <c r="BH6" s="120"/>
      <c r="BI6" s="121"/>
      <c r="BJ6" s="122"/>
      <c r="BK6" s="120"/>
      <c r="BL6" s="121"/>
      <c r="BM6" s="122"/>
      <c r="BN6" s="120"/>
      <c r="BO6" s="121"/>
      <c r="BP6" s="122"/>
      <c r="BS6" s="120"/>
      <c r="BT6" s="121"/>
      <c r="BU6" s="122"/>
      <c r="BV6" s="120"/>
      <c r="BW6" s="121"/>
      <c r="BX6" s="122"/>
      <c r="BY6" s="120"/>
      <c r="BZ6" s="121"/>
      <c r="CA6" s="122"/>
      <c r="CB6" s="120"/>
      <c r="CC6" s="121"/>
      <c r="CD6" s="122"/>
      <c r="CE6" s="120"/>
      <c r="CF6" s="121"/>
      <c r="CG6" s="122"/>
      <c r="CH6" s="120"/>
      <c r="CI6" s="121"/>
      <c r="CJ6" s="122"/>
      <c r="CK6" s="120"/>
      <c r="CL6" s="121"/>
      <c r="CM6" s="122"/>
      <c r="CN6" s="120"/>
      <c r="CO6" s="121"/>
      <c r="CP6" s="122"/>
      <c r="CQ6" s="120"/>
      <c r="CR6" s="121"/>
      <c r="CS6" s="122"/>
      <c r="CT6" s="120"/>
      <c r="CU6" s="121"/>
      <c r="CV6" s="122"/>
      <c r="CW6" s="120"/>
      <c r="CX6" s="121"/>
      <c r="CY6" s="122"/>
      <c r="CZ6" s="120"/>
      <c r="DA6" s="121"/>
      <c r="DB6" s="122"/>
      <c r="DE6" s="120"/>
      <c r="DF6" s="121"/>
      <c r="DG6" s="122"/>
      <c r="DH6" s="120"/>
      <c r="DI6" s="121"/>
      <c r="DJ6" s="122"/>
      <c r="DK6" s="120"/>
      <c r="DL6" s="121"/>
      <c r="DM6" s="122"/>
      <c r="DN6" s="120"/>
      <c r="DO6" s="121"/>
      <c r="DP6" s="122"/>
      <c r="DQ6" s="120"/>
      <c r="DR6" s="121"/>
      <c r="DS6" s="122"/>
      <c r="DT6" s="120"/>
      <c r="DU6" s="121"/>
      <c r="DV6" s="122"/>
      <c r="DW6" s="120"/>
      <c r="DX6" s="121"/>
      <c r="DY6" s="122"/>
      <c r="DZ6" s="120"/>
      <c r="EA6" s="121"/>
      <c r="EB6" s="122"/>
      <c r="EC6" s="120"/>
      <c r="ED6" s="121"/>
      <c r="EE6" s="122"/>
      <c r="EF6" s="120"/>
      <c r="EG6" s="121"/>
      <c r="EH6" s="122"/>
      <c r="EI6" s="120"/>
      <c r="EJ6" s="121"/>
      <c r="EK6" s="122"/>
      <c r="EL6" s="120"/>
      <c r="EM6" s="121"/>
      <c r="EN6" s="122"/>
    </row>
    <row r="7" spans="1:144" ht="23.25" customHeight="1">
      <c r="A7" s="14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78"/>
      <c r="U7" s="79"/>
      <c r="V7" s="80"/>
      <c r="W7" s="78"/>
      <c r="X7" s="79"/>
      <c r="Y7" s="80"/>
      <c r="Z7" s="78"/>
      <c r="AA7" s="79"/>
      <c r="AB7" s="80"/>
      <c r="AC7" s="81"/>
      <c r="AD7" s="81"/>
      <c r="AE7" s="82"/>
      <c r="AF7" s="15"/>
      <c r="AG7" s="78"/>
      <c r="AH7" s="79"/>
      <c r="AI7" s="80"/>
      <c r="AJ7" s="78"/>
      <c r="AK7" s="79"/>
      <c r="AL7" s="80"/>
      <c r="AM7" s="78"/>
      <c r="AN7" s="79"/>
      <c r="AO7" s="80"/>
      <c r="AP7" s="78"/>
      <c r="AQ7" s="79"/>
      <c r="AR7" s="80"/>
      <c r="AS7" s="78"/>
      <c r="AT7" s="79"/>
      <c r="AU7" s="80"/>
      <c r="AV7" s="78"/>
      <c r="AW7" s="79"/>
      <c r="AX7" s="80"/>
      <c r="AY7" s="78"/>
      <c r="AZ7" s="79"/>
      <c r="BA7" s="80"/>
      <c r="BB7" s="78"/>
      <c r="BC7" s="79"/>
      <c r="BD7" s="80"/>
      <c r="BE7" s="78"/>
      <c r="BF7" s="79"/>
      <c r="BG7" s="80"/>
      <c r="BH7" s="78"/>
      <c r="BI7" s="79"/>
      <c r="BJ7" s="80"/>
      <c r="BK7" s="78"/>
      <c r="BL7" s="79"/>
      <c r="BM7" s="80"/>
      <c r="BN7" s="78"/>
      <c r="BO7" s="79"/>
      <c r="BP7" s="80"/>
      <c r="BS7" s="78"/>
      <c r="BT7" s="79"/>
      <c r="BU7" s="80"/>
      <c r="BV7" s="78"/>
      <c r="BW7" s="79"/>
      <c r="BX7" s="80"/>
      <c r="BY7" s="78"/>
      <c r="BZ7" s="79"/>
      <c r="CA7" s="80"/>
      <c r="CB7" s="78"/>
      <c r="CC7" s="79"/>
      <c r="CD7" s="80"/>
      <c r="CE7" s="78"/>
      <c r="CF7" s="79"/>
      <c r="CG7" s="80"/>
      <c r="CH7" s="78"/>
      <c r="CI7" s="79"/>
      <c r="CJ7" s="80"/>
      <c r="CK7" s="78"/>
      <c r="CL7" s="79"/>
      <c r="CM7" s="80"/>
      <c r="CN7" s="78"/>
      <c r="CO7" s="79"/>
      <c r="CP7" s="80"/>
      <c r="CQ7" s="78"/>
      <c r="CR7" s="79"/>
      <c r="CS7" s="80"/>
      <c r="CT7" s="78"/>
      <c r="CU7" s="79"/>
      <c r="CV7" s="80"/>
      <c r="CW7" s="78"/>
      <c r="CX7" s="79"/>
      <c r="CY7" s="80"/>
      <c r="CZ7" s="78"/>
      <c r="DA7" s="79"/>
      <c r="DB7" s="80"/>
      <c r="DE7" s="19" t="s">
        <v>515</v>
      </c>
      <c r="DF7" s="19"/>
      <c r="DG7" s="91">
        <v>10000</v>
      </c>
      <c r="DH7" s="19" t="s">
        <v>515</v>
      </c>
      <c r="DI7" s="19"/>
      <c r="DJ7" s="91">
        <v>10000</v>
      </c>
      <c r="DK7" s="19" t="s">
        <v>515</v>
      </c>
      <c r="DL7" s="19"/>
      <c r="DM7" s="91">
        <v>10000</v>
      </c>
      <c r="DN7" s="19" t="s">
        <v>515</v>
      </c>
      <c r="DO7" s="19"/>
      <c r="DP7" s="91">
        <v>10000</v>
      </c>
      <c r="DQ7" s="19" t="s">
        <v>515</v>
      </c>
      <c r="DR7" s="19"/>
      <c r="DS7" s="91">
        <v>10000</v>
      </c>
      <c r="DT7" s="19" t="s">
        <v>515</v>
      </c>
      <c r="DU7" s="19"/>
      <c r="DV7" s="91">
        <v>10000</v>
      </c>
      <c r="DW7" s="19" t="s">
        <v>515</v>
      </c>
      <c r="DX7" s="19"/>
      <c r="DY7" s="91">
        <v>10000</v>
      </c>
      <c r="DZ7" s="19" t="s">
        <v>515</v>
      </c>
      <c r="EA7" s="19"/>
      <c r="EB7" s="91">
        <v>10000</v>
      </c>
      <c r="EC7" s="19" t="s">
        <v>515</v>
      </c>
      <c r="ED7" s="19"/>
      <c r="EE7" s="91">
        <v>10000</v>
      </c>
      <c r="EF7" s="19" t="s">
        <v>515</v>
      </c>
      <c r="EG7" s="19"/>
      <c r="EH7" s="91">
        <v>10000</v>
      </c>
      <c r="EI7" s="19" t="s">
        <v>515</v>
      </c>
      <c r="EJ7" s="19"/>
      <c r="EK7" s="91">
        <v>10000</v>
      </c>
      <c r="EL7" s="19" t="s">
        <v>515</v>
      </c>
      <c r="EM7" s="19"/>
      <c r="EN7" s="91">
        <v>10000</v>
      </c>
    </row>
    <row r="8" spans="1:146" s="1" customFormat="1" ht="15.75" customHeight="1">
      <c r="A8" s="12"/>
      <c r="B8" s="16" t="s">
        <v>21</v>
      </c>
      <c r="C8" s="16">
        <v>3671.25</v>
      </c>
      <c r="D8" s="16" t="s">
        <v>21</v>
      </c>
      <c r="E8" s="16">
        <v>3671.25</v>
      </c>
      <c r="F8" s="16" t="s">
        <v>21</v>
      </c>
      <c r="G8" s="16">
        <v>3671.25</v>
      </c>
      <c r="H8" s="16" t="s">
        <v>21</v>
      </c>
      <c r="I8" s="16">
        <v>3671.25</v>
      </c>
      <c r="J8" s="16" t="s">
        <v>21</v>
      </c>
      <c r="K8" s="16">
        <v>3671.25</v>
      </c>
      <c r="L8" s="16" t="s">
        <v>21</v>
      </c>
      <c r="M8" s="16">
        <v>3671.25</v>
      </c>
      <c r="N8" s="16" t="s">
        <v>21</v>
      </c>
      <c r="O8" s="16">
        <v>3671.25</v>
      </c>
      <c r="P8" s="16" t="s">
        <v>21</v>
      </c>
      <c r="Q8" s="16">
        <v>3671.25</v>
      </c>
      <c r="R8" s="16" t="s">
        <v>21</v>
      </c>
      <c r="S8" s="17">
        <f>C8+E8+G8+I8+K8+M8+O8+Q8</f>
        <v>29370</v>
      </c>
      <c r="T8" s="12" t="s">
        <v>17</v>
      </c>
      <c r="U8" s="16"/>
      <c r="V8" s="18">
        <v>3671.25</v>
      </c>
      <c r="W8" s="19" t="s">
        <v>17</v>
      </c>
      <c r="X8" s="16"/>
      <c r="Y8" s="18">
        <v>3671.25</v>
      </c>
      <c r="Z8" s="19" t="s">
        <v>17</v>
      </c>
      <c r="AA8" s="16"/>
      <c r="AB8" s="18">
        <v>3671.25</v>
      </c>
      <c r="AC8" s="19" t="s">
        <v>17</v>
      </c>
      <c r="AD8" s="16"/>
      <c r="AE8" s="18">
        <v>3671.25</v>
      </c>
      <c r="AF8" s="18"/>
      <c r="AG8" s="19" t="s">
        <v>17</v>
      </c>
      <c r="AH8" s="16"/>
      <c r="AI8" s="18">
        <v>4505.62</v>
      </c>
      <c r="AJ8" s="19" t="s">
        <v>17</v>
      </c>
      <c r="AK8" s="16"/>
      <c r="AL8" s="18">
        <v>4505.62</v>
      </c>
      <c r="AM8" s="19" t="s">
        <v>17</v>
      </c>
      <c r="AN8" s="16"/>
      <c r="AO8" s="18">
        <v>4505.62</v>
      </c>
      <c r="AP8" s="19" t="s">
        <v>17</v>
      </c>
      <c r="AQ8" s="16"/>
      <c r="AR8" s="18">
        <v>4505.62</v>
      </c>
      <c r="AS8" s="19" t="s">
        <v>17</v>
      </c>
      <c r="AT8" s="16"/>
      <c r="AU8" s="18">
        <v>4505.62</v>
      </c>
      <c r="AV8" s="19" t="s">
        <v>17</v>
      </c>
      <c r="AW8" s="16"/>
      <c r="AX8" s="18">
        <v>4505.62</v>
      </c>
      <c r="AY8" s="19" t="s">
        <v>17</v>
      </c>
      <c r="AZ8" s="16"/>
      <c r="BA8" s="18">
        <v>4505.62</v>
      </c>
      <c r="BB8" s="19" t="s">
        <v>17</v>
      </c>
      <c r="BC8" s="16"/>
      <c r="BD8" s="18">
        <v>4505.62</v>
      </c>
      <c r="BE8" s="19" t="s">
        <v>17</v>
      </c>
      <c r="BF8" s="16"/>
      <c r="BG8" s="18">
        <v>4505.62</v>
      </c>
      <c r="BH8" s="19" t="s">
        <v>17</v>
      </c>
      <c r="BI8" s="16"/>
      <c r="BJ8" s="18">
        <v>4505.62</v>
      </c>
      <c r="BK8" s="19" t="s">
        <v>17</v>
      </c>
      <c r="BL8" s="16"/>
      <c r="BM8" s="18">
        <v>4505.62</v>
      </c>
      <c r="BN8" s="19" t="s">
        <v>17</v>
      </c>
      <c r="BO8" s="16"/>
      <c r="BP8" s="18">
        <v>4505.62</v>
      </c>
      <c r="BQ8" s="10"/>
      <c r="BR8" s="10"/>
      <c r="BS8" s="19" t="s">
        <v>316</v>
      </c>
      <c r="BT8" s="16"/>
      <c r="BU8" s="18">
        <v>10346.25</v>
      </c>
      <c r="BV8" s="19" t="s">
        <v>316</v>
      </c>
      <c r="BW8" s="16"/>
      <c r="BX8" s="18">
        <v>10346.25</v>
      </c>
      <c r="BY8" s="19" t="s">
        <v>316</v>
      </c>
      <c r="BZ8" s="16"/>
      <c r="CA8" s="18">
        <v>10346.25</v>
      </c>
      <c r="CB8" s="19" t="s">
        <v>316</v>
      </c>
      <c r="CC8" s="16"/>
      <c r="CD8" s="18">
        <v>10346.25</v>
      </c>
      <c r="CE8" s="19" t="s">
        <v>316</v>
      </c>
      <c r="CF8" s="16"/>
      <c r="CG8" s="18">
        <v>10346.25</v>
      </c>
      <c r="CH8" s="19" t="s">
        <v>316</v>
      </c>
      <c r="CI8" s="16"/>
      <c r="CJ8" s="18">
        <v>10346.25</v>
      </c>
      <c r="CK8" s="19" t="s">
        <v>316</v>
      </c>
      <c r="CL8" s="16"/>
      <c r="CM8" s="18">
        <v>10346.25</v>
      </c>
      <c r="CN8" s="19" t="s">
        <v>316</v>
      </c>
      <c r="CO8" s="16"/>
      <c r="CP8" s="18">
        <v>10346.25</v>
      </c>
      <c r="CQ8" s="19" t="s">
        <v>316</v>
      </c>
      <c r="CR8" s="16"/>
      <c r="CS8" s="18">
        <v>10346.25</v>
      </c>
      <c r="CT8" s="19" t="s">
        <v>316</v>
      </c>
      <c r="CU8" s="16"/>
      <c r="CV8" s="18">
        <v>10346.25</v>
      </c>
      <c r="CW8" s="19" t="s">
        <v>316</v>
      </c>
      <c r="CX8" s="16"/>
      <c r="CY8" s="18">
        <v>10346.25</v>
      </c>
      <c r="CZ8" s="19" t="s">
        <v>316</v>
      </c>
      <c r="DA8" s="16"/>
      <c r="DB8" s="18">
        <v>10346.25</v>
      </c>
      <c r="DC8" s="10"/>
      <c r="DD8" s="10"/>
      <c r="DE8" s="19" t="s">
        <v>316</v>
      </c>
      <c r="DF8" s="19"/>
      <c r="DG8" s="91">
        <v>11590.72</v>
      </c>
      <c r="DH8" s="19" t="s">
        <v>316</v>
      </c>
      <c r="DI8" s="19"/>
      <c r="DJ8" s="91">
        <v>11590.72</v>
      </c>
      <c r="DK8" s="19" t="s">
        <v>316</v>
      </c>
      <c r="DL8" s="19"/>
      <c r="DM8" s="91">
        <v>11590.72</v>
      </c>
      <c r="DN8" s="19" t="s">
        <v>316</v>
      </c>
      <c r="DO8" s="19"/>
      <c r="DP8" s="91">
        <v>11590.72</v>
      </c>
      <c r="DQ8" s="19" t="s">
        <v>316</v>
      </c>
      <c r="DR8" s="19"/>
      <c r="DS8" s="91">
        <v>11590.72</v>
      </c>
      <c r="DT8" s="19" t="s">
        <v>316</v>
      </c>
      <c r="DU8" s="19"/>
      <c r="DV8" s="91">
        <v>11590.72</v>
      </c>
      <c r="DW8" s="19" t="s">
        <v>316</v>
      </c>
      <c r="DX8" s="19"/>
      <c r="DY8" s="91">
        <v>11590.72</v>
      </c>
      <c r="DZ8" s="19" t="s">
        <v>316</v>
      </c>
      <c r="EA8" s="19"/>
      <c r="EB8" s="91">
        <v>11590.72</v>
      </c>
      <c r="EC8" s="19" t="s">
        <v>316</v>
      </c>
      <c r="ED8" s="19"/>
      <c r="EE8" s="91">
        <v>11590.72</v>
      </c>
      <c r="EF8" s="19" t="s">
        <v>316</v>
      </c>
      <c r="EG8" s="19"/>
      <c r="EH8" s="91">
        <v>11590.72</v>
      </c>
      <c r="EI8" s="19" t="s">
        <v>316</v>
      </c>
      <c r="EJ8" s="19"/>
      <c r="EK8" s="91">
        <v>11590.72</v>
      </c>
      <c r="EL8" s="19" t="s">
        <v>316</v>
      </c>
      <c r="EM8" s="19"/>
      <c r="EN8" s="91">
        <v>11590.72</v>
      </c>
      <c r="EO8" s="18"/>
      <c r="EP8" s="18"/>
    </row>
    <row r="9" spans="1:146" s="1" customFormat="1" ht="30.75" customHeight="1">
      <c r="A9" s="12"/>
      <c r="B9" s="16" t="s">
        <v>21</v>
      </c>
      <c r="C9" s="20">
        <v>10568.75</v>
      </c>
      <c r="D9" s="16" t="s">
        <v>21</v>
      </c>
      <c r="E9" s="20">
        <v>10568.75</v>
      </c>
      <c r="F9" s="16" t="s">
        <v>21</v>
      </c>
      <c r="G9" s="20">
        <v>10568.75</v>
      </c>
      <c r="H9" s="16" t="s">
        <v>21</v>
      </c>
      <c r="I9" s="20">
        <v>10568.75</v>
      </c>
      <c r="J9" s="16" t="s">
        <v>21</v>
      </c>
      <c r="K9" s="20">
        <v>10568.75</v>
      </c>
      <c r="L9" s="16" t="s">
        <v>21</v>
      </c>
      <c r="M9" s="20">
        <v>10568.75</v>
      </c>
      <c r="N9" s="16" t="s">
        <v>21</v>
      </c>
      <c r="O9" s="20">
        <v>10568.75</v>
      </c>
      <c r="P9" s="16" t="s">
        <v>21</v>
      </c>
      <c r="Q9" s="20">
        <v>10568.75</v>
      </c>
      <c r="R9" s="16" t="s">
        <v>21</v>
      </c>
      <c r="S9" s="17">
        <f aca="true" t="shared" si="0" ref="S9:S47">C9+E9+G9+I9+K9+M9+O9+Q9</f>
        <v>84550</v>
      </c>
      <c r="T9" s="12" t="s">
        <v>46</v>
      </c>
      <c r="U9" s="20"/>
      <c r="V9" s="18">
        <v>10568.75</v>
      </c>
      <c r="W9" s="19" t="s">
        <v>77</v>
      </c>
      <c r="X9" s="20"/>
      <c r="Y9" s="18">
        <v>10568.75</v>
      </c>
      <c r="Z9" s="19" t="s">
        <v>77</v>
      </c>
      <c r="AA9" s="20"/>
      <c r="AB9" s="18">
        <v>10568.75</v>
      </c>
      <c r="AC9" s="19" t="s">
        <v>77</v>
      </c>
      <c r="AD9" s="21"/>
      <c r="AE9" s="18">
        <v>10568.75</v>
      </c>
      <c r="AF9" s="18"/>
      <c r="AG9" s="19" t="s">
        <v>77</v>
      </c>
      <c r="AH9" s="20"/>
      <c r="AI9" s="18">
        <v>10068.12</v>
      </c>
      <c r="AJ9" s="19" t="s">
        <v>77</v>
      </c>
      <c r="AK9" s="20"/>
      <c r="AL9" s="18">
        <v>10068.12</v>
      </c>
      <c r="AM9" s="19" t="s">
        <v>77</v>
      </c>
      <c r="AN9" s="20"/>
      <c r="AO9" s="18">
        <v>10068.12</v>
      </c>
      <c r="AP9" s="19" t="s">
        <v>77</v>
      </c>
      <c r="AQ9" s="20"/>
      <c r="AR9" s="18">
        <v>10068.12</v>
      </c>
      <c r="AS9" s="19" t="s">
        <v>77</v>
      </c>
      <c r="AT9" s="20"/>
      <c r="AU9" s="18">
        <v>10068.12</v>
      </c>
      <c r="AV9" s="19" t="s">
        <v>77</v>
      </c>
      <c r="AW9" s="20"/>
      <c r="AX9" s="18">
        <v>10068.12</v>
      </c>
      <c r="AY9" s="19" t="s">
        <v>77</v>
      </c>
      <c r="AZ9" s="20"/>
      <c r="BA9" s="18">
        <v>10068.12</v>
      </c>
      <c r="BB9" s="19" t="s">
        <v>77</v>
      </c>
      <c r="BC9" s="20"/>
      <c r="BD9" s="18">
        <v>10068.12</v>
      </c>
      <c r="BE9" s="19" t="s">
        <v>77</v>
      </c>
      <c r="BF9" s="20"/>
      <c r="BG9" s="18">
        <v>10068.12</v>
      </c>
      <c r="BH9" s="19" t="s">
        <v>77</v>
      </c>
      <c r="BI9" s="20"/>
      <c r="BJ9" s="18">
        <v>10068.12</v>
      </c>
      <c r="BK9" s="19" t="s">
        <v>77</v>
      </c>
      <c r="BL9" s="20"/>
      <c r="BM9" s="18">
        <v>10068.12</v>
      </c>
      <c r="BN9" s="19" t="s">
        <v>77</v>
      </c>
      <c r="BO9" s="20"/>
      <c r="BP9" s="18">
        <v>10068.12</v>
      </c>
      <c r="BQ9" s="10"/>
      <c r="BR9" s="10"/>
      <c r="BS9" s="19" t="s">
        <v>77</v>
      </c>
      <c r="BT9" s="22"/>
      <c r="BU9" s="22">
        <v>8665.94</v>
      </c>
      <c r="BV9" s="19" t="s">
        <v>77</v>
      </c>
      <c r="BW9" s="22"/>
      <c r="BX9" s="22">
        <v>8665.94</v>
      </c>
      <c r="BY9" s="19" t="s">
        <v>77</v>
      </c>
      <c r="BZ9" s="22"/>
      <c r="CA9" s="22">
        <v>8665.94</v>
      </c>
      <c r="CB9" s="19" t="s">
        <v>77</v>
      </c>
      <c r="CC9" s="22"/>
      <c r="CD9" s="22">
        <v>8665.94</v>
      </c>
      <c r="CE9" s="19" t="s">
        <v>77</v>
      </c>
      <c r="CF9" s="22"/>
      <c r="CG9" s="22">
        <v>8665.94</v>
      </c>
      <c r="CH9" s="19" t="s">
        <v>77</v>
      </c>
      <c r="CI9" s="22"/>
      <c r="CJ9" s="22">
        <v>8665.94</v>
      </c>
      <c r="CK9" s="19" t="s">
        <v>77</v>
      </c>
      <c r="CL9" s="22"/>
      <c r="CM9" s="22">
        <v>8665.94</v>
      </c>
      <c r="CN9" s="19" t="s">
        <v>77</v>
      </c>
      <c r="CO9" s="22"/>
      <c r="CP9" s="22">
        <v>8665.94</v>
      </c>
      <c r="CQ9" s="19" t="s">
        <v>77</v>
      </c>
      <c r="CR9" s="22"/>
      <c r="CS9" s="22">
        <v>8665.94</v>
      </c>
      <c r="CT9" s="19" t="s">
        <v>77</v>
      </c>
      <c r="CU9" s="22"/>
      <c r="CV9" s="22">
        <v>8665.94</v>
      </c>
      <c r="CW9" s="19" t="s">
        <v>77</v>
      </c>
      <c r="CX9" s="22"/>
      <c r="CY9" s="22">
        <v>8665.94</v>
      </c>
      <c r="CZ9" s="19" t="s">
        <v>77</v>
      </c>
      <c r="DA9" s="22"/>
      <c r="DB9" s="22">
        <v>8665.94</v>
      </c>
      <c r="DC9" s="10"/>
      <c r="DD9" s="10"/>
      <c r="DE9" s="19" t="s">
        <v>77</v>
      </c>
      <c r="DF9" s="22"/>
      <c r="DG9" s="73">
        <v>11257.97</v>
      </c>
      <c r="DH9" s="19" t="s">
        <v>77</v>
      </c>
      <c r="DI9" s="22"/>
      <c r="DJ9" s="73">
        <v>11257.97</v>
      </c>
      <c r="DK9" s="19" t="s">
        <v>77</v>
      </c>
      <c r="DL9" s="22"/>
      <c r="DM9" s="73">
        <v>11257.97</v>
      </c>
      <c r="DN9" s="19" t="s">
        <v>77</v>
      </c>
      <c r="DO9" s="22"/>
      <c r="DP9" s="73">
        <v>11257.97</v>
      </c>
      <c r="DQ9" s="19" t="s">
        <v>77</v>
      </c>
      <c r="DR9" s="22"/>
      <c r="DS9" s="73">
        <v>11257.97</v>
      </c>
      <c r="DT9" s="19" t="s">
        <v>77</v>
      </c>
      <c r="DU9" s="22"/>
      <c r="DV9" s="73">
        <v>11257.97</v>
      </c>
      <c r="DW9" s="19" t="s">
        <v>77</v>
      </c>
      <c r="DX9" s="22"/>
      <c r="DY9" s="73">
        <v>11257.97</v>
      </c>
      <c r="DZ9" s="19" t="s">
        <v>77</v>
      </c>
      <c r="EA9" s="22"/>
      <c r="EB9" s="73">
        <v>11257.97</v>
      </c>
      <c r="EC9" s="19" t="s">
        <v>77</v>
      </c>
      <c r="ED9" s="22"/>
      <c r="EE9" s="73">
        <v>11257.97</v>
      </c>
      <c r="EF9" s="19" t="s">
        <v>77</v>
      </c>
      <c r="EG9" s="22"/>
      <c r="EH9" s="73">
        <v>11257.97</v>
      </c>
      <c r="EI9" s="19" t="s">
        <v>77</v>
      </c>
      <c r="EJ9" s="22"/>
      <c r="EK9" s="73">
        <v>11257.97</v>
      </c>
      <c r="EL9" s="19" t="s">
        <v>77</v>
      </c>
      <c r="EM9" s="22"/>
      <c r="EN9" s="73">
        <v>11257.97</v>
      </c>
      <c r="EO9" s="22"/>
      <c r="EP9" s="22"/>
    </row>
    <row r="10" spans="1:146" s="1" customFormat="1" ht="21" customHeight="1">
      <c r="A10" s="12"/>
      <c r="B10" s="16" t="s">
        <v>21</v>
      </c>
      <c r="C10" s="21">
        <f>SUM(C11:C15)</f>
        <v>1335.0200000000004</v>
      </c>
      <c r="D10" s="16" t="s">
        <v>21</v>
      </c>
      <c r="E10" s="21">
        <f>SUM(E11:E15)</f>
        <v>1335.0200000000004</v>
      </c>
      <c r="F10" s="16" t="s">
        <v>21</v>
      </c>
      <c r="G10" s="21">
        <f>SUM(G11:G15)</f>
        <v>1335.0200000000004</v>
      </c>
      <c r="H10" s="16" t="s">
        <v>21</v>
      </c>
      <c r="I10" s="21">
        <f>SUM(I11:I15)</f>
        <v>1335.0200000000004</v>
      </c>
      <c r="J10" s="16" t="s">
        <v>21</v>
      </c>
      <c r="K10" s="21">
        <f>SUM(K11:K15)</f>
        <v>1335.0200000000004</v>
      </c>
      <c r="L10" s="16" t="s">
        <v>21</v>
      </c>
      <c r="M10" s="21">
        <f>SUM(M11:M15)</f>
        <v>1335.0200000000004</v>
      </c>
      <c r="N10" s="16" t="s">
        <v>21</v>
      </c>
      <c r="O10" s="21">
        <f>SUM(O11:O15)</f>
        <v>1335.0200000000004</v>
      </c>
      <c r="P10" s="16" t="s">
        <v>21</v>
      </c>
      <c r="Q10" s="21">
        <f>SUM(Q11:Q15)</f>
        <v>1335.0200000000004</v>
      </c>
      <c r="R10" s="16" t="s">
        <v>21</v>
      </c>
      <c r="S10" s="17">
        <f t="shared" si="0"/>
        <v>10680.160000000003</v>
      </c>
      <c r="T10" s="19" t="s">
        <v>4</v>
      </c>
      <c r="U10" s="20" t="s">
        <v>132</v>
      </c>
      <c r="V10" s="18">
        <v>107.73</v>
      </c>
      <c r="W10" s="62" t="s">
        <v>78</v>
      </c>
      <c r="X10" s="63" t="s">
        <v>79</v>
      </c>
      <c r="Y10" s="64">
        <v>1005.14</v>
      </c>
      <c r="Z10" s="62" t="s">
        <v>92</v>
      </c>
      <c r="AA10" s="63" t="s">
        <v>93</v>
      </c>
      <c r="AB10" s="64">
        <v>341.66</v>
      </c>
      <c r="AC10" s="72" t="s">
        <v>101</v>
      </c>
      <c r="AD10" s="63" t="s">
        <v>102</v>
      </c>
      <c r="AE10" s="64">
        <f>2868/4</f>
        <v>717</v>
      </c>
      <c r="AF10" s="23"/>
      <c r="AG10" s="62" t="s">
        <v>118</v>
      </c>
      <c r="AH10" s="63" t="s">
        <v>119</v>
      </c>
      <c r="AI10" s="63">
        <f>1578.45/11</f>
        <v>143.49545454545455</v>
      </c>
      <c r="AJ10" s="62" t="s">
        <v>133</v>
      </c>
      <c r="AK10" s="63" t="s">
        <v>134</v>
      </c>
      <c r="AL10" s="63">
        <f>596.49/4</f>
        <v>149.1225</v>
      </c>
      <c r="AM10" s="62" t="s">
        <v>154</v>
      </c>
      <c r="AN10" s="63" t="s">
        <v>155</v>
      </c>
      <c r="AO10" s="63">
        <v>447.36</v>
      </c>
      <c r="AP10" s="62" t="s">
        <v>175</v>
      </c>
      <c r="AQ10" s="63" t="s">
        <v>176</v>
      </c>
      <c r="AR10" s="63">
        <v>577.3</v>
      </c>
      <c r="AS10" s="72" t="s">
        <v>182</v>
      </c>
      <c r="AT10" s="72" t="s">
        <v>513</v>
      </c>
      <c r="AU10" s="72">
        <v>245.71</v>
      </c>
      <c r="AV10" s="72" t="s">
        <v>206</v>
      </c>
      <c r="AW10" s="72" t="s">
        <v>207</v>
      </c>
      <c r="AX10" s="72">
        <v>1057.48</v>
      </c>
      <c r="AY10" s="62" t="s">
        <v>223</v>
      </c>
      <c r="AZ10" s="63" t="s">
        <v>224</v>
      </c>
      <c r="BA10" s="63">
        <v>54244.26</v>
      </c>
      <c r="BB10" s="16" t="s">
        <v>217</v>
      </c>
      <c r="BC10" s="21" t="s">
        <v>218</v>
      </c>
      <c r="BD10" s="21">
        <v>141.46</v>
      </c>
      <c r="BE10" s="16" t="s">
        <v>233</v>
      </c>
      <c r="BF10" s="21" t="s">
        <v>243</v>
      </c>
      <c r="BG10" s="21">
        <v>44.35</v>
      </c>
      <c r="BH10" s="16" t="s">
        <v>250</v>
      </c>
      <c r="BI10" s="21" t="s">
        <v>251</v>
      </c>
      <c r="BJ10" s="21">
        <v>1227.42</v>
      </c>
      <c r="BK10" s="16" t="s">
        <v>223</v>
      </c>
      <c r="BL10" s="21" t="s">
        <v>265</v>
      </c>
      <c r="BM10" s="21">
        <v>120092.76</v>
      </c>
      <c r="BN10" s="19" t="s">
        <v>279</v>
      </c>
      <c r="BO10" s="19" t="s">
        <v>280</v>
      </c>
      <c r="BP10" s="19">
        <v>1064.66</v>
      </c>
      <c r="BQ10" s="10"/>
      <c r="BR10" s="10"/>
      <c r="BS10" s="19" t="s">
        <v>317</v>
      </c>
      <c r="BT10" s="19"/>
      <c r="BU10" s="19">
        <v>5558.55</v>
      </c>
      <c r="BV10" s="19" t="s">
        <v>317</v>
      </c>
      <c r="BW10" s="19"/>
      <c r="BX10" s="19">
        <v>5558.55</v>
      </c>
      <c r="BY10" s="19" t="s">
        <v>317</v>
      </c>
      <c r="BZ10" s="19"/>
      <c r="CA10" s="19">
        <v>5558.55</v>
      </c>
      <c r="CB10" s="19" t="s">
        <v>317</v>
      </c>
      <c r="CC10" s="19"/>
      <c r="CD10" s="19">
        <v>5558.55</v>
      </c>
      <c r="CE10" s="19" t="s">
        <v>317</v>
      </c>
      <c r="CF10" s="19"/>
      <c r="CG10" s="19">
        <v>5558.55</v>
      </c>
      <c r="CH10" s="19" t="s">
        <v>317</v>
      </c>
      <c r="CI10" s="19"/>
      <c r="CJ10" s="19">
        <v>5558.55</v>
      </c>
      <c r="CK10" s="19" t="s">
        <v>317</v>
      </c>
      <c r="CL10" s="19"/>
      <c r="CM10" s="19">
        <v>5558.55</v>
      </c>
      <c r="CN10" s="19" t="s">
        <v>317</v>
      </c>
      <c r="CO10" s="19"/>
      <c r="CP10" s="19">
        <v>5558.55</v>
      </c>
      <c r="CQ10" s="19" t="s">
        <v>317</v>
      </c>
      <c r="CR10" s="19"/>
      <c r="CS10" s="19">
        <v>5558.55</v>
      </c>
      <c r="CT10" s="19" t="s">
        <v>317</v>
      </c>
      <c r="CU10" s="19"/>
      <c r="CV10" s="19">
        <v>5558.55</v>
      </c>
      <c r="CW10" s="19" t="s">
        <v>317</v>
      </c>
      <c r="CX10" s="19"/>
      <c r="CY10" s="19">
        <v>5558.55</v>
      </c>
      <c r="CZ10" s="19" t="s">
        <v>317</v>
      </c>
      <c r="DA10" s="19"/>
      <c r="DB10" s="19">
        <v>5558.55</v>
      </c>
      <c r="DC10" s="10"/>
      <c r="DD10" s="10"/>
      <c r="DE10" s="19" t="s">
        <v>317</v>
      </c>
      <c r="DF10" s="19"/>
      <c r="DG10" s="73">
        <v>7043.17</v>
      </c>
      <c r="DH10" s="19" t="s">
        <v>317</v>
      </c>
      <c r="DI10" s="19"/>
      <c r="DJ10" s="73">
        <v>7043.17</v>
      </c>
      <c r="DK10" s="19" t="s">
        <v>317</v>
      </c>
      <c r="DL10" s="19"/>
      <c r="DM10" s="73">
        <v>7043.17</v>
      </c>
      <c r="DN10" s="19" t="s">
        <v>317</v>
      </c>
      <c r="DO10" s="19"/>
      <c r="DP10" s="73">
        <v>7043.17</v>
      </c>
      <c r="DQ10" s="19" t="s">
        <v>317</v>
      </c>
      <c r="DR10" s="19"/>
      <c r="DS10" s="73">
        <v>7043.17</v>
      </c>
      <c r="DT10" s="19" t="s">
        <v>317</v>
      </c>
      <c r="DU10" s="19"/>
      <c r="DV10" s="73">
        <v>7043.17</v>
      </c>
      <c r="DW10" s="19" t="s">
        <v>317</v>
      </c>
      <c r="DX10" s="19"/>
      <c r="DY10" s="73">
        <v>7043.17</v>
      </c>
      <c r="DZ10" s="19" t="s">
        <v>317</v>
      </c>
      <c r="EA10" s="19"/>
      <c r="EB10" s="73">
        <v>7043.17</v>
      </c>
      <c r="EC10" s="19" t="s">
        <v>317</v>
      </c>
      <c r="ED10" s="19"/>
      <c r="EE10" s="73">
        <v>7043.17</v>
      </c>
      <c r="EF10" s="19" t="s">
        <v>317</v>
      </c>
      <c r="EG10" s="19"/>
      <c r="EH10" s="73">
        <v>7043.17</v>
      </c>
      <c r="EI10" s="19" t="s">
        <v>317</v>
      </c>
      <c r="EJ10" s="19"/>
      <c r="EK10" s="73">
        <v>7043.17</v>
      </c>
      <c r="EL10" s="19" t="s">
        <v>317</v>
      </c>
      <c r="EM10" s="19"/>
      <c r="EN10" s="73">
        <v>7043.17</v>
      </c>
      <c r="EO10" s="19"/>
      <c r="EP10" s="19"/>
    </row>
    <row r="11" spans="1:146" ht="44.25" customHeight="1">
      <c r="A11" s="16"/>
      <c r="B11" s="16" t="s">
        <v>21</v>
      </c>
      <c r="C11" s="24">
        <v>1056.88</v>
      </c>
      <c r="D11" s="16" t="s">
        <v>21</v>
      </c>
      <c r="E11" s="24">
        <v>1056.88</v>
      </c>
      <c r="F11" s="16" t="s">
        <v>21</v>
      </c>
      <c r="G11" s="24">
        <v>1056.88</v>
      </c>
      <c r="H11" s="16" t="s">
        <v>21</v>
      </c>
      <c r="I11" s="24">
        <v>1056.88</v>
      </c>
      <c r="J11" s="16" t="s">
        <v>21</v>
      </c>
      <c r="K11" s="24">
        <v>1056.88</v>
      </c>
      <c r="L11" s="16" t="s">
        <v>21</v>
      </c>
      <c r="M11" s="24">
        <v>1056.88</v>
      </c>
      <c r="N11" s="16" t="s">
        <v>21</v>
      </c>
      <c r="O11" s="24">
        <v>1056.88</v>
      </c>
      <c r="P11" s="16" t="s">
        <v>21</v>
      </c>
      <c r="Q11" s="24">
        <v>1056.88</v>
      </c>
      <c r="R11" s="16" t="s">
        <v>21</v>
      </c>
      <c r="S11" s="17">
        <f t="shared" si="0"/>
        <v>8455.04</v>
      </c>
      <c r="T11" s="16" t="s">
        <v>6</v>
      </c>
      <c r="U11" s="21"/>
      <c r="V11" s="24">
        <v>1056.88</v>
      </c>
      <c r="W11" s="62" t="s">
        <v>80</v>
      </c>
      <c r="X11" s="63" t="s">
        <v>81</v>
      </c>
      <c r="Y11" s="65">
        <v>382.05</v>
      </c>
      <c r="Z11" s="62" t="s">
        <v>94</v>
      </c>
      <c r="AA11" s="63" t="s">
        <v>95</v>
      </c>
      <c r="AB11" s="64">
        <v>174.37</v>
      </c>
      <c r="AC11" s="62" t="s">
        <v>92</v>
      </c>
      <c r="AD11" s="62" t="s">
        <v>103</v>
      </c>
      <c r="AE11" s="62">
        <v>162.33</v>
      </c>
      <c r="AF11" s="16"/>
      <c r="AG11" s="72" t="s">
        <v>120</v>
      </c>
      <c r="AH11" s="72" t="s">
        <v>121</v>
      </c>
      <c r="AI11" s="72">
        <v>1474.32</v>
      </c>
      <c r="AJ11" s="72" t="s">
        <v>135</v>
      </c>
      <c r="AK11" s="72" t="s">
        <v>136</v>
      </c>
      <c r="AL11" s="72">
        <v>1001.76</v>
      </c>
      <c r="AM11" s="72" t="s">
        <v>152</v>
      </c>
      <c r="AN11" s="62" t="s">
        <v>153</v>
      </c>
      <c r="AO11" s="75">
        <v>935.73</v>
      </c>
      <c r="AP11" s="72" t="s">
        <v>177</v>
      </c>
      <c r="AQ11" s="72" t="s">
        <v>178</v>
      </c>
      <c r="AR11" s="72">
        <v>337.65</v>
      </c>
      <c r="AS11" s="72" t="s">
        <v>183</v>
      </c>
      <c r="AT11" s="72" t="s">
        <v>184</v>
      </c>
      <c r="AU11" s="72">
        <v>12480.34</v>
      </c>
      <c r="AV11" s="72" t="s">
        <v>208</v>
      </c>
      <c r="AW11" s="72" t="s">
        <v>209</v>
      </c>
      <c r="AX11" s="72">
        <v>1262.15</v>
      </c>
      <c r="AY11" s="72" t="s">
        <v>225</v>
      </c>
      <c r="AZ11" s="72" t="s">
        <v>226</v>
      </c>
      <c r="BA11" s="72">
        <v>153.82</v>
      </c>
      <c r="BB11" s="19" t="s">
        <v>187</v>
      </c>
      <c r="BC11" s="19" t="s">
        <v>219</v>
      </c>
      <c r="BD11" s="19">
        <v>180.46</v>
      </c>
      <c r="BE11" s="19" t="s">
        <v>246</v>
      </c>
      <c r="BF11" s="19" t="s">
        <v>247</v>
      </c>
      <c r="BG11" s="19">
        <v>164.65</v>
      </c>
      <c r="BH11" s="19" t="s">
        <v>252</v>
      </c>
      <c r="BI11" s="19" t="s">
        <v>251</v>
      </c>
      <c r="BJ11" s="19">
        <v>1059.64</v>
      </c>
      <c r="BK11" s="19" t="s">
        <v>266</v>
      </c>
      <c r="BL11" s="19" t="s">
        <v>267</v>
      </c>
      <c r="BM11" s="19">
        <v>1835.21</v>
      </c>
      <c r="BN11" s="19" t="s">
        <v>281</v>
      </c>
      <c r="BO11" s="19" t="s">
        <v>282</v>
      </c>
      <c r="BP11" s="19">
        <v>129650.66</v>
      </c>
      <c r="BS11" s="19" t="s">
        <v>237</v>
      </c>
      <c r="BT11" s="19"/>
      <c r="BU11" s="19">
        <v>166.88</v>
      </c>
      <c r="BV11" s="19" t="s">
        <v>319</v>
      </c>
      <c r="BW11" s="19" t="s">
        <v>320</v>
      </c>
      <c r="BX11" s="19">
        <v>244.36</v>
      </c>
      <c r="BY11" s="19" t="s">
        <v>325</v>
      </c>
      <c r="BZ11" s="19" t="s">
        <v>326</v>
      </c>
      <c r="CA11" s="19">
        <v>5145.91</v>
      </c>
      <c r="CB11" s="16" t="s">
        <v>233</v>
      </c>
      <c r="CC11" s="21" t="s">
        <v>336</v>
      </c>
      <c r="CD11" s="21">
        <v>44.35</v>
      </c>
      <c r="CE11" s="19" t="s">
        <v>343</v>
      </c>
      <c r="CF11" s="21" t="s">
        <v>344</v>
      </c>
      <c r="CG11" s="22">
        <v>265.97</v>
      </c>
      <c r="CH11" s="19" t="s">
        <v>263</v>
      </c>
      <c r="CI11" s="21" t="s">
        <v>348</v>
      </c>
      <c r="CJ11" s="22">
        <v>306.6</v>
      </c>
      <c r="CK11" s="19" t="s">
        <v>288</v>
      </c>
      <c r="CL11" s="21" t="s">
        <v>357</v>
      </c>
      <c r="CM11" s="22">
        <v>56.97</v>
      </c>
      <c r="CN11" s="19" t="s">
        <v>359</v>
      </c>
      <c r="CO11" s="21" t="s">
        <v>360</v>
      </c>
      <c r="CP11" s="22">
        <v>603.26</v>
      </c>
      <c r="CQ11" s="19" t="s">
        <v>233</v>
      </c>
      <c r="CR11" s="21" t="s">
        <v>364</v>
      </c>
      <c r="CS11" s="22">
        <v>44.35</v>
      </c>
      <c r="CT11" s="19" t="s">
        <v>233</v>
      </c>
      <c r="CU11" s="21" t="s">
        <v>373</v>
      </c>
      <c r="CV11" s="22">
        <v>44.35</v>
      </c>
      <c r="CW11" s="19" t="s">
        <v>375</v>
      </c>
      <c r="CX11" s="21" t="s">
        <v>376</v>
      </c>
      <c r="CY11" s="22">
        <v>1623.16</v>
      </c>
      <c r="CZ11" s="19" t="s">
        <v>187</v>
      </c>
      <c r="DA11" s="21" t="s">
        <v>387</v>
      </c>
      <c r="DB11" s="22">
        <v>180.46</v>
      </c>
      <c r="DE11" s="19" t="s">
        <v>370</v>
      </c>
      <c r="DF11" s="21" t="s">
        <v>395</v>
      </c>
      <c r="DG11" s="102">
        <v>166.15</v>
      </c>
      <c r="DH11" s="19" t="s">
        <v>288</v>
      </c>
      <c r="DI11" s="21" t="s">
        <v>402</v>
      </c>
      <c r="DJ11" s="102">
        <v>64.06</v>
      </c>
      <c r="DK11" s="19" t="s">
        <v>330</v>
      </c>
      <c r="DL11" s="21" t="s">
        <v>404</v>
      </c>
      <c r="DM11" s="102">
        <v>205.33</v>
      </c>
      <c r="DN11" s="16" t="s">
        <v>416</v>
      </c>
      <c r="DO11" s="21" t="s">
        <v>417</v>
      </c>
      <c r="DP11" s="103">
        <v>322</v>
      </c>
      <c r="DQ11" s="16" t="s">
        <v>301</v>
      </c>
      <c r="DR11" s="21" t="s">
        <v>422</v>
      </c>
      <c r="DS11" s="63">
        <v>511.05</v>
      </c>
      <c r="DT11" s="16" t="s">
        <v>375</v>
      </c>
      <c r="DU11" s="21" t="s">
        <v>432</v>
      </c>
      <c r="DV11" s="63">
        <v>911.73</v>
      </c>
      <c r="DW11" s="16" t="s">
        <v>370</v>
      </c>
      <c r="DX11" s="21" t="s">
        <v>441</v>
      </c>
      <c r="DY11" s="103">
        <v>332.3</v>
      </c>
      <c r="DZ11" s="16" t="s">
        <v>379</v>
      </c>
      <c r="EA11" s="21" t="s">
        <v>444</v>
      </c>
      <c r="EB11" s="63">
        <v>75.41</v>
      </c>
      <c r="EC11" s="16" t="s">
        <v>464</v>
      </c>
      <c r="ED11" s="21" t="s">
        <v>465</v>
      </c>
      <c r="EE11" s="103">
        <v>101.89</v>
      </c>
      <c r="EF11" s="16" t="s">
        <v>473</v>
      </c>
      <c r="EG11" s="21" t="s">
        <v>474</v>
      </c>
      <c r="EH11" s="103">
        <v>64.06</v>
      </c>
      <c r="EI11" s="16" t="s">
        <v>479</v>
      </c>
      <c r="EJ11" s="21" t="s">
        <v>480</v>
      </c>
      <c r="EK11" s="103">
        <v>64.06</v>
      </c>
      <c r="EL11" s="16" t="s">
        <v>483</v>
      </c>
      <c r="EM11" s="21" t="s">
        <v>486</v>
      </c>
      <c r="EN11" s="63">
        <v>75.41</v>
      </c>
      <c r="EO11" s="21"/>
      <c r="EP11" s="21"/>
    </row>
    <row r="12" spans="1:146" ht="24" customHeight="1">
      <c r="A12" s="16"/>
      <c r="B12" s="16"/>
      <c r="C12" s="24"/>
      <c r="D12" s="16"/>
      <c r="E12" s="24"/>
      <c r="F12" s="16"/>
      <c r="G12" s="24"/>
      <c r="H12" s="16"/>
      <c r="I12" s="24"/>
      <c r="J12" s="16"/>
      <c r="K12" s="24"/>
      <c r="L12" s="16"/>
      <c r="M12" s="24"/>
      <c r="N12" s="16"/>
      <c r="O12" s="24"/>
      <c r="P12" s="16"/>
      <c r="Q12" s="24"/>
      <c r="R12" s="16"/>
      <c r="S12" s="17">
        <f t="shared" si="0"/>
        <v>0</v>
      </c>
      <c r="T12" s="16" t="s">
        <v>45</v>
      </c>
      <c r="U12" s="21"/>
      <c r="V12" s="24">
        <v>55.63</v>
      </c>
      <c r="W12" s="62" t="s">
        <v>82</v>
      </c>
      <c r="X12" s="63" t="s">
        <v>83</v>
      </c>
      <c r="Y12" s="65">
        <v>670.1</v>
      </c>
      <c r="Z12" s="62" t="s">
        <v>96</v>
      </c>
      <c r="AA12" s="63" t="s">
        <v>504</v>
      </c>
      <c r="AB12" s="65">
        <v>721.03</v>
      </c>
      <c r="AC12" s="62" t="s">
        <v>104</v>
      </c>
      <c r="AD12" s="62" t="s">
        <v>105</v>
      </c>
      <c r="AE12" s="62">
        <v>1029.36</v>
      </c>
      <c r="AF12" s="16"/>
      <c r="AG12" s="72" t="s">
        <v>122</v>
      </c>
      <c r="AH12" s="72" t="s">
        <v>123</v>
      </c>
      <c r="AI12" s="73">
        <v>809.04</v>
      </c>
      <c r="AJ12" s="72" t="s">
        <v>137</v>
      </c>
      <c r="AK12" s="72" t="s">
        <v>138</v>
      </c>
      <c r="AL12" s="73">
        <v>157.32</v>
      </c>
      <c r="AM12" s="76" t="s">
        <v>511</v>
      </c>
      <c r="AN12" s="76" t="s">
        <v>512</v>
      </c>
      <c r="AO12" s="77">
        <v>3049.62</v>
      </c>
      <c r="AP12" s="62" t="s">
        <v>179</v>
      </c>
      <c r="AQ12" s="63" t="s">
        <v>180</v>
      </c>
      <c r="AR12" s="63">
        <v>143.49</v>
      </c>
      <c r="AS12" s="72" t="s">
        <v>185</v>
      </c>
      <c r="AT12" s="72" t="s">
        <v>186</v>
      </c>
      <c r="AU12" s="72">
        <v>108.45</v>
      </c>
      <c r="AV12" s="72" t="s">
        <v>210</v>
      </c>
      <c r="AW12" s="72" t="s">
        <v>211</v>
      </c>
      <c r="AX12" s="72">
        <v>185.51</v>
      </c>
      <c r="AY12" s="72" t="s">
        <v>227</v>
      </c>
      <c r="AZ12" s="72" t="s">
        <v>228</v>
      </c>
      <c r="BA12" s="72">
        <v>8840.5</v>
      </c>
      <c r="BB12" s="19" t="s">
        <v>187</v>
      </c>
      <c r="BC12" s="19" t="s">
        <v>220</v>
      </c>
      <c r="BD12" s="19">
        <v>180.46</v>
      </c>
      <c r="BE12" s="19" t="s">
        <v>248</v>
      </c>
      <c r="BF12" s="19" t="s">
        <v>247</v>
      </c>
      <c r="BG12" s="19">
        <v>56.97</v>
      </c>
      <c r="BH12" s="16" t="s">
        <v>233</v>
      </c>
      <c r="BI12" s="21" t="s">
        <v>251</v>
      </c>
      <c r="BJ12" s="21">
        <v>44.35</v>
      </c>
      <c r="BK12" s="18" t="s">
        <v>233</v>
      </c>
      <c r="BL12" s="19" t="s">
        <v>268</v>
      </c>
      <c r="BM12" s="21">
        <v>44.35</v>
      </c>
      <c r="BN12" s="19" t="s">
        <v>187</v>
      </c>
      <c r="BO12" s="19" t="s">
        <v>283</v>
      </c>
      <c r="BP12" s="19">
        <v>180.46</v>
      </c>
      <c r="BS12" s="19" t="s">
        <v>309</v>
      </c>
      <c r="BT12" s="19" t="s">
        <v>308</v>
      </c>
      <c r="BU12" s="21">
        <v>133.44</v>
      </c>
      <c r="BV12" s="19" t="s">
        <v>288</v>
      </c>
      <c r="BW12" s="19" t="s">
        <v>321</v>
      </c>
      <c r="BX12" s="21">
        <v>113.94</v>
      </c>
      <c r="BY12" s="19" t="s">
        <v>327</v>
      </c>
      <c r="BZ12" s="19" t="s">
        <v>326</v>
      </c>
      <c r="CA12" s="21">
        <v>1731.36</v>
      </c>
      <c r="CB12" s="19" t="s">
        <v>337</v>
      </c>
      <c r="CC12" s="19" t="s">
        <v>338</v>
      </c>
      <c r="CD12" s="21">
        <v>19885.29</v>
      </c>
      <c r="CE12" s="19" t="s">
        <v>345</v>
      </c>
      <c r="CF12" s="19" t="s">
        <v>346</v>
      </c>
      <c r="CG12" s="21">
        <v>113.94</v>
      </c>
      <c r="CH12" s="19" t="s">
        <v>349</v>
      </c>
      <c r="CI12" s="19" t="s">
        <v>348</v>
      </c>
      <c r="CJ12" s="21">
        <v>1250.2</v>
      </c>
      <c r="CK12" s="19"/>
      <c r="CL12" s="19"/>
      <c r="CM12" s="21"/>
      <c r="CN12" s="19" t="s">
        <v>213</v>
      </c>
      <c r="CO12" s="19" t="s">
        <v>361</v>
      </c>
      <c r="CP12" s="21">
        <v>885.62</v>
      </c>
      <c r="CQ12" s="19" t="s">
        <v>322</v>
      </c>
      <c r="CR12" s="19" t="s">
        <v>365</v>
      </c>
      <c r="CS12" s="21">
        <v>3535.9</v>
      </c>
      <c r="CT12" s="19"/>
      <c r="CU12" s="19"/>
      <c r="CV12" s="21"/>
      <c r="CW12" s="19" t="s">
        <v>377</v>
      </c>
      <c r="CX12" s="19" t="s">
        <v>378</v>
      </c>
      <c r="CY12" s="21">
        <v>1620.14</v>
      </c>
      <c r="CZ12" s="19" t="s">
        <v>388</v>
      </c>
      <c r="DA12" s="19" t="s">
        <v>389</v>
      </c>
      <c r="DB12" s="21">
        <v>426.8</v>
      </c>
      <c r="DE12" s="19" t="s">
        <v>319</v>
      </c>
      <c r="DF12" s="19" t="s">
        <v>396</v>
      </c>
      <c r="DG12" s="103">
        <v>333.96</v>
      </c>
      <c r="DH12" s="82" t="s">
        <v>307</v>
      </c>
      <c r="DI12" s="21"/>
      <c r="DJ12" s="63">
        <v>166.37</v>
      </c>
      <c r="DK12" s="16" t="s">
        <v>379</v>
      </c>
      <c r="DL12" s="21" t="s">
        <v>404</v>
      </c>
      <c r="DM12" s="63">
        <v>75.41</v>
      </c>
      <c r="DN12" s="16" t="s">
        <v>418</v>
      </c>
      <c r="DO12" s="21" t="s">
        <v>419</v>
      </c>
      <c r="DP12" s="63">
        <v>1131.56</v>
      </c>
      <c r="DQ12" s="16" t="s">
        <v>379</v>
      </c>
      <c r="DR12" s="21" t="s">
        <v>423</v>
      </c>
      <c r="DS12" s="63">
        <v>75.41</v>
      </c>
      <c r="DT12" s="16" t="s">
        <v>187</v>
      </c>
      <c r="DU12" s="21" t="s">
        <v>433</v>
      </c>
      <c r="DV12" s="103">
        <v>205.33</v>
      </c>
      <c r="DW12" s="16" t="s">
        <v>288</v>
      </c>
      <c r="DX12" s="21" t="s">
        <v>442</v>
      </c>
      <c r="DY12" s="103">
        <v>64.06</v>
      </c>
      <c r="DZ12" s="16" t="s">
        <v>445</v>
      </c>
      <c r="EA12" s="21" t="s">
        <v>446</v>
      </c>
      <c r="EB12" s="103">
        <v>770.89</v>
      </c>
      <c r="EC12" s="16" t="s">
        <v>466</v>
      </c>
      <c r="ED12" s="21" t="s">
        <v>467</v>
      </c>
      <c r="EE12" s="63">
        <v>8144.28</v>
      </c>
      <c r="EF12" s="16" t="s">
        <v>475</v>
      </c>
      <c r="EG12" s="21" t="s">
        <v>474</v>
      </c>
      <c r="EH12" s="63">
        <v>75.41</v>
      </c>
      <c r="EI12" s="16" t="s">
        <v>481</v>
      </c>
      <c r="EJ12" s="21" t="s">
        <v>482</v>
      </c>
      <c r="EK12" s="103">
        <v>191.46</v>
      </c>
      <c r="EL12" s="16" t="s">
        <v>487</v>
      </c>
      <c r="EM12" s="21" t="s">
        <v>488</v>
      </c>
      <c r="EN12" s="103">
        <v>192.18</v>
      </c>
      <c r="EO12" s="21"/>
      <c r="EP12" s="21"/>
    </row>
    <row r="13" spans="1:146" ht="28.5" customHeight="1">
      <c r="A13" s="16"/>
      <c r="B13" s="16" t="s">
        <v>21</v>
      </c>
      <c r="C13" s="21">
        <v>55.63</v>
      </c>
      <c r="D13" s="16" t="s">
        <v>21</v>
      </c>
      <c r="E13" s="21">
        <v>55.63</v>
      </c>
      <c r="F13" s="16" t="s">
        <v>21</v>
      </c>
      <c r="G13" s="21">
        <v>55.63</v>
      </c>
      <c r="H13" s="16" t="s">
        <v>21</v>
      </c>
      <c r="I13" s="21">
        <v>55.63</v>
      </c>
      <c r="J13" s="16" t="s">
        <v>21</v>
      </c>
      <c r="K13" s="21">
        <v>55.63</v>
      </c>
      <c r="L13" s="16" t="s">
        <v>21</v>
      </c>
      <c r="M13" s="21">
        <v>55.63</v>
      </c>
      <c r="N13" s="16" t="s">
        <v>21</v>
      </c>
      <c r="O13" s="21">
        <v>55.63</v>
      </c>
      <c r="P13" s="16" t="s">
        <v>21</v>
      </c>
      <c r="Q13" s="21">
        <v>55.63</v>
      </c>
      <c r="R13" s="16" t="s">
        <v>21</v>
      </c>
      <c r="S13" s="17">
        <f t="shared" si="0"/>
        <v>445.04</v>
      </c>
      <c r="T13" s="16" t="s">
        <v>15</v>
      </c>
      <c r="U13" s="21"/>
      <c r="V13" s="24">
        <v>55.63</v>
      </c>
      <c r="W13" s="62" t="s">
        <v>84</v>
      </c>
      <c r="X13" s="63" t="s">
        <v>85</v>
      </c>
      <c r="Y13" s="65">
        <v>1687.45</v>
      </c>
      <c r="Z13" s="62" t="s">
        <v>97</v>
      </c>
      <c r="AA13" s="63" t="s">
        <v>98</v>
      </c>
      <c r="AB13" s="65">
        <v>288.88</v>
      </c>
      <c r="AC13" s="62" t="s">
        <v>106</v>
      </c>
      <c r="AD13" s="62" t="s">
        <v>107</v>
      </c>
      <c r="AE13" s="62">
        <v>155.72</v>
      </c>
      <c r="AF13" s="16"/>
      <c r="AG13" s="72" t="s">
        <v>124</v>
      </c>
      <c r="AH13" s="72" t="s">
        <v>125</v>
      </c>
      <c r="AI13" s="73">
        <f>2948.63/9</f>
        <v>327.6255555555556</v>
      </c>
      <c r="AJ13" s="62" t="s">
        <v>139</v>
      </c>
      <c r="AK13" s="63" t="s">
        <v>140</v>
      </c>
      <c r="AL13" s="65">
        <v>353.29</v>
      </c>
      <c r="AM13" s="62" t="s">
        <v>156</v>
      </c>
      <c r="AN13" s="63" t="s">
        <v>157</v>
      </c>
      <c r="AO13" s="65">
        <v>8931.64</v>
      </c>
      <c r="AP13" s="12" t="s">
        <v>3</v>
      </c>
      <c r="AQ13" s="21"/>
      <c r="AR13" s="21">
        <v>8955.62</v>
      </c>
      <c r="AS13" s="62" t="s">
        <v>187</v>
      </c>
      <c r="AT13" s="63" t="s">
        <v>188</v>
      </c>
      <c r="AU13" s="65">
        <v>298.25</v>
      </c>
      <c r="AV13" s="62" t="s">
        <v>187</v>
      </c>
      <c r="AW13" s="63" t="s">
        <v>212</v>
      </c>
      <c r="AX13" s="65">
        <v>180.46</v>
      </c>
      <c r="AY13" s="75" t="s">
        <v>229</v>
      </c>
      <c r="AZ13" s="72" t="s">
        <v>230</v>
      </c>
      <c r="BA13" s="63">
        <v>166.71</v>
      </c>
      <c r="BB13" s="18" t="s">
        <v>221</v>
      </c>
      <c r="BC13" s="19" t="s">
        <v>222</v>
      </c>
      <c r="BD13" s="21">
        <v>1694</v>
      </c>
      <c r="BE13" s="18" t="s">
        <v>187</v>
      </c>
      <c r="BF13" s="19" t="s">
        <v>249</v>
      </c>
      <c r="BG13" s="21">
        <v>180.46</v>
      </c>
      <c r="BH13" s="18" t="s">
        <v>253</v>
      </c>
      <c r="BI13" s="19" t="s">
        <v>254</v>
      </c>
      <c r="BJ13" s="21">
        <v>207.29</v>
      </c>
      <c r="BK13" s="18" t="s">
        <v>266</v>
      </c>
      <c r="BL13" s="19" t="s">
        <v>268</v>
      </c>
      <c r="BM13" s="21">
        <v>4314.72</v>
      </c>
      <c r="BN13" s="16" t="s">
        <v>284</v>
      </c>
      <c r="BO13" s="21" t="s">
        <v>285</v>
      </c>
      <c r="BP13" s="21">
        <v>96.97</v>
      </c>
      <c r="BS13" s="12" t="s">
        <v>307</v>
      </c>
      <c r="BT13" s="21" t="s">
        <v>308</v>
      </c>
      <c r="BU13" s="22">
        <v>107.73</v>
      </c>
      <c r="BV13" s="19" t="s">
        <v>322</v>
      </c>
      <c r="BW13" s="21" t="s">
        <v>323</v>
      </c>
      <c r="BX13" s="22">
        <v>7071.8</v>
      </c>
      <c r="BY13" s="19" t="s">
        <v>328</v>
      </c>
      <c r="BZ13" s="21" t="s">
        <v>326</v>
      </c>
      <c r="CA13" s="22">
        <v>302.84</v>
      </c>
      <c r="CB13" s="19" t="s">
        <v>237</v>
      </c>
      <c r="CC13" s="19"/>
      <c r="CD13" s="19">
        <v>166.88</v>
      </c>
      <c r="CE13" s="19" t="s">
        <v>237</v>
      </c>
      <c r="CF13" s="19"/>
      <c r="CG13" s="19">
        <v>166.88</v>
      </c>
      <c r="CH13" s="19" t="s">
        <v>237</v>
      </c>
      <c r="CI13" s="19"/>
      <c r="CJ13" s="19">
        <v>166.88</v>
      </c>
      <c r="CK13" s="19" t="s">
        <v>237</v>
      </c>
      <c r="CL13" s="19"/>
      <c r="CM13" s="19">
        <v>166.88</v>
      </c>
      <c r="CN13" s="19" t="s">
        <v>237</v>
      </c>
      <c r="CO13" s="19"/>
      <c r="CP13" s="19">
        <v>166.88</v>
      </c>
      <c r="CQ13" s="19" t="s">
        <v>237</v>
      </c>
      <c r="CR13" s="19"/>
      <c r="CS13" s="19">
        <v>166.88</v>
      </c>
      <c r="CT13" s="19" t="s">
        <v>237</v>
      </c>
      <c r="CU13" s="19"/>
      <c r="CV13" s="19">
        <v>166.88</v>
      </c>
      <c r="CW13" s="19" t="s">
        <v>237</v>
      </c>
      <c r="CX13" s="19"/>
      <c r="CY13" s="19">
        <v>166.88</v>
      </c>
      <c r="CZ13" s="19" t="s">
        <v>237</v>
      </c>
      <c r="DA13" s="19"/>
      <c r="DB13" s="19">
        <v>166.88</v>
      </c>
      <c r="DE13" s="19" t="s">
        <v>166</v>
      </c>
      <c r="DF13" s="19" t="s">
        <v>396</v>
      </c>
      <c r="DG13" s="102">
        <v>682.47</v>
      </c>
      <c r="DH13" s="19" t="s">
        <v>309</v>
      </c>
      <c r="DI13" s="19"/>
      <c r="DJ13" s="63">
        <v>110.92</v>
      </c>
      <c r="DK13" s="19" t="s">
        <v>405</v>
      </c>
      <c r="DL13" s="19" t="s">
        <v>404</v>
      </c>
      <c r="DM13" s="72">
        <v>5987.56</v>
      </c>
      <c r="DN13" s="16" t="s">
        <v>420</v>
      </c>
      <c r="DO13" s="21" t="s">
        <v>419</v>
      </c>
      <c r="DP13" s="63">
        <v>3783.6</v>
      </c>
      <c r="DQ13" s="16" t="s">
        <v>375</v>
      </c>
      <c r="DR13" s="21" t="s">
        <v>424</v>
      </c>
      <c r="DS13" s="63">
        <v>911.73</v>
      </c>
      <c r="DT13" s="16" t="s">
        <v>435</v>
      </c>
      <c r="DU13" s="21" t="s">
        <v>436</v>
      </c>
      <c r="DV13" s="103">
        <v>1347.78</v>
      </c>
      <c r="DW13" s="16"/>
      <c r="DX13" s="21"/>
      <c r="DY13" s="21"/>
      <c r="DZ13" s="16" t="s">
        <v>447</v>
      </c>
      <c r="EA13" s="21" t="s">
        <v>448</v>
      </c>
      <c r="EB13" s="63">
        <v>678.69</v>
      </c>
      <c r="EC13" s="16" t="s">
        <v>468</v>
      </c>
      <c r="ED13" s="21" t="s">
        <v>467</v>
      </c>
      <c r="EE13" s="63">
        <v>2111.46</v>
      </c>
      <c r="EF13" s="16" t="s">
        <v>473</v>
      </c>
      <c r="EG13" s="21" t="s">
        <v>476</v>
      </c>
      <c r="EH13" s="103">
        <v>64.06</v>
      </c>
      <c r="EI13" s="16" t="s">
        <v>483</v>
      </c>
      <c r="EJ13" s="21" t="s">
        <v>484</v>
      </c>
      <c r="EK13" s="63">
        <v>75.41</v>
      </c>
      <c r="EL13" s="16" t="s">
        <v>489</v>
      </c>
      <c r="EM13" s="21" t="s">
        <v>490</v>
      </c>
      <c r="EN13" s="63">
        <v>322</v>
      </c>
      <c r="EO13" s="21"/>
      <c r="EP13" s="21"/>
    </row>
    <row r="14" spans="1:146" ht="27" customHeight="1">
      <c r="A14" s="16"/>
      <c r="B14" s="16" t="s">
        <v>21</v>
      </c>
      <c r="C14" s="21">
        <v>166.88</v>
      </c>
      <c r="D14" s="16" t="s">
        <v>21</v>
      </c>
      <c r="E14" s="21">
        <v>166.88</v>
      </c>
      <c r="F14" s="16" t="s">
        <v>21</v>
      </c>
      <c r="G14" s="21">
        <v>166.88</v>
      </c>
      <c r="H14" s="16" t="s">
        <v>21</v>
      </c>
      <c r="I14" s="21">
        <v>166.88</v>
      </c>
      <c r="J14" s="16" t="s">
        <v>21</v>
      </c>
      <c r="K14" s="21">
        <v>166.88</v>
      </c>
      <c r="L14" s="16" t="s">
        <v>21</v>
      </c>
      <c r="M14" s="21">
        <v>166.88</v>
      </c>
      <c r="N14" s="16" t="s">
        <v>21</v>
      </c>
      <c r="O14" s="21">
        <v>166.88</v>
      </c>
      <c r="P14" s="16" t="s">
        <v>21</v>
      </c>
      <c r="Q14" s="21">
        <v>166.88</v>
      </c>
      <c r="R14" s="16" t="s">
        <v>21</v>
      </c>
      <c r="S14" s="17">
        <f t="shared" si="0"/>
        <v>1335.04</v>
      </c>
      <c r="T14" s="16" t="s">
        <v>16</v>
      </c>
      <c r="U14" s="21"/>
      <c r="V14" s="24">
        <v>166.88</v>
      </c>
      <c r="W14" s="62" t="s">
        <v>86</v>
      </c>
      <c r="X14" s="63" t="s">
        <v>87</v>
      </c>
      <c r="Y14" s="65">
        <v>17915.47</v>
      </c>
      <c r="Z14" s="62" t="s">
        <v>99</v>
      </c>
      <c r="AA14" s="63" t="s">
        <v>100</v>
      </c>
      <c r="AB14" s="65">
        <v>372.56</v>
      </c>
      <c r="AC14" s="62" t="s">
        <v>108</v>
      </c>
      <c r="AD14" s="62" t="s">
        <v>109</v>
      </c>
      <c r="AE14" s="62">
        <v>88.23</v>
      </c>
      <c r="AF14" s="16"/>
      <c r="AG14" s="62" t="s">
        <v>106</v>
      </c>
      <c r="AH14" s="63" t="s">
        <v>126</v>
      </c>
      <c r="AI14" s="74">
        <v>311.57</v>
      </c>
      <c r="AJ14" s="62" t="s">
        <v>141</v>
      </c>
      <c r="AK14" s="63" t="s">
        <v>142</v>
      </c>
      <c r="AL14" s="74">
        <v>344.5</v>
      </c>
      <c r="AM14" s="16" t="s">
        <v>158</v>
      </c>
      <c r="AN14" s="21" t="s">
        <v>159</v>
      </c>
      <c r="AO14" s="24">
        <v>8917.86</v>
      </c>
      <c r="AP14" s="19" t="s">
        <v>191</v>
      </c>
      <c r="AQ14" s="21" t="s">
        <v>198</v>
      </c>
      <c r="AR14" s="24">
        <v>107.73</v>
      </c>
      <c r="AS14" s="62" t="s">
        <v>189</v>
      </c>
      <c r="AT14" s="63" t="s">
        <v>190</v>
      </c>
      <c r="AU14" s="63">
        <v>108.45</v>
      </c>
      <c r="AV14" s="62" t="s">
        <v>213</v>
      </c>
      <c r="AW14" s="63" t="s">
        <v>214</v>
      </c>
      <c r="AX14" s="63">
        <v>885.63</v>
      </c>
      <c r="AY14" s="19" t="s">
        <v>231</v>
      </c>
      <c r="AZ14" s="19" t="s">
        <v>232</v>
      </c>
      <c r="BA14" s="19">
        <v>226.26</v>
      </c>
      <c r="BB14" s="19" t="s">
        <v>191</v>
      </c>
      <c r="BC14" s="21" t="s">
        <v>235</v>
      </c>
      <c r="BD14" s="21">
        <v>107.73</v>
      </c>
      <c r="BE14" s="19" t="s">
        <v>191</v>
      </c>
      <c r="BF14" s="19" t="s">
        <v>244</v>
      </c>
      <c r="BG14" s="21">
        <v>107.73</v>
      </c>
      <c r="BH14" s="19" t="s">
        <v>191</v>
      </c>
      <c r="BI14" s="21"/>
      <c r="BJ14" s="21">
        <v>107.73</v>
      </c>
      <c r="BK14" s="19" t="s">
        <v>191</v>
      </c>
      <c r="BL14" s="21"/>
      <c r="BM14" s="21">
        <v>107.73</v>
      </c>
      <c r="BN14" s="19" t="s">
        <v>191</v>
      </c>
      <c r="BO14" s="21"/>
      <c r="BP14" s="21">
        <v>107.73</v>
      </c>
      <c r="BS14" s="19" t="s">
        <v>279</v>
      </c>
      <c r="BT14" s="21" t="s">
        <v>296</v>
      </c>
      <c r="BU14" s="21">
        <v>1064.66</v>
      </c>
      <c r="BV14" s="19" t="s">
        <v>309</v>
      </c>
      <c r="BW14" s="19"/>
      <c r="BX14" s="21">
        <v>133.44</v>
      </c>
      <c r="BY14" s="19" t="s">
        <v>309</v>
      </c>
      <c r="BZ14" s="19"/>
      <c r="CA14" s="21">
        <v>133.44</v>
      </c>
      <c r="CB14" s="19" t="s">
        <v>309</v>
      </c>
      <c r="CC14" s="19"/>
      <c r="CD14" s="21">
        <v>133.44</v>
      </c>
      <c r="CE14" s="19" t="s">
        <v>309</v>
      </c>
      <c r="CF14" s="19"/>
      <c r="CG14" s="21">
        <v>133.44</v>
      </c>
      <c r="CH14" s="19" t="s">
        <v>309</v>
      </c>
      <c r="CI14" s="19"/>
      <c r="CJ14" s="21">
        <v>133.44</v>
      </c>
      <c r="CK14" s="19"/>
      <c r="CL14" s="19"/>
      <c r="CM14" s="21"/>
      <c r="CN14" s="16"/>
      <c r="CO14" s="21"/>
      <c r="CP14" s="21"/>
      <c r="CQ14" s="16" t="s">
        <v>366</v>
      </c>
      <c r="CR14" s="21" t="s">
        <v>367</v>
      </c>
      <c r="CS14" s="21">
        <v>1081.67</v>
      </c>
      <c r="CT14" s="16"/>
      <c r="CU14" s="21"/>
      <c r="CV14" s="21"/>
      <c r="CW14" s="16" t="s">
        <v>377</v>
      </c>
      <c r="CX14" s="21" t="s">
        <v>378</v>
      </c>
      <c r="CY14" s="21">
        <v>1521.27</v>
      </c>
      <c r="CZ14" s="16" t="s">
        <v>369</v>
      </c>
      <c r="DA14" s="21" t="s">
        <v>390</v>
      </c>
      <c r="DB14" s="21">
        <v>390.77</v>
      </c>
      <c r="DE14" s="16" t="s">
        <v>397</v>
      </c>
      <c r="DF14" s="21" t="s">
        <v>396</v>
      </c>
      <c r="DG14" s="63">
        <v>511.05</v>
      </c>
      <c r="DH14" s="16"/>
      <c r="DI14" s="21"/>
      <c r="DJ14" s="21"/>
      <c r="DK14" s="16" t="s">
        <v>406</v>
      </c>
      <c r="DL14" s="21" t="s">
        <v>407</v>
      </c>
      <c r="DM14" s="63">
        <v>3211.88</v>
      </c>
      <c r="DN14" s="16"/>
      <c r="DO14" s="21"/>
      <c r="DP14" s="21"/>
      <c r="DQ14" s="19" t="s">
        <v>379</v>
      </c>
      <c r="DR14" s="21" t="s">
        <v>424</v>
      </c>
      <c r="DS14" s="63">
        <v>75.41</v>
      </c>
      <c r="DT14" s="19" t="s">
        <v>370</v>
      </c>
      <c r="DU14" s="21" t="s">
        <v>437</v>
      </c>
      <c r="DV14" s="102">
        <v>210.9</v>
      </c>
      <c r="DW14" s="19"/>
      <c r="DX14" s="21"/>
      <c r="DY14" s="22"/>
      <c r="DZ14" s="19" t="s">
        <v>447</v>
      </c>
      <c r="EA14" s="21" t="s">
        <v>448</v>
      </c>
      <c r="EB14" s="102">
        <v>11.7</v>
      </c>
      <c r="EC14" s="19" t="s">
        <v>469</v>
      </c>
      <c r="ED14" s="21" t="s">
        <v>467</v>
      </c>
      <c r="EE14" s="102">
        <v>10323.53</v>
      </c>
      <c r="EF14" s="19" t="s">
        <v>475</v>
      </c>
      <c r="EG14" s="21" t="s">
        <v>477</v>
      </c>
      <c r="EH14" s="73">
        <v>75.41</v>
      </c>
      <c r="EI14" s="19"/>
      <c r="EJ14" s="21"/>
      <c r="EK14" s="22"/>
      <c r="EL14" s="19"/>
      <c r="EM14" s="21"/>
      <c r="EN14" s="22"/>
      <c r="EO14" s="22"/>
      <c r="EP14" s="22"/>
    </row>
    <row r="15" spans="1:146" ht="38.25" customHeight="1">
      <c r="A15" s="16"/>
      <c r="B15" s="16" t="s">
        <v>21</v>
      </c>
      <c r="C15" s="21">
        <v>55.63</v>
      </c>
      <c r="D15" s="16" t="s">
        <v>21</v>
      </c>
      <c r="E15" s="21">
        <v>55.63</v>
      </c>
      <c r="F15" s="16" t="s">
        <v>21</v>
      </c>
      <c r="G15" s="21">
        <v>55.63</v>
      </c>
      <c r="H15" s="16" t="s">
        <v>21</v>
      </c>
      <c r="I15" s="21">
        <v>55.63</v>
      </c>
      <c r="J15" s="16" t="s">
        <v>21</v>
      </c>
      <c r="K15" s="21">
        <v>55.63</v>
      </c>
      <c r="L15" s="16" t="s">
        <v>21</v>
      </c>
      <c r="M15" s="21">
        <v>55.63</v>
      </c>
      <c r="N15" s="16" t="s">
        <v>21</v>
      </c>
      <c r="O15" s="21">
        <v>55.63</v>
      </c>
      <c r="P15" s="16" t="s">
        <v>21</v>
      </c>
      <c r="Q15" s="21">
        <v>55.63</v>
      </c>
      <c r="R15" s="16" t="s">
        <v>21</v>
      </c>
      <c r="S15" s="17">
        <f t="shared" si="0"/>
        <v>445.04</v>
      </c>
      <c r="T15" s="16" t="s">
        <v>9</v>
      </c>
      <c r="U15" s="21"/>
      <c r="V15" s="21">
        <v>55.63</v>
      </c>
      <c r="W15" s="62" t="s">
        <v>89</v>
      </c>
      <c r="X15" s="63" t="s">
        <v>88</v>
      </c>
      <c r="Y15" s="64">
        <v>1390.49</v>
      </c>
      <c r="Z15" s="12" t="s">
        <v>3</v>
      </c>
      <c r="AA15" s="21"/>
      <c r="AB15" s="21">
        <v>8844.38</v>
      </c>
      <c r="AC15" s="62" t="s">
        <v>110</v>
      </c>
      <c r="AD15" s="62" t="s">
        <v>111</v>
      </c>
      <c r="AE15" s="62">
        <v>201.27</v>
      </c>
      <c r="AF15" s="16"/>
      <c r="AG15" s="16" t="s">
        <v>4</v>
      </c>
      <c r="AH15" s="21" t="s">
        <v>129</v>
      </c>
      <c r="AI15" s="25">
        <v>107.73</v>
      </c>
      <c r="AJ15" s="62" t="s">
        <v>143</v>
      </c>
      <c r="AK15" s="63" t="s">
        <v>144</v>
      </c>
      <c r="AL15" s="63">
        <v>1375.99</v>
      </c>
      <c r="AM15" s="62" t="s">
        <v>160</v>
      </c>
      <c r="AN15" s="63" t="s">
        <v>161</v>
      </c>
      <c r="AO15" s="63">
        <v>737.16</v>
      </c>
      <c r="AP15" s="16" t="s">
        <v>193</v>
      </c>
      <c r="AQ15" s="21" t="s">
        <v>198</v>
      </c>
      <c r="AR15" s="21">
        <v>133.44</v>
      </c>
      <c r="AS15" s="16" t="s">
        <v>194</v>
      </c>
      <c r="AT15" s="21" t="s">
        <v>196</v>
      </c>
      <c r="AU15" s="21">
        <v>859.66</v>
      </c>
      <c r="AV15" s="16" t="s">
        <v>194</v>
      </c>
      <c r="AW15" s="21" t="s">
        <v>204</v>
      </c>
      <c r="AX15" s="21">
        <v>859.66</v>
      </c>
      <c r="AY15" s="16" t="s">
        <v>233</v>
      </c>
      <c r="AZ15" s="21" t="s">
        <v>234</v>
      </c>
      <c r="BA15" s="21">
        <v>45.12</v>
      </c>
      <c r="BB15" s="16" t="s">
        <v>194</v>
      </c>
      <c r="BC15" s="21" t="s">
        <v>236</v>
      </c>
      <c r="BD15" s="21">
        <v>859.66</v>
      </c>
      <c r="BE15" s="16" t="s">
        <v>194</v>
      </c>
      <c r="BF15" s="21" t="s">
        <v>245</v>
      </c>
      <c r="BG15" s="21">
        <v>859.66</v>
      </c>
      <c r="BH15" s="16" t="s">
        <v>194</v>
      </c>
      <c r="BI15" s="21"/>
      <c r="BJ15" s="21">
        <v>859.66</v>
      </c>
      <c r="BK15" s="16" t="s">
        <v>194</v>
      </c>
      <c r="BL15" s="21"/>
      <c r="BM15" s="21">
        <v>859.66</v>
      </c>
      <c r="BN15" s="16" t="s">
        <v>194</v>
      </c>
      <c r="BO15" s="21"/>
      <c r="BP15" s="21">
        <v>859.66</v>
      </c>
      <c r="BS15" s="16" t="s">
        <v>297</v>
      </c>
      <c r="BT15" s="21" t="s">
        <v>296</v>
      </c>
      <c r="BU15" s="21">
        <v>1081.67</v>
      </c>
      <c r="BV15" s="12" t="s">
        <v>307</v>
      </c>
      <c r="BW15" s="21"/>
      <c r="BX15" s="22">
        <v>107.73</v>
      </c>
      <c r="BY15" s="12" t="s">
        <v>307</v>
      </c>
      <c r="BZ15" s="21"/>
      <c r="CA15" s="22">
        <v>107.73</v>
      </c>
      <c r="CB15" s="12" t="s">
        <v>307</v>
      </c>
      <c r="CC15" s="21"/>
      <c r="CD15" s="22">
        <v>107.73</v>
      </c>
      <c r="CE15" s="12" t="s">
        <v>307</v>
      </c>
      <c r="CF15" s="21"/>
      <c r="CG15" s="22">
        <v>107.73</v>
      </c>
      <c r="CH15" s="12" t="s">
        <v>307</v>
      </c>
      <c r="CI15" s="21"/>
      <c r="CJ15" s="22">
        <v>107.73</v>
      </c>
      <c r="CK15" s="12" t="s">
        <v>307</v>
      </c>
      <c r="CL15" s="21"/>
      <c r="CM15" s="22">
        <v>107.73</v>
      </c>
      <c r="CN15" s="12" t="s">
        <v>307</v>
      </c>
      <c r="CO15" s="21"/>
      <c r="CP15" s="22">
        <v>107.73</v>
      </c>
      <c r="CQ15" s="12" t="s">
        <v>307</v>
      </c>
      <c r="CR15" s="21"/>
      <c r="CS15" s="22">
        <v>107.73</v>
      </c>
      <c r="CT15" s="12" t="s">
        <v>307</v>
      </c>
      <c r="CU15" s="21"/>
      <c r="CV15" s="22">
        <v>107.73</v>
      </c>
      <c r="CW15" s="12" t="s">
        <v>307</v>
      </c>
      <c r="CX15" s="21"/>
      <c r="CY15" s="22">
        <v>107.73</v>
      </c>
      <c r="CZ15" s="12" t="s">
        <v>307</v>
      </c>
      <c r="DA15" s="21"/>
      <c r="DB15" s="22">
        <v>107.73</v>
      </c>
      <c r="DE15" s="16" t="s">
        <v>379</v>
      </c>
      <c r="DF15" s="21" t="s">
        <v>398</v>
      </c>
      <c r="DG15" s="63">
        <v>75.41</v>
      </c>
      <c r="DH15" s="16"/>
      <c r="DI15" s="21"/>
      <c r="DJ15" s="21"/>
      <c r="DK15" s="16" t="s">
        <v>408</v>
      </c>
      <c r="DL15" s="21" t="s">
        <v>407</v>
      </c>
      <c r="DM15" s="63">
        <v>4595.85</v>
      </c>
      <c r="DN15" s="16"/>
      <c r="DO15" s="21"/>
      <c r="DP15" s="21"/>
      <c r="DQ15" s="16" t="s">
        <v>425</v>
      </c>
      <c r="DR15" s="21" t="s">
        <v>426</v>
      </c>
      <c r="DS15" s="63">
        <v>50653.78</v>
      </c>
      <c r="DT15" s="16" t="s">
        <v>438</v>
      </c>
      <c r="DU15" s="21" t="s">
        <v>439</v>
      </c>
      <c r="DV15" s="103">
        <v>1022.85</v>
      </c>
      <c r="DW15" s="16"/>
      <c r="DX15" s="21"/>
      <c r="DY15" s="21"/>
      <c r="DZ15" s="16" t="s">
        <v>449</v>
      </c>
      <c r="EA15" s="21" t="s">
        <v>448</v>
      </c>
      <c r="EB15" s="103">
        <v>128.12</v>
      </c>
      <c r="EC15" s="16" t="s">
        <v>471</v>
      </c>
      <c r="ED15" s="21" t="s">
        <v>472</v>
      </c>
      <c r="EE15" s="63">
        <v>13520.32</v>
      </c>
      <c r="EF15" s="16"/>
      <c r="EG15" s="21"/>
      <c r="EH15" s="21"/>
      <c r="EI15" s="16"/>
      <c r="EJ15" s="21"/>
      <c r="EK15" s="21"/>
      <c r="EL15" s="16"/>
      <c r="EM15" s="21"/>
      <c r="EN15" s="21"/>
      <c r="EO15" s="21"/>
      <c r="EP15" s="21"/>
    </row>
    <row r="16" spans="1:146" s="1" customFormat="1" ht="33.75" customHeight="1">
      <c r="A16" s="12"/>
      <c r="B16" s="16" t="s">
        <v>21</v>
      </c>
      <c r="C16" s="21">
        <f>SUM(C17:C27)</f>
        <v>5228.780000000001</v>
      </c>
      <c r="D16" s="16" t="s">
        <v>21</v>
      </c>
      <c r="E16" s="21">
        <f>SUM(E17:E27)</f>
        <v>5228.780000000001</v>
      </c>
      <c r="F16" s="16" t="s">
        <v>21</v>
      </c>
      <c r="G16" s="21">
        <f>SUM(G17:G27)</f>
        <v>5228.780000000001</v>
      </c>
      <c r="H16" s="16" t="s">
        <v>21</v>
      </c>
      <c r="I16" s="21">
        <f>SUM(I17:I27)</f>
        <v>5228.780000000001</v>
      </c>
      <c r="J16" s="16" t="s">
        <v>21</v>
      </c>
      <c r="K16" s="21">
        <f>SUM(K17:K27)</f>
        <v>5228.780000000001</v>
      </c>
      <c r="L16" s="16" t="s">
        <v>21</v>
      </c>
      <c r="M16" s="21">
        <f>SUM(M17:M27)</f>
        <v>5228.780000000001</v>
      </c>
      <c r="N16" s="16" t="s">
        <v>21</v>
      </c>
      <c r="O16" s="21">
        <f>SUM(O17:O27)</f>
        <v>5228.780000000001</v>
      </c>
      <c r="P16" s="16" t="s">
        <v>21</v>
      </c>
      <c r="Q16" s="21">
        <f>SUM(Q17:Q27)</f>
        <v>5228.780000000001</v>
      </c>
      <c r="R16" s="16" t="s">
        <v>21</v>
      </c>
      <c r="S16" s="17">
        <f t="shared" si="0"/>
        <v>41830.24</v>
      </c>
      <c r="T16" s="16" t="s">
        <v>47</v>
      </c>
      <c r="U16" s="21"/>
      <c r="V16" s="21">
        <v>890</v>
      </c>
      <c r="W16" s="12" t="s">
        <v>3</v>
      </c>
      <c r="X16" s="21"/>
      <c r="Y16" s="21">
        <v>8844.38</v>
      </c>
      <c r="Z16" s="12" t="s">
        <v>5</v>
      </c>
      <c r="AA16" s="21"/>
      <c r="AB16" s="21">
        <v>3726.88</v>
      </c>
      <c r="AC16" s="62" t="s">
        <v>112</v>
      </c>
      <c r="AD16" s="62" t="s">
        <v>113</v>
      </c>
      <c r="AE16" s="62">
        <v>1023.6</v>
      </c>
      <c r="AF16" s="16"/>
      <c r="AG16" s="16" t="s">
        <v>130</v>
      </c>
      <c r="AH16" s="21" t="s">
        <v>129</v>
      </c>
      <c r="AI16" s="25">
        <v>133.44</v>
      </c>
      <c r="AJ16" s="62" t="s">
        <v>145</v>
      </c>
      <c r="AK16" s="63" t="s">
        <v>146</v>
      </c>
      <c r="AL16" s="63">
        <v>656.71</v>
      </c>
      <c r="AM16" s="62" t="s">
        <v>162</v>
      </c>
      <c r="AN16" s="63" t="s">
        <v>163</v>
      </c>
      <c r="AO16" s="63">
        <v>247.43</v>
      </c>
      <c r="AP16" s="16" t="s">
        <v>194</v>
      </c>
      <c r="AQ16" s="21" t="s">
        <v>199</v>
      </c>
      <c r="AR16" s="21">
        <v>859.66</v>
      </c>
      <c r="AS16" s="19" t="s">
        <v>191</v>
      </c>
      <c r="AT16" s="19" t="s">
        <v>197</v>
      </c>
      <c r="AU16" s="19">
        <v>107.73</v>
      </c>
      <c r="AV16" s="19" t="s">
        <v>191</v>
      </c>
      <c r="AW16" s="19" t="s">
        <v>205</v>
      </c>
      <c r="AX16" s="19">
        <v>107.73</v>
      </c>
      <c r="AY16" s="16" t="s">
        <v>194</v>
      </c>
      <c r="AZ16" s="21" t="s">
        <v>239</v>
      </c>
      <c r="BA16" s="21">
        <v>859.66</v>
      </c>
      <c r="BB16" s="19" t="s">
        <v>237</v>
      </c>
      <c r="BC16" s="20"/>
      <c r="BD16" s="21">
        <v>166.88</v>
      </c>
      <c r="BE16" s="19" t="s">
        <v>237</v>
      </c>
      <c r="BF16" s="20"/>
      <c r="BG16" s="21">
        <v>166.88</v>
      </c>
      <c r="BH16" s="19" t="s">
        <v>237</v>
      </c>
      <c r="BI16" s="20"/>
      <c r="BJ16" s="21">
        <v>166.88</v>
      </c>
      <c r="BK16" s="19" t="s">
        <v>237</v>
      </c>
      <c r="BL16" s="20"/>
      <c r="BM16" s="21">
        <v>166.88</v>
      </c>
      <c r="BN16" s="19" t="s">
        <v>237</v>
      </c>
      <c r="BO16" s="20"/>
      <c r="BP16" s="21">
        <v>166.88</v>
      </c>
      <c r="BQ16" s="10"/>
      <c r="BR16" s="10"/>
      <c r="BS16" s="19" t="s">
        <v>258</v>
      </c>
      <c r="BT16" s="20" t="s">
        <v>296</v>
      </c>
      <c r="BU16" s="21">
        <v>310.07</v>
      </c>
      <c r="BV16" s="19" t="s">
        <v>237</v>
      </c>
      <c r="BW16" s="19"/>
      <c r="BX16" s="19">
        <v>166.88</v>
      </c>
      <c r="BY16" s="19" t="s">
        <v>329</v>
      </c>
      <c r="BZ16" s="20" t="s">
        <v>326</v>
      </c>
      <c r="CA16" s="21">
        <v>153.93</v>
      </c>
      <c r="CB16" s="19" t="s">
        <v>339</v>
      </c>
      <c r="CC16" s="20" t="s">
        <v>340</v>
      </c>
      <c r="CD16" s="21">
        <v>191837.25</v>
      </c>
      <c r="CE16" s="19"/>
      <c r="CF16" s="20"/>
      <c r="CG16" s="21"/>
      <c r="CH16" s="19" t="s">
        <v>233</v>
      </c>
      <c r="CI16" s="21" t="s">
        <v>350</v>
      </c>
      <c r="CJ16" s="22">
        <v>44.35</v>
      </c>
      <c r="CK16" s="19"/>
      <c r="CL16" s="21"/>
      <c r="CM16" s="22"/>
      <c r="CN16" s="19" t="s">
        <v>297</v>
      </c>
      <c r="CO16" s="21" t="s">
        <v>362</v>
      </c>
      <c r="CP16" s="22">
        <v>1081.67</v>
      </c>
      <c r="CQ16" s="19" t="s">
        <v>369</v>
      </c>
      <c r="CR16" s="21" t="s">
        <v>368</v>
      </c>
      <c r="CS16" s="22">
        <v>390.77</v>
      </c>
      <c r="CT16" s="19"/>
      <c r="CU16" s="21"/>
      <c r="CV16" s="22"/>
      <c r="CW16" s="19" t="s">
        <v>379</v>
      </c>
      <c r="CX16" s="21" t="s">
        <v>378</v>
      </c>
      <c r="CY16" s="22">
        <v>44.35</v>
      </c>
      <c r="CZ16" s="19" t="s">
        <v>391</v>
      </c>
      <c r="DA16" s="21" t="s">
        <v>390</v>
      </c>
      <c r="DB16" s="22">
        <v>193.94</v>
      </c>
      <c r="DC16" s="10"/>
      <c r="DD16" s="10"/>
      <c r="DE16" s="19" t="s">
        <v>399</v>
      </c>
      <c r="DF16" s="21" t="s">
        <v>398</v>
      </c>
      <c r="DG16" s="102">
        <v>50.95</v>
      </c>
      <c r="DH16" s="19"/>
      <c r="DI16" s="21"/>
      <c r="DJ16" s="22"/>
      <c r="DK16" s="19" t="s">
        <v>409</v>
      </c>
      <c r="DL16" s="21" t="s">
        <v>407</v>
      </c>
      <c r="DM16" s="73">
        <v>1969.65</v>
      </c>
      <c r="DN16" s="19"/>
      <c r="DO16" s="21"/>
      <c r="DP16" s="22"/>
      <c r="DQ16" s="16" t="s">
        <v>425</v>
      </c>
      <c r="DR16" s="21" t="s">
        <v>426</v>
      </c>
      <c r="DS16" s="103">
        <v>1519.84</v>
      </c>
      <c r="DT16" s="16"/>
      <c r="DU16" s="21"/>
      <c r="DV16" s="21"/>
      <c r="DW16" s="16"/>
      <c r="DX16" s="21"/>
      <c r="DY16" s="21"/>
      <c r="DZ16" s="16" t="s">
        <v>450</v>
      </c>
      <c r="EA16" s="21" t="s">
        <v>451</v>
      </c>
      <c r="EB16" s="63">
        <v>911.73</v>
      </c>
      <c r="EC16" s="16"/>
      <c r="ED16" s="21"/>
      <c r="EE16" s="21"/>
      <c r="EF16" s="16"/>
      <c r="EG16" s="21"/>
      <c r="EH16" s="21"/>
      <c r="EI16" s="16"/>
      <c r="EJ16" s="21"/>
      <c r="EK16" s="21"/>
      <c r="EL16" s="16"/>
      <c r="EM16" s="21"/>
      <c r="EN16" s="21"/>
      <c r="EO16" s="21"/>
      <c r="EP16" s="21"/>
    </row>
    <row r="17" spans="1:146" ht="33" customHeight="1">
      <c r="A17" s="16"/>
      <c r="B17" s="16" t="s">
        <v>21</v>
      </c>
      <c r="C17" s="21">
        <v>890</v>
      </c>
      <c r="D17" s="16" t="s">
        <v>21</v>
      </c>
      <c r="E17" s="21">
        <v>890</v>
      </c>
      <c r="F17" s="16" t="s">
        <v>21</v>
      </c>
      <c r="G17" s="21">
        <v>890</v>
      </c>
      <c r="H17" s="16" t="s">
        <v>21</v>
      </c>
      <c r="I17" s="21">
        <v>890</v>
      </c>
      <c r="J17" s="16" t="s">
        <v>21</v>
      </c>
      <c r="K17" s="21">
        <v>890</v>
      </c>
      <c r="L17" s="16" t="s">
        <v>21</v>
      </c>
      <c r="M17" s="21">
        <v>890</v>
      </c>
      <c r="N17" s="16" t="s">
        <v>21</v>
      </c>
      <c r="O17" s="21">
        <v>890</v>
      </c>
      <c r="P17" s="16" t="s">
        <v>21</v>
      </c>
      <c r="Q17" s="21">
        <v>890</v>
      </c>
      <c r="R17" s="16" t="s">
        <v>21</v>
      </c>
      <c r="S17" s="17">
        <f t="shared" si="0"/>
        <v>7120</v>
      </c>
      <c r="T17" s="16" t="s">
        <v>48</v>
      </c>
      <c r="U17" s="21"/>
      <c r="V17" s="21">
        <v>55.63</v>
      </c>
      <c r="W17" s="12" t="s">
        <v>5</v>
      </c>
      <c r="X17" s="21"/>
      <c r="Y17" s="21">
        <v>3726.88</v>
      </c>
      <c r="Z17" s="19" t="s">
        <v>4</v>
      </c>
      <c r="AA17" s="20"/>
      <c r="AB17" s="18">
        <v>107.73</v>
      </c>
      <c r="AC17" s="62" t="s">
        <v>114</v>
      </c>
      <c r="AD17" s="62" t="s">
        <v>115</v>
      </c>
      <c r="AE17" s="62">
        <v>826.48</v>
      </c>
      <c r="AF17" s="16"/>
      <c r="AG17" s="16" t="s">
        <v>147</v>
      </c>
      <c r="AH17" s="21" t="s">
        <v>148</v>
      </c>
      <c r="AI17" s="21">
        <v>859.66</v>
      </c>
      <c r="AJ17" s="12" t="s">
        <v>3</v>
      </c>
      <c r="AK17" s="21"/>
      <c r="AL17" s="21">
        <v>8955.62</v>
      </c>
      <c r="AM17" s="62" t="s">
        <v>164</v>
      </c>
      <c r="AN17" s="63" t="s">
        <v>165</v>
      </c>
      <c r="AO17" s="63">
        <v>1665.19</v>
      </c>
      <c r="AP17" s="62" t="s">
        <v>200</v>
      </c>
      <c r="AQ17" s="63" t="s">
        <v>201</v>
      </c>
      <c r="AR17" s="63">
        <v>24999.3</v>
      </c>
      <c r="AS17" s="19" t="s">
        <v>193</v>
      </c>
      <c r="AT17" s="19" t="s">
        <v>197</v>
      </c>
      <c r="AU17" s="22">
        <v>133.44</v>
      </c>
      <c r="AV17" s="19" t="s">
        <v>193</v>
      </c>
      <c r="AW17" s="19" t="s">
        <v>205</v>
      </c>
      <c r="AX17" s="22">
        <v>133.44</v>
      </c>
      <c r="AY17" s="19" t="s">
        <v>191</v>
      </c>
      <c r="AZ17" s="19" t="s">
        <v>238</v>
      </c>
      <c r="BA17" s="19">
        <v>107.73</v>
      </c>
      <c r="BB17" s="12" t="s">
        <v>3</v>
      </c>
      <c r="BC17" s="21"/>
      <c r="BD17" s="21">
        <v>8955.62</v>
      </c>
      <c r="BE17" s="12" t="s">
        <v>3</v>
      </c>
      <c r="BF17" s="21"/>
      <c r="BG17" s="21">
        <v>8955.62</v>
      </c>
      <c r="BH17" s="12" t="s">
        <v>3</v>
      </c>
      <c r="BI17" s="21"/>
      <c r="BJ17" s="21">
        <v>8955.62</v>
      </c>
      <c r="BK17" s="12" t="s">
        <v>3</v>
      </c>
      <c r="BL17" s="21"/>
      <c r="BM17" s="21">
        <v>8955.62</v>
      </c>
      <c r="BN17" s="12" t="s">
        <v>3</v>
      </c>
      <c r="BO17" s="21"/>
      <c r="BP17" s="21">
        <v>8955.62</v>
      </c>
      <c r="BS17" s="16" t="s">
        <v>233</v>
      </c>
      <c r="BT17" s="21" t="s">
        <v>298</v>
      </c>
      <c r="BU17" s="21">
        <v>44.35</v>
      </c>
      <c r="BV17" s="16"/>
      <c r="BW17" s="21"/>
      <c r="BX17" s="21"/>
      <c r="BY17" s="16" t="s">
        <v>330</v>
      </c>
      <c r="BZ17" s="21" t="s">
        <v>331</v>
      </c>
      <c r="CA17" s="21">
        <v>180.46</v>
      </c>
      <c r="CB17" s="16" t="s">
        <v>233</v>
      </c>
      <c r="CC17" s="21" t="s">
        <v>342</v>
      </c>
      <c r="CD17" s="21">
        <v>44.35</v>
      </c>
      <c r="CE17" s="16"/>
      <c r="CF17" s="21"/>
      <c r="CG17" s="21"/>
      <c r="CH17" s="16" t="s">
        <v>187</v>
      </c>
      <c r="CI17" s="21" t="s">
        <v>351</v>
      </c>
      <c r="CJ17" s="21">
        <v>180.46</v>
      </c>
      <c r="CK17" s="16"/>
      <c r="CL17" s="21"/>
      <c r="CM17" s="21"/>
      <c r="CN17" s="16"/>
      <c r="CO17" s="21"/>
      <c r="CP17" s="21"/>
      <c r="CQ17" s="16" t="s">
        <v>370</v>
      </c>
      <c r="CR17" s="21" t="s">
        <v>371</v>
      </c>
      <c r="CS17" s="21">
        <v>387.88</v>
      </c>
      <c r="CT17" s="16"/>
      <c r="CU17" s="21"/>
      <c r="CV17" s="21"/>
      <c r="CW17" s="16" t="s">
        <v>246</v>
      </c>
      <c r="CX17" s="21" t="s">
        <v>380</v>
      </c>
      <c r="CY17" s="21">
        <v>164.65</v>
      </c>
      <c r="CZ17" s="16"/>
      <c r="DA17" s="21"/>
      <c r="DB17" s="21"/>
      <c r="DE17" s="16" t="s">
        <v>379</v>
      </c>
      <c r="DF17" s="21" t="s">
        <v>400</v>
      </c>
      <c r="DG17" s="63">
        <v>75.41</v>
      </c>
      <c r="DH17" s="16"/>
      <c r="DI17" s="21"/>
      <c r="DJ17" s="21"/>
      <c r="DK17" s="16" t="s">
        <v>410</v>
      </c>
      <c r="DL17" s="21" t="s">
        <v>407</v>
      </c>
      <c r="DM17" s="63">
        <v>1835.36</v>
      </c>
      <c r="DN17" s="16"/>
      <c r="DO17" s="21"/>
      <c r="DP17" s="21"/>
      <c r="DQ17" s="16" t="s">
        <v>427</v>
      </c>
      <c r="DR17" s="21" t="s">
        <v>428</v>
      </c>
      <c r="DS17" s="103">
        <v>748.36</v>
      </c>
      <c r="DT17" s="16"/>
      <c r="DU17" s="21"/>
      <c r="DV17" s="21"/>
      <c r="DW17" s="16"/>
      <c r="DX17" s="21"/>
      <c r="DY17" s="21"/>
      <c r="DZ17" s="16" t="s">
        <v>452</v>
      </c>
      <c r="EA17" s="21" t="s">
        <v>453</v>
      </c>
      <c r="EB17" s="103">
        <v>358.74</v>
      </c>
      <c r="EC17" s="16"/>
      <c r="ED17" s="21"/>
      <c r="EE17" s="21"/>
      <c r="EF17" s="16"/>
      <c r="EG17" s="21"/>
      <c r="EH17" s="21"/>
      <c r="EI17" s="16"/>
      <c r="EJ17" s="21"/>
      <c r="EK17" s="21"/>
      <c r="EL17" s="16"/>
      <c r="EM17" s="21"/>
      <c r="EN17" s="21"/>
      <c r="EO17" s="21"/>
      <c r="EP17" s="21"/>
    </row>
    <row r="18" spans="1:146" ht="42" customHeight="1">
      <c r="A18" s="16"/>
      <c r="B18" s="16" t="s">
        <v>21</v>
      </c>
      <c r="C18" s="21">
        <v>55.63</v>
      </c>
      <c r="D18" s="16" t="s">
        <v>21</v>
      </c>
      <c r="E18" s="21">
        <v>55.63</v>
      </c>
      <c r="F18" s="16" t="s">
        <v>21</v>
      </c>
      <c r="G18" s="21">
        <v>55.63</v>
      </c>
      <c r="H18" s="16" t="s">
        <v>21</v>
      </c>
      <c r="I18" s="21">
        <v>55.63</v>
      </c>
      <c r="J18" s="16" t="s">
        <v>21</v>
      </c>
      <c r="K18" s="21">
        <v>55.63</v>
      </c>
      <c r="L18" s="16" t="s">
        <v>21</v>
      </c>
      <c r="M18" s="21">
        <v>55.63</v>
      </c>
      <c r="N18" s="16" t="s">
        <v>21</v>
      </c>
      <c r="O18" s="21">
        <v>55.63</v>
      </c>
      <c r="P18" s="16" t="s">
        <v>21</v>
      </c>
      <c r="Q18" s="21">
        <v>55.63</v>
      </c>
      <c r="R18" s="16" t="s">
        <v>21</v>
      </c>
      <c r="S18" s="17">
        <f t="shared" si="0"/>
        <v>445.04</v>
      </c>
      <c r="T18" s="16" t="s">
        <v>49</v>
      </c>
      <c r="U18" s="21"/>
      <c r="V18" s="21">
        <v>222.5</v>
      </c>
      <c r="W18" s="19" t="s">
        <v>4</v>
      </c>
      <c r="X18" s="20"/>
      <c r="Y18" s="18">
        <v>107.73</v>
      </c>
      <c r="Z18" s="16" t="s">
        <v>147</v>
      </c>
      <c r="AA18" s="21" t="s">
        <v>149</v>
      </c>
      <c r="AB18" s="24">
        <v>859.66</v>
      </c>
      <c r="AC18" s="16" t="s">
        <v>127</v>
      </c>
      <c r="AD18" s="21" t="s">
        <v>128</v>
      </c>
      <c r="AE18" s="24">
        <v>107.73</v>
      </c>
      <c r="AF18" s="24"/>
      <c r="AG18" s="12" t="s">
        <v>3</v>
      </c>
      <c r="AH18" s="21"/>
      <c r="AI18" s="21">
        <v>8955.62</v>
      </c>
      <c r="AJ18" s="16" t="s">
        <v>150</v>
      </c>
      <c r="AK18" s="21"/>
      <c r="AL18" s="21">
        <v>9511.87</v>
      </c>
      <c r="AM18" s="62" t="s">
        <v>166</v>
      </c>
      <c r="AN18" s="63" t="s">
        <v>167</v>
      </c>
      <c r="AO18" s="63">
        <v>2262.47</v>
      </c>
      <c r="AP18" s="16" t="s">
        <v>150</v>
      </c>
      <c r="AQ18" s="21"/>
      <c r="AR18" s="21">
        <v>9511.87</v>
      </c>
      <c r="AS18" s="12" t="s">
        <v>3</v>
      </c>
      <c r="AT18" s="21"/>
      <c r="AU18" s="21">
        <v>8955.62</v>
      </c>
      <c r="AV18" s="12" t="s">
        <v>3</v>
      </c>
      <c r="AW18" s="21"/>
      <c r="AX18" s="21">
        <v>8955.62</v>
      </c>
      <c r="AY18" s="12" t="s">
        <v>3</v>
      </c>
      <c r="AZ18" s="21"/>
      <c r="BA18" s="21">
        <v>8955.62</v>
      </c>
      <c r="BB18" s="16" t="s">
        <v>150</v>
      </c>
      <c r="BC18" s="21"/>
      <c r="BD18" s="21">
        <v>9511.87</v>
      </c>
      <c r="BE18" s="16" t="s">
        <v>150</v>
      </c>
      <c r="BF18" s="21"/>
      <c r="BG18" s="21">
        <v>9511.87</v>
      </c>
      <c r="BH18" s="16" t="s">
        <v>150</v>
      </c>
      <c r="BI18" s="21"/>
      <c r="BJ18" s="21">
        <v>9511.87</v>
      </c>
      <c r="BK18" s="16" t="s">
        <v>150</v>
      </c>
      <c r="BL18" s="21"/>
      <c r="BM18" s="21">
        <v>9511.87</v>
      </c>
      <c r="BN18" s="16" t="s">
        <v>150</v>
      </c>
      <c r="BO18" s="21"/>
      <c r="BP18" s="21">
        <v>9511.87</v>
      </c>
      <c r="BS18" s="16" t="s">
        <v>299</v>
      </c>
      <c r="BT18" s="21" t="s">
        <v>300</v>
      </c>
      <c r="BU18" s="21">
        <v>347.17</v>
      </c>
      <c r="BV18" s="16"/>
      <c r="BW18" s="21"/>
      <c r="BX18" s="21"/>
      <c r="BY18" s="16" t="s">
        <v>288</v>
      </c>
      <c r="BZ18" s="21" t="s">
        <v>332</v>
      </c>
      <c r="CA18" s="21">
        <v>56.97</v>
      </c>
      <c r="CB18" s="16"/>
      <c r="CC18" s="21"/>
      <c r="CD18" s="21"/>
      <c r="CE18" s="16"/>
      <c r="CF18" s="21"/>
      <c r="CG18" s="21"/>
      <c r="CH18" s="19" t="s">
        <v>352</v>
      </c>
      <c r="CI18" s="19" t="s">
        <v>353</v>
      </c>
      <c r="CJ18" s="21">
        <v>804.33</v>
      </c>
      <c r="CK18" s="19"/>
      <c r="CL18" s="19"/>
      <c r="CM18" s="21"/>
      <c r="CN18" s="19"/>
      <c r="CO18" s="19"/>
      <c r="CP18" s="21"/>
      <c r="CQ18" s="19"/>
      <c r="CR18" s="19"/>
      <c r="CS18" s="21"/>
      <c r="CT18" s="19"/>
      <c r="CU18" s="19"/>
      <c r="CV18" s="21"/>
      <c r="CW18" s="19" t="s">
        <v>381</v>
      </c>
      <c r="CX18" s="19" t="s">
        <v>380</v>
      </c>
      <c r="CY18" s="21">
        <v>56.97</v>
      </c>
      <c r="CZ18" s="19"/>
      <c r="DA18" s="19"/>
      <c r="DB18" s="21"/>
      <c r="DE18" s="16" t="s">
        <v>307</v>
      </c>
      <c r="DF18" s="21"/>
      <c r="DG18" s="63">
        <v>166.37</v>
      </c>
      <c r="DH18" s="19"/>
      <c r="DI18" s="19"/>
      <c r="DJ18" s="21"/>
      <c r="DK18" s="19" t="s">
        <v>411</v>
      </c>
      <c r="DL18" s="19" t="s">
        <v>407</v>
      </c>
      <c r="DM18" s="63">
        <v>1947.81</v>
      </c>
      <c r="DN18" s="19"/>
      <c r="DO18" s="19"/>
      <c r="DP18" s="21"/>
      <c r="DQ18" s="16" t="s">
        <v>516</v>
      </c>
      <c r="DR18" s="21" t="s">
        <v>429</v>
      </c>
      <c r="DS18" s="63">
        <v>322</v>
      </c>
      <c r="DT18" s="16"/>
      <c r="DU18" s="21"/>
      <c r="DV18" s="21"/>
      <c r="DW18" s="16"/>
      <c r="DX18" s="21"/>
      <c r="DY18" s="21"/>
      <c r="DZ18" s="16" t="s">
        <v>454</v>
      </c>
      <c r="EA18" s="21" t="s">
        <v>455</v>
      </c>
      <c r="EB18" s="103">
        <v>245.03</v>
      </c>
      <c r="EC18" s="16"/>
      <c r="ED18" s="21"/>
      <c r="EE18" s="21"/>
      <c r="EF18" s="16"/>
      <c r="EG18" s="21"/>
      <c r="EH18" s="21"/>
      <c r="EI18" s="16"/>
      <c r="EJ18" s="21"/>
      <c r="EK18" s="21"/>
      <c r="EL18" s="16"/>
      <c r="EM18" s="21"/>
      <c r="EN18" s="21"/>
      <c r="EO18" s="21"/>
      <c r="EP18" s="21"/>
    </row>
    <row r="19" spans="1:146" ht="22.5">
      <c r="A19" s="16"/>
      <c r="B19" s="16" t="s">
        <v>21</v>
      </c>
      <c r="C19" s="21">
        <v>222.5</v>
      </c>
      <c r="D19" s="16" t="s">
        <v>21</v>
      </c>
      <c r="E19" s="21">
        <v>222.5</v>
      </c>
      <c r="F19" s="16" t="s">
        <v>21</v>
      </c>
      <c r="G19" s="21">
        <v>222.5</v>
      </c>
      <c r="H19" s="16" t="s">
        <v>21</v>
      </c>
      <c r="I19" s="21">
        <v>222.5</v>
      </c>
      <c r="J19" s="16" t="s">
        <v>21</v>
      </c>
      <c r="K19" s="21">
        <v>222.5</v>
      </c>
      <c r="L19" s="16" t="s">
        <v>21</v>
      </c>
      <c r="M19" s="21">
        <v>222.5</v>
      </c>
      <c r="N19" s="16" t="s">
        <v>21</v>
      </c>
      <c r="O19" s="21">
        <v>222.5</v>
      </c>
      <c r="P19" s="16" t="s">
        <v>21</v>
      </c>
      <c r="Q19" s="21">
        <v>222.5</v>
      </c>
      <c r="R19" s="16" t="s">
        <v>21</v>
      </c>
      <c r="S19" s="17">
        <f t="shared" si="0"/>
        <v>1780</v>
      </c>
      <c r="T19" s="16" t="s">
        <v>50</v>
      </c>
      <c r="U19" s="21"/>
      <c r="V19" s="21">
        <v>723.13</v>
      </c>
      <c r="W19" s="16" t="s">
        <v>147</v>
      </c>
      <c r="X19" s="21" t="s">
        <v>149</v>
      </c>
      <c r="Y19" s="24">
        <v>859.66</v>
      </c>
      <c r="Z19" s="66" t="s">
        <v>500</v>
      </c>
      <c r="AA19" s="67" t="s">
        <v>501</v>
      </c>
      <c r="AB19" s="68">
        <v>402.77</v>
      </c>
      <c r="AC19" s="16" t="s">
        <v>147</v>
      </c>
      <c r="AD19" s="21" t="s">
        <v>149</v>
      </c>
      <c r="AE19" s="24">
        <v>859.66</v>
      </c>
      <c r="AF19" s="24"/>
      <c r="AG19" s="16" t="s">
        <v>150</v>
      </c>
      <c r="AH19" s="21"/>
      <c r="AI19" s="21">
        <v>9511.87</v>
      </c>
      <c r="AJ19" s="62" t="s">
        <v>4</v>
      </c>
      <c r="AK19" s="63"/>
      <c r="AL19" s="65">
        <v>107.73</v>
      </c>
      <c r="AM19" s="62" t="s">
        <v>168</v>
      </c>
      <c r="AN19" s="63" t="s">
        <v>169</v>
      </c>
      <c r="AO19" s="65">
        <v>2531.21</v>
      </c>
      <c r="AP19" s="16" t="s">
        <v>313</v>
      </c>
      <c r="AQ19" s="21"/>
      <c r="AR19" s="21">
        <v>55.63</v>
      </c>
      <c r="AS19" s="16" t="s">
        <v>150</v>
      </c>
      <c r="AT19" s="21"/>
      <c r="AU19" s="21">
        <v>9511.87</v>
      </c>
      <c r="AV19" s="16" t="s">
        <v>150</v>
      </c>
      <c r="AW19" s="21"/>
      <c r="AX19" s="21">
        <v>9511.87</v>
      </c>
      <c r="AY19" s="16" t="s">
        <v>150</v>
      </c>
      <c r="AZ19" s="21"/>
      <c r="BA19" s="21">
        <v>9511.87</v>
      </c>
      <c r="BB19" s="16" t="s">
        <v>313</v>
      </c>
      <c r="BC19" s="21"/>
      <c r="BD19" s="21">
        <v>55.63</v>
      </c>
      <c r="BE19" s="16" t="s">
        <v>256</v>
      </c>
      <c r="BF19" s="21" t="s">
        <v>257</v>
      </c>
      <c r="BG19" s="21">
        <v>387.88</v>
      </c>
      <c r="BH19" s="16" t="s">
        <v>233</v>
      </c>
      <c r="BI19" s="21" t="s">
        <v>255</v>
      </c>
      <c r="BJ19" s="21">
        <v>44.35</v>
      </c>
      <c r="BK19" s="16" t="s">
        <v>269</v>
      </c>
      <c r="BL19" s="21" t="s">
        <v>270</v>
      </c>
      <c r="BM19" s="21">
        <v>600.3</v>
      </c>
      <c r="BN19" s="16" t="s">
        <v>286</v>
      </c>
      <c r="BO19" s="21" t="s">
        <v>287</v>
      </c>
      <c r="BP19" s="21">
        <v>3933.4</v>
      </c>
      <c r="BS19" s="16" t="s">
        <v>301</v>
      </c>
      <c r="BT19" s="21" t="s">
        <v>302</v>
      </c>
      <c r="BU19" s="21">
        <v>908.52</v>
      </c>
      <c r="BV19" s="16"/>
      <c r="BW19" s="21"/>
      <c r="BX19" s="21"/>
      <c r="BY19" s="16" t="s">
        <v>290</v>
      </c>
      <c r="BZ19" s="21" t="s">
        <v>333</v>
      </c>
      <c r="CA19" s="21">
        <v>4081.5</v>
      </c>
      <c r="CB19" s="16"/>
      <c r="CC19" s="21"/>
      <c r="CD19" s="21"/>
      <c r="CE19" s="16"/>
      <c r="CF19" s="21"/>
      <c r="CG19" s="21"/>
      <c r="CH19" s="19" t="s">
        <v>233</v>
      </c>
      <c r="CI19" s="19" t="s">
        <v>351</v>
      </c>
      <c r="CJ19" s="21">
        <v>44.35</v>
      </c>
      <c r="CK19" s="19"/>
      <c r="CL19" s="19"/>
      <c r="CM19" s="21"/>
      <c r="CN19" s="19"/>
      <c r="CO19" s="19"/>
      <c r="CP19" s="21"/>
      <c r="CQ19" s="19"/>
      <c r="CR19" s="19"/>
      <c r="CS19" s="21"/>
      <c r="CT19" s="19"/>
      <c r="CU19" s="19"/>
      <c r="CV19" s="21"/>
      <c r="CW19" s="19" t="s">
        <v>381</v>
      </c>
      <c r="CX19" s="19" t="s">
        <v>382</v>
      </c>
      <c r="CY19" s="21">
        <v>56.97</v>
      </c>
      <c r="CZ19" s="19"/>
      <c r="DA19" s="19"/>
      <c r="DB19" s="21"/>
      <c r="DE19" s="19" t="s">
        <v>309</v>
      </c>
      <c r="DF19" s="19"/>
      <c r="DG19" s="63">
        <v>110.92</v>
      </c>
      <c r="DH19" s="19"/>
      <c r="DI19" s="19"/>
      <c r="DJ19" s="21"/>
      <c r="DK19" s="19" t="s">
        <v>412</v>
      </c>
      <c r="DL19" s="19" t="s">
        <v>407</v>
      </c>
      <c r="DM19" s="63">
        <v>973.89</v>
      </c>
      <c r="DN19" s="19"/>
      <c r="DO19" s="19"/>
      <c r="DP19" s="21"/>
      <c r="DQ19" s="16" t="s">
        <v>379</v>
      </c>
      <c r="DR19" s="21" t="s">
        <v>430</v>
      </c>
      <c r="DS19" s="63">
        <v>75.41</v>
      </c>
      <c r="DT19" s="16"/>
      <c r="DU19" s="21"/>
      <c r="DV19" s="21"/>
      <c r="DW19" s="16"/>
      <c r="DX19" s="21"/>
      <c r="DY19" s="21"/>
      <c r="DZ19" s="16" t="s">
        <v>456</v>
      </c>
      <c r="EA19" s="21" t="s">
        <v>457</v>
      </c>
      <c r="EB19" s="103">
        <v>704.49</v>
      </c>
      <c r="EC19" s="16"/>
      <c r="ED19" s="21"/>
      <c r="EE19" s="21"/>
      <c r="EF19" s="16"/>
      <c r="EG19" s="21"/>
      <c r="EH19" s="21"/>
      <c r="EI19" s="16"/>
      <c r="EJ19" s="21"/>
      <c r="EK19" s="21"/>
      <c r="EL19" s="16"/>
      <c r="EM19" s="21"/>
      <c r="EN19" s="21"/>
      <c r="EO19" s="21"/>
      <c r="EP19" s="21"/>
    </row>
    <row r="20" spans="1:146" ht="27" customHeight="1">
      <c r="A20" s="16"/>
      <c r="B20" s="16" t="s">
        <v>21</v>
      </c>
      <c r="C20" s="21">
        <v>723.13</v>
      </c>
      <c r="D20" s="16" t="s">
        <v>21</v>
      </c>
      <c r="E20" s="21">
        <v>723.13</v>
      </c>
      <c r="F20" s="16" t="s">
        <v>21</v>
      </c>
      <c r="G20" s="21">
        <v>723.13</v>
      </c>
      <c r="H20" s="16" t="s">
        <v>21</v>
      </c>
      <c r="I20" s="21">
        <v>723.13</v>
      </c>
      <c r="J20" s="16" t="s">
        <v>21</v>
      </c>
      <c r="K20" s="21">
        <v>723.13</v>
      </c>
      <c r="L20" s="16" t="s">
        <v>21</v>
      </c>
      <c r="M20" s="21">
        <v>723.13</v>
      </c>
      <c r="N20" s="16" t="s">
        <v>21</v>
      </c>
      <c r="O20" s="21">
        <v>723.13</v>
      </c>
      <c r="P20" s="16" t="s">
        <v>21</v>
      </c>
      <c r="Q20" s="21">
        <v>723.13</v>
      </c>
      <c r="R20" s="16" t="s">
        <v>21</v>
      </c>
      <c r="S20" s="17">
        <f t="shared" si="0"/>
        <v>5785.04</v>
      </c>
      <c r="T20" s="16" t="s">
        <v>51</v>
      </c>
      <c r="U20" s="21"/>
      <c r="V20" s="21">
        <v>55.63</v>
      </c>
      <c r="W20" s="62" t="s">
        <v>498</v>
      </c>
      <c r="X20" s="63" t="s">
        <v>499</v>
      </c>
      <c r="Y20" s="64">
        <v>206.18</v>
      </c>
      <c r="Z20" s="66" t="s">
        <v>502</v>
      </c>
      <c r="AA20" s="67" t="s">
        <v>503</v>
      </c>
      <c r="AB20" s="68">
        <v>391.57</v>
      </c>
      <c r="AC20" s="12" t="s">
        <v>3</v>
      </c>
      <c r="AD20" s="21"/>
      <c r="AE20" s="21">
        <v>8844.38</v>
      </c>
      <c r="AF20" s="21"/>
      <c r="AG20" s="16" t="s">
        <v>313</v>
      </c>
      <c r="AH20" s="21"/>
      <c r="AI20" s="21">
        <v>55.63</v>
      </c>
      <c r="AJ20" s="62" t="s">
        <v>130</v>
      </c>
      <c r="AK20" s="63"/>
      <c r="AL20" s="65">
        <v>133.44</v>
      </c>
      <c r="AM20" s="62" t="s">
        <v>170</v>
      </c>
      <c r="AN20" s="63" t="s">
        <v>171</v>
      </c>
      <c r="AO20" s="65">
        <v>14006.94</v>
      </c>
      <c r="AP20" s="16" t="s">
        <v>314</v>
      </c>
      <c r="AQ20" s="21"/>
      <c r="AR20" s="21">
        <v>55.63</v>
      </c>
      <c r="AS20" s="16" t="s">
        <v>202</v>
      </c>
      <c r="AT20" s="21"/>
      <c r="AU20" s="21">
        <v>2163.92</v>
      </c>
      <c r="AV20" s="16" t="s">
        <v>202</v>
      </c>
      <c r="AW20" s="21"/>
      <c r="AX20" s="21">
        <v>2163.92</v>
      </c>
      <c r="AY20" s="16" t="s">
        <v>313</v>
      </c>
      <c r="AZ20" s="21"/>
      <c r="BA20" s="21">
        <v>55.63</v>
      </c>
      <c r="BB20" s="16" t="s">
        <v>314</v>
      </c>
      <c r="BC20" s="21"/>
      <c r="BD20" s="21">
        <v>55.63</v>
      </c>
      <c r="BE20" s="16" t="s">
        <v>258</v>
      </c>
      <c r="BF20" s="21" t="s">
        <v>257</v>
      </c>
      <c r="BG20" s="21">
        <v>1240.28</v>
      </c>
      <c r="BH20" s="16" t="s">
        <v>259</v>
      </c>
      <c r="BI20" s="21" t="s">
        <v>260</v>
      </c>
      <c r="BJ20" s="21">
        <v>2186.8</v>
      </c>
      <c r="BK20" s="16" t="s">
        <v>259</v>
      </c>
      <c r="BL20" s="21" t="s">
        <v>271</v>
      </c>
      <c r="BM20" s="21">
        <v>2186.8</v>
      </c>
      <c r="BN20" s="16" t="s">
        <v>288</v>
      </c>
      <c r="BO20" s="21" t="s">
        <v>289</v>
      </c>
      <c r="BP20" s="21">
        <v>56.97</v>
      </c>
      <c r="BS20" s="19" t="s">
        <v>277</v>
      </c>
      <c r="BT20" s="20" t="s">
        <v>303</v>
      </c>
      <c r="BU20" s="21">
        <v>96.97</v>
      </c>
      <c r="BV20" s="19"/>
      <c r="BW20" s="20"/>
      <c r="BX20" s="21"/>
      <c r="BY20" s="19" t="s">
        <v>334</v>
      </c>
      <c r="BZ20" s="20" t="s">
        <v>333</v>
      </c>
      <c r="CA20" s="21">
        <v>4668.56</v>
      </c>
      <c r="CB20" s="19"/>
      <c r="CC20" s="20"/>
      <c r="CD20" s="21"/>
      <c r="CE20" s="19"/>
      <c r="CF20" s="20"/>
      <c r="CG20" s="21"/>
      <c r="CH20" s="19"/>
      <c r="CI20" s="20"/>
      <c r="CJ20" s="21"/>
      <c r="CK20" s="19"/>
      <c r="CL20" s="20"/>
      <c r="CM20" s="21"/>
      <c r="CN20" s="19"/>
      <c r="CO20" s="20"/>
      <c r="CP20" s="21"/>
      <c r="CQ20" s="19"/>
      <c r="CR20" s="20"/>
      <c r="CS20" s="21"/>
      <c r="CT20" s="19"/>
      <c r="CU20" s="20"/>
      <c r="CV20" s="21"/>
      <c r="CW20" s="19" t="s">
        <v>383</v>
      </c>
      <c r="CX20" s="20" t="s">
        <v>384</v>
      </c>
      <c r="CY20" s="21">
        <v>96.97</v>
      </c>
      <c r="CZ20" s="19"/>
      <c r="DA20" s="20"/>
      <c r="DB20" s="21"/>
      <c r="DE20" s="19"/>
      <c r="DF20" s="20"/>
      <c r="DG20" s="21"/>
      <c r="DH20" s="19"/>
      <c r="DI20" s="20"/>
      <c r="DJ20" s="21"/>
      <c r="DK20" s="16" t="s">
        <v>413</v>
      </c>
      <c r="DL20" s="21" t="s">
        <v>407</v>
      </c>
      <c r="DM20" s="63">
        <v>3582.65</v>
      </c>
      <c r="DN20" s="16"/>
      <c r="DO20" s="21"/>
      <c r="DP20" s="21"/>
      <c r="DQ20" s="16" t="s">
        <v>517</v>
      </c>
      <c r="DR20" s="21"/>
      <c r="DS20" s="63">
        <v>6375.09</v>
      </c>
      <c r="DT20" s="16"/>
      <c r="DU20" s="21"/>
      <c r="DV20" s="21"/>
      <c r="DW20" s="16"/>
      <c r="DX20" s="21"/>
      <c r="DY20" s="21"/>
      <c r="DZ20" s="16" t="s">
        <v>458</v>
      </c>
      <c r="EA20" s="21" t="s">
        <v>459</v>
      </c>
      <c r="EB20" s="103">
        <v>664.61</v>
      </c>
      <c r="EC20" s="16"/>
      <c r="ED20" s="21"/>
      <c r="EE20" s="21"/>
      <c r="EF20" s="16"/>
      <c r="EG20" s="21"/>
      <c r="EH20" s="21"/>
      <c r="EI20" s="16"/>
      <c r="EJ20" s="21"/>
      <c r="EK20" s="21"/>
      <c r="EL20" s="16"/>
      <c r="EM20" s="21"/>
      <c r="EN20" s="21"/>
      <c r="EO20" s="21"/>
      <c r="EP20" s="21"/>
    </row>
    <row r="21" spans="1:146" ht="35.25" customHeight="1">
      <c r="A21" s="16"/>
      <c r="B21" s="16" t="s">
        <v>21</v>
      </c>
      <c r="C21" s="21">
        <v>55.63</v>
      </c>
      <c r="D21" s="16" t="s">
        <v>21</v>
      </c>
      <c r="E21" s="21">
        <v>55.63</v>
      </c>
      <c r="F21" s="16" t="s">
        <v>21</v>
      </c>
      <c r="G21" s="21">
        <v>55.63</v>
      </c>
      <c r="H21" s="16" t="s">
        <v>21</v>
      </c>
      <c r="I21" s="21">
        <v>55.63</v>
      </c>
      <c r="J21" s="16" t="s">
        <v>21</v>
      </c>
      <c r="K21" s="21">
        <v>55.63</v>
      </c>
      <c r="L21" s="16" t="s">
        <v>21</v>
      </c>
      <c r="M21" s="21">
        <v>55.63</v>
      </c>
      <c r="N21" s="16" t="s">
        <v>21</v>
      </c>
      <c r="O21" s="21">
        <v>55.63</v>
      </c>
      <c r="P21" s="16" t="s">
        <v>21</v>
      </c>
      <c r="Q21" s="21">
        <v>55.63</v>
      </c>
      <c r="R21" s="16" t="s">
        <v>21</v>
      </c>
      <c r="S21" s="17">
        <f t="shared" si="0"/>
        <v>445.04</v>
      </c>
      <c r="T21" s="16" t="s">
        <v>52</v>
      </c>
      <c r="U21" s="21"/>
      <c r="V21" s="21">
        <v>778.75</v>
      </c>
      <c r="W21" s="16"/>
      <c r="X21" s="21"/>
      <c r="Y21" s="23"/>
      <c r="Z21" s="69" t="s">
        <v>505</v>
      </c>
      <c r="AA21" s="70" t="s">
        <v>506</v>
      </c>
      <c r="AB21" s="71">
        <v>3701.41</v>
      </c>
      <c r="AC21" s="12" t="s">
        <v>5</v>
      </c>
      <c r="AD21" s="21"/>
      <c r="AE21" s="21">
        <v>3726.88</v>
      </c>
      <c r="AF21" s="21"/>
      <c r="AG21" s="16" t="s">
        <v>314</v>
      </c>
      <c r="AH21" s="21"/>
      <c r="AI21" s="21">
        <v>55.63</v>
      </c>
      <c r="AJ21" s="16" t="s">
        <v>202</v>
      </c>
      <c r="AK21" s="21"/>
      <c r="AL21" s="21">
        <v>8407.6</v>
      </c>
      <c r="AM21" s="62" t="s">
        <v>172</v>
      </c>
      <c r="AN21" s="63" t="s">
        <v>173</v>
      </c>
      <c r="AO21" s="63">
        <v>6708.42</v>
      </c>
      <c r="AP21" s="19" t="s">
        <v>237</v>
      </c>
      <c r="AQ21" s="20"/>
      <c r="AR21" s="21">
        <v>166.88</v>
      </c>
      <c r="AS21" s="16" t="s">
        <v>313</v>
      </c>
      <c r="AT21" s="21"/>
      <c r="AU21" s="21">
        <v>55.63</v>
      </c>
      <c r="AV21" s="16" t="s">
        <v>313</v>
      </c>
      <c r="AW21" s="21"/>
      <c r="AX21" s="21">
        <v>55.63</v>
      </c>
      <c r="AY21" s="16" t="s">
        <v>314</v>
      </c>
      <c r="AZ21" s="21"/>
      <c r="BA21" s="21">
        <v>55.63</v>
      </c>
      <c r="BB21" s="16"/>
      <c r="BC21" s="21"/>
      <c r="BD21" s="25"/>
      <c r="BE21" s="16" t="s">
        <v>313</v>
      </c>
      <c r="BF21" s="21"/>
      <c r="BG21" s="21">
        <v>55.63</v>
      </c>
      <c r="BH21" s="16" t="s">
        <v>259</v>
      </c>
      <c r="BI21" s="21" t="s">
        <v>261</v>
      </c>
      <c r="BJ21" s="25">
        <v>1093.4</v>
      </c>
      <c r="BK21" s="16" t="s">
        <v>259</v>
      </c>
      <c r="BL21" s="21" t="s">
        <v>271</v>
      </c>
      <c r="BM21" s="21">
        <v>2186.8</v>
      </c>
      <c r="BN21" s="16" t="s">
        <v>313</v>
      </c>
      <c r="BO21" s="21"/>
      <c r="BP21" s="21">
        <v>55.63</v>
      </c>
      <c r="BS21" s="16" t="s">
        <v>304</v>
      </c>
      <c r="BT21" s="21" t="s">
        <v>305</v>
      </c>
      <c r="BU21" s="21">
        <v>338.76</v>
      </c>
      <c r="BV21" s="16"/>
      <c r="BW21" s="21"/>
      <c r="BX21" s="21"/>
      <c r="BY21" s="16" t="s">
        <v>327</v>
      </c>
      <c r="BZ21" s="21" t="s">
        <v>333</v>
      </c>
      <c r="CA21" s="21">
        <v>1731.36</v>
      </c>
      <c r="CB21" s="16"/>
      <c r="CC21" s="21"/>
      <c r="CD21" s="21"/>
      <c r="CE21" s="16"/>
      <c r="CF21" s="21"/>
      <c r="CG21" s="21"/>
      <c r="CH21" s="16"/>
      <c r="CI21" s="21"/>
      <c r="CJ21" s="21"/>
      <c r="CK21" s="16"/>
      <c r="CL21" s="21"/>
      <c r="CM21" s="21"/>
      <c r="CN21" s="16"/>
      <c r="CO21" s="21"/>
      <c r="CP21" s="21"/>
      <c r="CQ21" s="16"/>
      <c r="CR21" s="21"/>
      <c r="CS21" s="21"/>
      <c r="CT21" s="16"/>
      <c r="CU21" s="21"/>
      <c r="CV21" s="21"/>
      <c r="CW21" s="16" t="s">
        <v>263</v>
      </c>
      <c r="CX21" s="21" t="s">
        <v>385</v>
      </c>
      <c r="CY21" s="21">
        <v>306.6</v>
      </c>
      <c r="CZ21" s="16"/>
      <c r="DA21" s="21"/>
      <c r="DB21" s="21"/>
      <c r="DE21" s="16"/>
      <c r="DF21" s="21"/>
      <c r="DG21" s="21"/>
      <c r="DH21" s="16"/>
      <c r="DI21" s="21"/>
      <c r="DJ21" s="21"/>
      <c r="DK21" s="16" t="s">
        <v>325</v>
      </c>
      <c r="DL21" s="21" t="s">
        <v>414</v>
      </c>
      <c r="DM21" s="63">
        <v>5789.24</v>
      </c>
      <c r="DN21" s="16"/>
      <c r="DO21" s="21"/>
      <c r="DP21" s="21"/>
      <c r="DQ21" s="16"/>
      <c r="DR21" s="21"/>
      <c r="DS21" s="21"/>
      <c r="DT21" s="16"/>
      <c r="DU21" s="21"/>
      <c r="DV21" s="21"/>
      <c r="DW21" s="16"/>
      <c r="DX21" s="21"/>
      <c r="DY21" s="21"/>
      <c r="DZ21" s="16" t="s">
        <v>460</v>
      </c>
      <c r="EA21" s="21" t="s">
        <v>461</v>
      </c>
      <c r="EB21" s="103">
        <v>156.57</v>
      </c>
      <c r="EC21" s="16"/>
      <c r="ED21" s="21"/>
      <c r="EE21" s="21"/>
      <c r="EF21" s="16"/>
      <c r="EG21" s="21"/>
      <c r="EH21" s="21"/>
      <c r="EI21" s="16"/>
      <c r="EJ21" s="21"/>
      <c r="EK21" s="21"/>
      <c r="EL21" s="16"/>
      <c r="EM21" s="21"/>
      <c r="EN21" s="21"/>
      <c r="EO21" s="21"/>
      <c r="EP21" s="21"/>
    </row>
    <row r="22" spans="1:146" ht="22.5">
      <c r="A22" s="16"/>
      <c r="B22" s="16" t="s">
        <v>21</v>
      </c>
      <c r="C22" s="21">
        <v>778.75</v>
      </c>
      <c r="D22" s="16" t="s">
        <v>21</v>
      </c>
      <c r="E22" s="21">
        <v>778.75</v>
      </c>
      <c r="F22" s="16" t="s">
        <v>21</v>
      </c>
      <c r="G22" s="21">
        <v>778.75</v>
      </c>
      <c r="H22" s="16" t="s">
        <v>21</v>
      </c>
      <c r="I22" s="21">
        <v>778.75</v>
      </c>
      <c r="J22" s="16" t="s">
        <v>21</v>
      </c>
      <c r="K22" s="21">
        <v>778.75</v>
      </c>
      <c r="L22" s="16" t="s">
        <v>21</v>
      </c>
      <c r="M22" s="21">
        <v>778.75</v>
      </c>
      <c r="N22" s="16" t="s">
        <v>21</v>
      </c>
      <c r="O22" s="21">
        <v>778.75</v>
      </c>
      <c r="P22" s="16" t="s">
        <v>21</v>
      </c>
      <c r="Q22" s="21">
        <v>778.75</v>
      </c>
      <c r="R22" s="16" t="s">
        <v>21</v>
      </c>
      <c r="S22" s="17">
        <f t="shared" si="0"/>
        <v>6230</v>
      </c>
      <c r="T22" s="16" t="s">
        <v>53</v>
      </c>
      <c r="U22" s="21"/>
      <c r="V22" s="21">
        <v>55.63</v>
      </c>
      <c r="W22" s="16"/>
      <c r="X22" s="21"/>
      <c r="Y22" s="23"/>
      <c r="Z22" s="16"/>
      <c r="AA22" s="21"/>
      <c r="AB22" s="23"/>
      <c r="AC22" s="66" t="s">
        <v>507</v>
      </c>
      <c r="AD22" s="66" t="s">
        <v>508</v>
      </c>
      <c r="AE22" s="66">
        <v>2223.26</v>
      </c>
      <c r="AF22" s="16"/>
      <c r="AG22" s="19" t="s">
        <v>237</v>
      </c>
      <c r="AH22" s="20"/>
      <c r="AI22" s="21">
        <v>166.88</v>
      </c>
      <c r="AJ22" s="16" t="s">
        <v>147</v>
      </c>
      <c r="AK22" s="21" t="s">
        <v>148</v>
      </c>
      <c r="AL22" s="21">
        <v>859.66</v>
      </c>
      <c r="AM22" s="16" t="s">
        <v>191</v>
      </c>
      <c r="AN22" s="21" t="s">
        <v>192</v>
      </c>
      <c r="AO22" s="21">
        <v>107.73</v>
      </c>
      <c r="AP22" s="16"/>
      <c r="AQ22" s="21"/>
      <c r="AR22" s="21"/>
      <c r="AS22" s="16" t="s">
        <v>314</v>
      </c>
      <c r="AT22" s="21"/>
      <c r="AU22" s="21">
        <v>55.63</v>
      </c>
      <c r="AV22" s="16" t="s">
        <v>314</v>
      </c>
      <c r="AW22" s="21"/>
      <c r="AX22" s="21">
        <v>55.63</v>
      </c>
      <c r="AY22" s="19" t="s">
        <v>237</v>
      </c>
      <c r="AZ22" s="20"/>
      <c r="BA22" s="21">
        <v>166.88</v>
      </c>
      <c r="BB22" s="16"/>
      <c r="BC22" s="21"/>
      <c r="BD22" s="21"/>
      <c r="BE22" s="16" t="s">
        <v>314</v>
      </c>
      <c r="BF22" s="21"/>
      <c r="BG22" s="21">
        <v>55.63</v>
      </c>
      <c r="BH22" s="19" t="s">
        <v>233</v>
      </c>
      <c r="BI22" s="20" t="s">
        <v>262</v>
      </c>
      <c r="BJ22" s="21">
        <v>44.35</v>
      </c>
      <c r="BK22" s="16" t="s">
        <v>213</v>
      </c>
      <c r="BL22" s="21" t="s">
        <v>271</v>
      </c>
      <c r="BM22" s="21">
        <v>885.62</v>
      </c>
      <c r="BN22" s="16" t="s">
        <v>314</v>
      </c>
      <c r="BO22" s="21"/>
      <c r="BP22" s="21">
        <v>55.63</v>
      </c>
      <c r="BS22" s="16" t="s">
        <v>233</v>
      </c>
      <c r="BT22" s="21" t="s">
        <v>306</v>
      </c>
      <c r="BU22" s="21">
        <v>44.35</v>
      </c>
      <c r="BV22" s="16"/>
      <c r="BW22" s="21"/>
      <c r="BX22" s="21"/>
      <c r="BY22" s="19" t="s">
        <v>237</v>
      </c>
      <c r="BZ22" s="19"/>
      <c r="CA22" s="19">
        <v>166.88</v>
      </c>
      <c r="CB22" s="16"/>
      <c r="CC22" s="21"/>
      <c r="CD22" s="21"/>
      <c r="CE22" s="16"/>
      <c r="CF22" s="21"/>
      <c r="CG22" s="21"/>
      <c r="CH22" s="16"/>
      <c r="CI22" s="21"/>
      <c r="CJ22" s="21"/>
      <c r="CK22" s="16"/>
      <c r="CL22" s="21"/>
      <c r="CM22" s="21"/>
      <c r="CN22" s="16"/>
      <c r="CO22" s="21"/>
      <c r="CP22" s="21"/>
      <c r="CQ22" s="16"/>
      <c r="CR22" s="21"/>
      <c r="CS22" s="21"/>
      <c r="CT22" s="16"/>
      <c r="CU22" s="21"/>
      <c r="CV22" s="21"/>
      <c r="CW22" s="16"/>
      <c r="CX22" s="21"/>
      <c r="CY22" s="21"/>
      <c r="CZ22" s="16"/>
      <c r="DA22" s="21"/>
      <c r="DB22" s="21"/>
      <c r="DE22" s="16"/>
      <c r="DF22" s="21"/>
      <c r="DG22" s="21"/>
      <c r="DH22" s="16"/>
      <c r="DI22" s="21"/>
      <c r="DJ22" s="21"/>
      <c r="DK22" s="16" t="s">
        <v>328</v>
      </c>
      <c r="DL22" s="21" t="s">
        <v>414</v>
      </c>
      <c r="DM22" s="63">
        <v>681.4</v>
      </c>
      <c r="DN22" s="16"/>
      <c r="DO22" s="21"/>
      <c r="DP22" s="21"/>
      <c r="DQ22" s="16"/>
      <c r="DR22" s="21"/>
      <c r="DS22" s="21"/>
      <c r="DT22" s="16"/>
      <c r="DU22" s="21"/>
      <c r="DV22" s="21"/>
      <c r="DW22" s="16"/>
      <c r="DX22" s="21"/>
      <c r="DY22" s="21"/>
      <c r="DZ22" s="16" t="s">
        <v>462</v>
      </c>
      <c r="EA22" s="21" t="s">
        <v>461</v>
      </c>
      <c r="EB22" s="103">
        <v>409.22</v>
      </c>
      <c r="EC22" s="16"/>
      <c r="ED22" s="21"/>
      <c r="EE22" s="21"/>
      <c r="EF22" s="16"/>
      <c r="EG22" s="21"/>
      <c r="EH22" s="21"/>
      <c r="EI22" s="16"/>
      <c r="EJ22" s="21"/>
      <c r="EK22" s="21"/>
      <c r="EL22" s="16"/>
      <c r="EM22" s="21"/>
      <c r="EN22" s="21"/>
      <c r="EO22" s="21"/>
      <c r="EP22" s="21"/>
    </row>
    <row r="23" spans="1:146" ht="22.5">
      <c r="A23" s="16"/>
      <c r="B23" s="16" t="s">
        <v>21</v>
      </c>
      <c r="C23" s="21">
        <v>55.63</v>
      </c>
      <c r="D23" s="16" t="s">
        <v>21</v>
      </c>
      <c r="E23" s="21">
        <v>55.63</v>
      </c>
      <c r="F23" s="16" t="s">
        <v>21</v>
      </c>
      <c r="G23" s="21">
        <v>55.63</v>
      </c>
      <c r="H23" s="16" t="s">
        <v>21</v>
      </c>
      <c r="I23" s="21">
        <v>55.63</v>
      </c>
      <c r="J23" s="16" t="s">
        <v>21</v>
      </c>
      <c r="K23" s="21">
        <v>55.63</v>
      </c>
      <c r="L23" s="16" t="s">
        <v>21</v>
      </c>
      <c r="M23" s="21">
        <v>55.63</v>
      </c>
      <c r="N23" s="16" t="s">
        <v>21</v>
      </c>
      <c r="O23" s="21">
        <v>55.63</v>
      </c>
      <c r="P23" s="16" t="s">
        <v>21</v>
      </c>
      <c r="Q23" s="21">
        <v>55.63</v>
      </c>
      <c r="R23" s="16" t="s">
        <v>21</v>
      </c>
      <c r="S23" s="17">
        <f t="shared" si="0"/>
        <v>445.04</v>
      </c>
      <c r="T23" s="16" t="s">
        <v>54</v>
      </c>
      <c r="U23" s="21"/>
      <c r="V23" s="21">
        <v>55.63</v>
      </c>
      <c r="W23" s="16"/>
      <c r="X23" s="21"/>
      <c r="Y23" s="23"/>
      <c r="Z23" s="16"/>
      <c r="AA23" s="21"/>
      <c r="AB23" s="23"/>
      <c r="AC23" s="66" t="s">
        <v>509</v>
      </c>
      <c r="AD23" s="66" t="s">
        <v>510</v>
      </c>
      <c r="AE23" s="66">
        <v>22.06</v>
      </c>
      <c r="AF23" s="16"/>
      <c r="AG23" s="16"/>
      <c r="AH23" s="21"/>
      <c r="AI23" s="21"/>
      <c r="AJ23" s="16" t="s">
        <v>313</v>
      </c>
      <c r="AK23" s="21"/>
      <c r="AL23" s="21">
        <v>55.63</v>
      </c>
      <c r="AM23" s="16" t="s">
        <v>193</v>
      </c>
      <c r="AN23" s="21" t="s">
        <v>192</v>
      </c>
      <c r="AO23" s="21">
        <v>133.44</v>
      </c>
      <c r="AP23" s="16"/>
      <c r="AQ23" s="21"/>
      <c r="AR23" s="21"/>
      <c r="AS23" s="19" t="s">
        <v>237</v>
      </c>
      <c r="AT23" s="20"/>
      <c r="AU23" s="21">
        <v>166.88</v>
      </c>
      <c r="AV23" s="16" t="s">
        <v>315</v>
      </c>
      <c r="AW23" s="21"/>
      <c r="AX23" s="21">
        <v>945.63</v>
      </c>
      <c r="AY23" s="16"/>
      <c r="AZ23" s="21"/>
      <c r="BA23" s="21"/>
      <c r="BB23" s="16"/>
      <c r="BC23" s="21"/>
      <c r="BD23" s="21"/>
      <c r="BE23" s="16" t="s">
        <v>315</v>
      </c>
      <c r="BF23" s="21"/>
      <c r="BG23" s="21">
        <v>945.63</v>
      </c>
      <c r="BH23" s="16" t="s">
        <v>263</v>
      </c>
      <c r="BI23" s="21" t="s">
        <v>264</v>
      </c>
      <c r="BJ23" s="21">
        <v>306.6</v>
      </c>
      <c r="BK23" s="16" t="s">
        <v>272</v>
      </c>
      <c r="BL23" s="21" t="s">
        <v>273</v>
      </c>
      <c r="BM23" s="21">
        <v>3013.7</v>
      </c>
      <c r="BN23" s="16" t="s">
        <v>315</v>
      </c>
      <c r="BO23" s="21"/>
      <c r="BP23" s="21">
        <v>945.63</v>
      </c>
      <c r="BS23" s="19" t="s">
        <v>194</v>
      </c>
      <c r="BT23" s="20"/>
      <c r="BU23" s="18">
        <v>1599.34</v>
      </c>
      <c r="BV23" s="19" t="s">
        <v>194</v>
      </c>
      <c r="BW23" s="20"/>
      <c r="BX23" s="18">
        <v>1599.34</v>
      </c>
      <c r="BY23" s="19" t="s">
        <v>194</v>
      </c>
      <c r="BZ23" s="20"/>
      <c r="CA23" s="18">
        <v>1599.34</v>
      </c>
      <c r="CB23" s="19" t="s">
        <v>194</v>
      </c>
      <c r="CC23" s="20"/>
      <c r="CD23" s="18">
        <v>1599.34</v>
      </c>
      <c r="CE23" s="19" t="s">
        <v>194</v>
      </c>
      <c r="CF23" s="20"/>
      <c r="CG23" s="18">
        <v>1599.34</v>
      </c>
      <c r="CH23" s="19" t="s">
        <v>194</v>
      </c>
      <c r="CI23" s="20"/>
      <c r="CJ23" s="18">
        <v>1599.34</v>
      </c>
      <c r="CK23" s="19" t="s">
        <v>194</v>
      </c>
      <c r="CL23" s="20"/>
      <c r="CM23" s="18">
        <v>1599.34</v>
      </c>
      <c r="CN23" s="19" t="s">
        <v>194</v>
      </c>
      <c r="CO23" s="20"/>
      <c r="CP23" s="18">
        <v>1599.34</v>
      </c>
      <c r="CQ23" s="19" t="s">
        <v>194</v>
      </c>
      <c r="CR23" s="20"/>
      <c r="CS23" s="18">
        <v>1599.34</v>
      </c>
      <c r="CT23" s="19" t="s">
        <v>194</v>
      </c>
      <c r="CU23" s="20"/>
      <c r="CV23" s="18">
        <v>1599.34</v>
      </c>
      <c r="CW23" s="19" t="s">
        <v>194</v>
      </c>
      <c r="CX23" s="20"/>
      <c r="CY23" s="18">
        <v>1599.34</v>
      </c>
      <c r="CZ23" s="19" t="s">
        <v>194</v>
      </c>
      <c r="DA23" s="20"/>
      <c r="DB23" s="18">
        <v>1599.34</v>
      </c>
      <c r="DE23" s="19" t="s">
        <v>194</v>
      </c>
      <c r="DF23" s="20"/>
      <c r="DG23" s="91">
        <v>1012.62</v>
      </c>
      <c r="DH23" s="19" t="s">
        <v>194</v>
      </c>
      <c r="DI23" s="20"/>
      <c r="DJ23" s="91">
        <v>1012.62</v>
      </c>
      <c r="DK23" s="19" t="s">
        <v>194</v>
      </c>
      <c r="DL23" s="20"/>
      <c r="DM23" s="91">
        <v>1012.62</v>
      </c>
      <c r="DN23" s="19" t="s">
        <v>194</v>
      </c>
      <c r="DO23" s="20"/>
      <c r="DP23" s="91">
        <v>1012.62</v>
      </c>
      <c r="DQ23" s="19" t="s">
        <v>194</v>
      </c>
      <c r="DR23" s="20"/>
      <c r="DS23" s="91">
        <v>1012.62</v>
      </c>
      <c r="DT23" s="19" t="s">
        <v>194</v>
      </c>
      <c r="DU23" s="20"/>
      <c r="DV23" s="91">
        <v>1012.62</v>
      </c>
      <c r="DW23" s="19" t="s">
        <v>194</v>
      </c>
      <c r="DX23" s="20"/>
      <c r="DY23" s="91">
        <v>1012.62</v>
      </c>
      <c r="DZ23" s="19" t="s">
        <v>194</v>
      </c>
      <c r="EA23" s="20"/>
      <c r="EB23" s="91">
        <v>1012.62</v>
      </c>
      <c r="EC23" s="19" t="s">
        <v>194</v>
      </c>
      <c r="ED23" s="20"/>
      <c r="EE23" s="91">
        <v>1012.62</v>
      </c>
      <c r="EF23" s="19" t="s">
        <v>194</v>
      </c>
      <c r="EG23" s="20"/>
      <c r="EH23" s="91">
        <v>1012.62</v>
      </c>
      <c r="EI23" s="19" t="s">
        <v>194</v>
      </c>
      <c r="EJ23" s="20"/>
      <c r="EK23" s="91">
        <v>1012.62</v>
      </c>
      <c r="EL23" s="19" t="s">
        <v>194</v>
      </c>
      <c r="EM23" s="20"/>
      <c r="EN23" s="91">
        <v>1012.62</v>
      </c>
      <c r="EO23" s="18"/>
      <c r="EP23" s="18"/>
    </row>
    <row r="24" spans="1:146" ht="22.5">
      <c r="A24" s="16"/>
      <c r="B24" s="16" t="s">
        <v>21</v>
      </c>
      <c r="C24" s="21">
        <v>55.63</v>
      </c>
      <c r="D24" s="16" t="s">
        <v>21</v>
      </c>
      <c r="E24" s="21">
        <v>55.63</v>
      </c>
      <c r="F24" s="16" t="s">
        <v>21</v>
      </c>
      <c r="G24" s="21">
        <v>55.63</v>
      </c>
      <c r="H24" s="16" t="s">
        <v>21</v>
      </c>
      <c r="I24" s="21">
        <v>55.63</v>
      </c>
      <c r="J24" s="16" t="s">
        <v>21</v>
      </c>
      <c r="K24" s="21">
        <v>55.63</v>
      </c>
      <c r="L24" s="16" t="s">
        <v>21</v>
      </c>
      <c r="M24" s="21">
        <v>55.63</v>
      </c>
      <c r="N24" s="16" t="s">
        <v>21</v>
      </c>
      <c r="O24" s="21">
        <v>55.63</v>
      </c>
      <c r="P24" s="16" t="s">
        <v>21</v>
      </c>
      <c r="Q24" s="21">
        <v>55.63</v>
      </c>
      <c r="R24" s="16" t="s">
        <v>21</v>
      </c>
      <c r="S24" s="17">
        <f t="shared" si="0"/>
        <v>445.04</v>
      </c>
      <c r="T24" s="16" t="s">
        <v>55</v>
      </c>
      <c r="U24" s="21"/>
      <c r="V24" s="21">
        <v>556.25</v>
      </c>
      <c r="W24" s="16"/>
      <c r="X24" s="21"/>
      <c r="Y24" s="23"/>
      <c r="Z24" s="16"/>
      <c r="AA24" s="21"/>
      <c r="AB24" s="23"/>
      <c r="AC24" s="16"/>
      <c r="AD24" s="16"/>
      <c r="AE24" s="16"/>
      <c r="AF24" s="16"/>
      <c r="AG24" s="16"/>
      <c r="AH24" s="21"/>
      <c r="AI24" s="21"/>
      <c r="AJ24" s="16" t="s">
        <v>314</v>
      </c>
      <c r="AK24" s="21"/>
      <c r="AL24" s="21">
        <v>55.63</v>
      </c>
      <c r="AM24" s="16" t="s">
        <v>194</v>
      </c>
      <c r="AN24" s="21" t="s">
        <v>195</v>
      </c>
      <c r="AO24" s="21">
        <v>859.66</v>
      </c>
      <c r="AP24" s="16"/>
      <c r="AQ24" s="21"/>
      <c r="AR24" s="21"/>
      <c r="AS24" s="16"/>
      <c r="AT24" s="21"/>
      <c r="AU24" s="21"/>
      <c r="AV24" s="19" t="s">
        <v>237</v>
      </c>
      <c r="AW24" s="20"/>
      <c r="AX24" s="21">
        <v>166.88</v>
      </c>
      <c r="AY24" s="16"/>
      <c r="AZ24" s="21"/>
      <c r="BA24" s="21"/>
      <c r="BB24" s="16"/>
      <c r="BC24" s="21"/>
      <c r="BD24" s="21"/>
      <c r="BE24" s="16"/>
      <c r="BF24" s="21"/>
      <c r="BG24" s="21"/>
      <c r="BH24" s="16" t="s">
        <v>313</v>
      </c>
      <c r="BI24" s="21"/>
      <c r="BJ24" s="21">
        <v>55.63</v>
      </c>
      <c r="BK24" s="16" t="s">
        <v>187</v>
      </c>
      <c r="BL24" s="21" t="s">
        <v>274</v>
      </c>
      <c r="BM24" s="21">
        <v>180.46</v>
      </c>
      <c r="BN24" s="16"/>
      <c r="BO24" s="21"/>
      <c r="BP24" s="21"/>
      <c r="BS24" s="16" t="s">
        <v>354</v>
      </c>
      <c r="BT24" s="21"/>
      <c r="BU24" s="21">
        <v>8955.63</v>
      </c>
      <c r="BV24" s="16" t="s">
        <v>354</v>
      </c>
      <c r="BW24" s="21"/>
      <c r="BX24" s="21">
        <v>8955.63</v>
      </c>
      <c r="BY24" s="16" t="s">
        <v>354</v>
      </c>
      <c r="BZ24" s="21"/>
      <c r="CA24" s="21">
        <v>8955.63</v>
      </c>
      <c r="CB24" s="16" t="s">
        <v>354</v>
      </c>
      <c r="CC24" s="21"/>
      <c r="CD24" s="21">
        <v>8955.63</v>
      </c>
      <c r="CE24" s="16" t="s">
        <v>354</v>
      </c>
      <c r="CF24" s="21"/>
      <c r="CG24" s="21">
        <v>8955.63</v>
      </c>
      <c r="CH24" s="16" t="s">
        <v>354</v>
      </c>
      <c r="CI24" s="21"/>
      <c r="CJ24" s="21">
        <v>8955.63</v>
      </c>
      <c r="CK24" s="16" t="s">
        <v>354</v>
      </c>
      <c r="CL24" s="21"/>
      <c r="CM24" s="21">
        <v>8955.63</v>
      </c>
      <c r="CN24" s="16" t="s">
        <v>354</v>
      </c>
      <c r="CO24" s="21"/>
      <c r="CP24" s="21">
        <v>8955.63</v>
      </c>
      <c r="CQ24" s="16" t="s">
        <v>354</v>
      </c>
      <c r="CR24" s="21"/>
      <c r="CS24" s="21">
        <v>8955.63</v>
      </c>
      <c r="CT24" s="16" t="s">
        <v>354</v>
      </c>
      <c r="CU24" s="21"/>
      <c r="CV24" s="21">
        <v>8955.63</v>
      </c>
      <c r="CW24" s="16" t="s">
        <v>354</v>
      </c>
      <c r="CX24" s="21"/>
      <c r="CY24" s="21">
        <v>8955.63</v>
      </c>
      <c r="CZ24" s="16" t="s">
        <v>354</v>
      </c>
      <c r="DA24" s="21"/>
      <c r="DB24" s="21">
        <v>8955.63</v>
      </c>
      <c r="DE24" s="16" t="s">
        <v>354</v>
      </c>
      <c r="DF24" s="21"/>
      <c r="DG24" s="63">
        <v>10037.9</v>
      </c>
      <c r="DH24" s="82" t="s">
        <v>354</v>
      </c>
      <c r="DI24" s="21"/>
      <c r="DJ24" s="63">
        <v>10037.9</v>
      </c>
      <c r="DK24" s="82" t="s">
        <v>354</v>
      </c>
      <c r="DL24" s="21"/>
      <c r="DM24" s="63">
        <v>10037.9</v>
      </c>
      <c r="DN24" s="82" t="s">
        <v>354</v>
      </c>
      <c r="DO24" s="21"/>
      <c r="DP24" s="63">
        <v>10037.9</v>
      </c>
      <c r="DQ24" s="82" t="s">
        <v>354</v>
      </c>
      <c r="DR24" s="21"/>
      <c r="DS24" s="63">
        <v>10037.9</v>
      </c>
      <c r="DT24" s="82" t="s">
        <v>354</v>
      </c>
      <c r="DU24" s="21"/>
      <c r="DV24" s="63">
        <v>10037.9</v>
      </c>
      <c r="DW24" s="82" t="s">
        <v>354</v>
      </c>
      <c r="DX24" s="21"/>
      <c r="DY24" s="63">
        <v>10037.9</v>
      </c>
      <c r="DZ24" s="82" t="s">
        <v>354</v>
      </c>
      <c r="EA24" s="21"/>
      <c r="EB24" s="63">
        <v>10037.9</v>
      </c>
      <c r="EC24" s="82" t="s">
        <v>354</v>
      </c>
      <c r="ED24" s="21"/>
      <c r="EE24" s="63">
        <v>10037.9</v>
      </c>
      <c r="EF24" s="82" t="s">
        <v>354</v>
      </c>
      <c r="EG24" s="21"/>
      <c r="EH24" s="63">
        <v>10037.9</v>
      </c>
      <c r="EI24" s="82" t="s">
        <v>354</v>
      </c>
      <c r="EJ24" s="21"/>
      <c r="EK24" s="63">
        <v>10037.9</v>
      </c>
      <c r="EL24" s="82" t="s">
        <v>354</v>
      </c>
      <c r="EM24" s="21"/>
      <c r="EN24" s="63">
        <v>10037.9</v>
      </c>
      <c r="EO24" s="21"/>
      <c r="EP24" s="21"/>
    </row>
    <row r="25" spans="1:146" ht="22.5">
      <c r="A25" s="16"/>
      <c r="B25" s="16" t="s">
        <v>21</v>
      </c>
      <c r="C25" s="21">
        <v>556.25</v>
      </c>
      <c r="D25" s="16" t="s">
        <v>21</v>
      </c>
      <c r="E25" s="21">
        <v>556.25</v>
      </c>
      <c r="F25" s="16" t="s">
        <v>21</v>
      </c>
      <c r="G25" s="21">
        <v>556.25</v>
      </c>
      <c r="H25" s="16" t="s">
        <v>21</v>
      </c>
      <c r="I25" s="21">
        <v>556.25</v>
      </c>
      <c r="J25" s="16" t="s">
        <v>21</v>
      </c>
      <c r="K25" s="21">
        <v>556.25</v>
      </c>
      <c r="L25" s="16" t="s">
        <v>21</v>
      </c>
      <c r="M25" s="21">
        <v>556.25</v>
      </c>
      <c r="N25" s="16" t="s">
        <v>21</v>
      </c>
      <c r="O25" s="21">
        <v>556.25</v>
      </c>
      <c r="P25" s="16" t="s">
        <v>21</v>
      </c>
      <c r="Q25" s="21">
        <v>556.25</v>
      </c>
      <c r="R25" s="16" t="s">
        <v>21</v>
      </c>
      <c r="S25" s="17">
        <f t="shared" si="0"/>
        <v>4450</v>
      </c>
      <c r="T25" s="16" t="s">
        <v>56</v>
      </c>
      <c r="U25" s="21"/>
      <c r="V25" s="21">
        <v>1557.5</v>
      </c>
      <c r="W25" s="16"/>
      <c r="X25" s="21"/>
      <c r="Y25" s="23"/>
      <c r="Z25" s="16"/>
      <c r="AA25" s="21"/>
      <c r="AB25" s="23"/>
      <c r="AC25" s="16"/>
      <c r="AD25" s="16"/>
      <c r="AE25" s="16"/>
      <c r="AF25" s="16"/>
      <c r="AG25" s="16"/>
      <c r="AH25" s="21"/>
      <c r="AI25" s="21"/>
      <c r="AJ25" s="19" t="s">
        <v>237</v>
      </c>
      <c r="AK25" s="20"/>
      <c r="AL25" s="21">
        <v>166.88</v>
      </c>
      <c r="AM25" s="12" t="s">
        <v>3</v>
      </c>
      <c r="AN25" s="21"/>
      <c r="AO25" s="21">
        <v>8955.62</v>
      </c>
      <c r="AP25" s="16"/>
      <c r="AQ25" s="21"/>
      <c r="AR25" s="21"/>
      <c r="AS25" s="16"/>
      <c r="AT25" s="21"/>
      <c r="AU25" s="21"/>
      <c r="AV25" s="16"/>
      <c r="AW25" s="21"/>
      <c r="AX25" s="21"/>
      <c r="AY25" s="16"/>
      <c r="AZ25" s="21"/>
      <c r="BA25" s="21"/>
      <c r="BB25" s="16"/>
      <c r="BC25" s="21"/>
      <c r="BD25" s="21"/>
      <c r="BE25" s="16"/>
      <c r="BF25" s="21"/>
      <c r="BG25" s="21"/>
      <c r="BH25" s="16" t="s">
        <v>314</v>
      </c>
      <c r="BI25" s="21"/>
      <c r="BJ25" s="21">
        <v>55.63</v>
      </c>
      <c r="BK25" s="16" t="s">
        <v>233</v>
      </c>
      <c r="BL25" s="21" t="s">
        <v>275</v>
      </c>
      <c r="BM25" s="21">
        <v>44.35</v>
      </c>
      <c r="BN25" s="16"/>
      <c r="BO25" s="21"/>
      <c r="BP25" s="21"/>
      <c r="BS25" s="16" t="s">
        <v>355</v>
      </c>
      <c r="BT25" s="21"/>
      <c r="BU25" s="21">
        <v>2781.25</v>
      </c>
      <c r="BV25" s="16" t="s">
        <v>355</v>
      </c>
      <c r="BW25" s="21"/>
      <c r="BX25" s="21">
        <v>2781.25</v>
      </c>
      <c r="BY25" s="16" t="s">
        <v>355</v>
      </c>
      <c r="BZ25" s="21"/>
      <c r="CA25" s="21">
        <v>2781.25</v>
      </c>
      <c r="CB25" s="16" t="s">
        <v>355</v>
      </c>
      <c r="CC25" s="21"/>
      <c r="CD25" s="21">
        <v>2781.25</v>
      </c>
      <c r="CE25" s="16" t="s">
        <v>355</v>
      </c>
      <c r="CF25" s="21"/>
      <c r="CG25" s="21">
        <v>2781.25</v>
      </c>
      <c r="CH25" s="16" t="s">
        <v>355</v>
      </c>
      <c r="CI25" s="21"/>
      <c r="CJ25" s="21">
        <v>2781.25</v>
      </c>
      <c r="CK25" s="16" t="s">
        <v>355</v>
      </c>
      <c r="CL25" s="21"/>
      <c r="CM25" s="21">
        <v>2781.25</v>
      </c>
      <c r="CN25" s="16" t="s">
        <v>355</v>
      </c>
      <c r="CO25" s="21"/>
      <c r="CP25" s="21">
        <v>2781.25</v>
      </c>
      <c r="CQ25" s="16" t="s">
        <v>355</v>
      </c>
      <c r="CR25" s="21"/>
      <c r="CS25" s="21">
        <v>2781.25</v>
      </c>
      <c r="CT25" s="16" t="s">
        <v>355</v>
      </c>
      <c r="CU25" s="21"/>
      <c r="CV25" s="21">
        <v>2781.25</v>
      </c>
      <c r="CW25" s="16" t="s">
        <v>355</v>
      </c>
      <c r="CX25" s="21"/>
      <c r="CY25" s="21">
        <v>2781.25</v>
      </c>
      <c r="CZ25" s="16" t="s">
        <v>355</v>
      </c>
      <c r="DA25" s="21"/>
      <c r="DB25" s="21">
        <v>2781.25</v>
      </c>
      <c r="DE25" s="16" t="s">
        <v>355</v>
      </c>
      <c r="DF25" s="21"/>
      <c r="DG25" s="63">
        <v>3105.65</v>
      </c>
      <c r="DH25" s="82" t="s">
        <v>355</v>
      </c>
      <c r="DI25" s="21"/>
      <c r="DJ25" s="63">
        <v>3105.65</v>
      </c>
      <c r="DK25" s="82" t="s">
        <v>355</v>
      </c>
      <c r="DL25" s="21"/>
      <c r="DM25" s="63">
        <v>3105.65</v>
      </c>
      <c r="DN25" s="82" t="s">
        <v>355</v>
      </c>
      <c r="DO25" s="21"/>
      <c r="DP25" s="63">
        <v>3105.65</v>
      </c>
      <c r="DQ25" s="82" t="s">
        <v>355</v>
      </c>
      <c r="DR25" s="21"/>
      <c r="DS25" s="63">
        <v>3105.65</v>
      </c>
      <c r="DT25" s="82" t="s">
        <v>355</v>
      </c>
      <c r="DU25" s="21"/>
      <c r="DV25" s="63">
        <v>3105.65</v>
      </c>
      <c r="DW25" s="82" t="s">
        <v>355</v>
      </c>
      <c r="DX25" s="21"/>
      <c r="DY25" s="63">
        <v>3105.65</v>
      </c>
      <c r="DZ25" s="82" t="s">
        <v>355</v>
      </c>
      <c r="EA25" s="21"/>
      <c r="EB25" s="63">
        <v>3105.65</v>
      </c>
      <c r="EC25" s="82" t="s">
        <v>355</v>
      </c>
      <c r="ED25" s="21"/>
      <c r="EE25" s="63">
        <v>3105.65</v>
      </c>
      <c r="EF25" s="82" t="s">
        <v>355</v>
      </c>
      <c r="EG25" s="21"/>
      <c r="EH25" s="63">
        <v>3105.65</v>
      </c>
      <c r="EI25" s="82" t="s">
        <v>355</v>
      </c>
      <c r="EJ25" s="21"/>
      <c r="EK25" s="63">
        <v>3105.65</v>
      </c>
      <c r="EL25" s="82" t="s">
        <v>355</v>
      </c>
      <c r="EM25" s="21"/>
      <c r="EN25" s="63">
        <v>3105.65</v>
      </c>
      <c r="EO25" s="21"/>
      <c r="EP25" s="21"/>
    </row>
    <row r="26" spans="1:146" ht="27.75" customHeight="1">
      <c r="A26" s="16"/>
      <c r="B26" s="16" t="s">
        <v>21</v>
      </c>
      <c r="C26" s="21">
        <v>1557.5</v>
      </c>
      <c r="D26" s="16" t="s">
        <v>21</v>
      </c>
      <c r="E26" s="21">
        <v>1557.5</v>
      </c>
      <c r="F26" s="16" t="s">
        <v>21</v>
      </c>
      <c r="G26" s="21">
        <v>1557.5</v>
      </c>
      <c r="H26" s="16" t="s">
        <v>21</v>
      </c>
      <c r="I26" s="21">
        <v>1557.5</v>
      </c>
      <c r="J26" s="16" t="s">
        <v>21</v>
      </c>
      <c r="K26" s="21">
        <v>1557.5</v>
      </c>
      <c r="L26" s="16" t="s">
        <v>21</v>
      </c>
      <c r="M26" s="21">
        <v>1557.5</v>
      </c>
      <c r="N26" s="16" t="s">
        <v>21</v>
      </c>
      <c r="O26" s="21">
        <v>1557.5</v>
      </c>
      <c r="P26" s="16" t="s">
        <v>21</v>
      </c>
      <c r="Q26" s="21">
        <v>1557.5</v>
      </c>
      <c r="R26" s="16" t="s">
        <v>21</v>
      </c>
      <c r="S26" s="17">
        <f t="shared" si="0"/>
        <v>12460</v>
      </c>
      <c r="T26" s="16" t="s">
        <v>57</v>
      </c>
      <c r="U26" s="21"/>
      <c r="V26" s="21">
        <v>278.13</v>
      </c>
      <c r="W26" s="16"/>
      <c r="X26" s="21"/>
      <c r="Y26" s="23"/>
      <c r="Z26" s="16"/>
      <c r="AA26" s="21"/>
      <c r="AB26" s="23"/>
      <c r="AC26" s="16"/>
      <c r="AD26" s="16"/>
      <c r="AE26" s="16"/>
      <c r="AF26" s="16"/>
      <c r="AG26" s="16"/>
      <c r="AH26" s="21"/>
      <c r="AI26" s="21"/>
      <c r="AJ26" s="16"/>
      <c r="AK26" s="21"/>
      <c r="AL26" s="21"/>
      <c r="AM26" s="16" t="s">
        <v>150</v>
      </c>
      <c r="AN26" s="21"/>
      <c r="AO26" s="21">
        <v>9511.87</v>
      </c>
      <c r="AP26" s="16"/>
      <c r="AQ26" s="21"/>
      <c r="AR26" s="21"/>
      <c r="AS26" s="16"/>
      <c r="AT26" s="21"/>
      <c r="AU26" s="21"/>
      <c r="AV26" s="16"/>
      <c r="AW26" s="21"/>
      <c r="AX26" s="21"/>
      <c r="AY26" s="16"/>
      <c r="AZ26" s="21"/>
      <c r="BA26" s="21"/>
      <c r="BB26" s="16"/>
      <c r="BC26" s="21"/>
      <c r="BD26" s="21"/>
      <c r="BE26" s="16"/>
      <c r="BF26" s="21"/>
      <c r="BG26" s="21"/>
      <c r="BH26" s="16"/>
      <c r="BI26" s="21"/>
      <c r="BJ26" s="21"/>
      <c r="BK26" s="16" t="s">
        <v>269</v>
      </c>
      <c r="BL26" s="21" t="s">
        <v>276</v>
      </c>
      <c r="BM26" s="21">
        <v>600.3</v>
      </c>
      <c r="BN26" s="16"/>
      <c r="BO26" s="21"/>
      <c r="BP26" s="21"/>
      <c r="BS26" s="16"/>
      <c r="BT26" s="21"/>
      <c r="BU26" s="21"/>
      <c r="BV26" s="16"/>
      <c r="BW26" s="21"/>
      <c r="BX26" s="21"/>
      <c r="BY26" s="16"/>
      <c r="BZ26" s="21"/>
      <c r="CA26" s="21"/>
      <c r="CB26" s="16"/>
      <c r="CC26" s="21"/>
      <c r="CD26" s="21"/>
      <c r="CE26" s="16"/>
      <c r="CF26" s="21"/>
      <c r="CG26" s="21"/>
      <c r="CH26" s="16"/>
      <c r="CI26" s="21"/>
      <c r="CJ26" s="21"/>
      <c r="CK26" s="16"/>
      <c r="CL26" s="21"/>
      <c r="CM26" s="21"/>
      <c r="CN26" s="16"/>
      <c r="CO26" s="21"/>
      <c r="CP26" s="21"/>
      <c r="CQ26" s="16"/>
      <c r="CR26" s="21"/>
      <c r="CS26" s="21"/>
      <c r="CT26" s="16"/>
      <c r="CU26" s="21"/>
      <c r="CV26" s="21"/>
      <c r="CW26" s="16"/>
      <c r="CX26" s="21"/>
      <c r="CY26" s="21"/>
      <c r="CZ26" s="16"/>
      <c r="DA26" s="21"/>
      <c r="DB26" s="21"/>
      <c r="DE26" s="16" t="s">
        <v>528</v>
      </c>
      <c r="DF26" s="21"/>
      <c r="DG26" s="63">
        <v>720.95</v>
      </c>
      <c r="DH26" s="82" t="s">
        <v>528</v>
      </c>
      <c r="DI26" s="21"/>
      <c r="DJ26" s="63">
        <v>720.95</v>
      </c>
      <c r="DK26" s="16" t="s">
        <v>329</v>
      </c>
      <c r="DL26" s="21" t="s">
        <v>414</v>
      </c>
      <c r="DM26" s="63">
        <v>4434.63</v>
      </c>
      <c r="DN26" s="82" t="s">
        <v>528</v>
      </c>
      <c r="DO26" s="21"/>
      <c r="DP26" s="63">
        <v>720.95</v>
      </c>
      <c r="DQ26" s="82" t="s">
        <v>528</v>
      </c>
      <c r="DR26" s="21"/>
      <c r="DS26" s="63">
        <v>720.95</v>
      </c>
      <c r="DT26" s="82" t="s">
        <v>528</v>
      </c>
      <c r="DU26" s="21"/>
      <c r="DV26" s="63">
        <v>720.95</v>
      </c>
      <c r="DW26" s="82" t="s">
        <v>528</v>
      </c>
      <c r="DX26" s="21"/>
      <c r="DY26" s="63">
        <v>720.95</v>
      </c>
      <c r="DZ26" s="82" t="s">
        <v>528</v>
      </c>
      <c r="EA26" s="21"/>
      <c r="EB26" s="63">
        <v>720.95</v>
      </c>
      <c r="EC26" s="82" t="s">
        <v>528</v>
      </c>
      <c r="ED26" s="21"/>
      <c r="EE26" s="63">
        <v>720.95</v>
      </c>
      <c r="EF26" s="82" t="s">
        <v>528</v>
      </c>
      <c r="EG26" s="21"/>
      <c r="EH26" s="63">
        <v>720.95</v>
      </c>
      <c r="EI26" s="82" t="s">
        <v>528</v>
      </c>
      <c r="EJ26" s="21"/>
      <c r="EK26" s="63">
        <v>720.95</v>
      </c>
      <c r="EL26" s="82" t="s">
        <v>528</v>
      </c>
      <c r="EM26" s="21"/>
      <c r="EN26" s="63">
        <v>720.95</v>
      </c>
      <c r="EO26" s="21"/>
      <c r="EP26" s="21"/>
    </row>
    <row r="27" spans="1:146" ht="17.25" customHeight="1">
      <c r="A27" s="16"/>
      <c r="B27" s="16" t="s">
        <v>21</v>
      </c>
      <c r="C27" s="21">
        <v>278.13</v>
      </c>
      <c r="D27" s="16" t="s">
        <v>21</v>
      </c>
      <c r="E27" s="21">
        <v>278.13</v>
      </c>
      <c r="F27" s="16" t="s">
        <v>21</v>
      </c>
      <c r="G27" s="21">
        <v>278.13</v>
      </c>
      <c r="H27" s="16" t="s">
        <v>21</v>
      </c>
      <c r="I27" s="21">
        <v>278.13</v>
      </c>
      <c r="J27" s="16" t="s">
        <v>21</v>
      </c>
      <c r="K27" s="21">
        <v>278.13</v>
      </c>
      <c r="L27" s="16" t="s">
        <v>21</v>
      </c>
      <c r="M27" s="21">
        <v>278.13</v>
      </c>
      <c r="N27" s="16" t="s">
        <v>21</v>
      </c>
      <c r="O27" s="21">
        <v>278.13</v>
      </c>
      <c r="P27" s="16" t="s">
        <v>21</v>
      </c>
      <c r="Q27" s="21">
        <v>278.13</v>
      </c>
      <c r="R27" s="16" t="s">
        <v>21</v>
      </c>
      <c r="S27" s="17">
        <f t="shared" si="0"/>
        <v>2225.0400000000004</v>
      </c>
      <c r="T27" s="12" t="s">
        <v>3</v>
      </c>
      <c r="U27" s="21"/>
      <c r="V27" s="21">
        <v>8844.38</v>
      </c>
      <c r="W27" s="16"/>
      <c r="X27" s="21"/>
      <c r="Y27" s="23"/>
      <c r="Z27" s="16"/>
      <c r="AA27" s="21"/>
      <c r="AB27" s="23"/>
      <c r="AC27" s="16"/>
      <c r="AD27" s="16"/>
      <c r="AE27" s="16"/>
      <c r="AF27" s="16"/>
      <c r="AG27" s="16"/>
      <c r="AH27" s="21"/>
      <c r="AI27" s="21"/>
      <c r="AJ27" s="16"/>
      <c r="AK27" s="21"/>
      <c r="AL27" s="21"/>
      <c r="AM27" s="16" t="s">
        <v>292</v>
      </c>
      <c r="AN27" s="21" t="s">
        <v>293</v>
      </c>
      <c r="AO27" s="21">
        <v>879.99</v>
      </c>
      <c r="AP27" s="16"/>
      <c r="AQ27" s="21"/>
      <c r="AR27" s="21"/>
      <c r="AS27" s="16"/>
      <c r="AT27" s="21"/>
      <c r="AU27" s="21"/>
      <c r="AV27" s="16"/>
      <c r="AW27" s="21"/>
      <c r="AX27" s="21"/>
      <c r="AY27" s="16"/>
      <c r="AZ27" s="21"/>
      <c r="BA27" s="21"/>
      <c r="BB27" s="16"/>
      <c r="BC27" s="21"/>
      <c r="BD27" s="21"/>
      <c r="BE27" s="16"/>
      <c r="BF27" s="21"/>
      <c r="BG27" s="21"/>
      <c r="BH27" s="16"/>
      <c r="BI27" s="21"/>
      <c r="BJ27" s="21"/>
      <c r="BK27" s="16" t="s">
        <v>277</v>
      </c>
      <c r="BL27" s="21" t="s">
        <v>278</v>
      </c>
      <c r="BM27" s="21">
        <v>96.97</v>
      </c>
      <c r="BN27" s="16"/>
      <c r="BO27" s="21"/>
      <c r="BP27" s="21"/>
      <c r="BS27" s="16"/>
      <c r="BT27" s="21"/>
      <c r="BU27" s="21"/>
      <c r="BV27" s="16"/>
      <c r="BW27" s="21"/>
      <c r="BX27" s="21"/>
      <c r="BY27" s="16"/>
      <c r="BZ27" s="21"/>
      <c r="CA27" s="21"/>
      <c r="CB27" s="16"/>
      <c r="CC27" s="21"/>
      <c r="CD27" s="21"/>
      <c r="CE27" s="16"/>
      <c r="CF27" s="21"/>
      <c r="CG27" s="21"/>
      <c r="CH27" s="16"/>
      <c r="CI27" s="21"/>
      <c r="CJ27" s="21"/>
      <c r="CK27" s="16"/>
      <c r="CL27" s="21"/>
      <c r="CM27" s="21"/>
      <c r="CN27" s="16"/>
      <c r="CO27" s="21"/>
      <c r="CP27" s="21"/>
      <c r="CQ27" s="16"/>
      <c r="CR27" s="21"/>
      <c r="CS27" s="21"/>
      <c r="CT27" s="16"/>
      <c r="CU27" s="21"/>
      <c r="CV27" s="21"/>
      <c r="CW27" s="16"/>
      <c r="CX27" s="21"/>
      <c r="CY27" s="21"/>
      <c r="CZ27" s="16"/>
      <c r="DA27" s="21"/>
      <c r="DB27" s="21"/>
      <c r="DE27" s="16"/>
      <c r="DF27" s="21"/>
      <c r="DG27" s="21"/>
      <c r="DH27" s="16"/>
      <c r="DI27" s="21"/>
      <c r="DJ27" s="21"/>
      <c r="DK27" s="16" t="s">
        <v>263</v>
      </c>
      <c r="DL27" s="21" t="s">
        <v>414</v>
      </c>
      <c r="DM27" s="103">
        <v>85.04</v>
      </c>
      <c r="DN27" s="16"/>
      <c r="DO27" s="21"/>
      <c r="DP27" s="21"/>
      <c r="DQ27" s="16"/>
      <c r="DR27" s="21"/>
      <c r="DS27" s="21"/>
      <c r="DT27" s="16"/>
      <c r="DU27" s="21"/>
      <c r="DV27" s="21"/>
      <c r="DW27" s="16"/>
      <c r="DX27" s="21"/>
      <c r="DY27" s="21"/>
      <c r="DZ27" s="16"/>
      <c r="EA27" s="21"/>
      <c r="EB27" s="21"/>
      <c r="EC27" s="16"/>
      <c r="ED27" s="21"/>
      <c r="EE27" s="21"/>
      <c r="EF27" s="16"/>
      <c r="EG27" s="21"/>
      <c r="EH27" s="21"/>
      <c r="EI27" s="16"/>
      <c r="EJ27" s="21"/>
      <c r="EK27" s="21"/>
      <c r="EL27" s="16"/>
      <c r="EM27" s="21"/>
      <c r="EN27" s="21"/>
      <c r="EO27" s="21"/>
      <c r="EP27" s="21"/>
    </row>
    <row r="28" spans="1:146" s="1" customFormat="1" ht="12.75">
      <c r="A28" s="12"/>
      <c r="B28" s="16" t="s">
        <v>21</v>
      </c>
      <c r="C28" s="21">
        <v>8844.38</v>
      </c>
      <c r="D28" s="16" t="s">
        <v>21</v>
      </c>
      <c r="E28" s="21">
        <v>8844.38</v>
      </c>
      <c r="F28" s="16" t="s">
        <v>21</v>
      </c>
      <c r="G28" s="21">
        <v>8844.38</v>
      </c>
      <c r="H28" s="16" t="s">
        <v>21</v>
      </c>
      <c r="I28" s="21">
        <v>8844.38</v>
      </c>
      <c r="J28" s="16" t="s">
        <v>21</v>
      </c>
      <c r="K28" s="21">
        <v>8844.38</v>
      </c>
      <c r="L28" s="16" t="s">
        <v>21</v>
      </c>
      <c r="M28" s="21">
        <v>8844.38</v>
      </c>
      <c r="N28" s="16" t="s">
        <v>21</v>
      </c>
      <c r="O28" s="21">
        <v>8844.38</v>
      </c>
      <c r="P28" s="16" t="s">
        <v>21</v>
      </c>
      <c r="Q28" s="21">
        <v>8844.38</v>
      </c>
      <c r="R28" s="16" t="s">
        <v>21</v>
      </c>
      <c r="S28" s="17">
        <f t="shared" si="0"/>
        <v>70755.04</v>
      </c>
      <c r="T28" s="12" t="s">
        <v>5</v>
      </c>
      <c r="U28" s="21"/>
      <c r="V28" s="21">
        <v>3726.88</v>
      </c>
      <c r="W28" s="26"/>
      <c r="X28" s="21"/>
      <c r="Y28" s="23"/>
      <c r="Z28" s="26"/>
      <c r="AA28" s="21"/>
      <c r="AB28" s="23"/>
      <c r="AC28" s="16"/>
      <c r="AD28" s="16"/>
      <c r="AE28" s="16"/>
      <c r="AF28" s="16"/>
      <c r="AG28" s="26"/>
      <c r="AH28" s="21"/>
      <c r="AI28" s="21"/>
      <c r="AJ28" s="26"/>
      <c r="AK28" s="21"/>
      <c r="AL28" s="21"/>
      <c r="AM28" s="16" t="s">
        <v>313</v>
      </c>
      <c r="AN28" s="21"/>
      <c r="AO28" s="21">
        <v>55.63</v>
      </c>
      <c r="AP28" s="26"/>
      <c r="AQ28" s="21"/>
      <c r="AR28" s="21"/>
      <c r="AS28" s="26"/>
      <c r="AT28" s="21"/>
      <c r="AU28" s="21"/>
      <c r="AV28" s="26"/>
      <c r="AW28" s="21"/>
      <c r="AX28" s="21"/>
      <c r="AY28" s="26"/>
      <c r="AZ28" s="21"/>
      <c r="BA28" s="21"/>
      <c r="BB28" s="26"/>
      <c r="BC28" s="21"/>
      <c r="BD28" s="21"/>
      <c r="BE28" s="26"/>
      <c r="BF28" s="21"/>
      <c r="BG28" s="21"/>
      <c r="BH28" s="26"/>
      <c r="BI28" s="21"/>
      <c r="BJ28" s="21"/>
      <c r="BK28" s="16" t="s">
        <v>294</v>
      </c>
      <c r="BL28" s="21"/>
      <c r="BM28" s="21">
        <v>294.53</v>
      </c>
      <c r="BN28" s="26"/>
      <c r="BO28" s="21"/>
      <c r="BP28" s="21"/>
      <c r="BQ28" s="10"/>
      <c r="BR28" s="10"/>
      <c r="BS28" s="26"/>
      <c r="BT28" s="21"/>
      <c r="BU28" s="21"/>
      <c r="BV28" s="26"/>
      <c r="BW28" s="21"/>
      <c r="BX28" s="21"/>
      <c r="BY28" s="26"/>
      <c r="BZ28" s="21"/>
      <c r="CA28" s="21"/>
      <c r="CB28" s="26"/>
      <c r="CC28" s="21"/>
      <c r="CD28" s="21"/>
      <c r="CE28" s="26"/>
      <c r="CF28" s="21"/>
      <c r="CG28" s="21"/>
      <c r="CH28" s="26"/>
      <c r="CI28" s="21"/>
      <c r="CJ28" s="21"/>
      <c r="CK28" s="26"/>
      <c r="CL28" s="21"/>
      <c r="CM28" s="21"/>
      <c r="CN28" s="26"/>
      <c r="CO28" s="21"/>
      <c r="CP28" s="21"/>
      <c r="CQ28" s="26"/>
      <c r="CR28" s="21"/>
      <c r="CS28" s="21"/>
      <c r="CT28" s="26"/>
      <c r="CU28" s="21"/>
      <c r="CV28" s="21"/>
      <c r="CW28" s="26"/>
      <c r="CX28" s="21"/>
      <c r="CY28" s="21"/>
      <c r="CZ28" s="26"/>
      <c r="DA28" s="21"/>
      <c r="DB28" s="21"/>
      <c r="DC28" s="10"/>
      <c r="DD28" s="10"/>
      <c r="DE28" s="26"/>
      <c r="DF28" s="21"/>
      <c r="DG28" s="21"/>
      <c r="DH28" s="26"/>
      <c r="DI28" s="21"/>
      <c r="DJ28" s="21"/>
      <c r="DK28" s="82" t="s">
        <v>307</v>
      </c>
      <c r="DL28" s="21"/>
      <c r="DM28" s="63">
        <v>166.37</v>
      </c>
      <c r="DN28" s="82" t="s">
        <v>307</v>
      </c>
      <c r="DO28" s="21"/>
      <c r="DP28" s="63">
        <v>166.37</v>
      </c>
      <c r="DQ28" s="82" t="s">
        <v>307</v>
      </c>
      <c r="DR28" s="21"/>
      <c r="DS28" s="63">
        <v>166.37</v>
      </c>
      <c r="DT28" s="82" t="s">
        <v>307</v>
      </c>
      <c r="DU28" s="21"/>
      <c r="DV28" s="63">
        <v>166.37</v>
      </c>
      <c r="DW28" s="82" t="s">
        <v>307</v>
      </c>
      <c r="DX28" s="21"/>
      <c r="DY28" s="63">
        <v>166.37</v>
      </c>
      <c r="DZ28" s="82" t="s">
        <v>307</v>
      </c>
      <c r="EA28" s="21"/>
      <c r="EB28" s="63">
        <v>166.37</v>
      </c>
      <c r="EC28" s="82" t="s">
        <v>307</v>
      </c>
      <c r="ED28" s="21"/>
      <c r="EE28" s="63">
        <v>166.37</v>
      </c>
      <c r="EF28" s="82" t="s">
        <v>307</v>
      </c>
      <c r="EG28" s="21"/>
      <c r="EH28" s="63">
        <v>166.37</v>
      </c>
      <c r="EI28" s="82" t="s">
        <v>307</v>
      </c>
      <c r="EJ28" s="21"/>
      <c r="EK28" s="63">
        <v>166.37</v>
      </c>
      <c r="EL28" s="82" t="s">
        <v>307</v>
      </c>
      <c r="EM28" s="21"/>
      <c r="EN28" s="63">
        <v>166.37</v>
      </c>
      <c r="EO28" s="21"/>
      <c r="EP28" s="21"/>
    </row>
    <row r="29" spans="1:146" s="1" customFormat="1" ht="12.75">
      <c r="A29" s="12"/>
      <c r="B29" s="16" t="s">
        <v>21</v>
      </c>
      <c r="C29" s="21">
        <v>166.88</v>
      </c>
      <c r="D29" s="16" t="s">
        <v>21</v>
      </c>
      <c r="E29" s="21">
        <v>166.88</v>
      </c>
      <c r="F29" s="16" t="s">
        <v>21</v>
      </c>
      <c r="G29" s="21">
        <v>166.88</v>
      </c>
      <c r="H29" s="16" t="s">
        <v>21</v>
      </c>
      <c r="I29" s="21">
        <v>166.88</v>
      </c>
      <c r="J29" s="16" t="s">
        <v>21</v>
      </c>
      <c r="K29" s="21">
        <v>166.88</v>
      </c>
      <c r="L29" s="16" t="s">
        <v>21</v>
      </c>
      <c r="M29" s="21">
        <v>166.88</v>
      </c>
      <c r="N29" s="16" t="s">
        <v>21</v>
      </c>
      <c r="O29" s="21">
        <v>166.88</v>
      </c>
      <c r="P29" s="16" t="s">
        <v>21</v>
      </c>
      <c r="Q29" s="21">
        <v>166.88</v>
      </c>
      <c r="R29" s="16" t="s">
        <v>21</v>
      </c>
      <c r="S29" s="17">
        <f t="shared" si="0"/>
        <v>1335.04</v>
      </c>
      <c r="T29" s="18" t="s">
        <v>25</v>
      </c>
      <c r="U29" s="21"/>
      <c r="V29" s="21">
        <v>350.6</v>
      </c>
      <c r="W29" s="16"/>
      <c r="X29" s="21"/>
      <c r="Y29" s="23"/>
      <c r="Z29" s="16"/>
      <c r="AA29" s="21"/>
      <c r="AB29" s="23"/>
      <c r="AC29" s="16"/>
      <c r="AD29" s="16"/>
      <c r="AE29" s="16"/>
      <c r="AF29" s="16"/>
      <c r="AG29" s="16"/>
      <c r="AH29" s="21"/>
      <c r="AI29" s="21"/>
      <c r="AJ29" s="16"/>
      <c r="AK29" s="21"/>
      <c r="AL29" s="21"/>
      <c r="AM29" s="16" t="s">
        <v>314</v>
      </c>
      <c r="AN29" s="21"/>
      <c r="AO29" s="21">
        <v>55.63</v>
      </c>
      <c r="AP29" s="16"/>
      <c r="AQ29" s="21"/>
      <c r="AR29" s="21"/>
      <c r="AS29" s="16"/>
      <c r="AT29" s="21"/>
      <c r="AU29" s="21"/>
      <c r="AV29" s="16"/>
      <c r="AW29" s="21"/>
      <c r="AX29" s="21"/>
      <c r="AY29" s="16"/>
      <c r="AZ29" s="21"/>
      <c r="BA29" s="21"/>
      <c r="BB29" s="16"/>
      <c r="BC29" s="21"/>
      <c r="BD29" s="21"/>
      <c r="BE29" s="16"/>
      <c r="BF29" s="21"/>
      <c r="BG29" s="21"/>
      <c r="BH29" s="16"/>
      <c r="BI29" s="21"/>
      <c r="BJ29" s="21"/>
      <c r="BK29" s="16" t="s">
        <v>313</v>
      </c>
      <c r="BL29" s="21"/>
      <c r="BM29" s="21">
        <v>55.63</v>
      </c>
      <c r="BN29" s="16"/>
      <c r="BO29" s="21"/>
      <c r="BP29" s="21"/>
      <c r="BQ29" s="10"/>
      <c r="BR29" s="10"/>
      <c r="BS29" s="16"/>
      <c r="BT29" s="21"/>
      <c r="BU29" s="21"/>
      <c r="BV29" s="16"/>
      <c r="BW29" s="21"/>
      <c r="BX29" s="21"/>
      <c r="BY29" s="16"/>
      <c r="BZ29" s="21"/>
      <c r="CA29" s="21"/>
      <c r="CB29" s="16"/>
      <c r="CC29" s="21"/>
      <c r="CD29" s="21"/>
      <c r="CE29" s="16"/>
      <c r="CF29" s="21"/>
      <c r="CG29" s="21"/>
      <c r="CH29" s="16"/>
      <c r="CI29" s="21"/>
      <c r="CJ29" s="21"/>
      <c r="CK29" s="16"/>
      <c r="CL29" s="21"/>
      <c r="CM29" s="21"/>
      <c r="CN29" s="16"/>
      <c r="CO29" s="21"/>
      <c r="CP29" s="21"/>
      <c r="CQ29" s="16"/>
      <c r="CR29" s="21"/>
      <c r="CS29" s="21"/>
      <c r="CT29" s="16"/>
      <c r="CU29" s="21"/>
      <c r="CV29" s="21"/>
      <c r="CW29" s="16"/>
      <c r="CX29" s="21"/>
      <c r="CY29" s="21"/>
      <c r="CZ29" s="16"/>
      <c r="DA29" s="21"/>
      <c r="DB29" s="21"/>
      <c r="DC29" s="10"/>
      <c r="DD29" s="10"/>
      <c r="DE29" s="16"/>
      <c r="DF29" s="21"/>
      <c r="DG29" s="21"/>
      <c r="DH29" s="16"/>
      <c r="DI29" s="21"/>
      <c r="DJ29" s="21"/>
      <c r="DK29" s="19" t="s">
        <v>309</v>
      </c>
      <c r="DL29" s="19"/>
      <c r="DM29" s="63">
        <v>110.92</v>
      </c>
      <c r="DN29" s="19" t="s">
        <v>309</v>
      </c>
      <c r="DO29" s="19"/>
      <c r="DP29" s="63">
        <v>110.92</v>
      </c>
      <c r="DQ29" s="19" t="s">
        <v>309</v>
      </c>
      <c r="DR29" s="19"/>
      <c r="DS29" s="63">
        <v>110.92</v>
      </c>
      <c r="DT29" s="19" t="s">
        <v>309</v>
      </c>
      <c r="DU29" s="19"/>
      <c r="DV29" s="63">
        <v>110.92</v>
      </c>
      <c r="DW29" s="19" t="s">
        <v>309</v>
      </c>
      <c r="DX29" s="19"/>
      <c r="DY29" s="63">
        <v>110.92</v>
      </c>
      <c r="DZ29" s="19" t="s">
        <v>309</v>
      </c>
      <c r="EA29" s="19"/>
      <c r="EB29" s="63">
        <v>110.92</v>
      </c>
      <c r="EC29" s="19" t="s">
        <v>309</v>
      </c>
      <c r="ED29" s="19"/>
      <c r="EE29" s="63">
        <v>110.92</v>
      </c>
      <c r="EF29" s="19" t="s">
        <v>309</v>
      </c>
      <c r="EG29" s="19"/>
      <c r="EH29" s="63">
        <v>110.92</v>
      </c>
      <c r="EI29" s="19" t="s">
        <v>309</v>
      </c>
      <c r="EJ29" s="19"/>
      <c r="EK29" s="63">
        <v>110.92</v>
      </c>
      <c r="EL29" s="19" t="s">
        <v>309</v>
      </c>
      <c r="EM29" s="19"/>
      <c r="EN29" s="63">
        <v>110.92</v>
      </c>
      <c r="EO29" s="21"/>
      <c r="EP29" s="21"/>
    </row>
    <row r="30" spans="1:146" s="1" customFormat="1" ht="22.5">
      <c r="A30" s="12"/>
      <c r="B30" s="16" t="s">
        <v>21</v>
      </c>
      <c r="C30" s="21">
        <v>111.25</v>
      </c>
      <c r="D30" s="16" t="s">
        <v>21</v>
      </c>
      <c r="E30" s="21">
        <v>111.25</v>
      </c>
      <c r="F30" s="16" t="s">
        <v>21</v>
      </c>
      <c r="G30" s="21">
        <v>111.25</v>
      </c>
      <c r="H30" s="16" t="s">
        <v>21</v>
      </c>
      <c r="I30" s="21">
        <v>111.25</v>
      </c>
      <c r="J30" s="16" t="s">
        <v>21</v>
      </c>
      <c r="K30" s="21">
        <v>111.25</v>
      </c>
      <c r="L30" s="16" t="s">
        <v>21</v>
      </c>
      <c r="M30" s="21">
        <v>111.25</v>
      </c>
      <c r="N30" s="16" t="s">
        <v>21</v>
      </c>
      <c r="O30" s="21">
        <v>111.25</v>
      </c>
      <c r="P30" s="16" t="s">
        <v>21</v>
      </c>
      <c r="Q30" s="21">
        <v>111.25</v>
      </c>
      <c r="R30" s="16" t="s">
        <v>21</v>
      </c>
      <c r="S30" s="17">
        <f t="shared" si="0"/>
        <v>890</v>
      </c>
      <c r="T30" s="16"/>
      <c r="U30" s="21"/>
      <c r="V30" s="21"/>
      <c r="W30" s="16"/>
      <c r="X30" s="21"/>
      <c r="Y30" s="23"/>
      <c r="Z30" s="16"/>
      <c r="AA30" s="21"/>
      <c r="AB30" s="23"/>
      <c r="AC30" s="16"/>
      <c r="AD30" s="16"/>
      <c r="AE30" s="16"/>
      <c r="AF30" s="16"/>
      <c r="AG30" s="16"/>
      <c r="AH30" s="21"/>
      <c r="AI30" s="21"/>
      <c r="AJ30" s="16"/>
      <c r="AK30" s="21"/>
      <c r="AL30" s="21"/>
      <c r="AM30" s="16" t="s">
        <v>315</v>
      </c>
      <c r="AN30" s="21"/>
      <c r="AO30" s="21">
        <v>945.63</v>
      </c>
      <c r="AP30" s="16"/>
      <c r="AQ30" s="21"/>
      <c r="AR30" s="21"/>
      <c r="AS30" s="16"/>
      <c r="AT30" s="21"/>
      <c r="AU30" s="21"/>
      <c r="AV30" s="16"/>
      <c r="AW30" s="21"/>
      <c r="AX30" s="21"/>
      <c r="AY30" s="16"/>
      <c r="AZ30" s="21"/>
      <c r="BA30" s="21"/>
      <c r="BB30" s="16"/>
      <c r="BC30" s="21"/>
      <c r="BD30" s="21"/>
      <c r="BE30" s="16"/>
      <c r="BF30" s="21"/>
      <c r="BG30" s="21"/>
      <c r="BH30" s="16"/>
      <c r="BI30" s="21"/>
      <c r="BJ30" s="21"/>
      <c r="BK30" s="16" t="s">
        <v>314</v>
      </c>
      <c r="BL30" s="21"/>
      <c r="BM30" s="21">
        <v>55.63</v>
      </c>
      <c r="BN30" s="16"/>
      <c r="BO30" s="21"/>
      <c r="BP30" s="21"/>
      <c r="BQ30" s="10"/>
      <c r="BR30" s="10"/>
      <c r="BS30" s="16"/>
      <c r="BT30" s="21"/>
      <c r="BU30" s="21"/>
      <c r="BV30" s="16"/>
      <c r="BW30" s="21"/>
      <c r="BX30" s="21"/>
      <c r="BY30" s="16"/>
      <c r="BZ30" s="21"/>
      <c r="CA30" s="21"/>
      <c r="CB30" s="16"/>
      <c r="CC30" s="21"/>
      <c r="CD30" s="21"/>
      <c r="CE30" s="16"/>
      <c r="CF30" s="21"/>
      <c r="CG30" s="21"/>
      <c r="CH30" s="16"/>
      <c r="CI30" s="21"/>
      <c r="CJ30" s="21"/>
      <c r="CK30" s="16"/>
      <c r="CL30" s="21"/>
      <c r="CM30" s="21"/>
      <c r="CN30" s="16"/>
      <c r="CO30" s="21"/>
      <c r="CP30" s="21"/>
      <c r="CQ30" s="16"/>
      <c r="CR30" s="21"/>
      <c r="CS30" s="21"/>
      <c r="CT30" s="16"/>
      <c r="CU30" s="21"/>
      <c r="CV30" s="21"/>
      <c r="CW30" s="16"/>
      <c r="CX30" s="21"/>
      <c r="CY30" s="21"/>
      <c r="CZ30" s="16"/>
      <c r="DA30" s="21"/>
      <c r="DB30" s="21"/>
      <c r="DC30" s="10"/>
      <c r="DD30" s="10"/>
      <c r="DE30" s="16"/>
      <c r="DF30" s="21"/>
      <c r="DG30" s="21"/>
      <c r="DH30" s="16"/>
      <c r="DI30" s="21"/>
      <c r="DJ30" s="21"/>
      <c r="DK30" s="82" t="s">
        <v>528</v>
      </c>
      <c r="DL30" s="21"/>
      <c r="DM30" s="63">
        <v>720.95</v>
      </c>
      <c r="DN30" s="16"/>
      <c r="DO30" s="21"/>
      <c r="DP30" s="21"/>
      <c r="DQ30" s="16"/>
      <c r="DR30" s="21"/>
      <c r="DS30" s="21"/>
      <c r="DT30" s="16"/>
      <c r="DU30" s="21"/>
      <c r="DV30" s="21"/>
      <c r="DW30" s="16"/>
      <c r="DX30" s="21"/>
      <c r="DY30" s="21"/>
      <c r="DZ30" s="16"/>
      <c r="EA30" s="21"/>
      <c r="EB30" s="21"/>
      <c r="EC30" s="16"/>
      <c r="ED30" s="21"/>
      <c r="EE30" s="21"/>
      <c r="EF30" s="16"/>
      <c r="EG30" s="21"/>
      <c r="EH30" s="21"/>
      <c r="EI30" s="16"/>
      <c r="EJ30" s="21"/>
      <c r="EK30" s="21"/>
      <c r="EL30" s="16"/>
      <c r="EM30" s="21"/>
      <c r="EN30" s="21"/>
      <c r="EO30" s="21"/>
      <c r="EP30" s="21"/>
    </row>
    <row r="31" spans="1:146" s="1" customFormat="1" ht="12.75">
      <c r="A31" s="12"/>
      <c r="B31" s="16" t="s">
        <v>21</v>
      </c>
      <c r="C31" s="21">
        <v>3726.88</v>
      </c>
      <c r="D31" s="16" t="s">
        <v>21</v>
      </c>
      <c r="E31" s="21">
        <v>3726.88</v>
      </c>
      <c r="F31" s="16" t="s">
        <v>21</v>
      </c>
      <c r="G31" s="21">
        <v>3726.88</v>
      </c>
      <c r="H31" s="16" t="s">
        <v>21</v>
      </c>
      <c r="I31" s="21">
        <v>3726.88</v>
      </c>
      <c r="J31" s="16" t="s">
        <v>21</v>
      </c>
      <c r="K31" s="21">
        <v>3726.88</v>
      </c>
      <c r="L31" s="16" t="s">
        <v>21</v>
      </c>
      <c r="M31" s="21">
        <v>3726.88</v>
      </c>
      <c r="N31" s="16" t="s">
        <v>21</v>
      </c>
      <c r="O31" s="21">
        <v>3726.88</v>
      </c>
      <c r="P31" s="16" t="s">
        <v>21</v>
      </c>
      <c r="Q31" s="21">
        <v>3726.88</v>
      </c>
      <c r="R31" s="16" t="s">
        <v>21</v>
      </c>
      <c r="S31" s="17">
        <f t="shared" si="0"/>
        <v>29815.040000000005</v>
      </c>
      <c r="T31" s="26"/>
      <c r="U31" s="21"/>
      <c r="V31" s="21"/>
      <c r="W31" s="26"/>
      <c r="X31" s="21"/>
      <c r="Y31" s="23"/>
      <c r="Z31" s="26"/>
      <c r="AA31" s="21"/>
      <c r="AB31" s="23"/>
      <c r="AC31" s="16"/>
      <c r="AD31" s="16"/>
      <c r="AE31" s="16"/>
      <c r="AF31" s="16"/>
      <c r="AG31" s="26"/>
      <c r="AH31" s="21"/>
      <c r="AI31" s="21"/>
      <c r="AJ31" s="26"/>
      <c r="AK31" s="21"/>
      <c r="AL31" s="21"/>
      <c r="AM31" s="19" t="s">
        <v>237</v>
      </c>
      <c r="AN31" s="20"/>
      <c r="AO31" s="21">
        <v>166.88</v>
      </c>
      <c r="AP31" s="26"/>
      <c r="AQ31" s="21"/>
      <c r="AR31" s="21"/>
      <c r="AS31" s="26"/>
      <c r="AT31" s="21"/>
      <c r="AU31" s="21"/>
      <c r="AV31" s="26"/>
      <c r="AW31" s="21"/>
      <c r="AX31" s="21"/>
      <c r="AY31" s="26"/>
      <c r="AZ31" s="21"/>
      <c r="BA31" s="21"/>
      <c r="BB31" s="26"/>
      <c r="BC31" s="21"/>
      <c r="BD31" s="21"/>
      <c r="BE31" s="26"/>
      <c r="BF31" s="21"/>
      <c r="BG31" s="21"/>
      <c r="BH31" s="26"/>
      <c r="BI31" s="21"/>
      <c r="BJ31" s="21"/>
      <c r="BK31" s="26"/>
      <c r="BL31" s="21"/>
      <c r="BM31" s="21"/>
      <c r="BN31" s="26"/>
      <c r="BO31" s="21"/>
      <c r="BP31" s="21"/>
      <c r="BQ31" s="10"/>
      <c r="BR31" s="10"/>
      <c r="BS31" s="26"/>
      <c r="BT31" s="21"/>
      <c r="BU31" s="21"/>
      <c r="BV31" s="26"/>
      <c r="BW31" s="21"/>
      <c r="BX31" s="21"/>
      <c r="BY31" s="26"/>
      <c r="BZ31" s="21"/>
      <c r="CA31" s="21"/>
      <c r="CB31" s="26"/>
      <c r="CC31" s="21"/>
      <c r="CD31" s="21"/>
      <c r="CE31" s="26"/>
      <c r="CF31" s="21"/>
      <c r="CG31" s="21"/>
      <c r="CH31" s="26"/>
      <c r="CI31" s="21"/>
      <c r="CJ31" s="21"/>
      <c r="CK31" s="26"/>
      <c r="CL31" s="21"/>
      <c r="CM31" s="21"/>
      <c r="CN31" s="26"/>
      <c r="CO31" s="21"/>
      <c r="CP31" s="21"/>
      <c r="CQ31" s="26"/>
      <c r="CR31" s="21"/>
      <c r="CS31" s="21"/>
      <c r="CT31" s="26"/>
      <c r="CU31" s="21"/>
      <c r="CV31" s="21"/>
      <c r="CW31" s="26"/>
      <c r="CX31" s="21"/>
      <c r="CY31" s="21"/>
      <c r="CZ31" s="26"/>
      <c r="DA31" s="21"/>
      <c r="DB31" s="21"/>
      <c r="DC31" s="10"/>
      <c r="DD31" s="10"/>
      <c r="DE31" s="26"/>
      <c r="DF31" s="21"/>
      <c r="DG31" s="21"/>
      <c r="DH31" s="26"/>
      <c r="DI31" s="21"/>
      <c r="DJ31" s="21"/>
      <c r="DK31" s="26"/>
      <c r="DL31" s="21"/>
      <c r="DM31" s="21"/>
      <c r="DN31" s="26"/>
      <c r="DO31" s="21"/>
      <c r="DP31" s="21"/>
      <c r="DQ31" s="26"/>
      <c r="DR31" s="21"/>
      <c r="DS31" s="21"/>
      <c r="DT31" s="26"/>
      <c r="DU31" s="21"/>
      <c r="DV31" s="21"/>
      <c r="DW31" s="26"/>
      <c r="DX31" s="21"/>
      <c r="DY31" s="21"/>
      <c r="DZ31" s="26"/>
      <c r="EA31" s="21"/>
      <c r="EB31" s="21"/>
      <c r="EC31" s="26"/>
      <c r="ED31" s="21"/>
      <c r="EE31" s="21"/>
      <c r="EF31" s="26"/>
      <c r="EG31" s="21"/>
      <c r="EH31" s="21"/>
      <c r="EI31" s="26"/>
      <c r="EJ31" s="21"/>
      <c r="EK31" s="21"/>
      <c r="EL31" s="26"/>
      <c r="EM31" s="21"/>
      <c r="EN31" s="21"/>
      <c r="EO31" s="21"/>
      <c r="EP31" s="21"/>
    </row>
    <row r="32" spans="1:146" s="1" customFormat="1" ht="12.75">
      <c r="A32" s="12"/>
      <c r="B32" s="16" t="s">
        <v>29</v>
      </c>
      <c r="C32" s="21">
        <v>5786.12</v>
      </c>
      <c r="D32" s="16" t="s">
        <v>29</v>
      </c>
      <c r="E32" s="21">
        <v>5786.12</v>
      </c>
      <c r="F32" s="16" t="s">
        <v>30</v>
      </c>
      <c r="G32" s="21">
        <v>5854.46</v>
      </c>
      <c r="H32" s="16" t="s">
        <v>31</v>
      </c>
      <c r="I32" s="21">
        <v>5900.02</v>
      </c>
      <c r="J32" s="16" t="s">
        <v>32</v>
      </c>
      <c r="K32" s="21">
        <v>5877.24</v>
      </c>
      <c r="L32" s="21" t="s">
        <v>38</v>
      </c>
      <c r="M32" s="21">
        <v>5808.9</v>
      </c>
      <c r="N32" s="16" t="s">
        <v>33</v>
      </c>
      <c r="O32" s="21">
        <v>5831.68</v>
      </c>
      <c r="P32" s="16" t="s">
        <v>33</v>
      </c>
      <c r="Q32" s="21">
        <v>5831.68</v>
      </c>
      <c r="R32" s="16" t="s">
        <v>33</v>
      </c>
      <c r="S32" s="17">
        <f t="shared" si="0"/>
        <v>46676.22</v>
      </c>
      <c r="T32" s="21"/>
      <c r="U32" s="21"/>
      <c r="V32" s="21"/>
      <c r="W32" s="21"/>
      <c r="X32" s="21"/>
      <c r="Y32" s="23"/>
      <c r="Z32" s="21"/>
      <c r="AA32" s="21"/>
      <c r="AB32" s="23"/>
      <c r="AC32" s="16"/>
      <c r="AD32" s="16"/>
      <c r="AE32" s="16"/>
      <c r="AF32" s="16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10"/>
      <c r="BR32" s="10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10"/>
      <c r="DD32" s="10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</row>
    <row r="33" spans="1:146" s="1" customFormat="1" ht="12.75">
      <c r="A33" s="12"/>
      <c r="B33" s="16" t="s">
        <v>29</v>
      </c>
      <c r="C33" s="21">
        <v>4053.84</v>
      </c>
      <c r="D33" s="16" t="s">
        <v>29</v>
      </c>
      <c r="E33" s="21">
        <v>4053.84</v>
      </c>
      <c r="F33" s="16" t="s">
        <v>30</v>
      </c>
      <c r="G33" s="21">
        <v>4101.72</v>
      </c>
      <c r="H33" s="16" t="s">
        <v>31</v>
      </c>
      <c r="I33" s="21">
        <v>4133.64</v>
      </c>
      <c r="J33" s="16" t="s">
        <v>32</v>
      </c>
      <c r="K33" s="21">
        <v>4117.68</v>
      </c>
      <c r="L33" s="21" t="s">
        <v>38</v>
      </c>
      <c r="M33" s="21">
        <v>4069.8</v>
      </c>
      <c r="N33" s="16" t="s">
        <v>33</v>
      </c>
      <c r="O33" s="21">
        <v>4085.76</v>
      </c>
      <c r="P33" s="16" t="s">
        <v>33</v>
      </c>
      <c r="Q33" s="21">
        <v>4085.76</v>
      </c>
      <c r="R33" s="16" t="s">
        <v>33</v>
      </c>
      <c r="S33" s="17">
        <f t="shared" si="0"/>
        <v>32702.04</v>
      </c>
      <c r="T33" s="21"/>
      <c r="U33" s="21"/>
      <c r="V33" s="21"/>
      <c r="W33" s="21"/>
      <c r="X33" s="21"/>
      <c r="Y33" s="23"/>
      <c r="Z33" s="21"/>
      <c r="AA33" s="21"/>
      <c r="AB33" s="23"/>
      <c r="AC33" s="16"/>
      <c r="AD33" s="16"/>
      <c r="AE33" s="16"/>
      <c r="AF33" s="16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10"/>
      <c r="BR33" s="10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10"/>
      <c r="DD33" s="10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</row>
    <row r="34" spans="1:146" s="1" customFormat="1" ht="12.75">
      <c r="A34" s="12"/>
      <c r="B34" s="16" t="s">
        <v>29</v>
      </c>
      <c r="C34" s="21">
        <v>16647.16</v>
      </c>
      <c r="D34" s="16" t="s">
        <v>29</v>
      </c>
      <c r="E34" s="21">
        <v>16647.16</v>
      </c>
      <c r="F34" s="16" t="s">
        <v>30</v>
      </c>
      <c r="G34" s="21">
        <v>16843.78</v>
      </c>
      <c r="H34" s="16" t="s">
        <v>31</v>
      </c>
      <c r="I34" s="21">
        <v>16974.86</v>
      </c>
      <c r="J34" s="16" t="s">
        <v>32</v>
      </c>
      <c r="K34" s="21">
        <v>16909.32</v>
      </c>
      <c r="L34" s="21" t="s">
        <v>38</v>
      </c>
      <c r="M34" s="21">
        <v>16712.7</v>
      </c>
      <c r="N34" s="16" t="s">
        <v>33</v>
      </c>
      <c r="O34" s="21">
        <v>16778.24</v>
      </c>
      <c r="P34" s="16" t="s">
        <v>33</v>
      </c>
      <c r="Q34" s="21">
        <v>16778.24</v>
      </c>
      <c r="R34" s="16" t="s">
        <v>33</v>
      </c>
      <c r="S34" s="17">
        <f t="shared" si="0"/>
        <v>134291.46</v>
      </c>
      <c r="T34" s="21"/>
      <c r="U34" s="21"/>
      <c r="V34" s="21"/>
      <c r="W34" s="21"/>
      <c r="X34" s="21"/>
      <c r="Y34" s="23"/>
      <c r="Z34" s="21"/>
      <c r="AA34" s="21"/>
      <c r="AB34" s="23"/>
      <c r="AC34" s="16"/>
      <c r="AD34" s="16"/>
      <c r="AE34" s="16"/>
      <c r="AF34" s="16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10"/>
      <c r="BR34" s="1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10"/>
      <c r="DD34" s="10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</row>
    <row r="35" spans="1:146" ht="31.5" customHeight="1">
      <c r="A35" s="14"/>
      <c r="B35" s="123" t="s">
        <v>7</v>
      </c>
      <c r="C35" s="123"/>
      <c r="D35" s="123" t="s">
        <v>7</v>
      </c>
      <c r="E35" s="123"/>
      <c r="F35" s="123" t="s">
        <v>7</v>
      </c>
      <c r="G35" s="123"/>
      <c r="H35" s="123" t="s">
        <v>7</v>
      </c>
      <c r="I35" s="123"/>
      <c r="J35" s="123" t="s">
        <v>7</v>
      </c>
      <c r="K35" s="123"/>
      <c r="L35" s="123" t="s">
        <v>7</v>
      </c>
      <c r="M35" s="123"/>
      <c r="N35" s="123" t="s">
        <v>7</v>
      </c>
      <c r="O35" s="123"/>
      <c r="P35" s="123" t="s">
        <v>7</v>
      </c>
      <c r="Q35" s="123"/>
      <c r="R35" s="123" t="s">
        <v>7</v>
      </c>
      <c r="S35" s="123"/>
      <c r="T35" s="123"/>
      <c r="U35" s="123"/>
      <c r="V35" s="8"/>
      <c r="W35" s="123"/>
      <c r="X35" s="123"/>
      <c r="Y35" s="8"/>
      <c r="Z35" s="123"/>
      <c r="AA35" s="123"/>
      <c r="AB35" s="8"/>
      <c r="AC35" s="16"/>
      <c r="AD35" s="16"/>
      <c r="AE35" s="16"/>
      <c r="AF35" s="16"/>
      <c r="AG35" s="123"/>
      <c r="AH35" s="123"/>
      <c r="AI35" s="8"/>
      <c r="AJ35" s="123"/>
      <c r="AK35" s="123"/>
      <c r="AL35" s="8"/>
      <c r="AM35" s="123"/>
      <c r="AN35" s="123"/>
      <c r="AO35" s="8"/>
      <c r="AP35" s="123"/>
      <c r="AQ35" s="123"/>
      <c r="AR35" s="8"/>
      <c r="AS35" s="123"/>
      <c r="AT35" s="123"/>
      <c r="AU35" s="8"/>
      <c r="AV35" s="123"/>
      <c r="AW35" s="123"/>
      <c r="AX35" s="8"/>
      <c r="AY35" s="123"/>
      <c r="AZ35" s="123"/>
      <c r="BA35" s="8"/>
      <c r="BB35" s="123"/>
      <c r="BC35" s="123"/>
      <c r="BD35" s="8"/>
      <c r="BE35" s="123"/>
      <c r="BF35" s="123"/>
      <c r="BG35" s="8"/>
      <c r="BH35" s="123"/>
      <c r="BI35" s="123"/>
      <c r="BJ35" s="8"/>
      <c r="BK35" s="123"/>
      <c r="BL35" s="123"/>
      <c r="BM35" s="8"/>
      <c r="BN35" s="123"/>
      <c r="BO35" s="123"/>
      <c r="BP35" s="8"/>
      <c r="BS35" s="123"/>
      <c r="BT35" s="123"/>
      <c r="BU35" s="8"/>
      <c r="BV35" s="123"/>
      <c r="BW35" s="123"/>
      <c r="BX35" s="8"/>
      <c r="BY35" s="123"/>
      <c r="BZ35" s="123"/>
      <c r="CA35" s="8"/>
      <c r="CB35" s="123"/>
      <c r="CC35" s="123"/>
      <c r="CD35" s="8"/>
      <c r="CE35" s="123"/>
      <c r="CF35" s="123"/>
      <c r="CG35" s="8"/>
      <c r="CH35" s="123"/>
      <c r="CI35" s="123"/>
      <c r="CJ35" s="8"/>
      <c r="CK35" s="123"/>
      <c r="CL35" s="123"/>
      <c r="CM35" s="8"/>
      <c r="CN35" s="123"/>
      <c r="CO35" s="123"/>
      <c r="CP35" s="8"/>
      <c r="CQ35" s="123"/>
      <c r="CR35" s="123"/>
      <c r="CS35" s="8"/>
      <c r="CT35" s="123"/>
      <c r="CU35" s="123"/>
      <c r="CV35" s="8"/>
      <c r="CW35" s="123"/>
      <c r="CX35" s="123"/>
      <c r="CY35" s="8"/>
      <c r="CZ35" s="123"/>
      <c r="DA35" s="123"/>
      <c r="DB35" s="8"/>
      <c r="DE35" s="123"/>
      <c r="DF35" s="123"/>
      <c r="DG35" s="53"/>
      <c r="DH35" s="123"/>
      <c r="DI35" s="123"/>
      <c r="DJ35" s="8"/>
      <c r="DK35" s="123"/>
      <c r="DL35" s="123"/>
      <c r="DM35" s="8"/>
      <c r="DN35" s="123"/>
      <c r="DO35" s="123"/>
      <c r="DP35" s="8"/>
      <c r="DQ35" s="123"/>
      <c r="DR35" s="123"/>
      <c r="DS35" s="8"/>
      <c r="DT35" s="123"/>
      <c r="DU35" s="123"/>
      <c r="DV35" s="8"/>
      <c r="DW35" s="123"/>
      <c r="DX35" s="123"/>
      <c r="DY35" s="8"/>
      <c r="DZ35" s="123"/>
      <c r="EA35" s="123"/>
      <c r="EB35" s="8"/>
      <c r="EC35" s="123"/>
      <c r="ED35" s="123"/>
      <c r="EE35" s="8"/>
      <c r="EF35" s="123"/>
      <c r="EG35" s="123"/>
      <c r="EH35" s="8"/>
      <c r="EI35" s="123"/>
      <c r="EJ35" s="123"/>
      <c r="EK35" s="8"/>
      <c r="EL35" s="123"/>
      <c r="EM35" s="123"/>
      <c r="EN35" s="8"/>
      <c r="EO35" s="8"/>
      <c r="EP35" s="8"/>
    </row>
    <row r="36" spans="1:146" ht="12" customHeight="1">
      <c r="A36" s="16"/>
      <c r="B36" s="16"/>
      <c r="C36" s="21"/>
      <c r="D36" s="16" t="s">
        <v>22</v>
      </c>
      <c r="E36" s="16">
        <v>1005.11</v>
      </c>
      <c r="F36" s="16" t="s">
        <v>22</v>
      </c>
      <c r="G36" s="21">
        <v>1005.11</v>
      </c>
      <c r="H36" s="16"/>
      <c r="I36" s="16"/>
      <c r="J36" s="16"/>
      <c r="K36" s="21"/>
      <c r="L36" s="21" t="s">
        <v>35</v>
      </c>
      <c r="M36" s="21">
        <v>1827.47</v>
      </c>
      <c r="N36" s="21"/>
      <c r="O36" s="21"/>
      <c r="P36" s="21"/>
      <c r="Q36" s="21"/>
      <c r="R36" s="12"/>
      <c r="S36" s="17">
        <f t="shared" si="0"/>
        <v>3837.69</v>
      </c>
      <c r="T36" s="27"/>
      <c r="U36" s="27"/>
      <c r="V36" s="27"/>
      <c r="W36" s="27"/>
      <c r="X36" s="27"/>
      <c r="Y36" s="28"/>
      <c r="Z36" s="27"/>
      <c r="AA36" s="27"/>
      <c r="AB36" s="28"/>
      <c r="AC36" s="16"/>
      <c r="AD36" s="16"/>
      <c r="AE36" s="16"/>
      <c r="AF36" s="16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E36" s="27"/>
      <c r="DF36" s="27"/>
      <c r="DG36" s="31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</row>
    <row r="37" spans="1:146" ht="14.25" customHeight="1">
      <c r="A37" s="18"/>
      <c r="B37" s="16"/>
      <c r="C37" s="21"/>
      <c r="D37" s="18" t="s">
        <v>23</v>
      </c>
      <c r="E37" s="29">
        <v>1508.58</v>
      </c>
      <c r="F37" s="16"/>
      <c r="G37" s="21"/>
      <c r="H37" s="16"/>
      <c r="I37" s="21"/>
      <c r="J37" s="16" t="s">
        <v>19</v>
      </c>
      <c r="K37" s="21">
        <v>92.04</v>
      </c>
      <c r="L37" s="21" t="s">
        <v>37</v>
      </c>
      <c r="M37" s="21">
        <v>957.79</v>
      </c>
      <c r="N37" s="21"/>
      <c r="O37" s="21"/>
      <c r="P37" s="21" t="s">
        <v>42</v>
      </c>
      <c r="Q37" s="21">
        <v>69.03</v>
      </c>
      <c r="R37" s="12"/>
      <c r="S37" s="17">
        <f t="shared" si="0"/>
        <v>2627.44</v>
      </c>
      <c r="T37" s="27"/>
      <c r="U37" s="27"/>
      <c r="V37" s="27"/>
      <c r="W37" s="27"/>
      <c r="X37" s="27"/>
      <c r="Y37" s="28"/>
      <c r="Z37" s="27"/>
      <c r="AA37" s="27"/>
      <c r="AB37" s="28"/>
      <c r="AC37" s="16"/>
      <c r="AD37" s="16"/>
      <c r="AE37" s="16"/>
      <c r="AF37" s="16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E37" s="27"/>
      <c r="DF37" s="27"/>
      <c r="DG37" s="31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</row>
    <row r="38" spans="1:146" ht="22.5" customHeight="1">
      <c r="A38" s="18"/>
      <c r="B38" s="16"/>
      <c r="C38" s="21"/>
      <c r="D38" s="18" t="s">
        <v>24</v>
      </c>
      <c r="E38" s="29">
        <v>3606.82</v>
      </c>
      <c r="F38" s="16"/>
      <c r="G38" s="21"/>
      <c r="H38" s="16"/>
      <c r="I38" s="21"/>
      <c r="J38" s="16"/>
      <c r="K38" s="21"/>
      <c r="L38" s="21"/>
      <c r="M38" s="21"/>
      <c r="N38" s="21"/>
      <c r="O38" s="21"/>
      <c r="P38" s="21"/>
      <c r="Q38" s="21"/>
      <c r="R38" s="12"/>
      <c r="S38" s="17">
        <f t="shared" si="0"/>
        <v>3606.82</v>
      </c>
      <c r="T38" s="27"/>
      <c r="U38" s="27"/>
      <c r="V38" s="27"/>
      <c r="W38" s="27"/>
      <c r="X38" s="27"/>
      <c r="Y38" s="28"/>
      <c r="Z38" s="27"/>
      <c r="AA38" s="27"/>
      <c r="AB38" s="28"/>
      <c r="AC38" s="16"/>
      <c r="AD38" s="16"/>
      <c r="AE38" s="16"/>
      <c r="AF38" s="16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E38" s="27"/>
      <c r="DF38" s="27"/>
      <c r="DG38" s="31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</row>
    <row r="39" spans="1:146" ht="17.25" customHeight="1">
      <c r="A39" s="18"/>
      <c r="B39" s="16"/>
      <c r="C39" s="21"/>
      <c r="D39" s="18" t="s">
        <v>26</v>
      </c>
      <c r="E39" s="29">
        <v>1971.8</v>
      </c>
      <c r="F39" s="16" t="s">
        <v>27</v>
      </c>
      <c r="G39" s="21">
        <v>228.18</v>
      </c>
      <c r="H39" s="30"/>
      <c r="I39" s="21"/>
      <c r="J39" s="18"/>
      <c r="K39" s="29"/>
      <c r="L39" s="29" t="s">
        <v>36</v>
      </c>
      <c r="M39" s="29"/>
      <c r="N39" s="29"/>
      <c r="O39" s="29"/>
      <c r="P39" s="29"/>
      <c r="Q39" s="29"/>
      <c r="R39" s="12"/>
      <c r="S39" s="17">
        <f t="shared" si="0"/>
        <v>2199.98</v>
      </c>
      <c r="T39" s="27"/>
      <c r="U39" s="27"/>
      <c r="V39" s="27"/>
      <c r="W39" s="27"/>
      <c r="X39" s="27"/>
      <c r="Y39" s="28"/>
      <c r="Z39" s="27"/>
      <c r="AA39" s="27"/>
      <c r="AB39" s="28"/>
      <c r="AC39" s="16"/>
      <c r="AD39" s="16"/>
      <c r="AE39" s="16"/>
      <c r="AF39" s="16"/>
      <c r="AG39" s="27"/>
      <c r="AH39" s="27"/>
      <c r="AI39" s="27"/>
      <c r="AJ39" s="27"/>
      <c r="AK39" s="27"/>
      <c r="AL39" s="27"/>
      <c r="AM39" s="27"/>
      <c r="AN39" s="27"/>
      <c r="AO39" s="27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</row>
    <row r="40" spans="1:146" ht="15" customHeight="1">
      <c r="A40" s="18"/>
      <c r="B40" s="16"/>
      <c r="C40" s="21"/>
      <c r="D40" s="18"/>
      <c r="E40" s="29"/>
      <c r="F40" s="16" t="s">
        <v>20</v>
      </c>
      <c r="G40" s="21">
        <v>190.45</v>
      </c>
      <c r="H40" s="16" t="s">
        <v>18</v>
      </c>
      <c r="I40" s="21">
        <v>380.9</v>
      </c>
      <c r="J40" s="16"/>
      <c r="K40" s="21"/>
      <c r="L40" s="21"/>
      <c r="M40" s="21"/>
      <c r="N40" s="21"/>
      <c r="O40" s="21"/>
      <c r="P40" s="21"/>
      <c r="Q40" s="21"/>
      <c r="R40" s="12"/>
      <c r="S40" s="17">
        <f t="shared" si="0"/>
        <v>571.3499999999999</v>
      </c>
      <c r="T40" s="27"/>
      <c r="U40" s="27"/>
      <c r="V40" s="27"/>
      <c r="W40" s="27"/>
      <c r="X40" s="27"/>
      <c r="Y40" s="28"/>
      <c r="Z40" s="27"/>
      <c r="AA40" s="27"/>
      <c r="AB40" s="28"/>
      <c r="AC40" s="16"/>
      <c r="AD40" s="16"/>
      <c r="AE40" s="16"/>
      <c r="AF40" s="16"/>
      <c r="AG40" s="27"/>
      <c r="AH40" s="27"/>
      <c r="AI40" s="27"/>
      <c r="AJ40" s="27"/>
      <c r="AK40" s="27"/>
      <c r="AL40" s="27"/>
      <c r="AM40" s="27"/>
      <c r="AN40" s="27"/>
      <c r="AO40" s="27"/>
      <c r="AP40" s="31"/>
      <c r="AQ40" s="27"/>
      <c r="AR40" s="27"/>
      <c r="AS40" s="31"/>
      <c r="AT40" s="27"/>
      <c r="AU40" s="27"/>
      <c r="AV40" s="31"/>
      <c r="AW40" s="27"/>
      <c r="AX40" s="27"/>
      <c r="AY40" s="31"/>
      <c r="AZ40" s="27"/>
      <c r="BA40" s="27"/>
      <c r="BB40" s="31"/>
      <c r="BC40" s="27"/>
      <c r="BD40" s="27"/>
      <c r="BE40" s="31"/>
      <c r="BF40" s="27"/>
      <c r="BG40" s="27"/>
      <c r="BH40" s="31"/>
      <c r="BI40" s="27"/>
      <c r="BJ40" s="27"/>
      <c r="BK40" s="31"/>
      <c r="BL40" s="27"/>
      <c r="BM40" s="27"/>
      <c r="BN40" s="31"/>
      <c r="BO40" s="27"/>
      <c r="BP40" s="27"/>
      <c r="BS40" s="31"/>
      <c r="BT40" s="27"/>
      <c r="BU40" s="27"/>
      <c r="BV40" s="31"/>
      <c r="BW40" s="27"/>
      <c r="BX40" s="27"/>
      <c r="BY40" s="31"/>
      <c r="BZ40" s="27"/>
      <c r="CA40" s="27"/>
      <c r="CB40" s="31"/>
      <c r="CC40" s="27"/>
      <c r="CD40" s="27"/>
      <c r="CE40" s="31"/>
      <c r="CF40" s="27"/>
      <c r="CG40" s="27"/>
      <c r="CH40" s="31"/>
      <c r="CI40" s="27"/>
      <c r="CJ40" s="27"/>
      <c r="CK40" s="31"/>
      <c r="CL40" s="27"/>
      <c r="CM40" s="27"/>
      <c r="CN40" s="31"/>
      <c r="CO40" s="27"/>
      <c r="CP40" s="27"/>
      <c r="CQ40" s="31"/>
      <c r="CR40" s="27"/>
      <c r="CS40" s="27"/>
      <c r="CT40" s="31"/>
      <c r="CU40" s="27"/>
      <c r="CV40" s="27"/>
      <c r="CW40" s="31"/>
      <c r="CX40" s="27"/>
      <c r="CY40" s="27"/>
      <c r="CZ40" s="31"/>
      <c r="DA40" s="27"/>
      <c r="DB40" s="27"/>
      <c r="DE40" s="31"/>
      <c r="DF40" s="27"/>
      <c r="DG40" s="31"/>
      <c r="DH40" s="31"/>
      <c r="DI40" s="27"/>
      <c r="DJ40" s="27"/>
      <c r="DK40" s="31"/>
      <c r="DL40" s="27"/>
      <c r="DM40" s="27"/>
      <c r="DN40" s="31"/>
      <c r="DO40" s="27"/>
      <c r="DP40" s="27"/>
      <c r="DQ40" s="31"/>
      <c r="DR40" s="27"/>
      <c r="DS40" s="27"/>
      <c r="DT40" s="31"/>
      <c r="DU40" s="27"/>
      <c r="DV40" s="27"/>
      <c r="DW40" s="31"/>
      <c r="DX40" s="27"/>
      <c r="DY40" s="27"/>
      <c r="DZ40" s="31"/>
      <c r="EA40" s="27"/>
      <c r="EB40" s="27"/>
      <c r="EC40" s="31"/>
      <c r="ED40" s="27"/>
      <c r="EE40" s="27"/>
      <c r="EF40" s="31"/>
      <c r="EG40" s="27"/>
      <c r="EH40" s="27"/>
      <c r="EI40" s="31"/>
      <c r="EJ40" s="27"/>
      <c r="EK40" s="27"/>
      <c r="EL40" s="31"/>
      <c r="EM40" s="27"/>
      <c r="EN40" s="27"/>
      <c r="EO40" s="27"/>
      <c r="EP40" s="27"/>
    </row>
    <row r="41" spans="1:146" ht="15.75" customHeight="1">
      <c r="A41" s="18"/>
      <c r="B41" s="16"/>
      <c r="C41" s="21"/>
      <c r="D41" s="18"/>
      <c r="E41" s="18"/>
      <c r="F41" s="16"/>
      <c r="G41" s="21"/>
      <c r="H41" s="16"/>
      <c r="I41" s="21"/>
      <c r="J41" s="16"/>
      <c r="K41" s="21"/>
      <c r="L41" s="21"/>
      <c r="M41" s="21"/>
      <c r="N41" s="21"/>
      <c r="O41" s="21"/>
      <c r="P41" s="21"/>
      <c r="Q41" s="21"/>
      <c r="R41" s="12"/>
      <c r="S41" s="17">
        <f t="shared" si="0"/>
        <v>0</v>
      </c>
      <c r="T41" s="27"/>
      <c r="U41" s="27"/>
      <c r="V41" s="27"/>
      <c r="W41" s="27"/>
      <c r="X41" s="27"/>
      <c r="Y41" s="28"/>
      <c r="Z41" s="27"/>
      <c r="AA41" s="27"/>
      <c r="AB41" s="28"/>
      <c r="AC41" s="16"/>
      <c r="AD41" s="16"/>
      <c r="AE41" s="16"/>
      <c r="AF41" s="16"/>
      <c r="AG41" s="27"/>
      <c r="AH41" s="27"/>
      <c r="AI41" s="27"/>
      <c r="AJ41" s="27"/>
      <c r="AK41" s="27"/>
      <c r="AL41" s="27"/>
      <c r="AM41" s="27"/>
      <c r="AN41" s="27"/>
      <c r="AO41" s="2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</row>
    <row r="42" spans="1:146" ht="21" customHeight="1">
      <c r="A42" s="18"/>
      <c r="B42" s="16"/>
      <c r="C42" s="21"/>
      <c r="D42" s="18"/>
      <c r="E42" s="18"/>
      <c r="F42" s="18"/>
      <c r="G42" s="29"/>
      <c r="H42" s="18" t="s">
        <v>28</v>
      </c>
      <c r="I42" s="29">
        <v>246.93</v>
      </c>
      <c r="J42" s="16"/>
      <c r="K42" s="21"/>
      <c r="L42" s="21"/>
      <c r="M42" s="21"/>
      <c r="N42" s="21"/>
      <c r="O42" s="21"/>
      <c r="P42" s="21"/>
      <c r="Q42" s="21"/>
      <c r="R42" s="12"/>
      <c r="S42" s="17">
        <f t="shared" si="0"/>
        <v>246.93</v>
      </c>
      <c r="T42" s="18"/>
      <c r="U42" s="29"/>
      <c r="V42" s="29"/>
      <c r="W42" s="18"/>
      <c r="X42" s="29"/>
      <c r="Y42" s="32"/>
      <c r="Z42" s="18"/>
      <c r="AA42" s="29"/>
      <c r="AB42" s="32"/>
      <c r="AC42" s="16"/>
      <c r="AD42" s="16"/>
      <c r="AE42" s="16"/>
      <c r="AF42" s="16"/>
      <c r="AG42" s="18"/>
      <c r="AH42" s="29"/>
      <c r="AI42" s="29"/>
      <c r="AJ42" s="18"/>
      <c r="AK42" s="29"/>
      <c r="AL42" s="29"/>
      <c r="AM42" s="18"/>
      <c r="AN42" s="29"/>
      <c r="AO42" s="29"/>
      <c r="AP42" s="18"/>
      <c r="AQ42" s="29"/>
      <c r="AR42" s="29"/>
      <c r="AS42" s="18"/>
      <c r="AT42" s="29"/>
      <c r="AU42" s="29"/>
      <c r="AV42" s="18"/>
      <c r="AW42" s="29"/>
      <c r="AX42" s="29"/>
      <c r="AY42" s="18"/>
      <c r="AZ42" s="29"/>
      <c r="BA42" s="29"/>
      <c r="BB42" s="18"/>
      <c r="BC42" s="29"/>
      <c r="BD42" s="29"/>
      <c r="BE42" s="18"/>
      <c r="BF42" s="29"/>
      <c r="BG42" s="29"/>
      <c r="BH42" s="18"/>
      <c r="BI42" s="29"/>
      <c r="BJ42" s="29"/>
      <c r="BK42" s="18"/>
      <c r="BL42" s="29"/>
      <c r="BM42" s="29"/>
      <c r="BN42" s="18"/>
      <c r="BO42" s="29"/>
      <c r="BP42" s="29"/>
      <c r="BS42" s="18"/>
      <c r="BT42" s="29"/>
      <c r="BU42" s="29"/>
      <c r="BV42" s="18"/>
      <c r="BW42" s="29"/>
      <c r="BX42" s="29"/>
      <c r="BY42" s="18"/>
      <c r="BZ42" s="29"/>
      <c r="CA42" s="29"/>
      <c r="CB42" s="18"/>
      <c r="CC42" s="29"/>
      <c r="CD42" s="29"/>
      <c r="CE42" s="18"/>
      <c r="CF42" s="29"/>
      <c r="CG42" s="29"/>
      <c r="CH42" s="18"/>
      <c r="CI42" s="29"/>
      <c r="CJ42" s="29"/>
      <c r="CK42" s="18"/>
      <c r="CL42" s="29"/>
      <c r="CM42" s="29"/>
      <c r="CN42" s="18"/>
      <c r="CO42" s="29"/>
      <c r="CP42" s="29"/>
      <c r="CQ42" s="18"/>
      <c r="CR42" s="29"/>
      <c r="CS42" s="29"/>
      <c r="CT42" s="18"/>
      <c r="CU42" s="29"/>
      <c r="CV42" s="29"/>
      <c r="CW42" s="18"/>
      <c r="CX42" s="29"/>
      <c r="CY42" s="29"/>
      <c r="CZ42" s="18"/>
      <c r="DA42" s="29"/>
      <c r="DB42" s="29"/>
      <c r="DE42" s="18"/>
      <c r="DF42" s="29"/>
      <c r="DG42" s="29"/>
      <c r="DH42" s="18"/>
      <c r="DI42" s="29"/>
      <c r="DJ42" s="29"/>
      <c r="DK42" s="18"/>
      <c r="DL42" s="29"/>
      <c r="DM42" s="29"/>
      <c r="DN42" s="18"/>
      <c r="DO42" s="29"/>
      <c r="DP42" s="29"/>
      <c r="DQ42" s="18"/>
      <c r="DR42" s="29"/>
      <c r="DS42" s="29"/>
      <c r="DT42" s="18"/>
      <c r="DU42" s="29"/>
      <c r="DV42" s="29"/>
      <c r="DW42" s="18"/>
      <c r="DX42" s="29"/>
      <c r="DY42" s="29"/>
      <c r="DZ42" s="18"/>
      <c r="EA42" s="29"/>
      <c r="EB42" s="29"/>
      <c r="EC42" s="18"/>
      <c r="ED42" s="29"/>
      <c r="EE42" s="29"/>
      <c r="EF42" s="18"/>
      <c r="EG42" s="29"/>
      <c r="EH42" s="29"/>
      <c r="EI42" s="18"/>
      <c r="EJ42" s="29"/>
      <c r="EK42" s="29"/>
      <c r="EL42" s="18"/>
      <c r="EM42" s="29"/>
      <c r="EN42" s="29"/>
      <c r="EO42" s="29"/>
      <c r="EP42" s="29"/>
    </row>
    <row r="43" spans="1:146" ht="12.75" customHeight="1">
      <c r="A43" s="18"/>
      <c r="B43" s="16"/>
      <c r="C43" s="21"/>
      <c r="D43" s="18"/>
      <c r="E43" s="18"/>
      <c r="F43" s="18"/>
      <c r="G43" s="29"/>
      <c r="H43" s="18"/>
      <c r="I43" s="29"/>
      <c r="J43" s="16"/>
      <c r="K43" s="21"/>
      <c r="L43" s="21" t="s">
        <v>36</v>
      </c>
      <c r="M43" s="21"/>
      <c r="N43" s="21"/>
      <c r="O43" s="21"/>
      <c r="P43" s="21"/>
      <c r="Q43" s="21"/>
      <c r="R43" s="12"/>
      <c r="S43" s="17">
        <f t="shared" si="0"/>
        <v>0</v>
      </c>
      <c r="T43" s="29"/>
      <c r="U43" s="29"/>
      <c r="V43" s="29"/>
      <c r="W43" s="29"/>
      <c r="X43" s="29"/>
      <c r="Y43" s="32"/>
      <c r="Z43" s="29"/>
      <c r="AA43" s="29"/>
      <c r="AB43" s="32"/>
      <c r="AC43" s="16"/>
      <c r="AD43" s="16"/>
      <c r="AE43" s="16"/>
      <c r="AF43" s="16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</row>
    <row r="44" spans="1:146" ht="19.5" customHeight="1">
      <c r="A44" s="18"/>
      <c r="B44" s="16"/>
      <c r="C44" s="21"/>
      <c r="D44" s="18"/>
      <c r="E44" s="18"/>
      <c r="F44" s="18"/>
      <c r="G44" s="29"/>
      <c r="H44" s="18"/>
      <c r="I44" s="29"/>
      <c r="J44" s="16"/>
      <c r="K44" s="21"/>
      <c r="L44" s="21"/>
      <c r="M44" s="21"/>
      <c r="N44" s="21" t="s">
        <v>40</v>
      </c>
      <c r="O44" s="21">
        <v>2426.42</v>
      </c>
      <c r="P44" s="21"/>
      <c r="Q44" s="21"/>
      <c r="R44" s="12"/>
      <c r="S44" s="17">
        <f t="shared" si="0"/>
        <v>2426.42</v>
      </c>
      <c r="T44" s="29"/>
      <c r="U44" s="29"/>
      <c r="V44" s="29"/>
      <c r="W44" s="29"/>
      <c r="X44" s="29"/>
      <c r="Y44" s="32"/>
      <c r="Z44" s="29"/>
      <c r="AA44" s="29"/>
      <c r="AB44" s="32"/>
      <c r="AC44" s="16"/>
      <c r="AD44" s="16"/>
      <c r="AE44" s="16"/>
      <c r="AF44" s="16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</row>
    <row r="45" spans="1:146" ht="19.5" customHeight="1">
      <c r="A45" s="18"/>
      <c r="B45" s="16"/>
      <c r="C45" s="21"/>
      <c r="D45" s="18"/>
      <c r="E45" s="18"/>
      <c r="F45" s="18"/>
      <c r="G45" s="29"/>
      <c r="H45" s="18"/>
      <c r="I45" s="29"/>
      <c r="J45" s="16"/>
      <c r="K45" s="21"/>
      <c r="L45" s="21"/>
      <c r="M45" s="21"/>
      <c r="N45" s="21"/>
      <c r="O45" s="21"/>
      <c r="P45" s="21" t="s">
        <v>43</v>
      </c>
      <c r="Q45" s="21">
        <v>3411.32</v>
      </c>
      <c r="R45" s="12"/>
      <c r="S45" s="17">
        <f t="shared" si="0"/>
        <v>3411.32</v>
      </c>
      <c r="T45" s="29"/>
      <c r="U45" s="29"/>
      <c r="V45" s="29"/>
      <c r="W45" s="29"/>
      <c r="X45" s="29"/>
      <c r="Y45" s="32"/>
      <c r="Z45" s="29"/>
      <c r="AA45" s="29"/>
      <c r="AB45" s="32"/>
      <c r="AC45" s="16"/>
      <c r="AD45" s="16"/>
      <c r="AE45" s="16"/>
      <c r="AF45" s="16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</row>
    <row r="46" spans="1:146" ht="56.25" customHeight="1">
      <c r="A46" s="18"/>
      <c r="B46" s="16"/>
      <c r="C46" s="21"/>
      <c r="D46" s="18"/>
      <c r="E46" s="18"/>
      <c r="F46" s="18"/>
      <c r="G46" s="29"/>
      <c r="H46" s="18"/>
      <c r="I46" s="29"/>
      <c r="J46" s="16"/>
      <c r="K46" s="21"/>
      <c r="L46" s="21"/>
      <c r="M46" s="21"/>
      <c r="N46" s="21"/>
      <c r="O46" s="21"/>
      <c r="P46" s="21" t="s">
        <v>36</v>
      </c>
      <c r="Q46" s="21"/>
      <c r="R46" s="12"/>
      <c r="S46" s="17">
        <f t="shared" si="0"/>
        <v>0</v>
      </c>
      <c r="T46" s="29"/>
      <c r="U46" s="29"/>
      <c r="V46" s="29"/>
      <c r="W46" s="29"/>
      <c r="X46" s="29"/>
      <c r="Y46" s="32"/>
      <c r="Z46" s="29"/>
      <c r="AA46" s="29"/>
      <c r="AB46" s="32"/>
      <c r="AC46" s="16"/>
      <c r="AD46" s="16"/>
      <c r="AE46" s="16"/>
      <c r="AF46" s="33" t="s">
        <v>310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4" t="s">
        <v>311</v>
      </c>
      <c r="BR46" s="34" t="s">
        <v>312</v>
      </c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4" t="s">
        <v>392</v>
      </c>
      <c r="DD46" s="34" t="s">
        <v>393</v>
      </c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34" t="s">
        <v>493</v>
      </c>
      <c r="EP46" s="34" t="s">
        <v>494</v>
      </c>
    </row>
    <row r="47" spans="1:146" ht="12.75">
      <c r="A47" s="12" t="s">
        <v>8</v>
      </c>
      <c r="B47" s="12"/>
      <c r="C47" s="17">
        <f>SUM(C8:C10)+C16+SUM(C28:C34)+SUM(C36:C46)</f>
        <v>60140.31</v>
      </c>
      <c r="D47" s="17"/>
      <c r="E47" s="17">
        <f>SUM(E8:E10)+E16+SUM(E28:E34)+SUM(E36:E46)</f>
        <v>68232.62</v>
      </c>
      <c r="F47" s="35"/>
      <c r="G47" s="17">
        <f>SUM(G8:G10)+G16+SUM(G28:G34)+SUM(G36:G46)</f>
        <v>61876.89</v>
      </c>
      <c r="H47" s="35"/>
      <c r="I47" s="17">
        <f>SUM(I8:I10)+I16+SUM(I28:I34)+SUM(I36:I46)</f>
        <v>61289.54000000001</v>
      </c>
      <c r="J47" s="35"/>
      <c r="K47" s="17">
        <f>SUM(K8:K10)+K16+SUM(K28:K34)+SUM(K36:K46)</f>
        <v>60649.47</v>
      </c>
      <c r="L47" s="17"/>
      <c r="M47" s="17">
        <f>SUM(M8:M10)+M16+SUM(M28:M34)+SUM(M36:M46)</f>
        <v>63029.850000000006</v>
      </c>
      <c r="N47" s="17"/>
      <c r="O47" s="17">
        <f>SUM(O8:O10)+O16+SUM(O28:O34)+SUM(O36:O46)</f>
        <v>62775.29000000001</v>
      </c>
      <c r="P47" s="17"/>
      <c r="Q47" s="17">
        <f>SUM(Q8:Q10)+Q16+SUM(Q28:Q34)+SUM(Q36:Q46)</f>
        <v>63829.22000000001</v>
      </c>
      <c r="R47" s="35"/>
      <c r="S47" s="17">
        <f t="shared" si="0"/>
        <v>501823.1900000001</v>
      </c>
      <c r="T47" s="29"/>
      <c r="U47" s="29"/>
      <c r="V47" s="29">
        <f>SUM(V8:V46)</f>
        <v>33889.02</v>
      </c>
      <c r="W47" s="29">
        <f aca="true" t="shared" si="1" ref="W47:AL47">SUM(W8:W46)</f>
        <v>0</v>
      </c>
      <c r="X47" s="29">
        <f t="shared" si="1"/>
        <v>0</v>
      </c>
      <c r="Y47" s="29">
        <f t="shared" si="1"/>
        <v>51035.53</v>
      </c>
      <c r="Z47" s="29">
        <f t="shared" si="1"/>
        <v>0</v>
      </c>
      <c r="AA47" s="29">
        <f t="shared" si="1"/>
        <v>0</v>
      </c>
      <c r="AB47" s="29">
        <f t="shared" si="1"/>
        <v>34172.899999999994</v>
      </c>
      <c r="AC47" s="29">
        <f t="shared" si="1"/>
        <v>0</v>
      </c>
      <c r="AD47" s="29">
        <f t="shared" si="1"/>
        <v>0</v>
      </c>
      <c r="AE47" s="29">
        <f t="shared" si="1"/>
        <v>34227.95999999999</v>
      </c>
      <c r="AF47" s="29">
        <f>S47+V47+Y47+AB47+AE47</f>
        <v>655148.6000000001</v>
      </c>
      <c r="AG47" s="29">
        <f t="shared" si="1"/>
        <v>0</v>
      </c>
      <c r="AH47" s="29">
        <f t="shared" si="1"/>
        <v>0</v>
      </c>
      <c r="AI47" s="29">
        <f t="shared" si="1"/>
        <v>37486.251010101005</v>
      </c>
      <c r="AJ47" s="29">
        <f t="shared" si="1"/>
        <v>0</v>
      </c>
      <c r="AK47" s="29">
        <f t="shared" si="1"/>
        <v>0</v>
      </c>
      <c r="AL47" s="29">
        <f t="shared" si="1"/>
        <v>46866.49250000001</v>
      </c>
      <c r="AM47" s="29"/>
      <c r="AN47" s="29"/>
      <c r="AO47" s="29">
        <f>SUM(AO8:AO46)</f>
        <v>86686.85000000002</v>
      </c>
      <c r="AP47" s="29">
        <f aca="true" t="shared" si="2" ref="AP47:AU47">SUM(AP8:AP46)</f>
        <v>0</v>
      </c>
      <c r="AQ47" s="29">
        <f t="shared" si="2"/>
        <v>0</v>
      </c>
      <c r="AR47" s="29">
        <f t="shared" si="2"/>
        <v>60477.939999999995</v>
      </c>
      <c r="AS47" s="29">
        <f t="shared" si="2"/>
        <v>0</v>
      </c>
      <c r="AT47" s="29">
        <f t="shared" si="2"/>
        <v>0</v>
      </c>
      <c r="AU47" s="29">
        <f t="shared" si="2"/>
        <v>49825.31999999999</v>
      </c>
      <c r="AV47" s="29"/>
      <c r="AW47" s="29"/>
      <c r="AX47" s="29">
        <f>SUM(AX8:AX46)</f>
        <v>41100.97999999999</v>
      </c>
      <c r="AY47" s="29">
        <f aca="true" t="shared" si="3" ref="AY47:BD47">SUM(AY8:AY46)</f>
        <v>0</v>
      </c>
      <c r="AZ47" s="29">
        <f t="shared" si="3"/>
        <v>0</v>
      </c>
      <c r="BA47" s="29">
        <f t="shared" si="3"/>
        <v>97963.43000000001</v>
      </c>
      <c r="BB47" s="29">
        <f t="shared" si="3"/>
        <v>0</v>
      </c>
      <c r="BC47" s="29">
        <f t="shared" si="3"/>
        <v>0</v>
      </c>
      <c r="BD47" s="29">
        <f t="shared" si="3"/>
        <v>36483.14</v>
      </c>
      <c r="BE47" s="29">
        <f aca="true" t="shared" si="4" ref="BE47:BM47">SUM(BE8:BE46)</f>
        <v>0</v>
      </c>
      <c r="BF47" s="29">
        <f t="shared" si="4"/>
        <v>0</v>
      </c>
      <c r="BG47" s="29">
        <f t="shared" si="4"/>
        <v>37306.97999999999</v>
      </c>
      <c r="BH47" s="29">
        <f t="shared" si="4"/>
        <v>0</v>
      </c>
      <c r="BI47" s="29">
        <f t="shared" si="4"/>
        <v>0</v>
      </c>
      <c r="BJ47" s="29">
        <f t="shared" si="4"/>
        <v>40500.96</v>
      </c>
      <c r="BK47" s="29">
        <f t="shared" si="4"/>
        <v>0</v>
      </c>
      <c r="BL47" s="29">
        <f t="shared" si="4"/>
        <v>0</v>
      </c>
      <c r="BM47" s="29">
        <f t="shared" si="4"/>
        <v>170663.62999999998</v>
      </c>
      <c r="BN47" s="29">
        <f>SUM(BN8:BN46)</f>
        <v>0</v>
      </c>
      <c r="BO47" s="29">
        <f>SUM(BO8:BO46)</f>
        <v>0</v>
      </c>
      <c r="BP47" s="29">
        <f>SUM(BP8:BP46)</f>
        <v>170215.51</v>
      </c>
      <c r="BQ47" s="29">
        <f>AI46:AI47+AL47+AO47+AR47+AU47+AX47+BA47+BD47+BG47+BJ47+BM47+BP47</f>
        <v>875577.483510101</v>
      </c>
      <c r="BR47" s="29">
        <f>BQ47+AF47</f>
        <v>1530726.083510101</v>
      </c>
      <c r="BS47" s="29"/>
      <c r="BT47" s="29"/>
      <c r="BU47" s="29">
        <f>SUM(BU8:BU46)</f>
        <v>42551.53</v>
      </c>
      <c r="BV47" s="29"/>
      <c r="BW47" s="29"/>
      <c r="BX47" s="29">
        <f>SUM(BX8:BX46)</f>
        <v>45745.10999999999</v>
      </c>
      <c r="BY47" s="29"/>
      <c r="BZ47" s="29"/>
      <c r="CA47" s="29">
        <f>SUM(CA8:CA46)</f>
        <v>56367.899999999994</v>
      </c>
      <c r="CB47" s="29"/>
      <c r="CC47" s="29"/>
      <c r="CD47" s="29">
        <f>SUM(CD8:CD46)</f>
        <v>250126.25</v>
      </c>
      <c r="CE47" s="29"/>
      <c r="CF47" s="29"/>
      <c r="CG47" s="29">
        <f>SUM(CG8:CG46)</f>
        <v>38694.92</v>
      </c>
      <c r="CH47" s="29"/>
      <c r="CI47" s="29"/>
      <c r="CJ47" s="29">
        <f>SUM(CJ8:CJ46)</f>
        <v>40945.299999999996</v>
      </c>
      <c r="CK47" s="29"/>
      <c r="CL47" s="29"/>
      <c r="CM47" s="29">
        <f>SUM(CM8:CM46)</f>
        <v>38238.54</v>
      </c>
      <c r="CN47" s="29"/>
      <c r="CO47" s="29"/>
      <c r="CP47" s="29">
        <f>SUM(CP8:CP46)</f>
        <v>40752.12</v>
      </c>
      <c r="CQ47" s="29"/>
      <c r="CR47" s="29"/>
      <c r="CS47" s="29">
        <f>SUM(CS8:CS46)</f>
        <v>43622.14</v>
      </c>
      <c r="CT47" s="29"/>
      <c r="CU47" s="29"/>
      <c r="CV47" s="29">
        <f>SUM(CV8:CV46)</f>
        <v>38225.92</v>
      </c>
      <c r="CW47" s="29"/>
      <c r="CX47" s="29"/>
      <c r="CY47" s="29">
        <f>SUM(CY8:CY46)</f>
        <v>43672.65</v>
      </c>
      <c r="CZ47" s="29"/>
      <c r="DA47" s="29"/>
      <c r="DB47" s="29">
        <f>SUM(DB8:DB46)</f>
        <v>39373.54</v>
      </c>
      <c r="DC47" s="10">
        <f>DB47+CY47+CV47+CS47+CP47+CM47+CJ47+CG47+CD47+CA47+BX47+BU47</f>
        <v>718315.92</v>
      </c>
      <c r="DD47" s="36">
        <f>DC47+BR47</f>
        <v>2249042.003510101</v>
      </c>
      <c r="DE47" s="29"/>
      <c r="DF47" s="29"/>
      <c r="DG47" s="29">
        <f>SUM(DG8:DG46)</f>
        <v>46941.67</v>
      </c>
      <c r="DH47" s="29"/>
      <c r="DI47" s="29"/>
      <c r="DJ47" s="29">
        <f>SUM(DJ8:DJ46)</f>
        <v>45110.329999999994</v>
      </c>
      <c r="DK47" s="29"/>
      <c r="DL47" s="29"/>
      <c r="DM47" s="29">
        <f>SUM(DM8:DM46)</f>
        <v>80421.96999999999</v>
      </c>
      <c r="DN47" s="29"/>
      <c r="DO47" s="29"/>
      <c r="DP47" s="29">
        <f>SUM(DP8:DP46)</f>
        <v>50283.43000000001</v>
      </c>
      <c r="DQ47" s="29"/>
      <c r="DR47" s="29"/>
      <c r="DS47" s="29">
        <f>SUM(DS8:DS46)</f>
        <v>106314.34999999996</v>
      </c>
      <c r="DT47" s="29"/>
      <c r="DU47" s="29"/>
      <c r="DV47" s="29">
        <f>SUM(DV8:DV46)</f>
        <v>48744.86000000001</v>
      </c>
      <c r="DW47" s="29"/>
      <c r="DX47" s="29"/>
      <c r="DY47" s="29">
        <f>SUM(DY8:DY46)</f>
        <v>45442.63</v>
      </c>
      <c r="DZ47" s="29"/>
      <c r="EA47" s="29"/>
      <c r="EB47" s="29">
        <f>SUM(EB8:EB46)</f>
        <v>50161.47</v>
      </c>
      <c r="EC47" s="29"/>
      <c r="ED47" s="29"/>
      <c r="EE47" s="29">
        <f>SUM(EE8:EE46)</f>
        <v>79247.74999999999</v>
      </c>
      <c r="EF47" s="29"/>
      <c r="EG47" s="29"/>
      <c r="EH47" s="29">
        <f>SUM(EH8:EH46)</f>
        <v>45325.21</v>
      </c>
      <c r="EI47" s="29"/>
      <c r="EJ47" s="29"/>
      <c r="EK47" s="29">
        <f>SUM(EK8:EK46)</f>
        <v>45377.2</v>
      </c>
      <c r="EL47" s="29"/>
      <c r="EM47" s="29"/>
      <c r="EN47" s="29">
        <f>SUM(EN8:EN46)</f>
        <v>45635.86</v>
      </c>
      <c r="EO47" s="29">
        <f>SUM(EO8:EO46)</f>
        <v>0</v>
      </c>
      <c r="EP47" s="29">
        <f>SUM(EP8:EP46)</f>
        <v>0</v>
      </c>
    </row>
    <row r="48" spans="1:146" s="2" customFormat="1" ht="28.5" customHeight="1">
      <c r="A48" s="37" t="s">
        <v>73</v>
      </c>
      <c r="B48" s="38" t="s">
        <v>58</v>
      </c>
      <c r="C48" s="39"/>
      <c r="D48" s="39"/>
      <c r="E48" s="39"/>
      <c r="F48" s="40"/>
      <c r="G48" s="39"/>
      <c r="H48" s="39"/>
      <c r="I48" s="39"/>
      <c r="J48" s="38"/>
      <c r="K48" s="39"/>
      <c r="L48" s="39"/>
      <c r="M48" s="39"/>
      <c r="N48" s="38"/>
      <c r="O48" s="39"/>
      <c r="P48" s="39"/>
      <c r="Q48" s="39"/>
      <c r="R48" s="38" t="s">
        <v>59</v>
      </c>
      <c r="S48" s="39"/>
      <c r="T48" s="29"/>
      <c r="U48" s="29"/>
      <c r="V48" s="29"/>
      <c r="W48" s="29"/>
      <c r="X48" s="29"/>
      <c r="Y48" s="32"/>
      <c r="Z48" s="29"/>
      <c r="AA48" s="29"/>
      <c r="AB48" s="32"/>
      <c r="AC48" s="38"/>
      <c r="AD48" s="38"/>
      <c r="AE48" s="38"/>
      <c r="AF48" s="29">
        <f aca="true" t="shared" si="5" ref="AF48:AF77">S48+V48+Y48+AB48+AE48</f>
        <v>0</v>
      </c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>
        <f aca="true" t="shared" si="6" ref="BQ48:BQ77">AI47:AI48+AL48+AO48+AR48+AU48+AX48+BA48+BD48+BG48+BJ48+BM48+BP48</f>
        <v>0</v>
      </c>
      <c r="BR48" s="29">
        <f aca="true" t="shared" si="7" ref="BR48:BR77">BQ48+AF48</f>
        <v>0</v>
      </c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10">
        <f aca="true" t="shared" si="8" ref="DC48:DC77">DB48+CY48+CV48+CS48+CP48+CM48+CJ48+CG48+CD48+CA48+BX48+BU48</f>
        <v>0</v>
      </c>
      <c r="DD48" s="36">
        <f aca="true" t="shared" si="9" ref="DD48:DD77">DC48+BR48</f>
        <v>0</v>
      </c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41"/>
      <c r="EP48" s="41"/>
    </row>
    <row r="49" spans="1:146" s="3" customFormat="1" ht="21">
      <c r="A49" s="42" t="s">
        <v>60</v>
      </c>
      <c r="B49" s="12"/>
      <c r="C49" s="17">
        <f>C47-C32-C33-C34</f>
        <v>33653.18999999999</v>
      </c>
      <c r="D49" s="17"/>
      <c r="E49" s="17">
        <f aca="true" t="shared" si="10" ref="E49:Q49">E47-E32-E33-E34</f>
        <v>41745.499999999985</v>
      </c>
      <c r="F49" s="17"/>
      <c r="G49" s="17">
        <f t="shared" si="10"/>
        <v>35076.93</v>
      </c>
      <c r="H49" s="17"/>
      <c r="I49" s="17">
        <f t="shared" si="10"/>
        <v>34281.020000000004</v>
      </c>
      <c r="J49" s="17"/>
      <c r="K49" s="17">
        <f t="shared" si="10"/>
        <v>33745.23</v>
      </c>
      <c r="L49" s="17"/>
      <c r="M49" s="17">
        <f t="shared" si="10"/>
        <v>36438.45</v>
      </c>
      <c r="N49" s="17"/>
      <c r="O49" s="17">
        <f t="shared" si="10"/>
        <v>36079.61</v>
      </c>
      <c r="P49" s="17"/>
      <c r="Q49" s="17">
        <f t="shared" si="10"/>
        <v>37133.54000000001</v>
      </c>
      <c r="R49" s="17"/>
      <c r="S49" s="17">
        <f>C49+E49+G49+I49+K49+M49+O49+Q49</f>
        <v>288153.47</v>
      </c>
      <c r="T49" s="17"/>
      <c r="U49" s="17"/>
      <c r="V49" s="17">
        <f>V47</f>
        <v>33889.02</v>
      </c>
      <c r="W49" s="17">
        <f aca="true" t="shared" si="11" ref="W49:AL49">W47</f>
        <v>0</v>
      </c>
      <c r="X49" s="17">
        <f t="shared" si="11"/>
        <v>0</v>
      </c>
      <c r="Y49" s="17">
        <f t="shared" si="11"/>
        <v>51035.53</v>
      </c>
      <c r="Z49" s="17">
        <f t="shared" si="11"/>
        <v>0</v>
      </c>
      <c r="AA49" s="17">
        <f t="shared" si="11"/>
        <v>0</v>
      </c>
      <c r="AB49" s="17">
        <f t="shared" si="11"/>
        <v>34172.899999999994</v>
      </c>
      <c r="AC49" s="17">
        <f t="shared" si="11"/>
        <v>0</v>
      </c>
      <c r="AD49" s="17">
        <f t="shared" si="11"/>
        <v>0</v>
      </c>
      <c r="AE49" s="17">
        <f t="shared" si="11"/>
        <v>34227.95999999999</v>
      </c>
      <c r="AF49" s="29">
        <f t="shared" si="5"/>
        <v>441478.88</v>
      </c>
      <c r="AG49" s="17">
        <f t="shared" si="11"/>
        <v>0</v>
      </c>
      <c r="AH49" s="17">
        <f t="shared" si="11"/>
        <v>0</v>
      </c>
      <c r="AI49" s="17">
        <f t="shared" si="11"/>
        <v>37486.251010101005</v>
      </c>
      <c r="AJ49" s="17">
        <f t="shared" si="11"/>
        <v>0</v>
      </c>
      <c r="AK49" s="17">
        <f t="shared" si="11"/>
        <v>0</v>
      </c>
      <c r="AL49" s="17">
        <f t="shared" si="11"/>
        <v>46866.49250000001</v>
      </c>
      <c r="AM49" s="17"/>
      <c r="AN49" s="17"/>
      <c r="AO49" s="29">
        <f>AO47</f>
        <v>86686.85000000002</v>
      </c>
      <c r="AP49" s="29">
        <f aca="true" t="shared" si="12" ref="AP49:AU49">AP47</f>
        <v>0</v>
      </c>
      <c r="AQ49" s="29">
        <f t="shared" si="12"/>
        <v>0</v>
      </c>
      <c r="AR49" s="29">
        <f t="shared" si="12"/>
        <v>60477.939999999995</v>
      </c>
      <c r="AS49" s="29">
        <f t="shared" si="12"/>
        <v>0</v>
      </c>
      <c r="AT49" s="29">
        <f t="shared" si="12"/>
        <v>0</v>
      </c>
      <c r="AU49" s="29">
        <f t="shared" si="12"/>
        <v>49825.31999999999</v>
      </c>
      <c r="AV49" s="29"/>
      <c r="AW49" s="29"/>
      <c r="AX49" s="29">
        <f>AX47</f>
        <v>41100.97999999999</v>
      </c>
      <c r="AY49" s="29">
        <f aca="true" t="shared" si="13" ref="AY49:BD49">AY47</f>
        <v>0</v>
      </c>
      <c r="AZ49" s="29">
        <f t="shared" si="13"/>
        <v>0</v>
      </c>
      <c r="BA49" s="29">
        <f t="shared" si="13"/>
        <v>97963.43000000001</v>
      </c>
      <c r="BB49" s="29">
        <f t="shared" si="13"/>
        <v>0</v>
      </c>
      <c r="BC49" s="29">
        <f t="shared" si="13"/>
        <v>0</v>
      </c>
      <c r="BD49" s="29">
        <f t="shared" si="13"/>
        <v>36483.14</v>
      </c>
      <c r="BE49" s="29">
        <f aca="true" t="shared" si="14" ref="BE49:BM49">BE47</f>
        <v>0</v>
      </c>
      <c r="BF49" s="29">
        <f t="shared" si="14"/>
        <v>0</v>
      </c>
      <c r="BG49" s="29">
        <f t="shared" si="14"/>
        <v>37306.97999999999</v>
      </c>
      <c r="BH49" s="29">
        <f t="shared" si="14"/>
        <v>0</v>
      </c>
      <c r="BI49" s="29">
        <f t="shared" si="14"/>
        <v>0</v>
      </c>
      <c r="BJ49" s="29">
        <f t="shared" si="14"/>
        <v>40500.96</v>
      </c>
      <c r="BK49" s="29">
        <f t="shared" si="14"/>
        <v>0</v>
      </c>
      <c r="BL49" s="29">
        <f t="shared" si="14"/>
        <v>0</v>
      </c>
      <c r="BM49" s="29">
        <f t="shared" si="14"/>
        <v>170663.62999999998</v>
      </c>
      <c r="BN49" s="29">
        <f>BN47</f>
        <v>0</v>
      </c>
      <c r="BO49" s="29">
        <f>BO47</f>
        <v>0</v>
      </c>
      <c r="BP49" s="29">
        <f>BP47</f>
        <v>170215.51</v>
      </c>
      <c r="BQ49" s="29">
        <f t="shared" si="6"/>
        <v>875577.483510101</v>
      </c>
      <c r="BR49" s="29">
        <f t="shared" si="7"/>
        <v>1317056.363510101</v>
      </c>
      <c r="BS49" s="29"/>
      <c r="BT49" s="29"/>
      <c r="BU49" s="29">
        <f>BU47</f>
        <v>42551.53</v>
      </c>
      <c r="BV49" s="29"/>
      <c r="BW49" s="29"/>
      <c r="BX49" s="29">
        <f>BX47</f>
        <v>45745.10999999999</v>
      </c>
      <c r="BY49" s="29"/>
      <c r="BZ49" s="29"/>
      <c r="CA49" s="29">
        <f>CA47</f>
        <v>56367.899999999994</v>
      </c>
      <c r="CB49" s="29"/>
      <c r="CC49" s="29"/>
      <c r="CD49" s="29">
        <f>CD47</f>
        <v>250126.25</v>
      </c>
      <c r="CE49" s="29"/>
      <c r="CF49" s="29"/>
      <c r="CG49" s="29">
        <f>CG47</f>
        <v>38694.92</v>
      </c>
      <c r="CH49" s="29"/>
      <c r="CI49" s="29"/>
      <c r="CJ49" s="29">
        <f>CJ47</f>
        <v>40945.299999999996</v>
      </c>
      <c r="CK49" s="29"/>
      <c r="CL49" s="29"/>
      <c r="CM49" s="29">
        <f>CM47</f>
        <v>38238.54</v>
      </c>
      <c r="CN49" s="29"/>
      <c r="CO49" s="29"/>
      <c r="CP49" s="29">
        <f>CP47</f>
        <v>40752.12</v>
      </c>
      <c r="CQ49" s="29"/>
      <c r="CR49" s="29"/>
      <c r="CS49" s="29">
        <f>CS47</f>
        <v>43622.14</v>
      </c>
      <c r="CT49" s="29"/>
      <c r="CU49" s="29"/>
      <c r="CV49" s="29">
        <f>CV47</f>
        <v>38225.92</v>
      </c>
      <c r="CW49" s="29"/>
      <c r="CX49" s="29"/>
      <c r="CY49" s="29">
        <f>CY47</f>
        <v>43672.65</v>
      </c>
      <c r="CZ49" s="29"/>
      <c r="DA49" s="29"/>
      <c r="DB49" s="29">
        <f>DB47</f>
        <v>39373.54</v>
      </c>
      <c r="DC49" s="10">
        <f t="shared" si="8"/>
        <v>718315.92</v>
      </c>
      <c r="DD49" s="36">
        <f t="shared" si="9"/>
        <v>2035372.283510101</v>
      </c>
      <c r="DE49" s="29"/>
      <c r="DF49" s="29"/>
      <c r="DG49" s="29">
        <f>DG47</f>
        <v>46941.67</v>
      </c>
      <c r="DH49" s="29"/>
      <c r="DI49" s="29"/>
      <c r="DJ49" s="29">
        <f>DJ47</f>
        <v>45110.329999999994</v>
      </c>
      <c r="DK49" s="29"/>
      <c r="DL49" s="29"/>
      <c r="DM49" s="29">
        <f>DM47</f>
        <v>80421.96999999999</v>
      </c>
      <c r="DN49" s="29"/>
      <c r="DO49" s="29"/>
      <c r="DP49" s="29">
        <f>DP47</f>
        <v>50283.43000000001</v>
      </c>
      <c r="DQ49" s="29"/>
      <c r="DR49" s="29"/>
      <c r="DS49" s="29">
        <f>DS47</f>
        <v>106314.34999999996</v>
      </c>
      <c r="DT49" s="29"/>
      <c r="DU49" s="29"/>
      <c r="DV49" s="29">
        <f>DV47</f>
        <v>48744.86000000001</v>
      </c>
      <c r="DW49" s="29"/>
      <c r="DX49" s="29"/>
      <c r="DY49" s="29">
        <f>DY47</f>
        <v>45442.63</v>
      </c>
      <c r="DZ49" s="29"/>
      <c r="EA49" s="29"/>
      <c r="EB49" s="29">
        <f>EB47</f>
        <v>50161.47</v>
      </c>
      <c r="EC49" s="29"/>
      <c r="ED49" s="29"/>
      <c r="EE49" s="29">
        <f>EE47</f>
        <v>79247.74999999999</v>
      </c>
      <c r="EF49" s="29"/>
      <c r="EG49" s="29"/>
      <c r="EH49" s="29">
        <f>EH47</f>
        <v>45325.21</v>
      </c>
      <c r="EI49" s="29"/>
      <c r="EJ49" s="29"/>
      <c r="EK49" s="29">
        <f>EK47</f>
        <v>45377.2</v>
      </c>
      <c r="EL49" s="29"/>
      <c r="EM49" s="29"/>
      <c r="EN49" s="29">
        <f>EN47</f>
        <v>45635.86</v>
      </c>
      <c r="EO49" s="29">
        <f>SUM(DG49:EN49)</f>
        <v>689006.7299999999</v>
      </c>
      <c r="EP49" s="29">
        <f>EP47</f>
        <v>0</v>
      </c>
    </row>
    <row r="50" spans="1:146" s="95" customFormat="1" ht="12.75">
      <c r="A50" s="86" t="s">
        <v>61</v>
      </c>
      <c r="B50" s="72"/>
      <c r="C50" s="87">
        <v>47726.27</v>
      </c>
      <c r="D50" s="87"/>
      <c r="E50" s="87">
        <v>47726.27</v>
      </c>
      <c r="F50" s="87"/>
      <c r="G50" s="87">
        <v>47726.27</v>
      </c>
      <c r="H50" s="87"/>
      <c r="I50" s="87">
        <v>47726.27</v>
      </c>
      <c r="J50" s="88"/>
      <c r="K50" s="87">
        <v>47726.27</v>
      </c>
      <c r="L50" s="87"/>
      <c r="M50" s="87">
        <v>47726.27</v>
      </c>
      <c r="N50" s="88"/>
      <c r="O50" s="87">
        <v>47726.27</v>
      </c>
      <c r="P50" s="87"/>
      <c r="Q50" s="87">
        <v>47726.27</v>
      </c>
      <c r="R50" s="88"/>
      <c r="S50" s="89">
        <f>S51+S52</f>
        <v>381810.16</v>
      </c>
      <c r="T50" s="90"/>
      <c r="U50" s="90"/>
      <c r="V50" s="91">
        <v>47726.27</v>
      </c>
      <c r="W50" s="90"/>
      <c r="X50" s="90"/>
      <c r="Y50" s="92">
        <v>47726.27</v>
      </c>
      <c r="Z50" s="90"/>
      <c r="AA50" s="90"/>
      <c r="AB50" s="91">
        <v>47726.27</v>
      </c>
      <c r="AC50" s="72"/>
      <c r="AD50" s="72"/>
      <c r="AE50" s="72">
        <v>47726.27</v>
      </c>
      <c r="AF50" s="91">
        <f t="shared" si="5"/>
        <v>572715.24</v>
      </c>
      <c r="AG50" s="90"/>
      <c r="AH50" s="90"/>
      <c r="AI50" s="91">
        <v>57738.77</v>
      </c>
      <c r="AJ50" s="90"/>
      <c r="AK50" s="90"/>
      <c r="AL50" s="91">
        <v>57738.77</v>
      </c>
      <c r="AM50" s="90"/>
      <c r="AN50" s="90"/>
      <c r="AO50" s="91">
        <v>57738.77</v>
      </c>
      <c r="AP50" s="90"/>
      <c r="AQ50" s="90"/>
      <c r="AR50" s="91">
        <v>57738.77</v>
      </c>
      <c r="AS50" s="90"/>
      <c r="AT50" s="90"/>
      <c r="AU50" s="91">
        <v>57738.77</v>
      </c>
      <c r="AV50" s="90"/>
      <c r="AW50" s="90"/>
      <c r="AX50" s="91">
        <v>57738.77</v>
      </c>
      <c r="AY50" s="90"/>
      <c r="AZ50" s="90"/>
      <c r="BA50" s="91">
        <v>57738.77</v>
      </c>
      <c r="BB50" s="90"/>
      <c r="BC50" s="90"/>
      <c r="BD50" s="91">
        <v>57738.77</v>
      </c>
      <c r="BE50" s="90"/>
      <c r="BF50" s="90"/>
      <c r="BG50" s="91">
        <v>56780.7</v>
      </c>
      <c r="BH50" s="90"/>
      <c r="BI50" s="90"/>
      <c r="BJ50" s="91">
        <v>58171.62</v>
      </c>
      <c r="BK50" s="90"/>
      <c r="BL50" s="90"/>
      <c r="BM50" s="91">
        <v>57565.42</v>
      </c>
      <c r="BN50" s="90"/>
      <c r="BO50" s="90"/>
      <c r="BP50" s="91">
        <v>57565.42</v>
      </c>
      <c r="BQ50" s="91">
        <f t="shared" si="6"/>
        <v>691993.3200000002</v>
      </c>
      <c r="BR50" s="91">
        <f t="shared" si="7"/>
        <v>1264708.56</v>
      </c>
      <c r="BS50" s="90"/>
      <c r="BT50" s="90"/>
      <c r="BU50" s="91">
        <v>60726.82</v>
      </c>
      <c r="BV50" s="90"/>
      <c r="BW50" s="90"/>
      <c r="BX50" s="91">
        <v>60726.82</v>
      </c>
      <c r="BY50" s="90"/>
      <c r="BZ50" s="90"/>
      <c r="CA50" s="91">
        <v>60726.82</v>
      </c>
      <c r="CB50" s="90"/>
      <c r="CC50" s="90"/>
      <c r="CD50" s="91">
        <v>60726.82</v>
      </c>
      <c r="CE50" s="90"/>
      <c r="CF50" s="90"/>
      <c r="CG50" s="91">
        <v>60726.82</v>
      </c>
      <c r="CH50" s="90"/>
      <c r="CI50" s="90"/>
      <c r="CJ50" s="91">
        <v>70726.82</v>
      </c>
      <c r="CK50" s="90"/>
      <c r="CL50" s="90"/>
      <c r="CM50" s="91">
        <v>60726.82</v>
      </c>
      <c r="CN50" s="90"/>
      <c r="CO50" s="90"/>
      <c r="CP50" s="91">
        <v>60726.82</v>
      </c>
      <c r="CQ50" s="90"/>
      <c r="CR50" s="90"/>
      <c r="CS50" s="91">
        <v>60726.82</v>
      </c>
      <c r="CT50" s="90"/>
      <c r="CU50" s="90"/>
      <c r="CV50" s="91">
        <v>60726.82</v>
      </c>
      <c r="CW50" s="90"/>
      <c r="CX50" s="90"/>
      <c r="CY50" s="91">
        <v>60726.82</v>
      </c>
      <c r="CZ50" s="90"/>
      <c r="DA50" s="90"/>
      <c r="DB50" s="91">
        <v>60726.82</v>
      </c>
      <c r="DC50" s="93">
        <f t="shared" si="8"/>
        <v>738721.8399999999</v>
      </c>
      <c r="DD50" s="94">
        <f t="shared" si="9"/>
        <v>2003430.4</v>
      </c>
      <c r="DE50" s="90"/>
      <c r="DF50" s="90"/>
      <c r="DG50" s="91">
        <v>76255.06</v>
      </c>
      <c r="DH50" s="90"/>
      <c r="DI50" s="90"/>
      <c r="DJ50" s="91">
        <v>76255.06</v>
      </c>
      <c r="DK50" s="90"/>
      <c r="DL50" s="90"/>
      <c r="DM50" s="91">
        <v>76255.06</v>
      </c>
      <c r="DN50" s="90"/>
      <c r="DO50" s="90"/>
      <c r="DP50" s="91">
        <v>76255.06</v>
      </c>
      <c r="DQ50" s="90"/>
      <c r="DR50" s="90"/>
      <c r="DS50" s="91">
        <v>76255.06</v>
      </c>
      <c r="DT50" s="90"/>
      <c r="DU50" s="90"/>
      <c r="DV50" s="91">
        <v>76255.06</v>
      </c>
      <c r="DW50" s="90"/>
      <c r="DX50" s="90"/>
      <c r="DY50" s="91">
        <v>76255.06</v>
      </c>
      <c r="DZ50" s="90"/>
      <c r="EA50" s="90"/>
      <c r="EB50" s="91">
        <v>76255.06</v>
      </c>
      <c r="EC50" s="90"/>
      <c r="ED50" s="90"/>
      <c r="EE50" s="91">
        <v>76255.06</v>
      </c>
      <c r="EF50" s="90"/>
      <c r="EG50" s="90"/>
      <c r="EH50" s="91">
        <v>76255.06</v>
      </c>
      <c r="EI50" s="90"/>
      <c r="EJ50" s="90"/>
      <c r="EK50" s="91">
        <v>76255.06</v>
      </c>
      <c r="EL50" s="90"/>
      <c r="EM50" s="90"/>
      <c r="EN50" s="91">
        <v>76255.06</v>
      </c>
      <c r="EO50" s="91">
        <f>SUM(DG50:EN50)</f>
        <v>915060.7200000002</v>
      </c>
      <c r="EP50" s="91">
        <f>EO50+DD50</f>
        <v>2918491.12</v>
      </c>
    </row>
    <row r="51" spans="1:146" s="95" customFormat="1" ht="12.75">
      <c r="A51" s="86" t="s">
        <v>62</v>
      </c>
      <c r="B51" s="72"/>
      <c r="C51" s="87">
        <f>6383.98+35847.16</f>
        <v>42231.14</v>
      </c>
      <c r="D51" s="87"/>
      <c r="E51" s="87">
        <f>6241.71+41025.44</f>
        <v>47267.15</v>
      </c>
      <c r="F51" s="87"/>
      <c r="G51" s="87">
        <f>6264.57+42241.22</f>
        <v>48505.79</v>
      </c>
      <c r="H51" s="87"/>
      <c r="I51" s="87">
        <f>6273.29+39681.26</f>
        <v>45954.55</v>
      </c>
      <c r="J51" s="88"/>
      <c r="K51" s="87">
        <f>6092.24+41644.29</f>
        <v>47736.53</v>
      </c>
      <c r="L51" s="87"/>
      <c r="M51" s="87">
        <f>6140.58+41095.99</f>
        <v>47236.57</v>
      </c>
      <c r="N51" s="88"/>
      <c r="O51" s="87">
        <f>6166.74+43681.91</f>
        <v>49848.65</v>
      </c>
      <c r="P51" s="87"/>
      <c r="Q51" s="87">
        <f>6166.74+42007.64</f>
        <v>48174.38</v>
      </c>
      <c r="R51" s="88"/>
      <c r="S51" s="89">
        <f>C51+E51+G51+I51+K51+M51+O51+Q51</f>
        <v>376954.76</v>
      </c>
      <c r="T51" s="89"/>
      <c r="U51" s="89"/>
      <c r="V51" s="89">
        <f>6038.31+43520.07</f>
        <v>49558.38</v>
      </c>
      <c r="W51" s="89"/>
      <c r="X51" s="89"/>
      <c r="Y51" s="96">
        <f>5838.99+31072.4</f>
        <v>36911.39</v>
      </c>
      <c r="Z51" s="89"/>
      <c r="AA51" s="89"/>
      <c r="AB51" s="96">
        <f>5916.07+50834.58</f>
        <v>56750.65</v>
      </c>
      <c r="AC51" s="72"/>
      <c r="AD51" s="72"/>
      <c r="AE51" s="72">
        <f>5946.24+40136.87</f>
        <v>46083.11</v>
      </c>
      <c r="AF51" s="91">
        <f t="shared" si="5"/>
        <v>566258.29</v>
      </c>
      <c r="AG51" s="89"/>
      <c r="AH51" s="89"/>
      <c r="AI51" s="89">
        <f>7101.76+42674.73</f>
        <v>49776.490000000005</v>
      </c>
      <c r="AJ51" s="89"/>
      <c r="AK51" s="89"/>
      <c r="AL51" s="89">
        <f>7297.15+50781.78</f>
        <v>58078.93</v>
      </c>
      <c r="AM51" s="89"/>
      <c r="AN51" s="89"/>
      <c r="AO51" s="91">
        <f>7128.13+51227.53</f>
        <v>58355.659999999996</v>
      </c>
      <c r="AP51" s="89"/>
      <c r="AQ51" s="89"/>
      <c r="AR51" s="91">
        <f>7248.67+48360.19</f>
        <v>55608.86</v>
      </c>
      <c r="AS51" s="89"/>
      <c r="AT51" s="89"/>
      <c r="AU51" s="91">
        <f>7258.74+49493.04</f>
        <v>56751.78</v>
      </c>
      <c r="AV51" s="89"/>
      <c r="AW51" s="89"/>
      <c r="AX51" s="91">
        <f>7200.54+51348.64</f>
        <v>58549.18</v>
      </c>
      <c r="AY51" s="74"/>
      <c r="AZ51" s="74"/>
      <c r="BA51" s="74">
        <f>7118.86+49220.79</f>
        <v>56339.65</v>
      </c>
      <c r="BB51" s="74"/>
      <c r="BC51" s="74"/>
      <c r="BD51" s="74">
        <v>51299.83</v>
      </c>
      <c r="BE51" s="74"/>
      <c r="BF51" s="74"/>
      <c r="BG51" s="74">
        <v>48677.99</v>
      </c>
      <c r="BH51" s="74"/>
      <c r="BI51" s="74"/>
      <c r="BJ51" s="74">
        <v>60744.3</v>
      </c>
      <c r="BK51" s="74"/>
      <c r="BL51" s="74"/>
      <c r="BM51" s="74">
        <v>62427.85</v>
      </c>
      <c r="BN51" s="74"/>
      <c r="BO51" s="74"/>
      <c r="BP51" s="74">
        <v>53870.76</v>
      </c>
      <c r="BQ51" s="91">
        <f t="shared" si="6"/>
        <v>670481.28</v>
      </c>
      <c r="BR51" s="91">
        <f t="shared" si="7"/>
        <v>1236739.57</v>
      </c>
      <c r="BS51" s="74"/>
      <c r="BT51" s="74"/>
      <c r="BU51" s="74">
        <v>60234.75</v>
      </c>
      <c r="BV51" s="74"/>
      <c r="BW51" s="74"/>
      <c r="BX51" s="74">
        <v>60397.39</v>
      </c>
      <c r="BY51" s="74"/>
      <c r="BZ51" s="74"/>
      <c r="CA51" s="74">
        <v>60016.74</v>
      </c>
      <c r="CB51" s="74"/>
      <c r="CC51" s="74"/>
      <c r="CD51" s="74">
        <v>60432.07</v>
      </c>
      <c r="CE51" s="74"/>
      <c r="CF51" s="74"/>
      <c r="CG51" s="74">
        <v>63189.39</v>
      </c>
      <c r="CH51" s="74"/>
      <c r="CI51" s="74"/>
      <c r="CJ51" s="74">
        <v>63602.9</v>
      </c>
      <c r="CK51" s="74"/>
      <c r="CL51" s="74"/>
      <c r="CM51" s="74">
        <v>65313.8</v>
      </c>
      <c r="CN51" s="74"/>
      <c r="CO51" s="74"/>
      <c r="CP51" s="74">
        <v>56006.97</v>
      </c>
      <c r="CQ51" s="74"/>
      <c r="CR51" s="74"/>
      <c r="CS51" s="74">
        <v>57238.51</v>
      </c>
      <c r="CT51" s="74"/>
      <c r="CU51" s="74"/>
      <c r="CV51" s="74">
        <v>57677.41</v>
      </c>
      <c r="CW51" s="74"/>
      <c r="CX51" s="74"/>
      <c r="CY51" s="74">
        <v>61060.5</v>
      </c>
      <c r="CZ51" s="74"/>
      <c r="DA51" s="74"/>
      <c r="DB51" s="74">
        <v>55635.49</v>
      </c>
      <c r="DC51" s="93">
        <f t="shared" si="8"/>
        <v>720805.92</v>
      </c>
      <c r="DD51" s="94">
        <f t="shared" si="9"/>
        <v>1957545.4900000002</v>
      </c>
      <c r="DE51" s="74"/>
      <c r="DF51" s="74"/>
      <c r="DG51" s="74">
        <v>59554.58</v>
      </c>
      <c r="DH51" s="74"/>
      <c r="DI51" s="74"/>
      <c r="DJ51" s="74">
        <v>76648.32</v>
      </c>
      <c r="DK51" s="74"/>
      <c r="DL51" s="74"/>
      <c r="DM51" s="74">
        <v>80912.36</v>
      </c>
      <c r="DN51" s="74"/>
      <c r="DO51" s="74"/>
      <c r="DP51" s="74">
        <v>76530.18</v>
      </c>
      <c r="DQ51" s="74"/>
      <c r="DR51" s="74"/>
      <c r="DS51" s="74">
        <v>75899.62</v>
      </c>
      <c r="DT51" s="74"/>
      <c r="DU51" s="74"/>
      <c r="DV51" s="74">
        <v>77476.12</v>
      </c>
      <c r="DW51" s="74"/>
      <c r="DX51" s="74"/>
      <c r="DY51" s="74">
        <v>73943</v>
      </c>
      <c r="DZ51" s="74"/>
      <c r="EA51" s="74"/>
      <c r="EB51" s="74">
        <v>78992.48</v>
      </c>
      <c r="EC51" s="74"/>
      <c r="ED51" s="74"/>
      <c r="EE51" s="74">
        <v>72100.46</v>
      </c>
      <c r="EF51" s="74"/>
      <c r="EG51" s="74"/>
      <c r="EH51" s="74">
        <v>74234.84</v>
      </c>
      <c r="EI51" s="74"/>
      <c r="EJ51" s="74"/>
      <c r="EK51" s="74">
        <v>75337.77</v>
      </c>
      <c r="EL51" s="74"/>
      <c r="EM51" s="74"/>
      <c r="EN51" s="74">
        <v>75820.43</v>
      </c>
      <c r="EO51" s="91">
        <f aca="true" t="shared" si="15" ref="EO51:EO77">SUM(DG51:EN51)</f>
        <v>897450.1599999999</v>
      </c>
      <c r="EP51" s="91">
        <f aca="true" t="shared" si="16" ref="EP51:EP77">EO51+DD51</f>
        <v>2854995.6500000004</v>
      </c>
    </row>
    <row r="52" spans="1:146" s="4" customFormat="1" ht="18" customHeight="1">
      <c r="A52" s="38" t="s">
        <v>63</v>
      </c>
      <c r="B52" s="19">
        <v>40954.33</v>
      </c>
      <c r="C52" s="43">
        <f>C50-C51</f>
        <v>5495.129999999997</v>
      </c>
      <c r="D52" s="43"/>
      <c r="E52" s="43">
        <f aca="true" t="shared" si="17" ref="E52:Q52">E50-E51</f>
        <v>459.11999999999534</v>
      </c>
      <c r="F52" s="43"/>
      <c r="G52" s="43">
        <f t="shared" si="17"/>
        <v>-779.5200000000041</v>
      </c>
      <c r="H52" s="43"/>
      <c r="I52" s="43">
        <f t="shared" si="17"/>
        <v>1771.719999999994</v>
      </c>
      <c r="J52" s="43"/>
      <c r="K52" s="43">
        <f t="shared" si="17"/>
        <v>-10.260000000002037</v>
      </c>
      <c r="L52" s="43"/>
      <c r="M52" s="43">
        <f t="shared" si="17"/>
        <v>489.6999999999971</v>
      </c>
      <c r="N52" s="43"/>
      <c r="O52" s="43">
        <f t="shared" si="17"/>
        <v>-2122.3800000000047</v>
      </c>
      <c r="P52" s="43"/>
      <c r="Q52" s="43">
        <f t="shared" si="17"/>
        <v>-448.1100000000006</v>
      </c>
      <c r="R52" s="43">
        <v>45809.73</v>
      </c>
      <c r="S52" s="17">
        <f>C52+E52+G52+I52+K52+M52+O52+Q52</f>
        <v>4855.399999999972</v>
      </c>
      <c r="T52" s="43"/>
      <c r="U52" s="43"/>
      <c r="V52" s="43">
        <f>V50-V51</f>
        <v>-1832.1100000000006</v>
      </c>
      <c r="W52" s="43">
        <f aca="true" t="shared" si="18" ref="W52:AL52">W50-W51</f>
        <v>0</v>
      </c>
      <c r="X52" s="43">
        <f t="shared" si="18"/>
        <v>0</v>
      </c>
      <c r="Y52" s="43">
        <f t="shared" si="18"/>
        <v>10814.879999999997</v>
      </c>
      <c r="Z52" s="43">
        <f t="shared" si="18"/>
        <v>0</v>
      </c>
      <c r="AA52" s="43">
        <f t="shared" si="18"/>
        <v>0</v>
      </c>
      <c r="AB52" s="43">
        <f t="shared" si="18"/>
        <v>-9024.380000000005</v>
      </c>
      <c r="AC52" s="43">
        <f t="shared" si="18"/>
        <v>0</v>
      </c>
      <c r="AD52" s="43">
        <f t="shared" si="18"/>
        <v>0</v>
      </c>
      <c r="AE52" s="43">
        <f t="shared" si="18"/>
        <v>1643.1599999999962</v>
      </c>
      <c r="AF52" s="29">
        <f t="shared" si="5"/>
        <v>6456.949999999961</v>
      </c>
      <c r="AG52" s="43">
        <f t="shared" si="18"/>
        <v>0</v>
      </c>
      <c r="AH52" s="43">
        <f t="shared" si="18"/>
        <v>0</v>
      </c>
      <c r="AI52" s="43">
        <f t="shared" si="18"/>
        <v>7962.279999999992</v>
      </c>
      <c r="AJ52" s="43">
        <f t="shared" si="18"/>
        <v>0</v>
      </c>
      <c r="AK52" s="43">
        <f t="shared" si="18"/>
        <v>0</v>
      </c>
      <c r="AL52" s="43">
        <f t="shared" si="18"/>
        <v>-340.1600000000035</v>
      </c>
      <c r="AM52" s="43"/>
      <c r="AN52" s="43"/>
      <c r="AO52" s="43">
        <f>AO50-AO51</f>
        <v>-616.8899999999994</v>
      </c>
      <c r="AP52" s="43">
        <f aca="true" t="shared" si="19" ref="AP52:AU52">AP50-AP51</f>
        <v>0</v>
      </c>
      <c r="AQ52" s="43">
        <f t="shared" si="19"/>
        <v>0</v>
      </c>
      <c r="AR52" s="43">
        <f t="shared" si="19"/>
        <v>2129.909999999996</v>
      </c>
      <c r="AS52" s="43">
        <f t="shared" si="19"/>
        <v>0</v>
      </c>
      <c r="AT52" s="43">
        <f t="shared" si="19"/>
        <v>0</v>
      </c>
      <c r="AU52" s="43">
        <f t="shared" si="19"/>
        <v>986.989999999998</v>
      </c>
      <c r="AV52" s="43"/>
      <c r="AW52" s="43"/>
      <c r="AX52" s="43">
        <f>AX50-AX51</f>
        <v>-810.4100000000035</v>
      </c>
      <c r="AY52" s="43">
        <f aca="true" t="shared" si="20" ref="AY52:BD52">AY50-AY51</f>
        <v>0</v>
      </c>
      <c r="AZ52" s="43">
        <f t="shared" si="20"/>
        <v>0</v>
      </c>
      <c r="BA52" s="43">
        <f t="shared" si="20"/>
        <v>1399.1199999999953</v>
      </c>
      <c r="BB52" s="43">
        <f t="shared" si="20"/>
        <v>0</v>
      </c>
      <c r="BC52" s="43">
        <f t="shared" si="20"/>
        <v>0</v>
      </c>
      <c r="BD52" s="43">
        <f t="shared" si="20"/>
        <v>6438.939999999995</v>
      </c>
      <c r="BE52" s="43">
        <f aca="true" t="shared" si="21" ref="BE52:BM52">BE50-BE51</f>
        <v>0</v>
      </c>
      <c r="BF52" s="43">
        <f t="shared" si="21"/>
        <v>0</v>
      </c>
      <c r="BG52" s="43">
        <f t="shared" si="21"/>
        <v>8102.709999999999</v>
      </c>
      <c r="BH52" s="43">
        <f t="shared" si="21"/>
        <v>0</v>
      </c>
      <c r="BI52" s="43">
        <f t="shared" si="21"/>
        <v>0</v>
      </c>
      <c r="BJ52" s="43">
        <f t="shared" si="21"/>
        <v>-2572.6800000000003</v>
      </c>
      <c r="BK52" s="43">
        <f t="shared" si="21"/>
        <v>0</v>
      </c>
      <c r="BL52" s="43">
        <f t="shared" si="21"/>
        <v>0</v>
      </c>
      <c r="BM52" s="43">
        <f t="shared" si="21"/>
        <v>-4862.43</v>
      </c>
      <c r="BN52" s="43">
        <f>BN50-BN51</f>
        <v>0</v>
      </c>
      <c r="BO52" s="43">
        <f>BO50-BO51</f>
        <v>0</v>
      </c>
      <c r="BP52" s="43">
        <f>BP50-BP51</f>
        <v>3694.659999999996</v>
      </c>
      <c r="BQ52" s="29">
        <f t="shared" si="6"/>
        <v>21512.039999999964</v>
      </c>
      <c r="BR52" s="29">
        <f t="shared" si="7"/>
        <v>27968.989999999925</v>
      </c>
      <c r="BS52" s="43"/>
      <c r="BT52" s="43"/>
      <c r="BU52" s="43">
        <f>BU50-BU51</f>
        <v>492.0699999999997</v>
      </c>
      <c r="BV52" s="43"/>
      <c r="BW52" s="43"/>
      <c r="BX52" s="43">
        <f>BX50-BX51</f>
        <v>329.4300000000003</v>
      </c>
      <c r="BY52" s="43"/>
      <c r="BZ52" s="43"/>
      <c r="CA52" s="43">
        <f>CA50-CA51</f>
        <v>710.0800000000017</v>
      </c>
      <c r="CB52" s="43"/>
      <c r="CC52" s="43"/>
      <c r="CD52" s="43">
        <f>CD50-CD51</f>
        <v>294.75</v>
      </c>
      <c r="CE52" s="43"/>
      <c r="CF52" s="43"/>
      <c r="CG52" s="43">
        <f>CG50-CG51</f>
        <v>-2462.5699999999997</v>
      </c>
      <c r="CH52" s="43"/>
      <c r="CI52" s="43"/>
      <c r="CJ52" s="43">
        <f>CJ50-CJ51</f>
        <v>7123.9200000000055</v>
      </c>
      <c r="CK52" s="43"/>
      <c r="CL52" s="43"/>
      <c r="CM52" s="43">
        <f>CM50-CM51</f>
        <v>-4586.980000000003</v>
      </c>
      <c r="CN52" s="43"/>
      <c r="CO52" s="43"/>
      <c r="CP52" s="43">
        <f>CP50-CP51</f>
        <v>4719.8499999999985</v>
      </c>
      <c r="CQ52" s="43"/>
      <c r="CR52" s="43"/>
      <c r="CS52" s="43">
        <f>CS50-CS51</f>
        <v>3488.3099999999977</v>
      </c>
      <c r="CT52" s="43"/>
      <c r="CU52" s="43"/>
      <c r="CV52" s="43">
        <f>CV50-CV51</f>
        <v>3049.409999999996</v>
      </c>
      <c r="CW52" s="43"/>
      <c r="CX52" s="43"/>
      <c r="CY52" s="43">
        <f>CY50-CY51</f>
        <v>-333.6800000000003</v>
      </c>
      <c r="CZ52" s="43"/>
      <c r="DA52" s="43"/>
      <c r="DB52" s="43">
        <f>DB50-DB51</f>
        <v>5091.330000000002</v>
      </c>
      <c r="DC52" s="10">
        <f t="shared" si="8"/>
        <v>17915.92</v>
      </c>
      <c r="DD52" s="36">
        <f t="shared" si="9"/>
        <v>45884.90999999992</v>
      </c>
      <c r="DE52" s="43"/>
      <c r="DF52" s="43"/>
      <c r="DG52" s="43">
        <f>DG50-DG51</f>
        <v>16700.479999999996</v>
      </c>
      <c r="DH52" s="43"/>
      <c r="DI52" s="43"/>
      <c r="DJ52" s="43">
        <f>DJ50-DJ51</f>
        <v>-393.2600000000093</v>
      </c>
      <c r="DK52" s="43"/>
      <c r="DL52" s="43"/>
      <c r="DM52" s="43">
        <f>DM50-DM51</f>
        <v>-4657.300000000003</v>
      </c>
      <c r="DN52" s="43"/>
      <c r="DO52" s="43"/>
      <c r="DP52" s="43">
        <f>DP50-DP51</f>
        <v>-275.11999999999534</v>
      </c>
      <c r="DQ52" s="43"/>
      <c r="DR52" s="43"/>
      <c r="DS52" s="43">
        <f>DS50-DS51</f>
        <v>355.4400000000023</v>
      </c>
      <c r="DT52" s="43"/>
      <c r="DU52" s="43"/>
      <c r="DV52" s="43">
        <f>DV50-DV51</f>
        <v>-1221.0599999999977</v>
      </c>
      <c r="DW52" s="43"/>
      <c r="DX52" s="43"/>
      <c r="DY52" s="43">
        <f>DY50-DY51</f>
        <v>2312.0599999999977</v>
      </c>
      <c r="DZ52" s="43"/>
      <c r="EA52" s="43"/>
      <c r="EB52" s="43">
        <f>EB50-EB51</f>
        <v>-2737.4199999999983</v>
      </c>
      <c r="EC52" s="43"/>
      <c r="ED52" s="43"/>
      <c r="EE52" s="43">
        <f>EE50-EE51</f>
        <v>4154.599999999991</v>
      </c>
      <c r="EF52" s="43"/>
      <c r="EG52" s="43"/>
      <c r="EH52" s="43">
        <f>EH50-EH51</f>
        <v>2020.2200000000012</v>
      </c>
      <c r="EI52" s="43"/>
      <c r="EJ52" s="43"/>
      <c r="EK52" s="43">
        <f>EK50-EK51</f>
        <v>917.2899999999936</v>
      </c>
      <c r="EL52" s="43"/>
      <c r="EM52" s="43"/>
      <c r="EN52" s="43">
        <f>EN50-EN51</f>
        <v>434.63000000000466</v>
      </c>
      <c r="EO52" s="29">
        <f t="shared" si="15"/>
        <v>17610.559999999983</v>
      </c>
      <c r="EP52" s="29">
        <f t="shared" si="16"/>
        <v>63495.46999999991</v>
      </c>
    </row>
    <row r="53" spans="1:146" s="4" customFormat="1" ht="22.5">
      <c r="A53" s="38" t="s">
        <v>64</v>
      </c>
      <c r="B53" s="19"/>
      <c r="C53" s="43"/>
      <c r="D53" s="43"/>
      <c r="E53" s="43"/>
      <c r="F53" s="43"/>
      <c r="G53" s="43"/>
      <c r="H53" s="43"/>
      <c r="I53" s="43"/>
      <c r="J53" s="44"/>
      <c r="K53" s="43"/>
      <c r="L53" s="43"/>
      <c r="M53" s="43"/>
      <c r="N53" s="44"/>
      <c r="O53" s="43"/>
      <c r="P53" s="43"/>
      <c r="Q53" s="43"/>
      <c r="R53" s="44"/>
      <c r="S53" s="43">
        <v>4855.4</v>
      </c>
      <c r="T53" s="43"/>
      <c r="U53" s="43"/>
      <c r="V53" s="43"/>
      <c r="W53" s="43"/>
      <c r="X53" s="43"/>
      <c r="Y53" s="45"/>
      <c r="Z53" s="43"/>
      <c r="AA53" s="43"/>
      <c r="AB53" s="45"/>
      <c r="AC53" s="19"/>
      <c r="AD53" s="19"/>
      <c r="AE53" s="19"/>
      <c r="AF53" s="29">
        <f t="shared" si="5"/>
        <v>4855.4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29">
        <f t="shared" si="6"/>
        <v>0</v>
      </c>
      <c r="BR53" s="29">
        <f t="shared" si="7"/>
        <v>4855.4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10">
        <f t="shared" si="8"/>
        <v>0</v>
      </c>
      <c r="DD53" s="36">
        <f t="shared" si="9"/>
        <v>4855.4</v>
      </c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29">
        <f t="shared" si="15"/>
        <v>0</v>
      </c>
      <c r="EP53" s="29">
        <f t="shared" si="16"/>
        <v>4855.4</v>
      </c>
    </row>
    <row r="54" spans="1:146" s="4" customFormat="1" ht="22.5">
      <c r="A54" s="38" t="s">
        <v>65</v>
      </c>
      <c r="B54" s="19"/>
      <c r="C54" s="43">
        <f>C51-C49</f>
        <v>8577.950000000012</v>
      </c>
      <c r="D54" s="43"/>
      <c r="E54" s="43">
        <f aca="true" t="shared" si="22" ref="E54:Q54">E51-E49</f>
        <v>5521.650000000016</v>
      </c>
      <c r="F54" s="43"/>
      <c r="G54" s="43">
        <f t="shared" si="22"/>
        <v>13428.86</v>
      </c>
      <c r="H54" s="43"/>
      <c r="I54" s="43">
        <f t="shared" si="22"/>
        <v>11673.529999999999</v>
      </c>
      <c r="J54" s="43"/>
      <c r="K54" s="43">
        <f t="shared" si="22"/>
        <v>13991.299999999996</v>
      </c>
      <c r="L54" s="43"/>
      <c r="M54" s="43">
        <f t="shared" si="22"/>
        <v>10798.120000000003</v>
      </c>
      <c r="N54" s="43"/>
      <c r="O54" s="43">
        <f t="shared" si="22"/>
        <v>13769.04</v>
      </c>
      <c r="P54" s="43"/>
      <c r="Q54" s="43">
        <f t="shared" si="22"/>
        <v>11040.83999999999</v>
      </c>
      <c r="R54" s="43"/>
      <c r="S54" s="17">
        <f>C54+E54+G54+I54+K54+M54+O54+Q54</f>
        <v>88801.29000000001</v>
      </c>
      <c r="T54" s="43"/>
      <c r="U54" s="43"/>
      <c r="V54" s="43">
        <f>V51-V49</f>
        <v>15669.36</v>
      </c>
      <c r="W54" s="43">
        <f aca="true" t="shared" si="23" ref="W54:AL54">W51-W49</f>
        <v>0</v>
      </c>
      <c r="X54" s="43">
        <f t="shared" si="23"/>
        <v>0</v>
      </c>
      <c r="Y54" s="43">
        <f t="shared" si="23"/>
        <v>-14124.14</v>
      </c>
      <c r="Z54" s="43">
        <f t="shared" si="23"/>
        <v>0</v>
      </c>
      <c r="AA54" s="43">
        <f t="shared" si="23"/>
        <v>0</v>
      </c>
      <c r="AB54" s="43">
        <f t="shared" si="23"/>
        <v>22577.750000000007</v>
      </c>
      <c r="AC54" s="43">
        <f t="shared" si="23"/>
        <v>0</v>
      </c>
      <c r="AD54" s="43">
        <f t="shared" si="23"/>
        <v>0</v>
      </c>
      <c r="AE54" s="43">
        <f t="shared" si="23"/>
        <v>11855.150000000009</v>
      </c>
      <c r="AF54" s="29">
        <f t="shared" si="5"/>
        <v>124779.41000000002</v>
      </c>
      <c r="AG54" s="43">
        <f t="shared" si="23"/>
        <v>0</v>
      </c>
      <c r="AH54" s="43">
        <f t="shared" si="23"/>
        <v>0</v>
      </c>
      <c r="AI54" s="43">
        <f t="shared" si="23"/>
        <v>12290.238989899</v>
      </c>
      <c r="AJ54" s="43">
        <f t="shared" si="23"/>
        <v>0</v>
      </c>
      <c r="AK54" s="43">
        <f t="shared" si="23"/>
        <v>0</v>
      </c>
      <c r="AL54" s="43">
        <f t="shared" si="23"/>
        <v>11212.437499999993</v>
      </c>
      <c r="AM54" s="43"/>
      <c r="AN54" s="43"/>
      <c r="AO54" s="43">
        <f>AO51-AO49</f>
        <v>-28331.190000000024</v>
      </c>
      <c r="AP54" s="43">
        <f aca="true" t="shared" si="24" ref="AP54:AU54">AP51-AP49</f>
        <v>0</v>
      </c>
      <c r="AQ54" s="43">
        <f t="shared" si="24"/>
        <v>0</v>
      </c>
      <c r="AR54" s="43">
        <f t="shared" si="24"/>
        <v>-4869.0799999999945</v>
      </c>
      <c r="AS54" s="43">
        <f t="shared" si="24"/>
        <v>0</v>
      </c>
      <c r="AT54" s="43">
        <f t="shared" si="24"/>
        <v>0</v>
      </c>
      <c r="AU54" s="43">
        <f t="shared" si="24"/>
        <v>6926.460000000006</v>
      </c>
      <c r="AV54" s="43"/>
      <c r="AW54" s="43"/>
      <c r="AX54" s="43">
        <f>AX51-AX49</f>
        <v>17448.20000000001</v>
      </c>
      <c r="AY54" s="43">
        <f aca="true" t="shared" si="25" ref="AY54:BD54">AY51-AY49</f>
        <v>0</v>
      </c>
      <c r="AZ54" s="43">
        <f t="shared" si="25"/>
        <v>0</v>
      </c>
      <c r="BA54" s="43">
        <f t="shared" si="25"/>
        <v>-41623.780000000006</v>
      </c>
      <c r="BB54" s="43">
        <f t="shared" si="25"/>
        <v>0</v>
      </c>
      <c r="BC54" s="43">
        <f t="shared" si="25"/>
        <v>0</v>
      </c>
      <c r="BD54" s="43">
        <f t="shared" si="25"/>
        <v>14816.690000000002</v>
      </c>
      <c r="BE54" s="43">
        <f aca="true" t="shared" si="26" ref="BE54:BM54">BE51-BE49</f>
        <v>0</v>
      </c>
      <c r="BF54" s="43">
        <f t="shared" si="26"/>
        <v>0</v>
      </c>
      <c r="BG54" s="43">
        <f t="shared" si="26"/>
        <v>11371.01000000001</v>
      </c>
      <c r="BH54" s="43">
        <f t="shared" si="26"/>
        <v>0</v>
      </c>
      <c r="BI54" s="43">
        <f t="shared" si="26"/>
        <v>0</v>
      </c>
      <c r="BJ54" s="43">
        <f t="shared" si="26"/>
        <v>20243.340000000004</v>
      </c>
      <c r="BK54" s="43">
        <f t="shared" si="26"/>
        <v>0</v>
      </c>
      <c r="BL54" s="43">
        <f t="shared" si="26"/>
        <v>0</v>
      </c>
      <c r="BM54" s="43">
        <f t="shared" si="26"/>
        <v>-108235.77999999997</v>
      </c>
      <c r="BN54" s="43">
        <f>BN51-BN49</f>
        <v>0</v>
      </c>
      <c r="BO54" s="43">
        <f>BO51-BO49</f>
        <v>0</v>
      </c>
      <c r="BP54" s="43">
        <f>BP51-BP49</f>
        <v>-116344.75</v>
      </c>
      <c r="BQ54" s="29">
        <f t="shared" si="6"/>
        <v>-205096.20351010095</v>
      </c>
      <c r="BR54" s="29">
        <f t="shared" si="7"/>
        <v>-80316.79351010094</v>
      </c>
      <c r="BS54" s="43"/>
      <c r="BT54" s="43"/>
      <c r="BU54" s="43">
        <f>BU51-BU49</f>
        <v>17683.22</v>
      </c>
      <c r="BV54" s="43"/>
      <c r="BW54" s="43"/>
      <c r="BX54" s="43">
        <f>BX51-BX49</f>
        <v>14652.280000000006</v>
      </c>
      <c r="BY54" s="43"/>
      <c r="BZ54" s="43"/>
      <c r="CA54" s="43">
        <f>CA51-CA49</f>
        <v>3648.840000000004</v>
      </c>
      <c r="CB54" s="43"/>
      <c r="CC54" s="43"/>
      <c r="CD54" s="43">
        <f>CD51-CD49</f>
        <v>-189694.18</v>
      </c>
      <c r="CE54" s="43"/>
      <c r="CF54" s="43"/>
      <c r="CG54" s="43">
        <f>CG51-CG49</f>
        <v>24494.47</v>
      </c>
      <c r="CH54" s="43"/>
      <c r="CI54" s="43"/>
      <c r="CJ54" s="43">
        <f>CJ51-CJ49</f>
        <v>22657.600000000006</v>
      </c>
      <c r="CK54" s="43"/>
      <c r="CL54" s="43"/>
      <c r="CM54" s="43">
        <f>CM51-CM49</f>
        <v>27075.260000000002</v>
      </c>
      <c r="CN54" s="43"/>
      <c r="CO54" s="43"/>
      <c r="CP54" s="43">
        <f>CP51-CP49</f>
        <v>15254.849999999999</v>
      </c>
      <c r="CQ54" s="43"/>
      <c r="CR54" s="43"/>
      <c r="CS54" s="43">
        <f>CS51-CS49</f>
        <v>13616.370000000003</v>
      </c>
      <c r="CT54" s="43"/>
      <c r="CU54" s="43"/>
      <c r="CV54" s="43">
        <f>CV51-CV49</f>
        <v>19451.490000000005</v>
      </c>
      <c r="CW54" s="43"/>
      <c r="CX54" s="43"/>
      <c r="CY54" s="43">
        <f>CY51-CY49</f>
        <v>17387.85</v>
      </c>
      <c r="CZ54" s="43"/>
      <c r="DA54" s="43"/>
      <c r="DB54" s="43">
        <f>DB51-DB49</f>
        <v>16261.949999999997</v>
      </c>
      <c r="DC54" s="10">
        <f t="shared" si="8"/>
        <v>2490.0000000000437</v>
      </c>
      <c r="DD54" s="36">
        <f t="shared" si="9"/>
        <v>-77826.79351010089</v>
      </c>
      <c r="DE54" s="43"/>
      <c r="DF54" s="43"/>
      <c r="DG54" s="43">
        <f>DG51-DG49</f>
        <v>12612.910000000003</v>
      </c>
      <c r="DH54" s="43"/>
      <c r="DI54" s="43"/>
      <c r="DJ54" s="43">
        <f>DJ51-DJ49</f>
        <v>31537.990000000013</v>
      </c>
      <c r="DK54" s="43"/>
      <c r="DL54" s="43"/>
      <c r="DM54" s="43">
        <f>DM51-DM49</f>
        <v>490.39000000001397</v>
      </c>
      <c r="DN54" s="43"/>
      <c r="DO54" s="43"/>
      <c r="DP54" s="43">
        <f>DP51-DP49</f>
        <v>26246.749999999985</v>
      </c>
      <c r="DQ54" s="43"/>
      <c r="DR54" s="43"/>
      <c r="DS54" s="43">
        <f>DS51-DS49</f>
        <v>-30414.729999999967</v>
      </c>
      <c r="DT54" s="43"/>
      <c r="DU54" s="43"/>
      <c r="DV54" s="43">
        <f>DV51-DV49</f>
        <v>28731.259999999987</v>
      </c>
      <c r="DW54" s="43"/>
      <c r="DX54" s="43"/>
      <c r="DY54" s="43">
        <f>DY51-DY49</f>
        <v>28500.370000000003</v>
      </c>
      <c r="DZ54" s="43"/>
      <c r="EA54" s="43"/>
      <c r="EB54" s="43">
        <f>EB51-EB49</f>
        <v>28831.009999999995</v>
      </c>
      <c r="EC54" s="43"/>
      <c r="ED54" s="43"/>
      <c r="EE54" s="43">
        <f>EE51-EE49</f>
        <v>-7147.289999999979</v>
      </c>
      <c r="EF54" s="43"/>
      <c r="EG54" s="43"/>
      <c r="EH54" s="43">
        <f>EH51-EH49</f>
        <v>28909.629999999997</v>
      </c>
      <c r="EI54" s="43"/>
      <c r="EJ54" s="43"/>
      <c r="EK54" s="43">
        <f>EK51-EK49</f>
        <v>29960.570000000007</v>
      </c>
      <c r="EL54" s="43"/>
      <c r="EM54" s="43"/>
      <c r="EN54" s="43">
        <f>EN51-EN49</f>
        <v>30184.569999999992</v>
      </c>
      <c r="EO54" s="29">
        <f t="shared" si="15"/>
        <v>208443.43000000005</v>
      </c>
      <c r="EP54" s="29">
        <f t="shared" si="16"/>
        <v>130616.63648989916</v>
      </c>
    </row>
    <row r="55" spans="1:146" s="4" customFormat="1" ht="12.75">
      <c r="A55" s="38"/>
      <c r="B55" s="19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17"/>
      <c r="T55" s="43"/>
      <c r="U55" s="43"/>
      <c r="V55" s="43"/>
      <c r="W55" s="43"/>
      <c r="X55" s="43"/>
      <c r="Y55" s="45"/>
      <c r="Z55" s="43"/>
      <c r="AA55" s="43"/>
      <c r="AB55" s="45"/>
      <c r="AC55" s="19"/>
      <c r="AD55" s="19"/>
      <c r="AE55" s="19"/>
      <c r="AF55" s="29">
        <f t="shared" si="5"/>
        <v>0</v>
      </c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29">
        <f t="shared" si="6"/>
        <v>0</v>
      </c>
      <c r="BR55" s="29">
        <f t="shared" si="7"/>
        <v>0</v>
      </c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10">
        <f t="shared" si="8"/>
        <v>0</v>
      </c>
      <c r="DD55" s="36">
        <f t="shared" si="9"/>
        <v>0</v>
      </c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29"/>
      <c r="EP55" s="29"/>
    </row>
    <row r="56" spans="1:146" s="3" customFormat="1" ht="12.75">
      <c r="A56" s="42" t="s">
        <v>66</v>
      </c>
      <c r="B56" s="16"/>
      <c r="C56" s="21">
        <v>5786.12</v>
      </c>
      <c r="D56" s="16"/>
      <c r="E56" s="21">
        <v>5786.12</v>
      </c>
      <c r="F56" s="16"/>
      <c r="G56" s="21">
        <v>5854.46</v>
      </c>
      <c r="H56" s="16"/>
      <c r="I56" s="21">
        <v>5900.02</v>
      </c>
      <c r="J56" s="16"/>
      <c r="K56" s="21">
        <v>5877.24</v>
      </c>
      <c r="L56" s="21"/>
      <c r="M56" s="21">
        <v>5808.9</v>
      </c>
      <c r="N56" s="16"/>
      <c r="O56" s="21">
        <v>5831.68</v>
      </c>
      <c r="P56" s="16"/>
      <c r="Q56" s="21">
        <v>5831.68</v>
      </c>
      <c r="R56" s="16"/>
      <c r="S56" s="17">
        <f>C56+E56+G56+I56+K56+M56+O56+Q56</f>
        <v>46676.22</v>
      </c>
      <c r="T56" s="43"/>
      <c r="U56" s="43"/>
      <c r="V56" s="43">
        <v>5763.34</v>
      </c>
      <c r="W56" s="43"/>
      <c r="X56" s="43"/>
      <c r="Y56" s="43">
        <v>5763.34</v>
      </c>
      <c r="Z56" s="43"/>
      <c r="AA56" s="43"/>
      <c r="AB56" s="43">
        <v>5763.34</v>
      </c>
      <c r="AC56" s="16"/>
      <c r="AD56" s="16"/>
      <c r="AE56" s="43">
        <v>5763.34</v>
      </c>
      <c r="AF56" s="29">
        <f t="shared" si="5"/>
        <v>69729.57999999999</v>
      </c>
      <c r="AG56" s="43"/>
      <c r="AH56" s="43"/>
      <c r="AI56" s="43">
        <v>6106.6</v>
      </c>
      <c r="AJ56" s="43"/>
      <c r="AK56" s="43"/>
      <c r="AL56" s="43">
        <v>6050.41</v>
      </c>
      <c r="AM56" s="43"/>
      <c r="AN56" s="43"/>
      <c r="AO56" s="43">
        <v>6118.75</v>
      </c>
      <c r="AP56" s="43"/>
      <c r="AQ56" s="43"/>
      <c r="AR56" s="43">
        <v>6050.41</v>
      </c>
      <c r="AS56" s="43"/>
      <c r="AT56" s="43"/>
      <c r="AU56" s="43">
        <v>408.07</v>
      </c>
      <c r="AV56" s="43"/>
      <c r="AW56" s="43"/>
      <c r="AX56" s="43">
        <v>6118.75</v>
      </c>
      <c r="AY56" s="43"/>
      <c r="AZ56" s="43"/>
      <c r="BA56" s="43">
        <v>6118.75</v>
      </c>
      <c r="BB56" s="43"/>
      <c r="BC56" s="43"/>
      <c r="BD56" s="43">
        <v>6118.75</v>
      </c>
      <c r="BE56" s="43"/>
      <c r="BF56" s="43"/>
      <c r="BG56" s="43">
        <v>6017.22</v>
      </c>
      <c r="BH56" s="43"/>
      <c r="BI56" s="43"/>
      <c r="BJ56" s="43">
        <v>6164.54</v>
      </c>
      <c r="BK56" s="43"/>
      <c r="BL56" s="43"/>
      <c r="BM56" s="43">
        <v>6100.387</v>
      </c>
      <c r="BN56" s="43"/>
      <c r="BO56" s="43"/>
      <c r="BP56" s="43">
        <v>6100.38</v>
      </c>
      <c r="BQ56" s="29">
        <f t="shared" si="6"/>
        <v>67473.017</v>
      </c>
      <c r="BR56" s="29">
        <f t="shared" si="7"/>
        <v>137202.597</v>
      </c>
      <c r="BS56" s="43"/>
      <c r="BT56" s="43"/>
      <c r="BU56" s="43">
        <v>7098.64</v>
      </c>
      <c r="BV56" s="43"/>
      <c r="BW56" s="43"/>
      <c r="BX56" s="43">
        <v>7098.64</v>
      </c>
      <c r="BY56" s="43"/>
      <c r="BZ56" s="43"/>
      <c r="CA56" s="43">
        <v>7098.64</v>
      </c>
      <c r="CB56" s="43"/>
      <c r="CC56" s="43"/>
      <c r="CD56" s="43">
        <v>7098.64</v>
      </c>
      <c r="CE56" s="43"/>
      <c r="CF56" s="43"/>
      <c r="CG56" s="43">
        <v>7098.64</v>
      </c>
      <c r="CH56" s="43"/>
      <c r="CI56" s="43"/>
      <c r="CJ56" s="43">
        <v>7098.64</v>
      </c>
      <c r="CK56" s="43"/>
      <c r="CL56" s="43"/>
      <c r="CM56" s="43">
        <v>671.8</v>
      </c>
      <c r="CN56" s="43"/>
      <c r="CO56" s="43"/>
      <c r="CP56" s="43">
        <v>7098.64</v>
      </c>
      <c r="CQ56" s="43"/>
      <c r="CR56" s="43"/>
      <c r="CS56" s="43">
        <v>7098.64</v>
      </c>
      <c r="CT56" s="43"/>
      <c r="CU56" s="43"/>
      <c r="CV56" s="43">
        <v>7098.64</v>
      </c>
      <c r="CW56" s="43"/>
      <c r="CX56" s="43"/>
      <c r="CY56" s="43">
        <v>7098.64</v>
      </c>
      <c r="CZ56" s="43"/>
      <c r="DA56" s="43"/>
      <c r="DB56" s="43">
        <v>7098.64</v>
      </c>
      <c r="DC56" s="10">
        <f t="shared" si="8"/>
        <v>78756.84000000001</v>
      </c>
      <c r="DD56" s="36">
        <f t="shared" si="9"/>
        <v>215959.43700000003</v>
      </c>
      <c r="DE56" s="43"/>
      <c r="DF56" s="43"/>
      <c r="DG56" s="43">
        <v>8152.37</v>
      </c>
      <c r="DH56" s="43"/>
      <c r="DI56" s="43"/>
      <c r="DJ56" s="43">
        <v>8152.37</v>
      </c>
      <c r="DK56" s="43"/>
      <c r="DL56" s="43"/>
      <c r="DM56" s="43">
        <v>4470.71</v>
      </c>
      <c r="DN56" s="43"/>
      <c r="DO56" s="43"/>
      <c r="DP56" s="43">
        <v>4470.71</v>
      </c>
      <c r="DQ56" s="43"/>
      <c r="DR56" s="43"/>
      <c r="DS56" s="43">
        <v>8152.37</v>
      </c>
      <c r="DT56" s="43"/>
      <c r="DU56" s="43"/>
      <c r="DV56" s="43">
        <v>8152.37</v>
      </c>
      <c r="DW56" s="43"/>
      <c r="DX56" s="43"/>
      <c r="DY56" s="43">
        <v>8152.37</v>
      </c>
      <c r="DZ56" s="43"/>
      <c r="EA56" s="43"/>
      <c r="EB56" s="43">
        <v>8152.37</v>
      </c>
      <c r="EC56" s="43"/>
      <c r="ED56" s="43"/>
      <c r="EE56" s="43">
        <v>8152.37</v>
      </c>
      <c r="EF56" s="43"/>
      <c r="EG56" s="43"/>
      <c r="EH56" s="43">
        <v>8152.37</v>
      </c>
      <c r="EI56" s="43"/>
      <c r="EJ56" s="43"/>
      <c r="EK56" s="43">
        <v>8152.37</v>
      </c>
      <c r="EL56" s="43"/>
      <c r="EM56" s="43"/>
      <c r="EN56" s="43">
        <v>8152.37</v>
      </c>
      <c r="EO56" s="29">
        <f t="shared" si="15"/>
        <v>90465.12</v>
      </c>
      <c r="EP56" s="29">
        <f t="shared" si="16"/>
        <v>306424.55700000003</v>
      </c>
    </row>
    <row r="57" spans="1:146" s="95" customFormat="1" ht="12.75">
      <c r="A57" s="86" t="s">
        <v>61</v>
      </c>
      <c r="B57" s="72"/>
      <c r="C57" s="87">
        <v>5785.77</v>
      </c>
      <c r="D57" s="87"/>
      <c r="E57" s="87">
        <v>5690.71</v>
      </c>
      <c r="F57" s="87"/>
      <c r="G57" s="87">
        <v>5801.39</v>
      </c>
      <c r="H57" s="87"/>
      <c r="I57" s="87">
        <v>5826.52</v>
      </c>
      <c r="J57" s="88"/>
      <c r="K57" s="87">
        <v>5835.97</v>
      </c>
      <c r="L57" s="87"/>
      <c r="M57" s="87">
        <v>5520.68</v>
      </c>
      <c r="N57" s="88"/>
      <c r="O57" s="87">
        <v>5741.97</v>
      </c>
      <c r="P57" s="87"/>
      <c r="Q57" s="87">
        <v>5547.66</v>
      </c>
      <c r="R57" s="88"/>
      <c r="S57" s="89">
        <f>S58+S59</f>
        <v>45750.67</v>
      </c>
      <c r="T57" s="87"/>
      <c r="U57" s="87"/>
      <c r="V57" s="87">
        <v>5715.95</v>
      </c>
      <c r="W57" s="87"/>
      <c r="X57" s="87"/>
      <c r="Y57" s="97">
        <v>5786.94</v>
      </c>
      <c r="Z57" s="87"/>
      <c r="AA57" s="87"/>
      <c r="AB57" s="97">
        <v>5777.3</v>
      </c>
      <c r="AC57" s="72"/>
      <c r="AD57" s="72"/>
      <c r="AE57" s="72">
        <v>5803.21</v>
      </c>
      <c r="AF57" s="91">
        <f t="shared" si="5"/>
        <v>68834.07</v>
      </c>
      <c r="AG57" s="87"/>
      <c r="AH57" s="87"/>
      <c r="AI57" s="87">
        <v>6106.6</v>
      </c>
      <c r="AJ57" s="87"/>
      <c r="AK57" s="87"/>
      <c r="AL57" s="87">
        <v>6050.41</v>
      </c>
      <c r="AM57" s="87"/>
      <c r="AN57" s="87"/>
      <c r="AO57" s="87">
        <v>6118.75</v>
      </c>
      <c r="AP57" s="87"/>
      <c r="AQ57" s="87"/>
      <c r="AR57" s="87">
        <v>6050.41</v>
      </c>
      <c r="AS57" s="87"/>
      <c r="AT57" s="87"/>
      <c r="AU57" s="87">
        <v>408.07</v>
      </c>
      <c r="AV57" s="87"/>
      <c r="AW57" s="87"/>
      <c r="AX57" s="87">
        <v>6118.75</v>
      </c>
      <c r="AY57" s="87"/>
      <c r="AZ57" s="87"/>
      <c r="BA57" s="87">
        <v>6118.75</v>
      </c>
      <c r="BB57" s="87"/>
      <c r="BC57" s="87"/>
      <c r="BD57" s="87">
        <v>6118.75</v>
      </c>
      <c r="BE57" s="87"/>
      <c r="BF57" s="87"/>
      <c r="BG57" s="87">
        <v>6017.22</v>
      </c>
      <c r="BH57" s="87"/>
      <c r="BI57" s="87"/>
      <c r="BJ57" s="87">
        <v>6164.54</v>
      </c>
      <c r="BK57" s="87"/>
      <c r="BL57" s="87"/>
      <c r="BM57" s="87">
        <v>6100.387</v>
      </c>
      <c r="BN57" s="87"/>
      <c r="BO57" s="87"/>
      <c r="BP57" s="87">
        <v>6100.38</v>
      </c>
      <c r="BQ57" s="91">
        <f t="shared" si="6"/>
        <v>67473.017</v>
      </c>
      <c r="BR57" s="91">
        <f t="shared" si="7"/>
        <v>136307.087</v>
      </c>
      <c r="BS57" s="87"/>
      <c r="BT57" s="87"/>
      <c r="BU57" s="87">
        <v>7098.64</v>
      </c>
      <c r="BV57" s="87"/>
      <c r="BW57" s="87"/>
      <c r="BX57" s="87">
        <v>7098.64</v>
      </c>
      <c r="BY57" s="87"/>
      <c r="BZ57" s="87"/>
      <c r="CA57" s="87">
        <v>7098.64</v>
      </c>
      <c r="CB57" s="87"/>
      <c r="CC57" s="87"/>
      <c r="CD57" s="87">
        <v>7098.64</v>
      </c>
      <c r="CE57" s="87"/>
      <c r="CF57" s="87"/>
      <c r="CG57" s="87">
        <v>7098.64</v>
      </c>
      <c r="CH57" s="87"/>
      <c r="CI57" s="87"/>
      <c r="CJ57" s="87">
        <v>7098.64</v>
      </c>
      <c r="CK57" s="87"/>
      <c r="CL57" s="87"/>
      <c r="CM57" s="87">
        <v>671.8</v>
      </c>
      <c r="CN57" s="87"/>
      <c r="CO57" s="87"/>
      <c r="CP57" s="87">
        <v>7098.64</v>
      </c>
      <c r="CQ57" s="87"/>
      <c r="CR57" s="87"/>
      <c r="CS57" s="87">
        <v>7098.64</v>
      </c>
      <c r="CT57" s="87"/>
      <c r="CU57" s="87"/>
      <c r="CV57" s="87">
        <v>7098.64</v>
      </c>
      <c r="CW57" s="87"/>
      <c r="CX57" s="87"/>
      <c r="CY57" s="87">
        <v>7098.64</v>
      </c>
      <c r="CZ57" s="87"/>
      <c r="DA57" s="87"/>
      <c r="DB57" s="87">
        <v>7098.64</v>
      </c>
      <c r="DC57" s="93">
        <f t="shared" si="8"/>
        <v>78756.84000000001</v>
      </c>
      <c r="DD57" s="94">
        <f t="shared" si="9"/>
        <v>215063.92700000003</v>
      </c>
      <c r="DE57" s="87"/>
      <c r="DF57" s="87"/>
      <c r="DG57" s="87">
        <v>8152.37</v>
      </c>
      <c r="DH57" s="87"/>
      <c r="DI57" s="87"/>
      <c r="DJ57" s="87">
        <v>8152.37</v>
      </c>
      <c r="DK57" s="87"/>
      <c r="DL57" s="87"/>
      <c r="DM57" s="87">
        <v>4470.71</v>
      </c>
      <c r="DN57" s="87"/>
      <c r="DO57" s="87"/>
      <c r="DP57" s="87">
        <v>4470.71</v>
      </c>
      <c r="DQ57" s="87"/>
      <c r="DR57" s="87"/>
      <c r="DS57" s="87">
        <v>8152.37</v>
      </c>
      <c r="DT57" s="87"/>
      <c r="DU57" s="87"/>
      <c r="DV57" s="87">
        <v>8152.37</v>
      </c>
      <c r="DW57" s="87"/>
      <c r="DX57" s="87"/>
      <c r="DY57" s="87">
        <v>8152.37</v>
      </c>
      <c r="DZ57" s="87"/>
      <c r="EA57" s="87"/>
      <c r="EB57" s="87">
        <v>8152.37</v>
      </c>
      <c r="EC57" s="87"/>
      <c r="ED57" s="87"/>
      <c r="EE57" s="87">
        <v>8152.37</v>
      </c>
      <c r="EF57" s="87"/>
      <c r="EG57" s="87"/>
      <c r="EH57" s="87">
        <v>8152.37</v>
      </c>
      <c r="EI57" s="87"/>
      <c r="EJ57" s="87"/>
      <c r="EK57" s="87">
        <v>8152.37</v>
      </c>
      <c r="EL57" s="87"/>
      <c r="EM57" s="87"/>
      <c r="EN57" s="87">
        <v>8152.37</v>
      </c>
      <c r="EO57" s="91">
        <f t="shared" si="15"/>
        <v>90465.12</v>
      </c>
      <c r="EP57" s="91">
        <f t="shared" si="16"/>
        <v>305529.047</v>
      </c>
    </row>
    <row r="58" spans="1:146" s="95" customFormat="1" ht="12.75">
      <c r="A58" s="86" t="s">
        <v>62</v>
      </c>
      <c r="B58" s="72"/>
      <c r="C58" s="87">
        <f>757.51+3224.67</f>
        <v>3982.1800000000003</v>
      </c>
      <c r="D58" s="87"/>
      <c r="E58" s="87">
        <f>740.73+4791.37</f>
        <v>5532.1</v>
      </c>
      <c r="F58" s="87"/>
      <c r="G58" s="87">
        <f>731.9+4979.25</f>
        <v>5711.15</v>
      </c>
      <c r="H58" s="87"/>
      <c r="I58" s="87">
        <f>737.78+4901.93</f>
        <v>5639.71</v>
      </c>
      <c r="J58" s="88"/>
      <c r="K58" s="87">
        <f>727.06+4959.67</f>
        <v>5686.73</v>
      </c>
      <c r="L58" s="87"/>
      <c r="M58" s="87">
        <f>704.7+4703.65</f>
        <v>5408.349999999999</v>
      </c>
      <c r="N58" s="88"/>
      <c r="O58" s="87">
        <f>730.24+5447.24</f>
        <v>6177.48</v>
      </c>
      <c r="P58" s="87"/>
      <c r="Q58" s="87">
        <f>725.38+4881.41</f>
        <v>5606.79</v>
      </c>
      <c r="R58" s="88"/>
      <c r="S58" s="89">
        <f>C58+E58+G58+I58+K58+M58+O58+Q58</f>
        <v>43744.49</v>
      </c>
      <c r="T58" s="63"/>
      <c r="U58" s="63"/>
      <c r="V58" s="63">
        <f>702.71+5118.95</f>
        <v>5821.66</v>
      </c>
      <c r="W58" s="63"/>
      <c r="X58" s="63"/>
      <c r="Y58" s="64">
        <f>680.55+3650.3</f>
        <v>4330.85</v>
      </c>
      <c r="Z58" s="63"/>
      <c r="AA58" s="63"/>
      <c r="AB58" s="64">
        <f>670.54+6199.99</f>
        <v>6870.53</v>
      </c>
      <c r="AC58" s="72"/>
      <c r="AD58" s="72"/>
      <c r="AE58" s="72">
        <f>694.79+4715.59</f>
        <v>5410.38</v>
      </c>
      <c r="AF58" s="91">
        <f t="shared" si="5"/>
        <v>66177.90999999999</v>
      </c>
      <c r="AG58" s="63"/>
      <c r="AH58" s="63"/>
      <c r="AI58" s="63">
        <f>768.42+5164.64</f>
        <v>5933.06</v>
      </c>
      <c r="AJ58" s="63"/>
      <c r="AK58" s="63"/>
      <c r="AL58" s="63">
        <f>773.32+5646.08</f>
        <v>6419.4</v>
      </c>
      <c r="AM58" s="63"/>
      <c r="AN58" s="63"/>
      <c r="AO58" s="63">
        <f>775.42+5444.42</f>
        <v>6219.84</v>
      </c>
      <c r="AP58" s="63"/>
      <c r="AQ58" s="63"/>
      <c r="AR58" s="63">
        <f>768.19+5062.03</f>
        <v>5830.219999999999</v>
      </c>
      <c r="AS58" s="63"/>
      <c r="AT58" s="63"/>
      <c r="AU58" s="63">
        <f>50.77+4883.16</f>
        <v>4933.93</v>
      </c>
      <c r="AV58" s="63"/>
      <c r="AW58" s="63"/>
      <c r="AX58" s="63">
        <f>762.77+1059.97</f>
        <v>1822.74</v>
      </c>
      <c r="AY58" s="63"/>
      <c r="AZ58" s="63"/>
      <c r="BA58" s="63">
        <f>754.43+5181.41</f>
        <v>5935.84</v>
      </c>
      <c r="BB58" s="63"/>
      <c r="BC58" s="63"/>
      <c r="BD58" s="63">
        <v>5378.28</v>
      </c>
      <c r="BE58" s="63"/>
      <c r="BF58" s="63"/>
      <c r="BG58" s="63">
        <v>5148.22</v>
      </c>
      <c r="BH58" s="63"/>
      <c r="BI58" s="63"/>
      <c r="BJ58" s="63">
        <v>6661.56</v>
      </c>
      <c r="BK58" s="63"/>
      <c r="BL58" s="63"/>
      <c r="BM58" s="63">
        <v>6602.33</v>
      </c>
      <c r="BN58" s="63"/>
      <c r="BO58" s="63"/>
      <c r="BP58" s="63">
        <v>5727.43</v>
      </c>
      <c r="BQ58" s="91">
        <f t="shared" si="6"/>
        <v>66612.85</v>
      </c>
      <c r="BR58" s="91">
        <f t="shared" si="7"/>
        <v>132790.76</v>
      </c>
      <c r="BS58" s="63"/>
      <c r="BT58" s="63"/>
      <c r="BU58" s="63">
        <v>6373.61</v>
      </c>
      <c r="BV58" s="63"/>
      <c r="BW58" s="63"/>
      <c r="BX58" s="63">
        <v>7035.51</v>
      </c>
      <c r="BY58" s="63"/>
      <c r="BZ58" s="63"/>
      <c r="CA58" s="63">
        <v>7015.92</v>
      </c>
      <c r="CB58" s="63"/>
      <c r="CC58" s="63"/>
      <c r="CD58" s="63">
        <v>7052.24</v>
      </c>
      <c r="CE58" s="63"/>
      <c r="CF58" s="63"/>
      <c r="CG58" s="63">
        <v>7398.79</v>
      </c>
      <c r="CH58" s="63"/>
      <c r="CI58" s="63"/>
      <c r="CJ58" s="63">
        <v>7442.82</v>
      </c>
      <c r="CK58" s="63"/>
      <c r="CL58" s="63"/>
      <c r="CM58" s="63">
        <v>7164.77</v>
      </c>
      <c r="CN58" s="63"/>
      <c r="CO58" s="63"/>
      <c r="CP58" s="63">
        <v>6546.94</v>
      </c>
      <c r="CQ58" s="63"/>
      <c r="CR58" s="63"/>
      <c r="CS58" s="63">
        <v>1309.18</v>
      </c>
      <c r="CT58" s="63"/>
      <c r="CU58" s="63"/>
      <c r="CV58" s="63">
        <v>6531.21</v>
      </c>
      <c r="CW58" s="63"/>
      <c r="CX58" s="63"/>
      <c r="CY58" s="63">
        <v>7015.98</v>
      </c>
      <c r="CZ58" s="63"/>
      <c r="DA58" s="63"/>
      <c r="DB58" s="63">
        <v>6494.33</v>
      </c>
      <c r="DC58" s="93">
        <f t="shared" si="8"/>
        <v>77381.3</v>
      </c>
      <c r="DD58" s="94">
        <f t="shared" si="9"/>
        <v>210172.06</v>
      </c>
      <c r="DE58" s="63"/>
      <c r="DF58" s="63"/>
      <c r="DG58" s="63">
        <v>6918.48</v>
      </c>
      <c r="DH58" s="63"/>
      <c r="DI58" s="63"/>
      <c r="DJ58" s="63">
        <v>8244.94</v>
      </c>
      <c r="DK58" s="63"/>
      <c r="DL58" s="63"/>
      <c r="DM58" s="63">
        <v>8638.93</v>
      </c>
      <c r="DN58" s="63"/>
      <c r="DO58" s="63"/>
      <c r="DP58" s="63">
        <v>4767.85</v>
      </c>
      <c r="DQ58" s="63"/>
      <c r="DR58" s="63"/>
      <c r="DS58" s="63">
        <v>4468.06</v>
      </c>
      <c r="DT58" s="63"/>
      <c r="DU58" s="63"/>
      <c r="DV58" s="63">
        <v>8058.9</v>
      </c>
      <c r="DW58" s="63"/>
      <c r="DX58" s="63"/>
      <c r="DY58" s="63">
        <v>7888.75</v>
      </c>
      <c r="DZ58" s="63"/>
      <c r="EA58" s="63"/>
      <c r="EB58" s="63">
        <v>8459.48</v>
      </c>
      <c r="EC58" s="63"/>
      <c r="ED58" s="63"/>
      <c r="EE58" s="63">
        <v>7706.99</v>
      </c>
      <c r="EF58" s="63"/>
      <c r="EG58" s="63"/>
      <c r="EH58" s="63">
        <v>7936.39</v>
      </c>
      <c r="EI58" s="63"/>
      <c r="EJ58" s="63"/>
      <c r="EK58" s="63">
        <v>8046.8</v>
      </c>
      <c r="EL58" s="63"/>
      <c r="EM58" s="63"/>
      <c r="EN58" s="63">
        <v>8064.42</v>
      </c>
      <c r="EO58" s="91">
        <f t="shared" si="15"/>
        <v>89199.99</v>
      </c>
      <c r="EP58" s="91">
        <f t="shared" si="16"/>
        <v>299372.05</v>
      </c>
    </row>
    <row r="59" spans="1:146" s="4" customFormat="1" ht="18" customHeight="1">
      <c r="A59" s="38" t="s">
        <v>63</v>
      </c>
      <c r="B59" s="19">
        <v>3808.14</v>
      </c>
      <c r="C59" s="43">
        <f>C57-C58</f>
        <v>1803.5900000000001</v>
      </c>
      <c r="D59" s="43"/>
      <c r="E59" s="43">
        <f>E57-E58</f>
        <v>158.60999999999967</v>
      </c>
      <c r="F59" s="43"/>
      <c r="G59" s="43">
        <f>G57-G58</f>
        <v>90.24000000000069</v>
      </c>
      <c r="H59" s="43"/>
      <c r="I59" s="43">
        <f>I57-I58</f>
        <v>186.8100000000004</v>
      </c>
      <c r="J59" s="43"/>
      <c r="K59" s="43">
        <f>K57-K58</f>
        <v>149.2400000000007</v>
      </c>
      <c r="L59" s="43"/>
      <c r="M59" s="43">
        <f>M57-M58</f>
        <v>112.33000000000084</v>
      </c>
      <c r="N59" s="43"/>
      <c r="O59" s="43">
        <f>O57-O58</f>
        <v>-435.5099999999993</v>
      </c>
      <c r="P59" s="43"/>
      <c r="Q59" s="43">
        <f>Q57-Q58</f>
        <v>-59.13000000000011</v>
      </c>
      <c r="R59" s="43">
        <v>5814.32</v>
      </c>
      <c r="S59" s="17">
        <f>C59+E59+G59+I59+K59+M59+O59+Q59</f>
        <v>2006.180000000003</v>
      </c>
      <c r="T59" s="43"/>
      <c r="U59" s="43"/>
      <c r="V59" s="43">
        <f>V57-V58</f>
        <v>-105.71000000000004</v>
      </c>
      <c r="W59" s="43">
        <f aca="true" t="shared" si="27" ref="W59:AL59">W57-W58</f>
        <v>0</v>
      </c>
      <c r="X59" s="43">
        <f t="shared" si="27"/>
        <v>0</v>
      </c>
      <c r="Y59" s="43">
        <f t="shared" si="27"/>
        <v>1456.0899999999992</v>
      </c>
      <c r="Z59" s="43">
        <f t="shared" si="27"/>
        <v>0</v>
      </c>
      <c r="AA59" s="43">
        <f t="shared" si="27"/>
        <v>0</v>
      </c>
      <c r="AB59" s="43">
        <f t="shared" si="27"/>
        <v>-1093.2299999999996</v>
      </c>
      <c r="AC59" s="43">
        <f t="shared" si="27"/>
        <v>0</v>
      </c>
      <c r="AD59" s="43">
        <f t="shared" si="27"/>
        <v>0</v>
      </c>
      <c r="AE59" s="43">
        <f t="shared" si="27"/>
        <v>392.8299999999999</v>
      </c>
      <c r="AF59" s="29">
        <f t="shared" si="5"/>
        <v>2656.1600000000026</v>
      </c>
      <c r="AG59" s="43">
        <f t="shared" si="27"/>
        <v>0</v>
      </c>
      <c r="AH59" s="43">
        <f t="shared" si="27"/>
        <v>0</v>
      </c>
      <c r="AI59" s="43">
        <f t="shared" si="27"/>
        <v>173.53999999999996</v>
      </c>
      <c r="AJ59" s="43">
        <f t="shared" si="27"/>
        <v>0</v>
      </c>
      <c r="AK59" s="43">
        <f t="shared" si="27"/>
        <v>0</v>
      </c>
      <c r="AL59" s="43">
        <f t="shared" si="27"/>
        <v>-368.9899999999998</v>
      </c>
      <c r="AM59" s="43"/>
      <c r="AN59" s="43"/>
      <c r="AO59" s="43">
        <f>AO57-AO58</f>
        <v>-101.09000000000015</v>
      </c>
      <c r="AP59" s="43">
        <f aca="true" t="shared" si="28" ref="AP59:AU59">AP57-AP58</f>
        <v>0</v>
      </c>
      <c r="AQ59" s="43">
        <f t="shared" si="28"/>
        <v>0</v>
      </c>
      <c r="AR59" s="43">
        <f t="shared" si="28"/>
        <v>220.1900000000005</v>
      </c>
      <c r="AS59" s="43">
        <f t="shared" si="28"/>
        <v>0</v>
      </c>
      <c r="AT59" s="43">
        <f t="shared" si="28"/>
        <v>0</v>
      </c>
      <c r="AU59" s="43">
        <f t="shared" si="28"/>
        <v>-4525.860000000001</v>
      </c>
      <c r="AV59" s="43"/>
      <c r="AW59" s="43"/>
      <c r="AX59" s="43">
        <f>AX57-AX58</f>
        <v>4296.01</v>
      </c>
      <c r="AY59" s="43">
        <f aca="true" t="shared" si="29" ref="AY59:BD59">AY57-AY58</f>
        <v>0</v>
      </c>
      <c r="AZ59" s="43">
        <f t="shared" si="29"/>
        <v>0</v>
      </c>
      <c r="BA59" s="43">
        <f t="shared" si="29"/>
        <v>182.90999999999985</v>
      </c>
      <c r="BB59" s="43">
        <f t="shared" si="29"/>
        <v>0</v>
      </c>
      <c r="BC59" s="43">
        <f t="shared" si="29"/>
        <v>0</v>
      </c>
      <c r="BD59" s="43">
        <f t="shared" si="29"/>
        <v>740.4700000000003</v>
      </c>
      <c r="BE59" s="43">
        <f aca="true" t="shared" si="30" ref="BE59:BM59">BE57-BE58</f>
        <v>0</v>
      </c>
      <c r="BF59" s="43">
        <f t="shared" si="30"/>
        <v>0</v>
      </c>
      <c r="BG59" s="43">
        <f t="shared" si="30"/>
        <v>869</v>
      </c>
      <c r="BH59" s="43">
        <f t="shared" si="30"/>
        <v>0</v>
      </c>
      <c r="BI59" s="43">
        <f t="shared" si="30"/>
        <v>0</v>
      </c>
      <c r="BJ59" s="43">
        <f t="shared" si="30"/>
        <v>-497.02000000000044</v>
      </c>
      <c r="BK59" s="43">
        <f t="shared" si="30"/>
        <v>0</v>
      </c>
      <c r="BL59" s="43">
        <f t="shared" si="30"/>
        <v>0</v>
      </c>
      <c r="BM59" s="43">
        <f t="shared" si="30"/>
        <v>-501.9430000000002</v>
      </c>
      <c r="BN59" s="43">
        <f>BN57-BN58</f>
        <v>0</v>
      </c>
      <c r="BO59" s="43">
        <f>BO57-BO58</f>
        <v>0</v>
      </c>
      <c r="BP59" s="43">
        <f>BP57-BP58</f>
        <v>372.9499999999998</v>
      </c>
      <c r="BQ59" s="29">
        <f t="shared" si="6"/>
        <v>860.1669999999995</v>
      </c>
      <c r="BR59" s="29">
        <f t="shared" si="7"/>
        <v>3516.327000000002</v>
      </c>
      <c r="BS59" s="43"/>
      <c r="BT59" s="43"/>
      <c r="BU59" s="43">
        <f>BU57-BU58</f>
        <v>725.0300000000007</v>
      </c>
      <c r="BV59" s="43"/>
      <c r="BW59" s="43"/>
      <c r="BX59" s="43">
        <f>BX57-BX58</f>
        <v>63.13000000000011</v>
      </c>
      <c r="BY59" s="43"/>
      <c r="BZ59" s="43"/>
      <c r="CA59" s="43">
        <f>CA57-CA58</f>
        <v>82.72000000000025</v>
      </c>
      <c r="CB59" s="43"/>
      <c r="CC59" s="43"/>
      <c r="CD59" s="43">
        <f>CD57-CD58</f>
        <v>46.400000000000546</v>
      </c>
      <c r="CE59" s="43"/>
      <c r="CF59" s="43"/>
      <c r="CG59" s="43">
        <f>CG57-CG58</f>
        <v>-300.14999999999964</v>
      </c>
      <c r="CH59" s="43"/>
      <c r="CI59" s="43"/>
      <c r="CJ59" s="43">
        <f>CJ57-CJ58</f>
        <v>-344.1799999999994</v>
      </c>
      <c r="CK59" s="43"/>
      <c r="CL59" s="43"/>
      <c r="CM59" s="43">
        <f>CM57-CM58</f>
        <v>-6492.97</v>
      </c>
      <c r="CN59" s="43"/>
      <c r="CO59" s="43"/>
      <c r="CP59" s="43">
        <f>CP57-CP58</f>
        <v>551.7000000000007</v>
      </c>
      <c r="CQ59" s="43"/>
      <c r="CR59" s="43"/>
      <c r="CS59" s="43">
        <f>CS57-CS58</f>
        <v>5789.46</v>
      </c>
      <c r="CT59" s="43"/>
      <c r="CU59" s="43"/>
      <c r="CV59" s="43">
        <f>CV57-CV58</f>
        <v>567.4300000000003</v>
      </c>
      <c r="CW59" s="43"/>
      <c r="CX59" s="43"/>
      <c r="CY59" s="43">
        <f>CY57-CY58</f>
        <v>82.66000000000076</v>
      </c>
      <c r="CZ59" s="43"/>
      <c r="DA59" s="43"/>
      <c r="DB59" s="43">
        <f>DB57-DB58</f>
        <v>604.3100000000004</v>
      </c>
      <c r="DC59" s="10">
        <f t="shared" si="8"/>
        <v>1375.5400000000045</v>
      </c>
      <c r="DD59" s="36">
        <f t="shared" si="9"/>
        <v>4891.867000000007</v>
      </c>
      <c r="DE59" s="43"/>
      <c r="DF59" s="43"/>
      <c r="DG59" s="43">
        <f>DG57-DG58</f>
        <v>1233.8900000000003</v>
      </c>
      <c r="DH59" s="43"/>
      <c r="DI59" s="43"/>
      <c r="DJ59" s="43">
        <f>DJ57-DJ58</f>
        <v>-92.57000000000062</v>
      </c>
      <c r="DK59" s="43"/>
      <c r="DL59" s="43"/>
      <c r="DM59" s="43">
        <f>DM57-DM58</f>
        <v>-4168.22</v>
      </c>
      <c r="DN59" s="43"/>
      <c r="DO59" s="43"/>
      <c r="DP59" s="43">
        <f>DP57-DP58</f>
        <v>-297.1400000000003</v>
      </c>
      <c r="DQ59" s="43"/>
      <c r="DR59" s="43"/>
      <c r="DS59" s="43">
        <f>DS57-DS58</f>
        <v>3684.3099999999995</v>
      </c>
      <c r="DT59" s="43"/>
      <c r="DU59" s="43"/>
      <c r="DV59" s="43">
        <f>DV57-DV58</f>
        <v>93.47000000000025</v>
      </c>
      <c r="DW59" s="43"/>
      <c r="DX59" s="43"/>
      <c r="DY59" s="43">
        <f>DY57-DY58</f>
        <v>263.6199999999999</v>
      </c>
      <c r="DZ59" s="43"/>
      <c r="EA59" s="43"/>
      <c r="EB59" s="43">
        <f>EB57-EB58</f>
        <v>-307.1099999999997</v>
      </c>
      <c r="EC59" s="43"/>
      <c r="ED59" s="43"/>
      <c r="EE59" s="43">
        <f>EE57-EE58</f>
        <v>445.3800000000001</v>
      </c>
      <c r="EF59" s="43"/>
      <c r="EG59" s="43"/>
      <c r="EH59" s="43">
        <f>EH57-EH58</f>
        <v>215.97999999999956</v>
      </c>
      <c r="EI59" s="43"/>
      <c r="EJ59" s="43"/>
      <c r="EK59" s="43">
        <f>EK57-EK58</f>
        <v>105.56999999999971</v>
      </c>
      <c r="EL59" s="43"/>
      <c r="EM59" s="43"/>
      <c r="EN59" s="43">
        <f>EN57-EN58</f>
        <v>87.94999999999982</v>
      </c>
      <c r="EO59" s="29">
        <f t="shared" si="15"/>
        <v>1265.1299999999983</v>
      </c>
      <c r="EP59" s="29">
        <f t="shared" si="16"/>
        <v>6156.997000000005</v>
      </c>
    </row>
    <row r="60" spans="1:146" s="4" customFormat="1" ht="22.5" hidden="1">
      <c r="A60" s="38" t="s">
        <v>64</v>
      </c>
      <c r="B60" s="19"/>
      <c r="C60" s="43"/>
      <c r="D60" s="43"/>
      <c r="E60" s="43"/>
      <c r="F60" s="43"/>
      <c r="G60" s="43"/>
      <c r="H60" s="43"/>
      <c r="I60" s="43"/>
      <c r="J60" s="44"/>
      <c r="K60" s="43"/>
      <c r="L60" s="43"/>
      <c r="M60" s="43"/>
      <c r="N60" s="44"/>
      <c r="O60" s="43"/>
      <c r="P60" s="43"/>
      <c r="Q60" s="43"/>
      <c r="R60" s="44"/>
      <c r="S60" s="43">
        <v>2006.18</v>
      </c>
      <c r="T60" s="43"/>
      <c r="U60" s="43"/>
      <c r="V60" s="43"/>
      <c r="W60" s="43"/>
      <c r="X60" s="43"/>
      <c r="Y60" s="45"/>
      <c r="Z60" s="43"/>
      <c r="AA60" s="43"/>
      <c r="AB60" s="45"/>
      <c r="AC60" s="19"/>
      <c r="AD60" s="19"/>
      <c r="AE60" s="19"/>
      <c r="AF60" s="29">
        <f t="shared" si="5"/>
        <v>2006.18</v>
      </c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29">
        <f t="shared" si="6"/>
        <v>0</v>
      </c>
      <c r="BR60" s="29">
        <f t="shared" si="7"/>
        <v>2006.18</v>
      </c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10">
        <f t="shared" si="8"/>
        <v>0</v>
      </c>
      <c r="DD60" s="36">
        <f t="shared" si="9"/>
        <v>2006.18</v>
      </c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29">
        <f t="shared" si="15"/>
        <v>0</v>
      </c>
      <c r="EP60" s="29">
        <f t="shared" si="16"/>
        <v>2006.18</v>
      </c>
    </row>
    <row r="61" spans="1:146" s="4" customFormat="1" ht="22.5">
      <c r="A61" s="38" t="s">
        <v>65</v>
      </c>
      <c r="B61" s="19"/>
      <c r="C61" s="43">
        <f>C58-C56</f>
        <v>-1803.9399999999996</v>
      </c>
      <c r="D61" s="43"/>
      <c r="E61" s="43">
        <f aca="true" t="shared" si="31" ref="E61:Q61">E58-E56</f>
        <v>-254.01999999999953</v>
      </c>
      <c r="F61" s="43"/>
      <c r="G61" s="43">
        <f t="shared" si="31"/>
        <v>-143.3100000000004</v>
      </c>
      <c r="H61" s="43"/>
      <c r="I61" s="43">
        <f t="shared" si="31"/>
        <v>-260.3100000000004</v>
      </c>
      <c r="J61" s="43"/>
      <c r="K61" s="43">
        <f t="shared" si="31"/>
        <v>-190.51000000000022</v>
      </c>
      <c r="L61" s="43"/>
      <c r="M61" s="43">
        <f t="shared" si="31"/>
        <v>-400.5500000000002</v>
      </c>
      <c r="N61" s="43"/>
      <c r="O61" s="43">
        <f t="shared" si="31"/>
        <v>345.7999999999993</v>
      </c>
      <c r="P61" s="43"/>
      <c r="Q61" s="43">
        <f t="shared" si="31"/>
        <v>-224.89000000000033</v>
      </c>
      <c r="R61" s="43"/>
      <c r="S61" s="17">
        <f>C61+E61+G61+I61+K61+M61+O61+Q61</f>
        <v>-2931.7300000000014</v>
      </c>
      <c r="T61" s="43"/>
      <c r="U61" s="43"/>
      <c r="V61" s="43">
        <f>V58-V56</f>
        <v>58.31999999999971</v>
      </c>
      <c r="W61" s="43">
        <f aca="true" t="shared" si="32" ref="W61:AL61">W58-W56</f>
        <v>0</v>
      </c>
      <c r="X61" s="43">
        <f t="shared" si="32"/>
        <v>0</v>
      </c>
      <c r="Y61" s="43">
        <f t="shared" si="32"/>
        <v>-1432.4899999999998</v>
      </c>
      <c r="Z61" s="43">
        <f t="shared" si="32"/>
        <v>0</v>
      </c>
      <c r="AA61" s="43">
        <f t="shared" si="32"/>
        <v>0</v>
      </c>
      <c r="AB61" s="43">
        <f t="shared" si="32"/>
        <v>1107.1899999999996</v>
      </c>
      <c r="AC61" s="43">
        <f t="shared" si="32"/>
        <v>0</v>
      </c>
      <c r="AD61" s="43">
        <f t="shared" si="32"/>
        <v>0</v>
      </c>
      <c r="AE61" s="43">
        <f t="shared" si="32"/>
        <v>-352.96000000000004</v>
      </c>
      <c r="AF61" s="29">
        <f t="shared" si="5"/>
        <v>-3551.670000000002</v>
      </c>
      <c r="AG61" s="43">
        <f t="shared" si="32"/>
        <v>0</v>
      </c>
      <c r="AH61" s="43">
        <f t="shared" si="32"/>
        <v>0</v>
      </c>
      <c r="AI61" s="43">
        <f t="shared" si="32"/>
        <v>-173.53999999999996</v>
      </c>
      <c r="AJ61" s="43">
        <f t="shared" si="32"/>
        <v>0</v>
      </c>
      <c r="AK61" s="43">
        <f t="shared" si="32"/>
        <v>0</v>
      </c>
      <c r="AL61" s="43">
        <f t="shared" si="32"/>
        <v>368.9899999999998</v>
      </c>
      <c r="AM61" s="43"/>
      <c r="AN61" s="43"/>
      <c r="AO61" s="43">
        <f>AO58-AO56</f>
        <v>101.09000000000015</v>
      </c>
      <c r="AP61" s="43">
        <f aca="true" t="shared" si="33" ref="AP61:AU61">AP58-AP56</f>
        <v>0</v>
      </c>
      <c r="AQ61" s="43">
        <f t="shared" si="33"/>
        <v>0</v>
      </c>
      <c r="AR61" s="43">
        <f t="shared" si="33"/>
        <v>-220.1900000000005</v>
      </c>
      <c r="AS61" s="43">
        <f t="shared" si="33"/>
        <v>0</v>
      </c>
      <c r="AT61" s="43">
        <f t="shared" si="33"/>
        <v>0</v>
      </c>
      <c r="AU61" s="43">
        <f t="shared" si="33"/>
        <v>4525.860000000001</v>
      </c>
      <c r="AV61" s="43"/>
      <c r="AW61" s="43"/>
      <c r="AX61" s="43">
        <f>AX58-AX56</f>
        <v>-4296.01</v>
      </c>
      <c r="AY61" s="43">
        <f aca="true" t="shared" si="34" ref="AY61:BD61">AY58-AY56</f>
        <v>0</v>
      </c>
      <c r="AZ61" s="43">
        <f t="shared" si="34"/>
        <v>0</v>
      </c>
      <c r="BA61" s="43">
        <f t="shared" si="34"/>
        <v>-182.90999999999985</v>
      </c>
      <c r="BB61" s="43">
        <f t="shared" si="34"/>
        <v>0</v>
      </c>
      <c r="BC61" s="43">
        <f t="shared" si="34"/>
        <v>0</v>
      </c>
      <c r="BD61" s="43">
        <f t="shared" si="34"/>
        <v>-740.4700000000003</v>
      </c>
      <c r="BE61" s="43">
        <f aca="true" t="shared" si="35" ref="BE61:BM61">BE58-BE56</f>
        <v>0</v>
      </c>
      <c r="BF61" s="43">
        <f t="shared" si="35"/>
        <v>0</v>
      </c>
      <c r="BG61" s="43">
        <f t="shared" si="35"/>
        <v>-869</v>
      </c>
      <c r="BH61" s="43">
        <f t="shared" si="35"/>
        <v>0</v>
      </c>
      <c r="BI61" s="43">
        <f t="shared" si="35"/>
        <v>0</v>
      </c>
      <c r="BJ61" s="43">
        <f t="shared" si="35"/>
        <v>497.02000000000044</v>
      </c>
      <c r="BK61" s="43">
        <f t="shared" si="35"/>
        <v>0</v>
      </c>
      <c r="BL61" s="43">
        <f t="shared" si="35"/>
        <v>0</v>
      </c>
      <c r="BM61" s="43">
        <f t="shared" si="35"/>
        <v>501.9430000000002</v>
      </c>
      <c r="BN61" s="43">
        <f>BN58-BN56</f>
        <v>0</v>
      </c>
      <c r="BO61" s="43">
        <f>BO58-BO56</f>
        <v>0</v>
      </c>
      <c r="BP61" s="43">
        <f>BP58-BP56</f>
        <v>-372.9499999999998</v>
      </c>
      <c r="BQ61" s="29">
        <f t="shared" si="6"/>
        <v>-860.1669999999995</v>
      </c>
      <c r="BR61" s="29">
        <f t="shared" si="7"/>
        <v>-4411.837000000001</v>
      </c>
      <c r="BS61" s="43"/>
      <c r="BT61" s="43"/>
      <c r="BU61" s="43">
        <f>BU58-BU56</f>
        <v>-725.0300000000007</v>
      </c>
      <c r="BV61" s="43"/>
      <c r="BW61" s="43"/>
      <c r="BX61" s="43">
        <f>BX58-BX56</f>
        <v>-63.13000000000011</v>
      </c>
      <c r="BY61" s="43"/>
      <c r="BZ61" s="43"/>
      <c r="CA61" s="43">
        <f>CA58-CA56</f>
        <v>-82.72000000000025</v>
      </c>
      <c r="CB61" s="43"/>
      <c r="CC61" s="43"/>
      <c r="CD61" s="43">
        <f>CD58-CD56</f>
        <v>-46.400000000000546</v>
      </c>
      <c r="CE61" s="43"/>
      <c r="CF61" s="43"/>
      <c r="CG61" s="43">
        <f>CG58-CG56</f>
        <v>300.14999999999964</v>
      </c>
      <c r="CH61" s="43"/>
      <c r="CI61" s="43"/>
      <c r="CJ61" s="43">
        <f>CJ58-CJ56</f>
        <v>344.1799999999994</v>
      </c>
      <c r="CK61" s="43"/>
      <c r="CL61" s="43"/>
      <c r="CM61" s="43">
        <f>CM58-CM56</f>
        <v>6492.97</v>
      </c>
      <c r="CN61" s="43"/>
      <c r="CO61" s="43"/>
      <c r="CP61" s="43">
        <f>CP58-CP56</f>
        <v>-551.7000000000007</v>
      </c>
      <c r="CQ61" s="43"/>
      <c r="CR61" s="43"/>
      <c r="CS61" s="43">
        <f>CS58-CS56</f>
        <v>-5789.46</v>
      </c>
      <c r="CT61" s="43"/>
      <c r="CU61" s="43"/>
      <c r="CV61" s="43">
        <f>CV58-CV56</f>
        <v>-567.4300000000003</v>
      </c>
      <c r="CW61" s="43"/>
      <c r="CX61" s="43"/>
      <c r="CY61" s="43">
        <f>CY58-CY56</f>
        <v>-82.66000000000076</v>
      </c>
      <c r="CZ61" s="43"/>
      <c r="DA61" s="43"/>
      <c r="DB61" s="43">
        <f>DB58-DB56</f>
        <v>-604.3100000000004</v>
      </c>
      <c r="DC61" s="10">
        <f t="shared" si="8"/>
        <v>-1375.5400000000045</v>
      </c>
      <c r="DD61" s="36">
        <f t="shared" si="9"/>
        <v>-5787.377000000006</v>
      </c>
      <c r="DE61" s="43"/>
      <c r="DF61" s="43"/>
      <c r="DG61" s="43">
        <f>DG58-DG56</f>
        <v>-1233.8900000000003</v>
      </c>
      <c r="DH61" s="43"/>
      <c r="DI61" s="43"/>
      <c r="DJ61" s="43">
        <f>DJ58-DJ56</f>
        <v>92.57000000000062</v>
      </c>
      <c r="DK61" s="43"/>
      <c r="DL61" s="43"/>
      <c r="DM61" s="43">
        <f>DM58-DM56</f>
        <v>4168.22</v>
      </c>
      <c r="DN61" s="43"/>
      <c r="DO61" s="43"/>
      <c r="DP61" s="43">
        <f>DP58-DP56</f>
        <v>297.1400000000003</v>
      </c>
      <c r="DQ61" s="43"/>
      <c r="DR61" s="43"/>
      <c r="DS61" s="43">
        <f>DS58-DS56</f>
        <v>-3684.3099999999995</v>
      </c>
      <c r="DT61" s="43"/>
      <c r="DU61" s="43"/>
      <c r="DV61" s="43">
        <f>DV58-DV56</f>
        <v>-93.47000000000025</v>
      </c>
      <c r="DW61" s="43"/>
      <c r="DX61" s="43"/>
      <c r="DY61" s="43">
        <f>DY58-DY56</f>
        <v>-263.6199999999999</v>
      </c>
      <c r="DZ61" s="43"/>
      <c r="EA61" s="43"/>
      <c r="EB61" s="43">
        <f>EB58-EB56</f>
        <v>307.1099999999997</v>
      </c>
      <c r="EC61" s="43"/>
      <c r="ED61" s="43"/>
      <c r="EE61" s="43">
        <f>EE58-EE56</f>
        <v>-445.3800000000001</v>
      </c>
      <c r="EF61" s="43"/>
      <c r="EG61" s="43"/>
      <c r="EH61" s="43">
        <f>EH58-EH56</f>
        <v>-215.97999999999956</v>
      </c>
      <c r="EI61" s="43"/>
      <c r="EJ61" s="43"/>
      <c r="EK61" s="43">
        <f>EK58-EK56</f>
        <v>-105.56999999999971</v>
      </c>
      <c r="EL61" s="43"/>
      <c r="EM61" s="43"/>
      <c r="EN61" s="43">
        <f>EN58-EN56</f>
        <v>-87.94999999999982</v>
      </c>
      <c r="EO61" s="29">
        <f t="shared" si="15"/>
        <v>-1265.1299999999983</v>
      </c>
      <c r="EP61" s="29">
        <f t="shared" si="16"/>
        <v>-7052.507000000004</v>
      </c>
    </row>
    <row r="62" spans="1:146" s="4" customFormat="1" ht="12.75">
      <c r="A62" s="38"/>
      <c r="B62" s="19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17"/>
      <c r="T62" s="43"/>
      <c r="U62" s="43"/>
      <c r="V62" s="43"/>
      <c r="W62" s="43"/>
      <c r="X62" s="43"/>
      <c r="Y62" s="45"/>
      <c r="Z62" s="43"/>
      <c r="AA62" s="43"/>
      <c r="AB62" s="45"/>
      <c r="AC62" s="19"/>
      <c r="AD62" s="19"/>
      <c r="AE62" s="19"/>
      <c r="AF62" s="29">
        <f t="shared" si="5"/>
        <v>0</v>
      </c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29">
        <f t="shared" si="6"/>
        <v>0</v>
      </c>
      <c r="BR62" s="29">
        <f t="shared" si="7"/>
        <v>0</v>
      </c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10">
        <f t="shared" si="8"/>
        <v>0</v>
      </c>
      <c r="DD62" s="36">
        <f t="shared" si="9"/>
        <v>0</v>
      </c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29"/>
      <c r="EP62" s="29"/>
    </row>
    <row r="63" spans="1:146" s="3" customFormat="1" ht="12.75">
      <c r="A63" s="42" t="s">
        <v>67</v>
      </c>
      <c r="B63" s="16"/>
      <c r="C63" s="21">
        <v>16647.16</v>
      </c>
      <c r="D63" s="16"/>
      <c r="E63" s="21">
        <v>16647.16</v>
      </c>
      <c r="F63" s="16"/>
      <c r="G63" s="21">
        <v>16843.78</v>
      </c>
      <c r="H63" s="16"/>
      <c r="I63" s="21">
        <v>16974.86</v>
      </c>
      <c r="J63" s="16"/>
      <c r="K63" s="21">
        <v>16909.32</v>
      </c>
      <c r="L63" s="21"/>
      <c r="M63" s="21">
        <v>16712.7</v>
      </c>
      <c r="N63" s="16"/>
      <c r="O63" s="21">
        <v>16778.24</v>
      </c>
      <c r="P63" s="16"/>
      <c r="Q63" s="21">
        <v>16778.24</v>
      </c>
      <c r="R63" s="16"/>
      <c r="S63" s="17">
        <f>C63+E63+G63+I63+K63+M63+O63+Q63</f>
        <v>134291.46</v>
      </c>
      <c r="T63" s="43"/>
      <c r="U63" s="43"/>
      <c r="V63" s="43">
        <v>12448.5</v>
      </c>
      <c r="W63" s="43"/>
      <c r="X63" s="43"/>
      <c r="Y63" s="43">
        <v>12448.5</v>
      </c>
      <c r="Z63" s="43"/>
      <c r="AA63" s="43"/>
      <c r="AB63" s="43">
        <v>12448.5</v>
      </c>
      <c r="AC63" s="16"/>
      <c r="AD63" s="16"/>
      <c r="AE63" s="43">
        <v>12448.5</v>
      </c>
      <c r="AF63" s="29">
        <f t="shared" si="5"/>
        <v>184085.46</v>
      </c>
      <c r="AG63" s="43"/>
      <c r="AH63" s="43"/>
      <c r="AI63" s="43">
        <v>14260.72</v>
      </c>
      <c r="AJ63" s="43"/>
      <c r="AK63" s="43"/>
      <c r="AL63" s="43">
        <v>14295.67</v>
      </c>
      <c r="AM63" s="43"/>
      <c r="AN63" s="43"/>
      <c r="AO63" s="43">
        <v>14295.67</v>
      </c>
      <c r="AP63" s="43"/>
      <c r="AQ63" s="43"/>
      <c r="AR63" s="43">
        <v>14099.05</v>
      </c>
      <c r="AS63" s="43"/>
      <c r="AT63" s="43"/>
      <c r="AU63" s="43">
        <v>14295.67</v>
      </c>
      <c r="AV63" s="43"/>
      <c r="AW63" s="43"/>
      <c r="AX63" s="43">
        <v>14295.67</v>
      </c>
      <c r="AY63" s="43"/>
      <c r="AZ63" s="43"/>
      <c r="BA63" s="43">
        <v>14295.67</v>
      </c>
      <c r="BB63" s="43"/>
      <c r="BC63" s="43"/>
      <c r="BD63" s="43">
        <v>14295.67</v>
      </c>
      <c r="BE63" s="43"/>
      <c r="BF63" s="43"/>
      <c r="BG63" s="43">
        <v>14058.48</v>
      </c>
      <c r="BH63" s="43"/>
      <c r="BI63" s="43"/>
      <c r="BJ63" s="43">
        <v>14402.83</v>
      </c>
      <c r="BK63" s="43"/>
      <c r="BL63" s="43"/>
      <c r="BM63" s="43">
        <v>14252.75</v>
      </c>
      <c r="BN63" s="43"/>
      <c r="BO63" s="43"/>
      <c r="BP63" s="43">
        <v>14252.75</v>
      </c>
      <c r="BQ63" s="29">
        <f t="shared" si="6"/>
        <v>171100.59999999998</v>
      </c>
      <c r="BR63" s="29">
        <f t="shared" si="7"/>
        <v>355186.05999999994</v>
      </c>
      <c r="BS63" s="43"/>
      <c r="BT63" s="43"/>
      <c r="BU63" s="43">
        <v>15472.73</v>
      </c>
      <c r="BV63" s="43"/>
      <c r="BW63" s="43"/>
      <c r="BX63" s="43">
        <v>15472.73</v>
      </c>
      <c r="BY63" s="43"/>
      <c r="BZ63" s="43"/>
      <c r="CA63" s="43">
        <v>15472.73</v>
      </c>
      <c r="CB63" s="43"/>
      <c r="CC63" s="43"/>
      <c r="CD63" s="43">
        <v>15472.73</v>
      </c>
      <c r="CE63" s="43"/>
      <c r="CF63" s="43"/>
      <c r="CG63" s="43">
        <v>15472.73</v>
      </c>
      <c r="CH63" s="43"/>
      <c r="CI63" s="43"/>
      <c r="CJ63" s="43">
        <v>15472.73</v>
      </c>
      <c r="CK63" s="43"/>
      <c r="CL63" s="43"/>
      <c r="CM63" s="43">
        <v>15472.73</v>
      </c>
      <c r="CN63" s="43"/>
      <c r="CO63" s="43"/>
      <c r="CP63" s="43">
        <v>15472.73</v>
      </c>
      <c r="CQ63" s="43"/>
      <c r="CR63" s="43"/>
      <c r="CS63" s="43">
        <v>15472.73</v>
      </c>
      <c r="CT63" s="43"/>
      <c r="CU63" s="43"/>
      <c r="CV63" s="43">
        <v>15472.73</v>
      </c>
      <c r="CW63" s="43"/>
      <c r="CX63" s="43"/>
      <c r="CY63" s="43">
        <v>15472.73</v>
      </c>
      <c r="CZ63" s="43"/>
      <c r="DA63" s="43"/>
      <c r="DB63" s="43">
        <v>15472.73</v>
      </c>
      <c r="DC63" s="10">
        <f t="shared" si="8"/>
        <v>185672.76</v>
      </c>
      <c r="DD63" s="36">
        <f t="shared" si="9"/>
        <v>540858.82</v>
      </c>
      <c r="DE63" s="43"/>
      <c r="DF63" s="43"/>
      <c r="DG63" s="43">
        <v>17413.86</v>
      </c>
      <c r="DH63" s="43"/>
      <c r="DI63" s="43"/>
      <c r="DJ63" s="43">
        <v>17413.86</v>
      </c>
      <c r="DK63" s="43"/>
      <c r="DL63" s="43"/>
      <c r="DM63" s="43">
        <v>17413.86</v>
      </c>
      <c r="DN63" s="43"/>
      <c r="DO63" s="43"/>
      <c r="DP63" s="43">
        <v>17413.86</v>
      </c>
      <c r="DQ63" s="43"/>
      <c r="DR63" s="43"/>
      <c r="DS63" s="43">
        <v>17413.86</v>
      </c>
      <c r="DT63" s="43"/>
      <c r="DU63" s="43"/>
      <c r="DV63" s="43">
        <v>17413.86</v>
      </c>
      <c r="DW63" s="43"/>
      <c r="DX63" s="43"/>
      <c r="DY63" s="43">
        <v>17413.86</v>
      </c>
      <c r="DZ63" s="43"/>
      <c r="EA63" s="43"/>
      <c r="EB63" s="43">
        <v>17413.86</v>
      </c>
      <c r="EC63" s="43"/>
      <c r="ED63" s="43"/>
      <c r="EE63" s="43">
        <v>17413.86</v>
      </c>
      <c r="EF63" s="43"/>
      <c r="EG63" s="43"/>
      <c r="EH63" s="43">
        <v>17413.86</v>
      </c>
      <c r="EI63" s="43"/>
      <c r="EJ63" s="43"/>
      <c r="EK63" s="43">
        <v>17413.86</v>
      </c>
      <c r="EL63" s="43"/>
      <c r="EM63" s="43"/>
      <c r="EN63" s="43">
        <v>17413.86</v>
      </c>
      <c r="EO63" s="29">
        <f t="shared" si="15"/>
        <v>208966.31999999995</v>
      </c>
      <c r="EP63" s="29">
        <f t="shared" si="16"/>
        <v>749825.1399999999</v>
      </c>
    </row>
    <row r="64" spans="1:146" s="95" customFormat="1" ht="12.75">
      <c r="A64" s="86" t="s">
        <v>61</v>
      </c>
      <c r="B64" s="72"/>
      <c r="C64" s="87">
        <v>13454.33</v>
      </c>
      <c r="D64" s="87"/>
      <c r="E64" s="87">
        <v>13100.75</v>
      </c>
      <c r="F64" s="87"/>
      <c r="G64" s="87">
        <v>13108.13</v>
      </c>
      <c r="H64" s="87"/>
      <c r="I64" s="87">
        <v>13444.05</v>
      </c>
      <c r="J64" s="88"/>
      <c r="K64" s="87">
        <v>13558.98</v>
      </c>
      <c r="L64" s="87"/>
      <c r="M64" s="87">
        <v>12876.64</v>
      </c>
      <c r="N64" s="88"/>
      <c r="O64" s="87">
        <v>13529.61</v>
      </c>
      <c r="P64" s="87"/>
      <c r="Q64" s="87">
        <v>12885.67</v>
      </c>
      <c r="R64" s="88"/>
      <c r="S64" s="89">
        <f>S65+S66</f>
        <v>105958.16</v>
      </c>
      <c r="T64" s="87"/>
      <c r="U64" s="87"/>
      <c r="V64" s="87">
        <v>13420.62</v>
      </c>
      <c r="W64" s="87"/>
      <c r="X64" s="87"/>
      <c r="Y64" s="97">
        <v>13569.12</v>
      </c>
      <c r="Z64" s="87"/>
      <c r="AA64" s="87"/>
      <c r="AB64" s="97">
        <v>13585.8</v>
      </c>
      <c r="AC64" s="72"/>
      <c r="AD64" s="72"/>
      <c r="AE64" s="72">
        <v>13650.92</v>
      </c>
      <c r="AF64" s="91">
        <f t="shared" si="5"/>
        <v>160184.62</v>
      </c>
      <c r="AG64" s="87"/>
      <c r="AH64" s="87"/>
      <c r="AI64" s="87">
        <v>14260.72</v>
      </c>
      <c r="AJ64" s="87"/>
      <c r="AK64" s="87"/>
      <c r="AL64" s="87">
        <v>14295.67</v>
      </c>
      <c r="AM64" s="87"/>
      <c r="AN64" s="87"/>
      <c r="AO64" s="87">
        <v>14295.67</v>
      </c>
      <c r="AP64" s="87"/>
      <c r="AQ64" s="87"/>
      <c r="AR64" s="87">
        <v>14099.05</v>
      </c>
      <c r="AS64" s="87"/>
      <c r="AT64" s="87"/>
      <c r="AU64" s="87">
        <v>14295.67</v>
      </c>
      <c r="AV64" s="87"/>
      <c r="AW64" s="87"/>
      <c r="AX64" s="87">
        <v>14295.67</v>
      </c>
      <c r="AY64" s="87"/>
      <c r="AZ64" s="87"/>
      <c r="BA64" s="87">
        <v>14295.67</v>
      </c>
      <c r="BB64" s="87"/>
      <c r="BC64" s="87"/>
      <c r="BD64" s="87">
        <v>14295.67</v>
      </c>
      <c r="BE64" s="87"/>
      <c r="BF64" s="87"/>
      <c r="BG64" s="87">
        <v>14058.48</v>
      </c>
      <c r="BH64" s="87"/>
      <c r="BI64" s="87"/>
      <c r="BJ64" s="87">
        <v>14402.83</v>
      </c>
      <c r="BK64" s="87"/>
      <c r="BL64" s="87"/>
      <c r="BM64" s="87">
        <v>14252.75</v>
      </c>
      <c r="BN64" s="87"/>
      <c r="BO64" s="87"/>
      <c r="BP64" s="87">
        <v>14252.75</v>
      </c>
      <c r="BQ64" s="91">
        <f t="shared" si="6"/>
        <v>171100.59999999998</v>
      </c>
      <c r="BR64" s="91">
        <f t="shared" si="7"/>
        <v>331285.22</v>
      </c>
      <c r="BS64" s="87"/>
      <c r="BT64" s="87"/>
      <c r="BU64" s="87">
        <v>15472.73</v>
      </c>
      <c r="BV64" s="87"/>
      <c r="BW64" s="87"/>
      <c r="BX64" s="87">
        <v>15472.73</v>
      </c>
      <c r="BY64" s="87"/>
      <c r="BZ64" s="87"/>
      <c r="CA64" s="87">
        <v>15472.73</v>
      </c>
      <c r="CB64" s="87"/>
      <c r="CC64" s="87"/>
      <c r="CD64" s="87">
        <v>15472.73</v>
      </c>
      <c r="CE64" s="87"/>
      <c r="CF64" s="87"/>
      <c r="CG64" s="87">
        <v>15472.73</v>
      </c>
      <c r="CH64" s="87"/>
      <c r="CI64" s="87"/>
      <c r="CJ64" s="87">
        <v>15472.73</v>
      </c>
      <c r="CK64" s="87"/>
      <c r="CL64" s="87"/>
      <c r="CM64" s="87">
        <v>15472.73</v>
      </c>
      <c r="CN64" s="87"/>
      <c r="CO64" s="87"/>
      <c r="CP64" s="87">
        <v>15472.73</v>
      </c>
      <c r="CQ64" s="87"/>
      <c r="CR64" s="87"/>
      <c r="CS64" s="87">
        <v>15472.73</v>
      </c>
      <c r="CT64" s="87"/>
      <c r="CU64" s="87"/>
      <c r="CV64" s="87">
        <v>15472.73</v>
      </c>
      <c r="CW64" s="87"/>
      <c r="CX64" s="87"/>
      <c r="CY64" s="87">
        <v>15472.73</v>
      </c>
      <c r="CZ64" s="87"/>
      <c r="DA64" s="87"/>
      <c r="DB64" s="87">
        <v>15472.73</v>
      </c>
      <c r="DC64" s="93">
        <f t="shared" si="8"/>
        <v>185672.76</v>
      </c>
      <c r="DD64" s="94">
        <f t="shared" si="9"/>
        <v>516957.98</v>
      </c>
      <c r="DE64" s="87"/>
      <c r="DF64" s="87"/>
      <c r="DG64" s="87">
        <v>17413.86</v>
      </c>
      <c r="DH64" s="87"/>
      <c r="DI64" s="87"/>
      <c r="DJ64" s="87">
        <v>17413.86</v>
      </c>
      <c r="DK64" s="87"/>
      <c r="DL64" s="87"/>
      <c r="DM64" s="87">
        <v>17413.86</v>
      </c>
      <c r="DN64" s="87"/>
      <c r="DO64" s="87"/>
      <c r="DP64" s="87">
        <v>17413.86</v>
      </c>
      <c r="DQ64" s="87"/>
      <c r="DR64" s="87"/>
      <c r="DS64" s="87">
        <v>17413.86</v>
      </c>
      <c r="DT64" s="87"/>
      <c r="DU64" s="87"/>
      <c r="DV64" s="87">
        <v>17413.86</v>
      </c>
      <c r="DW64" s="87"/>
      <c r="DX64" s="87"/>
      <c r="DY64" s="87">
        <v>17413.86</v>
      </c>
      <c r="DZ64" s="87"/>
      <c r="EA64" s="87"/>
      <c r="EB64" s="87">
        <v>17413.86</v>
      </c>
      <c r="EC64" s="87"/>
      <c r="ED64" s="87"/>
      <c r="EE64" s="87">
        <v>17413.86</v>
      </c>
      <c r="EF64" s="87"/>
      <c r="EG64" s="87"/>
      <c r="EH64" s="87">
        <v>17413.86</v>
      </c>
      <c r="EI64" s="87"/>
      <c r="EJ64" s="87"/>
      <c r="EK64" s="87">
        <v>17413.86</v>
      </c>
      <c r="EL64" s="87"/>
      <c r="EM64" s="87"/>
      <c r="EN64" s="87">
        <v>17413.86</v>
      </c>
      <c r="EO64" s="91">
        <f t="shared" si="15"/>
        <v>208966.31999999995</v>
      </c>
      <c r="EP64" s="91">
        <f t="shared" si="16"/>
        <v>725924.2999999999</v>
      </c>
    </row>
    <row r="65" spans="1:146" s="95" customFormat="1" ht="12.75">
      <c r="A65" s="86" t="s">
        <v>62</v>
      </c>
      <c r="B65" s="72"/>
      <c r="C65" s="87">
        <f>1491+11159.79</f>
        <v>12650.79</v>
      </c>
      <c r="D65" s="87"/>
      <c r="E65" s="87">
        <f>1460.6+11878.62</f>
        <v>13339.220000000001</v>
      </c>
      <c r="F65" s="87"/>
      <c r="G65" s="87">
        <f>1457.29+12135.89</f>
        <v>13593.18</v>
      </c>
      <c r="H65" s="87"/>
      <c r="I65" s="87">
        <f>1503.43+11400.61</f>
        <v>12904.04</v>
      </c>
      <c r="J65" s="88"/>
      <c r="K65" s="87">
        <f>1472.96+11622.94</f>
        <v>13095.900000000001</v>
      </c>
      <c r="L65" s="87"/>
      <c r="M65" s="87">
        <f>1464.77+11228.03</f>
        <v>12692.800000000001</v>
      </c>
      <c r="N65" s="88"/>
      <c r="O65" s="87">
        <f>1505.95+11877.41</f>
        <v>13383.36</v>
      </c>
      <c r="P65" s="87"/>
      <c r="Q65" s="87">
        <f>1489.88+11499.62</f>
        <v>12989.5</v>
      </c>
      <c r="R65" s="88"/>
      <c r="S65" s="89">
        <f>C65+E65+G65+I65+K65+M65+O65+Q65</f>
        <v>104648.79000000001</v>
      </c>
      <c r="T65" s="63"/>
      <c r="U65" s="63"/>
      <c r="V65" s="63">
        <f>1428.87+12352.33</f>
        <v>13781.2</v>
      </c>
      <c r="W65" s="63"/>
      <c r="X65" s="63"/>
      <c r="Y65" s="64">
        <f>1368.15+8807.21</f>
        <v>10175.359999999999</v>
      </c>
      <c r="Z65" s="63"/>
      <c r="AA65" s="63"/>
      <c r="AB65" s="64">
        <f>1361.55+15203.19</f>
        <v>16564.74</v>
      </c>
      <c r="AC65" s="72"/>
      <c r="AD65" s="72"/>
      <c r="AE65" s="72">
        <f>1409.11+11151.75</f>
        <v>12560.86</v>
      </c>
      <c r="AF65" s="91">
        <f t="shared" si="5"/>
        <v>157730.95</v>
      </c>
      <c r="AG65" s="63"/>
      <c r="AH65" s="63"/>
      <c r="AI65" s="63">
        <f>1803.92+12268.65</f>
        <v>14072.57</v>
      </c>
      <c r="AJ65" s="63"/>
      <c r="AK65" s="63"/>
      <c r="AL65" s="63">
        <f>1806.83+13473.17</f>
        <v>15280</v>
      </c>
      <c r="AM65" s="63"/>
      <c r="AN65" s="63"/>
      <c r="AO65" s="63">
        <f>1764.99+12632.83</f>
        <v>14397.82</v>
      </c>
      <c r="AP65" s="63"/>
      <c r="AQ65" s="63"/>
      <c r="AR65" s="63">
        <f>1794.84+11765.34</f>
        <v>13560.18</v>
      </c>
      <c r="AS65" s="63"/>
      <c r="AT65" s="63"/>
      <c r="AU65" s="63">
        <f>1797.33+12253.78</f>
        <v>14051.11</v>
      </c>
      <c r="AV65" s="63"/>
      <c r="AW65" s="63"/>
      <c r="AX65" s="63">
        <f>1782.91+12711.78</f>
        <v>14494.69</v>
      </c>
      <c r="AY65" s="63"/>
      <c r="AZ65" s="63"/>
      <c r="BA65" s="63">
        <f>1762.7+12181.75</f>
        <v>13944.45</v>
      </c>
      <c r="BB65" s="63"/>
      <c r="BC65" s="63"/>
      <c r="BD65" s="63">
        <v>12605.73</v>
      </c>
      <c r="BE65" s="63"/>
      <c r="BF65" s="63"/>
      <c r="BG65" s="63">
        <v>12052.3</v>
      </c>
      <c r="BH65" s="63"/>
      <c r="BI65" s="63"/>
      <c r="BJ65" s="63">
        <v>15831.25</v>
      </c>
      <c r="BK65" s="63"/>
      <c r="BL65" s="63"/>
      <c r="BM65" s="63">
        <v>15435.85</v>
      </c>
      <c r="BN65" s="63"/>
      <c r="BO65" s="63"/>
      <c r="BP65" s="63">
        <v>13329.27</v>
      </c>
      <c r="BQ65" s="91">
        <f t="shared" si="6"/>
        <v>169055.21999999997</v>
      </c>
      <c r="BR65" s="91">
        <f t="shared" si="7"/>
        <v>326786.17</v>
      </c>
      <c r="BS65" s="63"/>
      <c r="BT65" s="63"/>
      <c r="BU65" s="63">
        <v>14913.63</v>
      </c>
      <c r="BV65" s="63"/>
      <c r="BW65" s="63"/>
      <c r="BX65" s="63">
        <v>15348.9</v>
      </c>
      <c r="BY65" s="63"/>
      <c r="BZ65" s="63"/>
      <c r="CA65" s="63">
        <v>15238.59</v>
      </c>
      <c r="CB65" s="63"/>
      <c r="CC65" s="63"/>
      <c r="CD65" s="63">
        <v>15390.76</v>
      </c>
      <c r="CE65" s="63"/>
      <c r="CF65" s="63"/>
      <c r="CG65" s="63">
        <v>16218.34</v>
      </c>
      <c r="CH65" s="63"/>
      <c r="CI65" s="63"/>
      <c r="CJ65" s="63">
        <v>16249.92</v>
      </c>
      <c r="CK65" s="63"/>
      <c r="CL65" s="63"/>
      <c r="CM65" s="63">
        <v>16626.67</v>
      </c>
      <c r="CN65" s="63"/>
      <c r="CO65" s="63"/>
      <c r="CP65" s="63">
        <v>14270.19</v>
      </c>
      <c r="CQ65" s="63"/>
      <c r="CR65" s="63"/>
      <c r="CS65" s="63">
        <v>14583.9</v>
      </c>
      <c r="CT65" s="63"/>
      <c r="CU65" s="63"/>
      <c r="CV65" s="63">
        <v>14695.52</v>
      </c>
      <c r="CW65" s="63"/>
      <c r="CX65" s="63"/>
      <c r="CY65" s="63">
        <v>15555.78</v>
      </c>
      <c r="CZ65" s="63"/>
      <c r="DA65" s="63"/>
      <c r="DB65" s="63">
        <v>14175.51</v>
      </c>
      <c r="DC65" s="93">
        <f t="shared" si="8"/>
        <v>183267.71</v>
      </c>
      <c r="DD65" s="94">
        <f t="shared" si="9"/>
        <v>510053.88</v>
      </c>
      <c r="DE65" s="63"/>
      <c r="DF65" s="63"/>
      <c r="DG65" s="63">
        <v>15174.07</v>
      </c>
      <c r="DH65" s="63"/>
      <c r="DI65" s="63"/>
      <c r="DJ65" s="63">
        <v>17672.32</v>
      </c>
      <c r="DK65" s="63"/>
      <c r="DL65" s="63"/>
      <c r="DM65" s="63">
        <v>18619.58</v>
      </c>
      <c r="DN65" s="63"/>
      <c r="DO65" s="63"/>
      <c r="DP65" s="63">
        <v>17549.22</v>
      </c>
      <c r="DQ65" s="63"/>
      <c r="DR65" s="63"/>
      <c r="DS65" s="63">
        <v>17336.03</v>
      </c>
      <c r="DT65" s="63"/>
      <c r="DU65" s="63"/>
      <c r="DV65" s="63">
        <v>17706.1</v>
      </c>
      <c r="DW65" s="63"/>
      <c r="DX65" s="63"/>
      <c r="DY65" s="63">
        <v>16898.41</v>
      </c>
      <c r="DZ65" s="63"/>
      <c r="EA65" s="63"/>
      <c r="EB65" s="63">
        <v>18060.82</v>
      </c>
      <c r="EC65" s="63"/>
      <c r="ED65" s="63"/>
      <c r="EE65" s="63">
        <v>16465.09</v>
      </c>
      <c r="EF65" s="63"/>
      <c r="EG65" s="63"/>
      <c r="EH65" s="63">
        <v>16952.51</v>
      </c>
      <c r="EI65" s="63"/>
      <c r="EJ65" s="63"/>
      <c r="EK65" s="63">
        <v>17212.29</v>
      </c>
      <c r="EL65" s="63"/>
      <c r="EM65" s="63"/>
      <c r="EN65" s="63">
        <v>17321.9</v>
      </c>
      <c r="EO65" s="91">
        <f t="shared" si="15"/>
        <v>206968.34000000003</v>
      </c>
      <c r="EP65" s="91">
        <f t="shared" si="16"/>
        <v>717022.22</v>
      </c>
    </row>
    <row r="66" spans="1:146" s="4" customFormat="1" ht="18" customHeight="1">
      <c r="A66" s="38" t="s">
        <v>63</v>
      </c>
      <c r="B66" s="19">
        <v>12689.66</v>
      </c>
      <c r="C66" s="43">
        <f>C64-C65</f>
        <v>803.539999999999</v>
      </c>
      <c r="D66" s="43"/>
      <c r="E66" s="43">
        <f>E64-E65</f>
        <v>-238.47000000000116</v>
      </c>
      <c r="F66" s="43"/>
      <c r="G66" s="43">
        <f>G64-G65</f>
        <v>-485.0500000000011</v>
      </c>
      <c r="H66" s="43"/>
      <c r="I66" s="43">
        <f>I64-I65</f>
        <v>540.0099999999984</v>
      </c>
      <c r="J66" s="43"/>
      <c r="K66" s="43">
        <f>K64-K65</f>
        <v>463.0799999999981</v>
      </c>
      <c r="L66" s="43"/>
      <c r="M66" s="43">
        <f>M64-M65</f>
        <v>183.83999999999833</v>
      </c>
      <c r="N66" s="43"/>
      <c r="O66" s="43">
        <f>O64-O65</f>
        <v>146.25</v>
      </c>
      <c r="P66" s="43"/>
      <c r="Q66" s="43">
        <f>Q64-Q65</f>
        <v>-103.82999999999993</v>
      </c>
      <c r="R66" s="43">
        <v>13999.03</v>
      </c>
      <c r="S66" s="17">
        <f>C66+E66+G66+I66+K66+M66+O66+Q66</f>
        <v>1309.3699999999917</v>
      </c>
      <c r="T66" s="43"/>
      <c r="U66" s="43"/>
      <c r="V66" s="43">
        <f>V64-V65</f>
        <v>-360.5799999999999</v>
      </c>
      <c r="W66" s="43">
        <f aca="true" t="shared" si="36" ref="W66:AL66">W64-W65</f>
        <v>0</v>
      </c>
      <c r="X66" s="43">
        <f t="shared" si="36"/>
        <v>0</v>
      </c>
      <c r="Y66" s="43">
        <f t="shared" si="36"/>
        <v>3393.760000000002</v>
      </c>
      <c r="Z66" s="43">
        <f t="shared" si="36"/>
        <v>0</v>
      </c>
      <c r="AA66" s="43">
        <f t="shared" si="36"/>
        <v>0</v>
      </c>
      <c r="AB66" s="43">
        <f t="shared" si="36"/>
        <v>-2978.9400000000023</v>
      </c>
      <c r="AC66" s="43">
        <f t="shared" si="36"/>
        <v>0</v>
      </c>
      <c r="AD66" s="43">
        <f t="shared" si="36"/>
        <v>0</v>
      </c>
      <c r="AE66" s="43">
        <f t="shared" si="36"/>
        <v>1090.0599999999995</v>
      </c>
      <c r="AF66" s="29">
        <f t="shared" si="5"/>
        <v>2453.669999999991</v>
      </c>
      <c r="AG66" s="43">
        <f t="shared" si="36"/>
        <v>0</v>
      </c>
      <c r="AH66" s="43">
        <f t="shared" si="36"/>
        <v>0</v>
      </c>
      <c r="AI66" s="43">
        <f t="shared" si="36"/>
        <v>188.14999999999964</v>
      </c>
      <c r="AJ66" s="43">
        <f t="shared" si="36"/>
        <v>0</v>
      </c>
      <c r="AK66" s="43">
        <f t="shared" si="36"/>
        <v>0</v>
      </c>
      <c r="AL66" s="43">
        <f t="shared" si="36"/>
        <v>-984.3299999999999</v>
      </c>
      <c r="AM66" s="43"/>
      <c r="AN66" s="43"/>
      <c r="AO66" s="43">
        <f>AO64-AO65</f>
        <v>-102.14999999999964</v>
      </c>
      <c r="AP66" s="43">
        <f aca="true" t="shared" si="37" ref="AP66:AU66">AP64-AP65</f>
        <v>0</v>
      </c>
      <c r="AQ66" s="43">
        <f t="shared" si="37"/>
        <v>0</v>
      </c>
      <c r="AR66" s="43">
        <f t="shared" si="37"/>
        <v>538.869999999999</v>
      </c>
      <c r="AS66" s="43">
        <f t="shared" si="37"/>
        <v>0</v>
      </c>
      <c r="AT66" s="43">
        <f t="shared" si="37"/>
        <v>0</v>
      </c>
      <c r="AU66" s="43">
        <f t="shared" si="37"/>
        <v>244.5599999999995</v>
      </c>
      <c r="AV66" s="43"/>
      <c r="AW66" s="43"/>
      <c r="AX66" s="43">
        <f>AX64-AX65</f>
        <v>-199.02000000000044</v>
      </c>
      <c r="AY66" s="43">
        <f aca="true" t="shared" si="38" ref="AY66:BD66">AY64-AY65</f>
        <v>0</v>
      </c>
      <c r="AZ66" s="43">
        <f t="shared" si="38"/>
        <v>0</v>
      </c>
      <c r="BA66" s="43">
        <f t="shared" si="38"/>
        <v>351.21999999999935</v>
      </c>
      <c r="BB66" s="43">
        <f t="shared" si="38"/>
        <v>0</v>
      </c>
      <c r="BC66" s="43">
        <f t="shared" si="38"/>
        <v>0</v>
      </c>
      <c r="BD66" s="43">
        <f t="shared" si="38"/>
        <v>1689.9400000000005</v>
      </c>
      <c r="BE66" s="43">
        <f aca="true" t="shared" si="39" ref="BE66:BM66">BE64-BE65</f>
        <v>0</v>
      </c>
      <c r="BF66" s="43">
        <f t="shared" si="39"/>
        <v>0</v>
      </c>
      <c r="BG66" s="43">
        <f t="shared" si="39"/>
        <v>2006.1800000000003</v>
      </c>
      <c r="BH66" s="43">
        <f t="shared" si="39"/>
        <v>0</v>
      </c>
      <c r="BI66" s="43">
        <f t="shared" si="39"/>
        <v>0</v>
      </c>
      <c r="BJ66" s="43">
        <f t="shared" si="39"/>
        <v>-1428.42</v>
      </c>
      <c r="BK66" s="43">
        <f t="shared" si="39"/>
        <v>0</v>
      </c>
      <c r="BL66" s="43">
        <f t="shared" si="39"/>
        <v>0</v>
      </c>
      <c r="BM66" s="43">
        <f t="shared" si="39"/>
        <v>-1183.1000000000004</v>
      </c>
      <c r="BN66" s="43">
        <f>BN64-BN65</f>
        <v>0</v>
      </c>
      <c r="BO66" s="43">
        <f>BO64-BO65</f>
        <v>0</v>
      </c>
      <c r="BP66" s="43">
        <f>BP64-BP65</f>
        <v>923.4799999999996</v>
      </c>
      <c r="BQ66" s="29">
        <f t="shared" si="6"/>
        <v>2045.3799999999974</v>
      </c>
      <c r="BR66" s="29">
        <f t="shared" si="7"/>
        <v>4499.049999999988</v>
      </c>
      <c r="BS66" s="43"/>
      <c r="BT66" s="43"/>
      <c r="BU66" s="43">
        <f>BU64-BU65</f>
        <v>559.1000000000004</v>
      </c>
      <c r="BV66" s="43"/>
      <c r="BW66" s="43"/>
      <c r="BX66" s="43">
        <f>BX64-BX65</f>
        <v>123.82999999999993</v>
      </c>
      <c r="BY66" s="43"/>
      <c r="BZ66" s="43"/>
      <c r="CA66" s="43">
        <f>CA64-CA65</f>
        <v>234.13999999999942</v>
      </c>
      <c r="CB66" s="43"/>
      <c r="CC66" s="43"/>
      <c r="CD66" s="43">
        <f>CD64-CD65</f>
        <v>81.96999999999935</v>
      </c>
      <c r="CE66" s="43"/>
      <c r="CF66" s="43"/>
      <c r="CG66" s="43">
        <f>CG64-CG65</f>
        <v>-745.6100000000006</v>
      </c>
      <c r="CH66" s="43"/>
      <c r="CI66" s="43"/>
      <c r="CJ66" s="43">
        <f>CJ64-CJ65</f>
        <v>-777.1900000000005</v>
      </c>
      <c r="CK66" s="43"/>
      <c r="CL66" s="43"/>
      <c r="CM66" s="43">
        <f>CM64-CM65</f>
        <v>-1153.9399999999987</v>
      </c>
      <c r="CN66" s="43"/>
      <c r="CO66" s="43"/>
      <c r="CP66" s="43">
        <f>CP64-CP65</f>
        <v>1202.539999999999</v>
      </c>
      <c r="CQ66" s="43"/>
      <c r="CR66" s="43"/>
      <c r="CS66" s="43">
        <f>CS64-CS65</f>
        <v>888.8299999999999</v>
      </c>
      <c r="CT66" s="43"/>
      <c r="CU66" s="43"/>
      <c r="CV66" s="43">
        <f>CV64-CV65</f>
        <v>777.2099999999991</v>
      </c>
      <c r="CW66" s="43"/>
      <c r="CX66" s="43"/>
      <c r="CY66" s="43">
        <f>CY64-CY65</f>
        <v>-83.05000000000109</v>
      </c>
      <c r="CZ66" s="43"/>
      <c r="DA66" s="43"/>
      <c r="DB66" s="43">
        <f>DB64-DB65</f>
        <v>1297.2199999999993</v>
      </c>
      <c r="DC66" s="10">
        <f t="shared" si="8"/>
        <v>2405.0499999999956</v>
      </c>
      <c r="DD66" s="36">
        <f t="shared" si="9"/>
        <v>6904.099999999984</v>
      </c>
      <c r="DE66" s="43"/>
      <c r="DF66" s="43"/>
      <c r="DG66" s="43">
        <f>DG64-DG65</f>
        <v>2239.790000000001</v>
      </c>
      <c r="DH66" s="43"/>
      <c r="DI66" s="43"/>
      <c r="DJ66" s="43">
        <f>DJ64-DJ65</f>
        <v>-258.4599999999991</v>
      </c>
      <c r="DK66" s="43"/>
      <c r="DL66" s="43"/>
      <c r="DM66" s="43">
        <f>DM64-DM65</f>
        <v>-1205.7200000000012</v>
      </c>
      <c r="DN66" s="43"/>
      <c r="DO66" s="43"/>
      <c r="DP66" s="43">
        <f>DP64-DP65</f>
        <v>-135.36000000000058</v>
      </c>
      <c r="DQ66" s="43"/>
      <c r="DR66" s="43"/>
      <c r="DS66" s="43">
        <f>DS64-DS65</f>
        <v>77.83000000000175</v>
      </c>
      <c r="DT66" s="43"/>
      <c r="DU66" s="43"/>
      <c r="DV66" s="43">
        <f>DV64-DV65</f>
        <v>-292.23999999999796</v>
      </c>
      <c r="DW66" s="43"/>
      <c r="DX66" s="43"/>
      <c r="DY66" s="43">
        <f>DY64-DY65</f>
        <v>515.4500000000007</v>
      </c>
      <c r="DZ66" s="43"/>
      <c r="EA66" s="43"/>
      <c r="EB66" s="43">
        <f>EB64-EB65</f>
        <v>-646.9599999999991</v>
      </c>
      <c r="EC66" s="43"/>
      <c r="ED66" s="43"/>
      <c r="EE66" s="43">
        <f>EE64-EE65</f>
        <v>948.7700000000004</v>
      </c>
      <c r="EF66" s="43"/>
      <c r="EG66" s="43"/>
      <c r="EH66" s="43">
        <f>EH64-EH65</f>
        <v>461.3500000000022</v>
      </c>
      <c r="EI66" s="43"/>
      <c r="EJ66" s="43"/>
      <c r="EK66" s="43">
        <f>EK64-EK65</f>
        <v>201.5699999999997</v>
      </c>
      <c r="EL66" s="43"/>
      <c r="EM66" s="43"/>
      <c r="EN66" s="43">
        <f>EN64-EN65</f>
        <v>91.95999999999913</v>
      </c>
      <c r="EO66" s="29">
        <f t="shared" si="15"/>
        <v>1997.9800000000068</v>
      </c>
      <c r="EP66" s="29">
        <f t="shared" si="16"/>
        <v>8902.07999999999</v>
      </c>
    </row>
    <row r="67" spans="1:146" s="4" customFormat="1" ht="22.5" hidden="1">
      <c r="A67" s="38" t="s">
        <v>64</v>
      </c>
      <c r="B67" s="19"/>
      <c r="C67" s="43"/>
      <c r="D67" s="43"/>
      <c r="E67" s="43"/>
      <c r="F67" s="43"/>
      <c r="G67" s="43"/>
      <c r="H67" s="43"/>
      <c r="I67" s="43"/>
      <c r="J67" s="44"/>
      <c r="K67" s="43"/>
      <c r="L67" s="43"/>
      <c r="M67" s="43"/>
      <c r="N67" s="44"/>
      <c r="O67" s="43"/>
      <c r="P67" s="43"/>
      <c r="Q67" s="43"/>
      <c r="R67" s="44"/>
      <c r="S67" s="43">
        <v>1309.37</v>
      </c>
      <c r="T67" s="43"/>
      <c r="U67" s="43"/>
      <c r="V67" s="43"/>
      <c r="W67" s="43"/>
      <c r="X67" s="43"/>
      <c r="Y67" s="45"/>
      <c r="Z67" s="43"/>
      <c r="AA67" s="43"/>
      <c r="AB67" s="45"/>
      <c r="AC67" s="19"/>
      <c r="AD67" s="19"/>
      <c r="AE67" s="19"/>
      <c r="AF67" s="29">
        <f t="shared" si="5"/>
        <v>1309.37</v>
      </c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29">
        <f t="shared" si="6"/>
        <v>0</v>
      </c>
      <c r="BR67" s="29">
        <f t="shared" si="7"/>
        <v>1309.37</v>
      </c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10">
        <f t="shared" si="8"/>
        <v>0</v>
      </c>
      <c r="DD67" s="36">
        <f t="shared" si="9"/>
        <v>1309.37</v>
      </c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29">
        <f t="shared" si="15"/>
        <v>0</v>
      </c>
      <c r="EP67" s="29">
        <f t="shared" si="16"/>
        <v>1309.37</v>
      </c>
    </row>
    <row r="68" spans="1:146" s="4" customFormat="1" ht="22.5">
      <c r="A68" s="38" t="s">
        <v>65</v>
      </c>
      <c r="B68" s="19"/>
      <c r="C68" s="43">
        <f>C65-C63</f>
        <v>-3996.369999999999</v>
      </c>
      <c r="D68" s="43"/>
      <c r="E68" s="43">
        <f aca="true" t="shared" si="40" ref="E68:Q68">E65-E63</f>
        <v>-3307.9399999999987</v>
      </c>
      <c r="F68" s="43"/>
      <c r="G68" s="43">
        <f t="shared" si="40"/>
        <v>-3250.5999999999985</v>
      </c>
      <c r="H68" s="43"/>
      <c r="I68" s="43">
        <f t="shared" si="40"/>
        <v>-4070.8199999999997</v>
      </c>
      <c r="J68" s="43"/>
      <c r="K68" s="43">
        <f t="shared" si="40"/>
        <v>-3813.4199999999983</v>
      </c>
      <c r="L68" s="43"/>
      <c r="M68" s="43">
        <f t="shared" si="40"/>
        <v>-4019.8999999999996</v>
      </c>
      <c r="N68" s="43"/>
      <c r="O68" s="43">
        <f t="shared" si="40"/>
        <v>-3394.880000000001</v>
      </c>
      <c r="P68" s="43"/>
      <c r="Q68" s="43">
        <f t="shared" si="40"/>
        <v>-3788.7400000000016</v>
      </c>
      <c r="R68" s="43"/>
      <c r="S68" s="17">
        <f>C68+E68+G68+I68+K68+M68+O68+Q68</f>
        <v>-29642.67</v>
      </c>
      <c r="T68" s="43"/>
      <c r="U68" s="43"/>
      <c r="V68" s="43">
        <f>V65-V63</f>
        <v>1332.7000000000007</v>
      </c>
      <c r="W68" s="43">
        <f aca="true" t="shared" si="41" ref="W68:AL68">W65-W63</f>
        <v>0</v>
      </c>
      <c r="X68" s="43">
        <f t="shared" si="41"/>
        <v>0</v>
      </c>
      <c r="Y68" s="43">
        <f t="shared" si="41"/>
        <v>-2273.1400000000012</v>
      </c>
      <c r="Z68" s="43">
        <f t="shared" si="41"/>
        <v>0</v>
      </c>
      <c r="AA68" s="43">
        <f t="shared" si="41"/>
        <v>0</v>
      </c>
      <c r="AB68" s="43">
        <f t="shared" si="41"/>
        <v>4116.240000000002</v>
      </c>
      <c r="AC68" s="43">
        <f t="shared" si="41"/>
        <v>0</v>
      </c>
      <c r="AD68" s="43">
        <f t="shared" si="41"/>
        <v>0</v>
      </c>
      <c r="AE68" s="43">
        <f t="shared" si="41"/>
        <v>112.36000000000058</v>
      </c>
      <c r="AF68" s="29">
        <f t="shared" si="5"/>
        <v>-26354.51</v>
      </c>
      <c r="AG68" s="43">
        <f t="shared" si="41"/>
        <v>0</v>
      </c>
      <c r="AH68" s="43">
        <f t="shared" si="41"/>
        <v>0</v>
      </c>
      <c r="AI68" s="43">
        <f t="shared" si="41"/>
        <v>-188.14999999999964</v>
      </c>
      <c r="AJ68" s="43">
        <f t="shared" si="41"/>
        <v>0</v>
      </c>
      <c r="AK68" s="43">
        <f t="shared" si="41"/>
        <v>0</v>
      </c>
      <c r="AL68" s="43">
        <f t="shared" si="41"/>
        <v>984.3299999999999</v>
      </c>
      <c r="AM68" s="43"/>
      <c r="AN68" s="43"/>
      <c r="AO68" s="43">
        <f>AO65-AO63</f>
        <v>102.14999999999964</v>
      </c>
      <c r="AP68" s="43">
        <f aca="true" t="shared" si="42" ref="AP68:AU68">AP65-AP63</f>
        <v>0</v>
      </c>
      <c r="AQ68" s="43">
        <f t="shared" si="42"/>
        <v>0</v>
      </c>
      <c r="AR68" s="43">
        <f t="shared" si="42"/>
        <v>-538.869999999999</v>
      </c>
      <c r="AS68" s="43">
        <f t="shared" si="42"/>
        <v>0</v>
      </c>
      <c r="AT68" s="43">
        <f t="shared" si="42"/>
        <v>0</v>
      </c>
      <c r="AU68" s="43">
        <f t="shared" si="42"/>
        <v>-244.5599999999995</v>
      </c>
      <c r="AV68" s="43"/>
      <c r="AW68" s="43"/>
      <c r="AX68" s="43">
        <f>AX65-AX63</f>
        <v>199.02000000000044</v>
      </c>
      <c r="AY68" s="43">
        <f aca="true" t="shared" si="43" ref="AY68:BD68">AY65-AY63</f>
        <v>0</v>
      </c>
      <c r="AZ68" s="43">
        <f t="shared" si="43"/>
        <v>0</v>
      </c>
      <c r="BA68" s="43">
        <f t="shared" si="43"/>
        <v>-351.21999999999935</v>
      </c>
      <c r="BB68" s="43">
        <f t="shared" si="43"/>
        <v>0</v>
      </c>
      <c r="BC68" s="43">
        <f t="shared" si="43"/>
        <v>0</v>
      </c>
      <c r="BD68" s="43">
        <f t="shared" si="43"/>
        <v>-1689.9400000000005</v>
      </c>
      <c r="BE68" s="43">
        <f aca="true" t="shared" si="44" ref="BE68:BM68">BE65-BE63</f>
        <v>0</v>
      </c>
      <c r="BF68" s="43">
        <f t="shared" si="44"/>
        <v>0</v>
      </c>
      <c r="BG68" s="43">
        <f t="shared" si="44"/>
        <v>-2006.1800000000003</v>
      </c>
      <c r="BH68" s="43">
        <f t="shared" si="44"/>
        <v>0</v>
      </c>
      <c r="BI68" s="43">
        <f t="shared" si="44"/>
        <v>0</v>
      </c>
      <c r="BJ68" s="43">
        <f t="shared" si="44"/>
        <v>1428.42</v>
      </c>
      <c r="BK68" s="43">
        <f t="shared" si="44"/>
        <v>0</v>
      </c>
      <c r="BL68" s="43">
        <f t="shared" si="44"/>
        <v>0</v>
      </c>
      <c r="BM68" s="43">
        <f t="shared" si="44"/>
        <v>1183.1000000000004</v>
      </c>
      <c r="BN68" s="43">
        <f>BN65-BN63</f>
        <v>0</v>
      </c>
      <c r="BO68" s="43">
        <f>BO65-BO63</f>
        <v>0</v>
      </c>
      <c r="BP68" s="43">
        <f>BP65-BP63</f>
        <v>-923.4799999999996</v>
      </c>
      <c r="BQ68" s="29">
        <f t="shared" si="6"/>
        <v>-2045.3799999999974</v>
      </c>
      <c r="BR68" s="29">
        <f t="shared" si="7"/>
        <v>-28399.889999999996</v>
      </c>
      <c r="BS68" s="43"/>
      <c r="BT68" s="43"/>
      <c r="BU68" s="43">
        <f>BU65-BU63</f>
        <v>-559.1000000000004</v>
      </c>
      <c r="BV68" s="43"/>
      <c r="BW68" s="43"/>
      <c r="BX68" s="43">
        <f>BX65-BX63</f>
        <v>-123.82999999999993</v>
      </c>
      <c r="BY68" s="43"/>
      <c r="BZ68" s="43"/>
      <c r="CA68" s="43">
        <f>CA65-CA63</f>
        <v>-234.13999999999942</v>
      </c>
      <c r="CB68" s="43"/>
      <c r="CC68" s="43"/>
      <c r="CD68" s="43">
        <f>CD65-CD63</f>
        <v>-81.96999999999935</v>
      </c>
      <c r="CE68" s="43"/>
      <c r="CF68" s="43"/>
      <c r="CG68" s="43">
        <f>CG65-CG63</f>
        <v>745.6100000000006</v>
      </c>
      <c r="CH68" s="43"/>
      <c r="CI68" s="43"/>
      <c r="CJ68" s="43">
        <f>CJ65-CJ63</f>
        <v>777.1900000000005</v>
      </c>
      <c r="CK68" s="43"/>
      <c r="CL68" s="43"/>
      <c r="CM68" s="43">
        <f>CM65-CM63</f>
        <v>1153.9399999999987</v>
      </c>
      <c r="CN68" s="43"/>
      <c r="CO68" s="43"/>
      <c r="CP68" s="43">
        <f>CP65-CP63</f>
        <v>-1202.539999999999</v>
      </c>
      <c r="CQ68" s="43"/>
      <c r="CR68" s="43"/>
      <c r="CS68" s="43">
        <f>CS65-CS63</f>
        <v>-888.8299999999999</v>
      </c>
      <c r="CT68" s="43"/>
      <c r="CU68" s="43"/>
      <c r="CV68" s="43">
        <f>CV65-CV63</f>
        <v>-777.2099999999991</v>
      </c>
      <c r="CW68" s="43"/>
      <c r="CX68" s="43"/>
      <c r="CY68" s="43">
        <f>CY65-CY63</f>
        <v>83.05000000000109</v>
      </c>
      <c r="CZ68" s="43"/>
      <c r="DA68" s="43"/>
      <c r="DB68" s="43">
        <f>DB65-DB63</f>
        <v>-1297.2199999999993</v>
      </c>
      <c r="DC68" s="10">
        <f t="shared" si="8"/>
        <v>-2405.0499999999956</v>
      </c>
      <c r="DD68" s="36">
        <f t="shared" si="9"/>
        <v>-30804.93999999999</v>
      </c>
      <c r="DE68" s="43"/>
      <c r="DF68" s="43"/>
      <c r="DG68" s="43">
        <f>DG65-DG63</f>
        <v>-2239.790000000001</v>
      </c>
      <c r="DH68" s="43"/>
      <c r="DI68" s="43"/>
      <c r="DJ68" s="43">
        <f>DJ65-DJ63</f>
        <v>258.4599999999991</v>
      </c>
      <c r="DK68" s="43"/>
      <c r="DL68" s="43"/>
      <c r="DM68" s="43">
        <f>DM65-DM63</f>
        <v>1205.7200000000012</v>
      </c>
      <c r="DN68" s="43"/>
      <c r="DO68" s="43"/>
      <c r="DP68" s="43">
        <f>DP65-DP63</f>
        <v>135.36000000000058</v>
      </c>
      <c r="DQ68" s="43"/>
      <c r="DR68" s="43"/>
      <c r="DS68" s="43">
        <f>DS65-DS63</f>
        <v>-77.83000000000175</v>
      </c>
      <c r="DT68" s="43"/>
      <c r="DU68" s="43"/>
      <c r="DV68" s="43">
        <f>DV65-DV63</f>
        <v>292.23999999999796</v>
      </c>
      <c r="DW68" s="43"/>
      <c r="DX68" s="43"/>
      <c r="DY68" s="43">
        <f>DY65-DY63</f>
        <v>-515.4500000000007</v>
      </c>
      <c r="DZ68" s="43"/>
      <c r="EA68" s="43"/>
      <c r="EB68" s="43">
        <f>EB65-EB63</f>
        <v>646.9599999999991</v>
      </c>
      <c r="EC68" s="43"/>
      <c r="ED68" s="43"/>
      <c r="EE68" s="43">
        <f>EE65-EE63</f>
        <v>-948.7700000000004</v>
      </c>
      <c r="EF68" s="43"/>
      <c r="EG68" s="43"/>
      <c r="EH68" s="43">
        <f>EH65-EH63</f>
        <v>-461.3500000000022</v>
      </c>
      <c r="EI68" s="43"/>
      <c r="EJ68" s="43"/>
      <c r="EK68" s="43">
        <f>EK65-EK63</f>
        <v>-201.5699999999997</v>
      </c>
      <c r="EL68" s="43"/>
      <c r="EM68" s="43"/>
      <c r="EN68" s="43">
        <f>EN65-EN63</f>
        <v>-91.95999999999913</v>
      </c>
      <c r="EO68" s="29">
        <f t="shared" si="15"/>
        <v>-1997.9800000000068</v>
      </c>
      <c r="EP68" s="29">
        <f t="shared" si="16"/>
        <v>-32802.92</v>
      </c>
    </row>
    <row r="69" spans="1:146" s="5" customFormat="1" ht="12.75">
      <c r="A69" s="16"/>
      <c r="B69" s="16"/>
      <c r="C69" s="16"/>
      <c r="D69" s="16"/>
      <c r="E69" s="16"/>
      <c r="F69" s="1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3"/>
      <c r="U69" s="43"/>
      <c r="V69" s="43"/>
      <c r="W69" s="43"/>
      <c r="X69" s="43"/>
      <c r="Y69" s="45"/>
      <c r="Z69" s="43"/>
      <c r="AA69" s="43"/>
      <c r="AB69" s="45"/>
      <c r="AC69" s="16"/>
      <c r="AD69" s="16"/>
      <c r="AE69" s="16"/>
      <c r="AF69" s="29">
        <f t="shared" si="5"/>
        <v>0</v>
      </c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29">
        <f t="shared" si="6"/>
        <v>0</v>
      </c>
      <c r="BR69" s="29">
        <f t="shared" si="7"/>
        <v>0</v>
      </c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10">
        <f t="shared" si="8"/>
        <v>0</v>
      </c>
      <c r="DD69" s="36">
        <f t="shared" si="9"/>
        <v>0</v>
      </c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29"/>
      <c r="EP69" s="29"/>
    </row>
    <row r="70" spans="1:146" s="5" customFormat="1" ht="12.75">
      <c r="A70" s="42" t="s">
        <v>68</v>
      </c>
      <c r="B70" s="16"/>
      <c r="C70" s="21">
        <v>4053.84</v>
      </c>
      <c r="D70" s="16"/>
      <c r="E70" s="21">
        <v>4053.84</v>
      </c>
      <c r="F70" s="16"/>
      <c r="G70" s="21">
        <v>4101.72</v>
      </c>
      <c r="H70" s="16"/>
      <c r="I70" s="21">
        <v>4133.64</v>
      </c>
      <c r="J70" s="16"/>
      <c r="K70" s="21">
        <v>4117.68</v>
      </c>
      <c r="L70" s="21"/>
      <c r="M70" s="21">
        <v>4069.8</v>
      </c>
      <c r="N70" s="16"/>
      <c r="O70" s="21">
        <v>4085.76</v>
      </c>
      <c r="P70" s="16"/>
      <c r="Q70" s="21">
        <v>4085.76</v>
      </c>
      <c r="R70" s="16"/>
      <c r="S70" s="17">
        <f>C70+E70+G70+I70+K70+M70+O70+Q70</f>
        <v>32702.04</v>
      </c>
      <c r="T70" s="43"/>
      <c r="U70" s="43"/>
      <c r="V70" s="43">
        <v>7380.13</v>
      </c>
      <c r="W70" s="43"/>
      <c r="X70" s="43"/>
      <c r="Y70" s="45">
        <v>6520.25</v>
      </c>
      <c r="Z70" s="43"/>
      <c r="AA70" s="43"/>
      <c r="AB70" s="45">
        <v>6634.81</v>
      </c>
      <c r="AC70" s="16"/>
      <c r="AD70" s="16"/>
      <c r="AE70" s="16">
        <v>5940.47</v>
      </c>
      <c r="AF70" s="29">
        <f t="shared" si="5"/>
        <v>59177.7</v>
      </c>
      <c r="AG70" s="43"/>
      <c r="AH70" s="43"/>
      <c r="AI70" s="43">
        <v>5593.31</v>
      </c>
      <c r="AJ70" s="43"/>
      <c r="AK70" s="43"/>
      <c r="AL70" s="43">
        <v>5550.38</v>
      </c>
      <c r="AM70" s="43"/>
      <c r="AN70" s="43"/>
      <c r="AO70" s="43">
        <v>5710.43</v>
      </c>
      <c r="AP70" s="43"/>
      <c r="AQ70" s="43"/>
      <c r="AR70" s="43">
        <v>5586.67</v>
      </c>
      <c r="AS70" s="43"/>
      <c r="AT70" s="43"/>
      <c r="AU70" s="43">
        <v>5687.8</v>
      </c>
      <c r="AV70" s="43"/>
      <c r="AW70" s="43"/>
      <c r="AX70" s="43">
        <v>5670.84</v>
      </c>
      <c r="AY70" s="43"/>
      <c r="AZ70" s="43"/>
      <c r="BA70" s="43">
        <v>5507.64</v>
      </c>
      <c r="BB70" s="43"/>
      <c r="BC70" s="43"/>
      <c r="BD70" s="43">
        <v>5583.02</v>
      </c>
      <c r="BE70" s="43"/>
      <c r="BF70" s="43"/>
      <c r="BG70" s="43">
        <v>5385.89</v>
      </c>
      <c r="BH70" s="43"/>
      <c r="BI70" s="43"/>
      <c r="BJ70" s="43">
        <v>5678.87</v>
      </c>
      <c r="BK70" s="43"/>
      <c r="BL70" s="43"/>
      <c r="BM70" s="43">
        <v>5521.31</v>
      </c>
      <c r="BN70" s="43"/>
      <c r="BO70" s="43"/>
      <c r="BP70" s="43">
        <v>5607.3</v>
      </c>
      <c r="BQ70" s="29">
        <f t="shared" si="6"/>
        <v>67083.45999999999</v>
      </c>
      <c r="BR70" s="29">
        <f t="shared" si="7"/>
        <v>126261.15999999999</v>
      </c>
      <c r="BS70" s="43"/>
      <c r="BT70" s="43"/>
      <c r="BU70" s="43">
        <v>6483.64</v>
      </c>
      <c r="BV70" s="43"/>
      <c r="BW70" s="43"/>
      <c r="BX70" s="43">
        <v>6496.44</v>
      </c>
      <c r="BY70" s="43"/>
      <c r="BZ70" s="43"/>
      <c r="CA70" s="43">
        <v>6398.71</v>
      </c>
      <c r="CB70" s="43"/>
      <c r="CC70" s="43"/>
      <c r="CD70" s="43">
        <v>6568.86</v>
      </c>
      <c r="CE70" s="43"/>
      <c r="CF70" s="43"/>
      <c r="CG70" s="43">
        <v>6580.9</v>
      </c>
      <c r="CH70" s="43"/>
      <c r="CI70" s="43"/>
      <c r="CJ70" s="43">
        <v>6257.33</v>
      </c>
      <c r="CK70" s="43"/>
      <c r="CL70" s="43"/>
      <c r="CM70" s="43">
        <v>6478.34</v>
      </c>
      <c r="CN70" s="43"/>
      <c r="CO70" s="43"/>
      <c r="CP70" s="43">
        <v>6287.69</v>
      </c>
      <c r="CQ70" s="43"/>
      <c r="CR70" s="43"/>
      <c r="CS70" s="43">
        <v>6423.28</v>
      </c>
      <c r="CT70" s="43"/>
      <c r="CU70" s="43"/>
      <c r="CV70" s="43">
        <v>6481.24</v>
      </c>
      <c r="CW70" s="43"/>
      <c r="CX70" s="43"/>
      <c r="CY70" s="43">
        <v>6496.85</v>
      </c>
      <c r="CZ70" s="43"/>
      <c r="DA70" s="43"/>
      <c r="DB70" s="43">
        <v>6479.73</v>
      </c>
      <c r="DC70" s="10">
        <f t="shared" si="8"/>
        <v>77433.01</v>
      </c>
      <c r="DD70" s="36">
        <f t="shared" si="9"/>
        <v>203694.16999999998</v>
      </c>
      <c r="DE70" s="43"/>
      <c r="DF70" s="43"/>
      <c r="DG70" s="43">
        <v>6753.11</v>
      </c>
      <c r="DH70" s="43"/>
      <c r="DI70" s="43"/>
      <c r="DJ70" s="43">
        <v>6770.38</v>
      </c>
      <c r="DK70" s="43"/>
      <c r="DL70" s="43"/>
      <c r="DM70" s="43">
        <v>6509.34</v>
      </c>
      <c r="DN70" s="43"/>
      <c r="DO70" s="43"/>
      <c r="DP70" s="43">
        <v>6740.24</v>
      </c>
      <c r="DQ70" s="43"/>
      <c r="DR70" s="43"/>
      <c r="DS70" s="43">
        <v>6747.1</v>
      </c>
      <c r="DT70" s="43"/>
      <c r="DU70" s="43"/>
      <c r="DV70" s="43">
        <v>6818.28</v>
      </c>
      <c r="DW70" s="43"/>
      <c r="DX70" s="43"/>
      <c r="DY70" s="43">
        <v>6958.26</v>
      </c>
      <c r="DZ70" s="43"/>
      <c r="EA70" s="43"/>
      <c r="EB70" s="43">
        <v>7013.8</v>
      </c>
      <c r="EC70" s="43"/>
      <c r="ED70" s="43"/>
      <c r="EE70" s="43">
        <v>7000.09</v>
      </c>
      <c r="EF70" s="43"/>
      <c r="EG70" s="43"/>
      <c r="EH70" s="43">
        <v>6969.44</v>
      </c>
      <c r="EI70" s="43"/>
      <c r="EJ70" s="43"/>
      <c r="EK70" s="43">
        <v>6948.61</v>
      </c>
      <c r="EL70" s="43"/>
      <c r="EM70" s="43"/>
      <c r="EN70" s="43">
        <v>6933.32</v>
      </c>
      <c r="EO70" s="29">
        <f t="shared" si="15"/>
        <v>82161.97</v>
      </c>
      <c r="EP70" s="29">
        <f t="shared" si="16"/>
        <v>285856.14</v>
      </c>
    </row>
    <row r="71" spans="1:146" s="100" customFormat="1" ht="12.75">
      <c r="A71" s="86" t="s">
        <v>69</v>
      </c>
      <c r="B71" s="62"/>
      <c r="C71" s="62">
        <v>4050.42</v>
      </c>
      <c r="D71" s="62"/>
      <c r="E71" s="62">
        <v>3986.35</v>
      </c>
      <c r="F71" s="62"/>
      <c r="G71" s="98">
        <v>4064.53</v>
      </c>
      <c r="H71" s="98"/>
      <c r="I71" s="98">
        <v>4082.14</v>
      </c>
      <c r="J71" s="98"/>
      <c r="K71" s="98">
        <v>4088.77</v>
      </c>
      <c r="L71" s="98"/>
      <c r="M71" s="98">
        <v>3865.44</v>
      </c>
      <c r="N71" s="98"/>
      <c r="O71" s="98">
        <v>4022.91</v>
      </c>
      <c r="P71" s="98"/>
      <c r="Q71" s="98">
        <v>3886.76</v>
      </c>
      <c r="R71" s="98"/>
      <c r="S71" s="89">
        <f>S72+S73</f>
        <v>32047.319999999996</v>
      </c>
      <c r="T71" s="98"/>
      <c r="U71" s="98"/>
      <c r="V71" s="98">
        <v>4004.67</v>
      </c>
      <c r="W71" s="98"/>
      <c r="X71" s="98"/>
      <c r="Y71" s="99">
        <v>4054.41</v>
      </c>
      <c r="Z71" s="98"/>
      <c r="AA71" s="98"/>
      <c r="AB71" s="99">
        <v>4047.66</v>
      </c>
      <c r="AC71" s="62"/>
      <c r="AD71" s="62"/>
      <c r="AE71" s="62">
        <v>4065.82</v>
      </c>
      <c r="AF71" s="91">
        <f t="shared" si="5"/>
        <v>48219.88</v>
      </c>
      <c r="AG71" s="98"/>
      <c r="AH71" s="98"/>
      <c r="AI71" s="98">
        <v>5593.31</v>
      </c>
      <c r="AJ71" s="98"/>
      <c r="AK71" s="98"/>
      <c r="AL71" s="98">
        <v>5550.38</v>
      </c>
      <c r="AM71" s="98"/>
      <c r="AN71" s="98"/>
      <c r="AO71" s="98">
        <v>5710.43</v>
      </c>
      <c r="AP71" s="87"/>
      <c r="AQ71" s="87"/>
      <c r="AR71" s="87">
        <v>5586.67</v>
      </c>
      <c r="AS71" s="87"/>
      <c r="AT71" s="87"/>
      <c r="AU71" s="87">
        <v>5687.8</v>
      </c>
      <c r="AV71" s="87"/>
      <c r="AW71" s="87"/>
      <c r="AX71" s="87">
        <v>5670.84</v>
      </c>
      <c r="AY71" s="87"/>
      <c r="AZ71" s="87"/>
      <c r="BA71" s="87">
        <v>5507.64</v>
      </c>
      <c r="BB71" s="87"/>
      <c r="BC71" s="87"/>
      <c r="BD71" s="87">
        <v>5583.02</v>
      </c>
      <c r="BE71" s="87"/>
      <c r="BF71" s="87"/>
      <c r="BG71" s="87">
        <v>5385.89</v>
      </c>
      <c r="BH71" s="87"/>
      <c r="BI71" s="87"/>
      <c r="BJ71" s="87">
        <v>5678.87</v>
      </c>
      <c r="BK71" s="87"/>
      <c r="BL71" s="87"/>
      <c r="BM71" s="87">
        <v>5521.31</v>
      </c>
      <c r="BN71" s="87"/>
      <c r="BO71" s="87"/>
      <c r="BP71" s="87">
        <v>5607.3</v>
      </c>
      <c r="BQ71" s="91">
        <f t="shared" si="6"/>
        <v>67083.45999999999</v>
      </c>
      <c r="BR71" s="91">
        <f t="shared" si="7"/>
        <v>115303.34</v>
      </c>
      <c r="BS71" s="87"/>
      <c r="BT71" s="87"/>
      <c r="BU71" s="87">
        <v>6483.64</v>
      </c>
      <c r="BV71" s="87"/>
      <c r="BW71" s="87"/>
      <c r="BX71" s="87">
        <v>6496.44</v>
      </c>
      <c r="BY71" s="87"/>
      <c r="BZ71" s="87"/>
      <c r="CA71" s="87">
        <v>6398.71</v>
      </c>
      <c r="CB71" s="87"/>
      <c r="CC71" s="87"/>
      <c r="CD71" s="87">
        <v>6568.86</v>
      </c>
      <c r="CE71" s="87"/>
      <c r="CF71" s="87"/>
      <c r="CG71" s="87">
        <v>3580.9</v>
      </c>
      <c r="CH71" s="87"/>
      <c r="CI71" s="87"/>
      <c r="CJ71" s="87">
        <v>6257.33</v>
      </c>
      <c r="CK71" s="87"/>
      <c r="CL71" s="87"/>
      <c r="CM71" s="87">
        <v>6478.34</v>
      </c>
      <c r="CN71" s="87"/>
      <c r="CO71" s="87"/>
      <c r="CP71" s="87">
        <v>6287.69</v>
      </c>
      <c r="CQ71" s="87"/>
      <c r="CR71" s="87"/>
      <c r="CS71" s="87">
        <v>6423.28</v>
      </c>
      <c r="CT71" s="87"/>
      <c r="CU71" s="87"/>
      <c r="CV71" s="87">
        <v>6481.24</v>
      </c>
      <c r="CW71" s="87"/>
      <c r="CX71" s="87"/>
      <c r="CY71" s="87">
        <v>6496.85</v>
      </c>
      <c r="CZ71" s="87"/>
      <c r="DA71" s="87"/>
      <c r="DB71" s="87">
        <v>6479.73</v>
      </c>
      <c r="DC71" s="93">
        <f t="shared" si="8"/>
        <v>74433.01</v>
      </c>
      <c r="DD71" s="94">
        <f t="shared" si="9"/>
        <v>189736.34999999998</v>
      </c>
      <c r="DE71" s="87"/>
      <c r="DF71" s="87"/>
      <c r="DG71" s="87">
        <v>6753.11</v>
      </c>
      <c r="DH71" s="87"/>
      <c r="DI71" s="87"/>
      <c r="DJ71" s="87">
        <v>6770.38</v>
      </c>
      <c r="DK71" s="87"/>
      <c r="DL71" s="87"/>
      <c r="DM71" s="87">
        <v>6509.34</v>
      </c>
      <c r="DN71" s="87"/>
      <c r="DO71" s="87"/>
      <c r="DP71" s="87">
        <v>6740.24</v>
      </c>
      <c r="DQ71" s="87"/>
      <c r="DR71" s="87"/>
      <c r="DS71" s="87">
        <v>6747.1</v>
      </c>
      <c r="DT71" s="87"/>
      <c r="DU71" s="87"/>
      <c r="DV71" s="87">
        <v>6818.28</v>
      </c>
      <c r="DW71" s="87"/>
      <c r="DX71" s="87"/>
      <c r="DY71" s="87">
        <v>6958.26</v>
      </c>
      <c r="DZ71" s="87"/>
      <c r="EA71" s="87"/>
      <c r="EB71" s="87">
        <v>7013.8</v>
      </c>
      <c r="EC71" s="87"/>
      <c r="ED71" s="87"/>
      <c r="EE71" s="87">
        <v>7000.09</v>
      </c>
      <c r="EF71" s="87"/>
      <c r="EG71" s="87"/>
      <c r="EH71" s="87">
        <v>6969.44</v>
      </c>
      <c r="EI71" s="87"/>
      <c r="EJ71" s="87"/>
      <c r="EK71" s="87">
        <v>6948.61</v>
      </c>
      <c r="EL71" s="87"/>
      <c r="EM71" s="87"/>
      <c r="EN71" s="87">
        <v>6933.32</v>
      </c>
      <c r="EO71" s="91">
        <f t="shared" si="15"/>
        <v>82161.97</v>
      </c>
      <c r="EP71" s="91">
        <f t="shared" si="16"/>
        <v>271898.31999999995</v>
      </c>
    </row>
    <row r="72" spans="1:146" s="100" customFormat="1" ht="12.75">
      <c r="A72" s="86" t="s">
        <v>62</v>
      </c>
      <c r="B72" s="62"/>
      <c r="C72" s="62">
        <f>531.15+2885.77</f>
        <v>3416.92</v>
      </c>
      <c r="D72" s="62"/>
      <c r="E72" s="62">
        <f>518.96+3439.8</f>
        <v>3958.76</v>
      </c>
      <c r="F72" s="62"/>
      <c r="G72" s="98">
        <f>512.78+3505.63</f>
        <v>4018.41</v>
      </c>
      <c r="H72" s="98"/>
      <c r="I72" s="98">
        <f>516.9+3434.3</f>
        <v>3951.2000000000003</v>
      </c>
      <c r="J72" s="98"/>
      <c r="K72" s="98">
        <f>509.39+3474.8</f>
        <v>3984.19</v>
      </c>
      <c r="L72" s="98"/>
      <c r="M72" s="98">
        <f>493.72+3293.03</f>
        <v>3786.75</v>
      </c>
      <c r="N72" s="98"/>
      <c r="O72" s="98">
        <f>511.62+3851.46</f>
        <v>4363.08</v>
      </c>
      <c r="P72" s="98"/>
      <c r="Q72" s="98">
        <f>508.22+3419.96</f>
        <v>3928.1800000000003</v>
      </c>
      <c r="R72" s="98"/>
      <c r="S72" s="89">
        <f aca="true" t="shared" si="45" ref="S72:S77">C72+E72+G72+I72+K72+M72+O72+Q72</f>
        <v>31407.489999999998</v>
      </c>
      <c r="T72" s="63"/>
      <c r="U72" s="63"/>
      <c r="V72" s="63">
        <f>492.33+3586.41</f>
        <v>4078.74</v>
      </c>
      <c r="W72" s="63"/>
      <c r="X72" s="63"/>
      <c r="Y72" s="64">
        <f>476.81+2557.45</f>
        <v>3034.2599999999998</v>
      </c>
      <c r="Z72" s="63"/>
      <c r="AA72" s="63"/>
      <c r="AB72" s="64">
        <f>469.79+4343.82</f>
        <v>4813.61</v>
      </c>
      <c r="AC72" s="62"/>
      <c r="AD72" s="62"/>
      <c r="AE72" s="62">
        <f>486.78+3303.69</f>
        <v>3790.4700000000003</v>
      </c>
      <c r="AF72" s="91">
        <f t="shared" si="5"/>
        <v>47124.57</v>
      </c>
      <c r="AG72" s="63"/>
      <c r="AH72" s="63"/>
      <c r="AI72" s="63">
        <f>674.29+3687.56</f>
        <v>4361.85</v>
      </c>
      <c r="AJ72" s="63"/>
      <c r="AK72" s="63"/>
      <c r="AL72" s="63">
        <f>681.37+4840.17</f>
        <v>5521.54</v>
      </c>
      <c r="AM72" s="63"/>
      <c r="AN72" s="63"/>
      <c r="AO72" s="63">
        <f>666.43+4954.26</f>
        <v>5620.6900000000005</v>
      </c>
      <c r="AP72" s="87"/>
      <c r="AQ72" s="87"/>
      <c r="AR72" s="87">
        <f>655.03+4700.5</f>
        <v>5355.53</v>
      </c>
      <c r="AS72" s="87"/>
      <c r="AT72" s="87"/>
      <c r="AU72" s="87">
        <f>690.85+4926.72</f>
        <v>5617.570000000001</v>
      </c>
      <c r="AV72" s="87"/>
      <c r="AW72" s="87"/>
      <c r="AX72" s="87">
        <f>681.04+5036</f>
        <v>5717.04</v>
      </c>
      <c r="AY72" s="87"/>
      <c r="AZ72" s="87"/>
      <c r="BA72" s="87">
        <f>647.84+4912.79</f>
        <v>5560.63</v>
      </c>
      <c r="BB72" s="87"/>
      <c r="BC72" s="87"/>
      <c r="BD72" s="87">
        <v>4944.36</v>
      </c>
      <c r="BE72" s="87"/>
      <c r="BF72" s="87"/>
      <c r="BG72" s="87">
        <v>4440.81</v>
      </c>
      <c r="BH72" s="87"/>
      <c r="BI72" s="87"/>
      <c r="BJ72" s="87">
        <v>6216.85</v>
      </c>
      <c r="BK72" s="87"/>
      <c r="BL72" s="87"/>
      <c r="BM72" s="87">
        <v>5547.29</v>
      </c>
      <c r="BN72" s="87"/>
      <c r="BO72" s="87"/>
      <c r="BP72" s="87">
        <v>5443.74</v>
      </c>
      <c r="BQ72" s="91">
        <f t="shared" si="6"/>
        <v>64347.899999999994</v>
      </c>
      <c r="BR72" s="91">
        <f t="shared" si="7"/>
        <v>111472.47</v>
      </c>
      <c r="BS72" s="87"/>
      <c r="BT72" s="87"/>
      <c r="BU72" s="87">
        <v>5840.01</v>
      </c>
      <c r="BV72" s="87"/>
      <c r="BW72" s="87"/>
      <c r="BX72" s="87">
        <v>6404.11</v>
      </c>
      <c r="BY72" s="87"/>
      <c r="BZ72" s="87"/>
      <c r="CA72" s="87">
        <v>6454.82</v>
      </c>
      <c r="CB72" s="87"/>
      <c r="CC72" s="87"/>
      <c r="CD72" s="87">
        <v>6218.58</v>
      </c>
      <c r="CE72" s="87"/>
      <c r="CF72" s="87"/>
      <c r="CG72" s="87">
        <v>6937.79</v>
      </c>
      <c r="CH72" s="87"/>
      <c r="CI72" s="87"/>
      <c r="CJ72" s="87">
        <v>6902.65</v>
      </c>
      <c r="CK72" s="87"/>
      <c r="CL72" s="87"/>
      <c r="CM72" s="87">
        <v>7073.1</v>
      </c>
      <c r="CN72" s="87"/>
      <c r="CO72" s="87"/>
      <c r="CP72" s="87">
        <v>5792.42</v>
      </c>
      <c r="CQ72" s="87"/>
      <c r="CR72" s="87"/>
      <c r="CS72" s="87">
        <v>5793.59</v>
      </c>
      <c r="CT72" s="87"/>
      <c r="CU72" s="87"/>
      <c r="CV72" s="87">
        <v>6046.43</v>
      </c>
      <c r="CW72" s="87"/>
      <c r="CX72" s="87"/>
      <c r="CY72" s="87">
        <v>6636.39</v>
      </c>
      <c r="CZ72" s="87"/>
      <c r="DA72" s="87"/>
      <c r="DB72" s="87">
        <v>5725.68</v>
      </c>
      <c r="DC72" s="93">
        <f t="shared" si="8"/>
        <v>75825.56999999999</v>
      </c>
      <c r="DD72" s="94">
        <f t="shared" si="9"/>
        <v>187298.03999999998</v>
      </c>
      <c r="DE72" s="87"/>
      <c r="DF72" s="87"/>
      <c r="DG72" s="87">
        <v>6355.62</v>
      </c>
      <c r="DH72" s="87"/>
      <c r="DI72" s="87"/>
      <c r="DJ72" s="87">
        <v>6982.68</v>
      </c>
      <c r="DK72" s="87"/>
      <c r="DL72" s="87"/>
      <c r="DM72" s="87">
        <v>7188.4</v>
      </c>
      <c r="DN72" s="87"/>
      <c r="DO72" s="87"/>
      <c r="DP72" s="87">
        <v>6510.59</v>
      </c>
      <c r="DQ72" s="87"/>
      <c r="DR72" s="87"/>
      <c r="DS72" s="87">
        <v>6548.8</v>
      </c>
      <c r="DT72" s="87"/>
      <c r="DU72" s="87"/>
      <c r="DV72" s="87">
        <v>6994.14</v>
      </c>
      <c r="DW72" s="87"/>
      <c r="DX72" s="87"/>
      <c r="DY72" s="87">
        <v>6609.48</v>
      </c>
      <c r="DZ72" s="87"/>
      <c r="EA72" s="87"/>
      <c r="EB72" s="87">
        <v>7310.94</v>
      </c>
      <c r="EC72" s="87"/>
      <c r="ED72" s="87"/>
      <c r="EE72" s="87">
        <v>6614.99</v>
      </c>
      <c r="EF72" s="87"/>
      <c r="EG72" s="87"/>
      <c r="EH72" s="87">
        <v>6665.56</v>
      </c>
      <c r="EI72" s="87"/>
      <c r="EJ72" s="87"/>
      <c r="EK72" s="87">
        <v>6797.69</v>
      </c>
      <c r="EL72" s="87"/>
      <c r="EM72" s="87"/>
      <c r="EN72" s="87">
        <v>6804.71</v>
      </c>
      <c r="EO72" s="91">
        <f t="shared" si="15"/>
        <v>81383.6</v>
      </c>
      <c r="EP72" s="91">
        <f t="shared" si="16"/>
        <v>268681.64</v>
      </c>
    </row>
    <row r="73" spans="1:146" s="5" customFormat="1" ht="12.75">
      <c r="A73" s="38" t="s">
        <v>63</v>
      </c>
      <c r="B73" s="16">
        <v>3433.74</v>
      </c>
      <c r="C73" s="16">
        <f>C71-C72</f>
        <v>633.5</v>
      </c>
      <c r="D73" s="16"/>
      <c r="E73" s="16">
        <f aca="true" t="shared" si="46" ref="E73:Q73">E71-E72</f>
        <v>27.58999999999969</v>
      </c>
      <c r="F73" s="16"/>
      <c r="G73" s="16">
        <f t="shared" si="46"/>
        <v>46.120000000000346</v>
      </c>
      <c r="H73" s="16"/>
      <c r="I73" s="16">
        <f t="shared" si="46"/>
        <v>130.9399999999996</v>
      </c>
      <c r="J73" s="16"/>
      <c r="K73" s="16">
        <f t="shared" si="46"/>
        <v>104.57999999999993</v>
      </c>
      <c r="L73" s="16"/>
      <c r="M73" s="16">
        <f t="shared" si="46"/>
        <v>78.69000000000005</v>
      </c>
      <c r="N73" s="16"/>
      <c r="O73" s="16">
        <f t="shared" si="46"/>
        <v>-340.1700000000001</v>
      </c>
      <c r="P73" s="16"/>
      <c r="Q73" s="16">
        <f t="shared" si="46"/>
        <v>-41.42000000000007</v>
      </c>
      <c r="R73" s="16">
        <v>4073.57</v>
      </c>
      <c r="S73" s="17">
        <f t="shared" si="45"/>
        <v>639.8299999999995</v>
      </c>
      <c r="T73" s="46"/>
      <c r="U73" s="46"/>
      <c r="V73" s="48">
        <f>V71-V72</f>
        <v>-74.06999999999971</v>
      </c>
      <c r="W73" s="48">
        <f aca="true" t="shared" si="47" ref="W73:AL73">W71-W72</f>
        <v>0</v>
      </c>
      <c r="X73" s="48">
        <f t="shared" si="47"/>
        <v>0</v>
      </c>
      <c r="Y73" s="48">
        <f t="shared" si="47"/>
        <v>1020.1500000000001</v>
      </c>
      <c r="Z73" s="48">
        <f t="shared" si="47"/>
        <v>0</v>
      </c>
      <c r="AA73" s="48">
        <f t="shared" si="47"/>
        <v>0</v>
      </c>
      <c r="AB73" s="48">
        <f t="shared" si="47"/>
        <v>-765.9499999999998</v>
      </c>
      <c r="AC73" s="48">
        <f t="shared" si="47"/>
        <v>0</v>
      </c>
      <c r="AD73" s="48">
        <f t="shared" si="47"/>
        <v>0</v>
      </c>
      <c r="AE73" s="48">
        <f t="shared" si="47"/>
        <v>275.3499999999999</v>
      </c>
      <c r="AF73" s="29">
        <f t="shared" si="5"/>
        <v>1095.31</v>
      </c>
      <c r="AG73" s="48">
        <f t="shared" si="47"/>
        <v>0</v>
      </c>
      <c r="AH73" s="48">
        <f t="shared" si="47"/>
        <v>0</v>
      </c>
      <c r="AI73" s="48">
        <f t="shared" si="47"/>
        <v>1231.46</v>
      </c>
      <c r="AJ73" s="48">
        <f t="shared" si="47"/>
        <v>0</v>
      </c>
      <c r="AK73" s="48">
        <f t="shared" si="47"/>
        <v>0</v>
      </c>
      <c r="AL73" s="48">
        <f t="shared" si="47"/>
        <v>28.840000000000146</v>
      </c>
      <c r="AM73" s="46"/>
      <c r="AN73" s="46"/>
      <c r="AO73" s="48">
        <f>AO71-AO72</f>
        <v>89.73999999999978</v>
      </c>
      <c r="AP73" s="48">
        <f aca="true" t="shared" si="48" ref="AP73:AU73">AP71-AP72</f>
        <v>0</v>
      </c>
      <c r="AQ73" s="48">
        <f t="shared" si="48"/>
        <v>0</v>
      </c>
      <c r="AR73" s="48">
        <f t="shared" si="48"/>
        <v>231.14000000000033</v>
      </c>
      <c r="AS73" s="48">
        <f t="shared" si="48"/>
        <v>0</v>
      </c>
      <c r="AT73" s="48">
        <f t="shared" si="48"/>
        <v>0</v>
      </c>
      <c r="AU73" s="48">
        <f t="shared" si="48"/>
        <v>70.22999999999956</v>
      </c>
      <c r="AV73" s="48"/>
      <c r="AW73" s="48"/>
      <c r="AX73" s="48">
        <f>AX71-AX72</f>
        <v>-46.19999999999982</v>
      </c>
      <c r="AY73" s="48">
        <f aca="true" t="shared" si="49" ref="AY73:BD73">AY71-AY72</f>
        <v>0</v>
      </c>
      <c r="AZ73" s="48">
        <f t="shared" si="49"/>
        <v>0</v>
      </c>
      <c r="BA73" s="48">
        <f t="shared" si="49"/>
        <v>-52.98999999999978</v>
      </c>
      <c r="BB73" s="48">
        <f t="shared" si="49"/>
        <v>0</v>
      </c>
      <c r="BC73" s="48">
        <f t="shared" si="49"/>
        <v>0</v>
      </c>
      <c r="BD73" s="48">
        <f t="shared" si="49"/>
        <v>638.6600000000008</v>
      </c>
      <c r="BE73" s="48">
        <f aca="true" t="shared" si="50" ref="BE73:BM73">BE71-BE72</f>
        <v>0</v>
      </c>
      <c r="BF73" s="48">
        <f t="shared" si="50"/>
        <v>0</v>
      </c>
      <c r="BG73" s="48">
        <f t="shared" si="50"/>
        <v>945.0799999999999</v>
      </c>
      <c r="BH73" s="48">
        <f t="shared" si="50"/>
        <v>0</v>
      </c>
      <c r="BI73" s="48">
        <f t="shared" si="50"/>
        <v>0</v>
      </c>
      <c r="BJ73" s="48">
        <f t="shared" si="50"/>
        <v>-537.9800000000005</v>
      </c>
      <c r="BK73" s="48">
        <f t="shared" si="50"/>
        <v>0</v>
      </c>
      <c r="BL73" s="48">
        <f t="shared" si="50"/>
        <v>0</v>
      </c>
      <c r="BM73" s="48">
        <f t="shared" si="50"/>
        <v>-25.979999999999563</v>
      </c>
      <c r="BN73" s="48">
        <f>BN71-BN72</f>
        <v>0</v>
      </c>
      <c r="BO73" s="48">
        <f>BO71-BO72</f>
        <v>0</v>
      </c>
      <c r="BP73" s="48">
        <f>BP71-BP72</f>
        <v>163.5600000000004</v>
      </c>
      <c r="BQ73" s="29">
        <f t="shared" si="6"/>
        <v>2735.5600000000013</v>
      </c>
      <c r="BR73" s="29">
        <f t="shared" si="7"/>
        <v>3830.8700000000013</v>
      </c>
      <c r="BS73" s="48"/>
      <c r="BT73" s="48"/>
      <c r="BU73" s="48">
        <f>BU71-BU72</f>
        <v>643.6300000000001</v>
      </c>
      <c r="BV73" s="48"/>
      <c r="BW73" s="48"/>
      <c r="BX73" s="48">
        <f>BX71-BX72</f>
        <v>92.32999999999993</v>
      </c>
      <c r="BY73" s="48"/>
      <c r="BZ73" s="48"/>
      <c r="CA73" s="48">
        <f>CA71-CA72</f>
        <v>-56.10999999999967</v>
      </c>
      <c r="CB73" s="48"/>
      <c r="CC73" s="48"/>
      <c r="CD73" s="48">
        <f>CD71-CD72</f>
        <v>350.27999999999975</v>
      </c>
      <c r="CE73" s="48"/>
      <c r="CF73" s="48"/>
      <c r="CG73" s="48">
        <f>CG71-CG72</f>
        <v>-3356.89</v>
      </c>
      <c r="CH73" s="48"/>
      <c r="CI73" s="48"/>
      <c r="CJ73" s="48">
        <f>CJ71-CJ72</f>
        <v>-645.3199999999997</v>
      </c>
      <c r="CK73" s="48"/>
      <c r="CL73" s="48"/>
      <c r="CM73" s="48">
        <f>CM71-CM72</f>
        <v>-594.7600000000002</v>
      </c>
      <c r="CN73" s="48"/>
      <c r="CO73" s="48"/>
      <c r="CP73" s="48">
        <f>CP71-CP72</f>
        <v>495.2699999999995</v>
      </c>
      <c r="CQ73" s="48"/>
      <c r="CR73" s="48"/>
      <c r="CS73" s="48">
        <f>CS71-CS72</f>
        <v>629.6899999999996</v>
      </c>
      <c r="CT73" s="48"/>
      <c r="CU73" s="48"/>
      <c r="CV73" s="48">
        <f>CV71-CV72</f>
        <v>434.8099999999995</v>
      </c>
      <c r="CW73" s="48"/>
      <c r="CX73" s="48"/>
      <c r="CY73" s="48">
        <f>CY71-CY72</f>
        <v>-139.53999999999996</v>
      </c>
      <c r="CZ73" s="48"/>
      <c r="DA73" s="48"/>
      <c r="DB73" s="48">
        <f>DB71-DB72</f>
        <v>754.0499999999993</v>
      </c>
      <c r="DC73" s="10">
        <f t="shared" si="8"/>
        <v>-1392.5600000000018</v>
      </c>
      <c r="DD73" s="36">
        <f t="shared" si="9"/>
        <v>2438.3099999999995</v>
      </c>
      <c r="DE73" s="48"/>
      <c r="DF73" s="48"/>
      <c r="DG73" s="48">
        <f>DG71-DG72</f>
        <v>397.4899999999998</v>
      </c>
      <c r="DH73" s="48"/>
      <c r="DI73" s="48"/>
      <c r="DJ73" s="48">
        <f>DJ71-DJ72</f>
        <v>-212.30000000000018</v>
      </c>
      <c r="DK73" s="48"/>
      <c r="DL73" s="48"/>
      <c r="DM73" s="48">
        <f>DM71-DM72</f>
        <v>-679.0599999999995</v>
      </c>
      <c r="DN73" s="48"/>
      <c r="DO73" s="48"/>
      <c r="DP73" s="48">
        <f>DP71-DP72</f>
        <v>229.64999999999964</v>
      </c>
      <c r="DQ73" s="48"/>
      <c r="DR73" s="48"/>
      <c r="DS73" s="48">
        <f>DS71-DS72</f>
        <v>198.30000000000018</v>
      </c>
      <c r="DT73" s="48"/>
      <c r="DU73" s="48"/>
      <c r="DV73" s="48">
        <f>DV71-DV72</f>
        <v>-175.86000000000058</v>
      </c>
      <c r="DW73" s="48"/>
      <c r="DX73" s="48"/>
      <c r="DY73" s="48">
        <f>DY71-DY72</f>
        <v>348.78000000000065</v>
      </c>
      <c r="DZ73" s="48"/>
      <c r="EA73" s="48"/>
      <c r="EB73" s="48">
        <f>EB71-EB72</f>
        <v>-297.1399999999994</v>
      </c>
      <c r="EC73" s="48"/>
      <c r="ED73" s="48"/>
      <c r="EE73" s="48">
        <f>EE71-EE72</f>
        <v>385.10000000000036</v>
      </c>
      <c r="EF73" s="48"/>
      <c r="EG73" s="48"/>
      <c r="EH73" s="48">
        <f>EH71-EH72</f>
        <v>303.8799999999992</v>
      </c>
      <c r="EI73" s="48"/>
      <c r="EJ73" s="48"/>
      <c r="EK73" s="48">
        <f>EK71-EK72</f>
        <v>150.92000000000007</v>
      </c>
      <c r="EL73" s="48"/>
      <c r="EM73" s="48"/>
      <c r="EN73" s="48">
        <f>EN71-EN72</f>
        <v>128.60999999999967</v>
      </c>
      <c r="EO73" s="29">
        <f t="shared" si="15"/>
        <v>778.3699999999999</v>
      </c>
      <c r="EP73" s="29">
        <f t="shared" si="16"/>
        <v>3216.6799999999994</v>
      </c>
    </row>
    <row r="74" spans="1:146" s="5" customFormat="1" ht="22.5">
      <c r="A74" s="38" t="s">
        <v>70</v>
      </c>
      <c r="B74" s="16"/>
      <c r="C74" s="16"/>
      <c r="D74" s="16"/>
      <c r="E74" s="16"/>
      <c r="F74" s="1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>
        <v>639.83</v>
      </c>
      <c r="T74" s="46"/>
      <c r="U74" s="46"/>
      <c r="V74" s="46"/>
      <c r="W74" s="46"/>
      <c r="X74" s="46"/>
      <c r="Y74" s="47"/>
      <c r="Z74" s="46"/>
      <c r="AA74" s="46"/>
      <c r="AB74" s="47"/>
      <c r="AC74" s="16"/>
      <c r="AD74" s="16"/>
      <c r="AE74" s="16"/>
      <c r="AF74" s="29">
        <f t="shared" si="5"/>
        <v>639.83</v>
      </c>
      <c r="AG74" s="46"/>
      <c r="AH74" s="46"/>
      <c r="AI74" s="46"/>
      <c r="AJ74" s="46"/>
      <c r="AK74" s="46"/>
      <c r="AL74" s="46"/>
      <c r="AM74" s="46"/>
      <c r="AN74" s="46"/>
      <c r="AO74" s="46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29">
        <f t="shared" si="6"/>
        <v>0</v>
      </c>
      <c r="BR74" s="29">
        <f t="shared" si="7"/>
        <v>639.83</v>
      </c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10">
        <f t="shared" si="8"/>
        <v>0</v>
      </c>
      <c r="DD74" s="36">
        <f t="shared" si="9"/>
        <v>639.83</v>
      </c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29">
        <f t="shared" si="15"/>
        <v>0</v>
      </c>
      <c r="EP74" s="29">
        <f t="shared" si="16"/>
        <v>639.83</v>
      </c>
    </row>
    <row r="75" spans="1:146" s="5" customFormat="1" ht="22.5">
      <c r="A75" s="38" t="s">
        <v>65</v>
      </c>
      <c r="B75" s="16"/>
      <c r="C75" s="21">
        <f>C72-C70</f>
        <v>-636.9200000000001</v>
      </c>
      <c r="D75" s="21">
        <f aca="true" t="shared" si="51" ref="D75:Q75">D72-D70</f>
        <v>0</v>
      </c>
      <c r="E75" s="21">
        <f t="shared" si="51"/>
        <v>-95.07999999999993</v>
      </c>
      <c r="F75" s="21">
        <f t="shared" si="51"/>
        <v>0</v>
      </c>
      <c r="G75" s="21">
        <f t="shared" si="51"/>
        <v>-83.3100000000004</v>
      </c>
      <c r="H75" s="21">
        <f t="shared" si="51"/>
        <v>0</v>
      </c>
      <c r="I75" s="21">
        <f t="shared" si="51"/>
        <v>-182.44000000000005</v>
      </c>
      <c r="J75" s="21">
        <f t="shared" si="51"/>
        <v>0</v>
      </c>
      <c r="K75" s="21">
        <f t="shared" si="51"/>
        <v>-133.49000000000024</v>
      </c>
      <c r="L75" s="21">
        <f t="shared" si="51"/>
        <v>0</v>
      </c>
      <c r="M75" s="21">
        <f t="shared" si="51"/>
        <v>-283.0500000000002</v>
      </c>
      <c r="N75" s="21">
        <f t="shared" si="51"/>
        <v>0</v>
      </c>
      <c r="O75" s="21">
        <f t="shared" si="51"/>
        <v>277.3199999999997</v>
      </c>
      <c r="P75" s="21">
        <f t="shared" si="51"/>
        <v>0</v>
      </c>
      <c r="Q75" s="21">
        <f t="shared" si="51"/>
        <v>-157.57999999999993</v>
      </c>
      <c r="R75" s="21"/>
      <c r="S75" s="17">
        <f t="shared" si="45"/>
        <v>-1294.550000000001</v>
      </c>
      <c r="T75" s="16"/>
      <c r="U75" s="16"/>
      <c r="V75" s="21">
        <f>V72-V70</f>
        <v>-3301.3900000000003</v>
      </c>
      <c r="W75" s="21">
        <f aca="true" t="shared" si="52" ref="W75:AL75">W72-W70</f>
        <v>0</v>
      </c>
      <c r="X75" s="21">
        <f t="shared" si="52"/>
        <v>0</v>
      </c>
      <c r="Y75" s="21">
        <f t="shared" si="52"/>
        <v>-3485.9900000000002</v>
      </c>
      <c r="Z75" s="21">
        <f t="shared" si="52"/>
        <v>0</v>
      </c>
      <c r="AA75" s="21">
        <f t="shared" si="52"/>
        <v>0</v>
      </c>
      <c r="AB75" s="21">
        <f t="shared" si="52"/>
        <v>-1821.2000000000007</v>
      </c>
      <c r="AC75" s="21">
        <f t="shared" si="52"/>
        <v>0</v>
      </c>
      <c r="AD75" s="21">
        <f t="shared" si="52"/>
        <v>0</v>
      </c>
      <c r="AE75" s="21">
        <f t="shared" si="52"/>
        <v>-2150</v>
      </c>
      <c r="AF75" s="29">
        <f t="shared" si="5"/>
        <v>-12053.130000000003</v>
      </c>
      <c r="AG75" s="21">
        <f t="shared" si="52"/>
        <v>0</v>
      </c>
      <c r="AH75" s="21">
        <f t="shared" si="52"/>
        <v>0</v>
      </c>
      <c r="AI75" s="21">
        <f t="shared" si="52"/>
        <v>-1231.46</v>
      </c>
      <c r="AJ75" s="21">
        <f t="shared" si="52"/>
        <v>0</v>
      </c>
      <c r="AK75" s="21">
        <f t="shared" si="52"/>
        <v>0</v>
      </c>
      <c r="AL75" s="21">
        <f t="shared" si="52"/>
        <v>-28.840000000000146</v>
      </c>
      <c r="AM75" s="16"/>
      <c r="AN75" s="16"/>
      <c r="AO75" s="21">
        <f>AO72-AO70</f>
        <v>-89.73999999999978</v>
      </c>
      <c r="AP75" s="21">
        <f aca="true" t="shared" si="53" ref="AP75:AU75">AP72-AP70</f>
        <v>0</v>
      </c>
      <c r="AQ75" s="21">
        <f t="shared" si="53"/>
        <v>0</v>
      </c>
      <c r="AR75" s="21">
        <f t="shared" si="53"/>
        <v>-231.14000000000033</v>
      </c>
      <c r="AS75" s="21">
        <f t="shared" si="53"/>
        <v>0</v>
      </c>
      <c r="AT75" s="21">
        <f t="shared" si="53"/>
        <v>0</v>
      </c>
      <c r="AU75" s="21">
        <f t="shared" si="53"/>
        <v>-70.22999999999956</v>
      </c>
      <c r="AV75" s="21"/>
      <c r="AW75" s="21"/>
      <c r="AX75" s="21">
        <f>AX72-AX70</f>
        <v>46.19999999999982</v>
      </c>
      <c r="AY75" s="21">
        <f aca="true" t="shared" si="54" ref="AY75:BD75">AY72-AY70</f>
        <v>0</v>
      </c>
      <c r="AZ75" s="21">
        <f t="shared" si="54"/>
        <v>0</v>
      </c>
      <c r="BA75" s="21">
        <f t="shared" si="54"/>
        <v>52.98999999999978</v>
      </c>
      <c r="BB75" s="21">
        <f t="shared" si="54"/>
        <v>0</v>
      </c>
      <c r="BC75" s="21">
        <f t="shared" si="54"/>
        <v>0</v>
      </c>
      <c r="BD75" s="21">
        <f t="shared" si="54"/>
        <v>-638.6600000000008</v>
      </c>
      <c r="BE75" s="21">
        <f aca="true" t="shared" si="55" ref="BE75:BM75">BE72-BE70</f>
        <v>0</v>
      </c>
      <c r="BF75" s="21">
        <f t="shared" si="55"/>
        <v>0</v>
      </c>
      <c r="BG75" s="21">
        <f t="shared" si="55"/>
        <v>-945.0799999999999</v>
      </c>
      <c r="BH75" s="21">
        <f t="shared" si="55"/>
        <v>0</v>
      </c>
      <c r="BI75" s="21">
        <f t="shared" si="55"/>
        <v>0</v>
      </c>
      <c r="BJ75" s="21">
        <f t="shared" si="55"/>
        <v>537.9800000000005</v>
      </c>
      <c r="BK75" s="21">
        <f t="shared" si="55"/>
        <v>0</v>
      </c>
      <c r="BL75" s="21">
        <f t="shared" si="55"/>
        <v>0</v>
      </c>
      <c r="BM75" s="21">
        <f t="shared" si="55"/>
        <v>25.979999999999563</v>
      </c>
      <c r="BN75" s="21">
        <f>BN72-BN70</f>
        <v>0</v>
      </c>
      <c r="BO75" s="21">
        <f>BO72-BO70</f>
        <v>0</v>
      </c>
      <c r="BP75" s="21">
        <f>BP72-BP70</f>
        <v>-163.5600000000004</v>
      </c>
      <c r="BQ75" s="29">
        <f t="shared" si="6"/>
        <v>-2735.5600000000013</v>
      </c>
      <c r="BR75" s="29">
        <f t="shared" si="7"/>
        <v>-14788.690000000004</v>
      </c>
      <c r="BS75" s="21"/>
      <c r="BT75" s="21"/>
      <c r="BU75" s="21">
        <f>BU72-BU70</f>
        <v>-643.6300000000001</v>
      </c>
      <c r="BV75" s="21"/>
      <c r="BW75" s="21"/>
      <c r="BX75" s="21">
        <f>BX72-BX70</f>
        <v>-92.32999999999993</v>
      </c>
      <c r="BY75" s="21"/>
      <c r="BZ75" s="21"/>
      <c r="CA75" s="21">
        <f>CA72-CA70</f>
        <v>56.10999999999967</v>
      </c>
      <c r="CB75" s="21"/>
      <c r="CC75" s="21"/>
      <c r="CD75" s="21">
        <f>CD72-CD70</f>
        <v>-350.27999999999975</v>
      </c>
      <c r="CE75" s="21"/>
      <c r="CF75" s="21"/>
      <c r="CG75" s="21">
        <f>CG72-CG70</f>
        <v>356.8900000000003</v>
      </c>
      <c r="CH75" s="21"/>
      <c r="CI75" s="21"/>
      <c r="CJ75" s="21">
        <f>CJ72-CJ70</f>
        <v>645.3199999999997</v>
      </c>
      <c r="CK75" s="21"/>
      <c r="CL75" s="21"/>
      <c r="CM75" s="21">
        <f>CM72-CM70</f>
        <v>594.7600000000002</v>
      </c>
      <c r="CN75" s="21"/>
      <c r="CO75" s="21"/>
      <c r="CP75" s="21">
        <f>CP72-CP70</f>
        <v>-495.2699999999995</v>
      </c>
      <c r="CQ75" s="21"/>
      <c r="CR75" s="21"/>
      <c r="CS75" s="21">
        <f>CS72-CS70</f>
        <v>-629.6899999999996</v>
      </c>
      <c r="CT75" s="21"/>
      <c r="CU75" s="21"/>
      <c r="CV75" s="21">
        <f>CV72-CV70</f>
        <v>-434.8099999999995</v>
      </c>
      <c r="CW75" s="21"/>
      <c r="CX75" s="21"/>
      <c r="CY75" s="21">
        <f>CY72-CY70</f>
        <v>139.53999999999996</v>
      </c>
      <c r="CZ75" s="21"/>
      <c r="DA75" s="21"/>
      <c r="DB75" s="21">
        <f>DB72-DB70</f>
        <v>-754.0499999999993</v>
      </c>
      <c r="DC75" s="10">
        <f t="shared" si="8"/>
        <v>-1607.4399999999978</v>
      </c>
      <c r="DD75" s="36">
        <f t="shared" si="9"/>
        <v>-16396.13</v>
      </c>
      <c r="DE75" s="21"/>
      <c r="DF75" s="21"/>
      <c r="DG75" s="21">
        <f>DG72-DG70</f>
        <v>-397.4899999999998</v>
      </c>
      <c r="DH75" s="21"/>
      <c r="DI75" s="21"/>
      <c r="DJ75" s="21">
        <f>DJ72-DJ70</f>
        <v>212.30000000000018</v>
      </c>
      <c r="DK75" s="21"/>
      <c r="DL75" s="21"/>
      <c r="DM75" s="21">
        <f>DM72-DM70</f>
        <v>679.0599999999995</v>
      </c>
      <c r="DN75" s="21"/>
      <c r="DO75" s="21"/>
      <c r="DP75" s="21">
        <f>DP72-DP70</f>
        <v>-229.64999999999964</v>
      </c>
      <c r="DQ75" s="21"/>
      <c r="DR75" s="21"/>
      <c r="DS75" s="21">
        <f>DS72-DS70</f>
        <v>-198.30000000000018</v>
      </c>
      <c r="DT75" s="21"/>
      <c r="DU75" s="21"/>
      <c r="DV75" s="21">
        <f>DV72-DV70</f>
        <v>175.86000000000058</v>
      </c>
      <c r="DW75" s="21"/>
      <c r="DX75" s="21"/>
      <c r="DY75" s="21">
        <f>DY72-DY70</f>
        <v>-348.78000000000065</v>
      </c>
      <c r="DZ75" s="21"/>
      <c r="EA75" s="21"/>
      <c r="EB75" s="21">
        <f>EB72-EB70</f>
        <v>297.1399999999994</v>
      </c>
      <c r="EC75" s="21"/>
      <c r="ED75" s="21"/>
      <c r="EE75" s="21">
        <f>EE72-EE70</f>
        <v>-385.10000000000036</v>
      </c>
      <c r="EF75" s="21"/>
      <c r="EG75" s="21"/>
      <c r="EH75" s="21">
        <f>EH72-EH70</f>
        <v>-303.8799999999992</v>
      </c>
      <c r="EI75" s="21"/>
      <c r="EJ75" s="21"/>
      <c r="EK75" s="21">
        <f>EK72-EK70</f>
        <v>-150.92000000000007</v>
      </c>
      <c r="EL75" s="21"/>
      <c r="EM75" s="21"/>
      <c r="EN75" s="21">
        <f>EN72-EN70</f>
        <v>-128.60999999999967</v>
      </c>
      <c r="EO75" s="29">
        <f t="shared" si="15"/>
        <v>-778.3699999999999</v>
      </c>
      <c r="EP75" s="29">
        <f t="shared" si="16"/>
        <v>-17174.5</v>
      </c>
    </row>
    <row r="76" spans="1:146" s="6" customFormat="1" ht="18.75" customHeight="1">
      <c r="A76" s="49" t="s">
        <v>71</v>
      </c>
      <c r="B76" s="50"/>
      <c r="C76" s="51">
        <f>C52+C59+C66+C73</f>
        <v>8735.759999999997</v>
      </c>
      <c r="D76" s="51">
        <f aca="true" t="shared" si="56" ref="D76:Q76">D52+D59+D66+D73</f>
        <v>0</v>
      </c>
      <c r="E76" s="51">
        <f t="shared" si="56"/>
        <v>406.84999999999354</v>
      </c>
      <c r="F76" s="51">
        <f t="shared" si="56"/>
        <v>0</v>
      </c>
      <c r="G76" s="51">
        <f t="shared" si="56"/>
        <v>-1128.2100000000041</v>
      </c>
      <c r="H76" s="51">
        <f t="shared" si="56"/>
        <v>0</v>
      </c>
      <c r="I76" s="51">
        <f t="shared" si="56"/>
        <v>2629.4799999999923</v>
      </c>
      <c r="J76" s="51">
        <f t="shared" si="56"/>
        <v>0</v>
      </c>
      <c r="K76" s="51">
        <f t="shared" si="56"/>
        <v>706.6399999999967</v>
      </c>
      <c r="L76" s="51">
        <f t="shared" si="56"/>
        <v>0</v>
      </c>
      <c r="M76" s="51">
        <f t="shared" si="56"/>
        <v>864.5599999999963</v>
      </c>
      <c r="N76" s="51">
        <f t="shared" si="56"/>
        <v>0</v>
      </c>
      <c r="O76" s="51">
        <f t="shared" si="56"/>
        <v>-2751.810000000004</v>
      </c>
      <c r="P76" s="51">
        <f t="shared" si="56"/>
        <v>0</v>
      </c>
      <c r="Q76" s="51">
        <f t="shared" si="56"/>
        <v>-652.4900000000007</v>
      </c>
      <c r="R76" s="51"/>
      <c r="S76" s="17">
        <f t="shared" si="45"/>
        <v>8810.779999999966</v>
      </c>
      <c r="T76" s="46"/>
      <c r="U76" s="46"/>
      <c r="V76" s="48">
        <f>V52+V59+V66+V73</f>
        <v>-2372.4700000000003</v>
      </c>
      <c r="W76" s="48">
        <f aca="true" t="shared" si="57" ref="W76:AL76">W52+W59+W66+W73</f>
        <v>0</v>
      </c>
      <c r="X76" s="48">
        <f t="shared" si="57"/>
        <v>0</v>
      </c>
      <c r="Y76" s="48">
        <f t="shared" si="57"/>
        <v>16684.88</v>
      </c>
      <c r="Z76" s="48">
        <f t="shared" si="57"/>
        <v>0</v>
      </c>
      <c r="AA76" s="48">
        <f t="shared" si="57"/>
        <v>0</v>
      </c>
      <c r="AB76" s="48">
        <f t="shared" si="57"/>
        <v>-13862.500000000007</v>
      </c>
      <c r="AC76" s="48">
        <f t="shared" si="57"/>
        <v>0</v>
      </c>
      <c r="AD76" s="48">
        <f t="shared" si="57"/>
        <v>0</v>
      </c>
      <c r="AE76" s="48">
        <f t="shared" si="57"/>
        <v>3401.3999999999955</v>
      </c>
      <c r="AF76" s="29">
        <f t="shared" si="5"/>
        <v>12662.089999999955</v>
      </c>
      <c r="AG76" s="48">
        <f t="shared" si="57"/>
        <v>0</v>
      </c>
      <c r="AH76" s="48">
        <f t="shared" si="57"/>
        <v>0</v>
      </c>
      <c r="AI76" s="48">
        <f t="shared" si="57"/>
        <v>9555.42999999999</v>
      </c>
      <c r="AJ76" s="48">
        <f t="shared" si="57"/>
        <v>0</v>
      </c>
      <c r="AK76" s="48">
        <f t="shared" si="57"/>
        <v>0</v>
      </c>
      <c r="AL76" s="48">
        <f t="shared" si="57"/>
        <v>-1664.640000000003</v>
      </c>
      <c r="AM76" s="46"/>
      <c r="AN76" s="46"/>
      <c r="AO76" s="48">
        <f>AO52+AO59+AO66+AO73</f>
        <v>-730.3899999999994</v>
      </c>
      <c r="AP76" s="48">
        <f aca="true" t="shared" si="58" ref="AP76:AU76">AP52+AP59+AP66+AP73</f>
        <v>0</v>
      </c>
      <c r="AQ76" s="48">
        <f t="shared" si="58"/>
        <v>0</v>
      </c>
      <c r="AR76" s="48">
        <f t="shared" si="58"/>
        <v>3120.109999999996</v>
      </c>
      <c r="AS76" s="48">
        <f t="shared" si="58"/>
        <v>0</v>
      </c>
      <c r="AT76" s="48">
        <f t="shared" si="58"/>
        <v>0</v>
      </c>
      <c r="AU76" s="48">
        <f t="shared" si="58"/>
        <v>-3224.0800000000036</v>
      </c>
      <c r="AV76" s="48"/>
      <c r="AW76" s="48"/>
      <c r="AX76" s="48">
        <f>AX52+AX59+AX66+AX73</f>
        <v>3240.3799999999965</v>
      </c>
      <c r="AY76" s="48">
        <f aca="true" t="shared" si="59" ref="AY76:BD76">AY52+AY59+AY66+AY73</f>
        <v>0</v>
      </c>
      <c r="AZ76" s="48">
        <f t="shared" si="59"/>
        <v>0</v>
      </c>
      <c r="BA76" s="48">
        <f t="shared" si="59"/>
        <v>1880.2599999999948</v>
      </c>
      <c r="BB76" s="48">
        <f t="shared" si="59"/>
        <v>0</v>
      </c>
      <c r="BC76" s="48">
        <f t="shared" si="59"/>
        <v>0</v>
      </c>
      <c r="BD76" s="48">
        <f t="shared" si="59"/>
        <v>9508.009999999995</v>
      </c>
      <c r="BE76" s="48">
        <f aca="true" t="shared" si="60" ref="BE76:BM76">BE52+BE59+BE66+BE73</f>
        <v>0</v>
      </c>
      <c r="BF76" s="48">
        <f t="shared" si="60"/>
        <v>0</v>
      </c>
      <c r="BG76" s="48">
        <f t="shared" si="60"/>
        <v>11922.97</v>
      </c>
      <c r="BH76" s="48">
        <f t="shared" si="60"/>
        <v>0</v>
      </c>
      <c r="BI76" s="48">
        <f t="shared" si="60"/>
        <v>0</v>
      </c>
      <c r="BJ76" s="48">
        <f t="shared" si="60"/>
        <v>-5036.100000000001</v>
      </c>
      <c r="BK76" s="48">
        <f t="shared" si="60"/>
        <v>0</v>
      </c>
      <c r="BL76" s="48">
        <f t="shared" si="60"/>
        <v>0</v>
      </c>
      <c r="BM76" s="48">
        <f t="shared" si="60"/>
        <v>-6573.453</v>
      </c>
      <c r="BN76" s="48">
        <f>BN52+BN59+BN66+BN73</f>
        <v>0</v>
      </c>
      <c r="BO76" s="48">
        <f>BO52+BO59+BO66+BO73</f>
        <v>0</v>
      </c>
      <c r="BP76" s="48">
        <f>BP52+BP59+BP66+BP73</f>
        <v>5154.649999999996</v>
      </c>
      <c r="BQ76" s="29">
        <f t="shared" si="6"/>
        <v>27153.14699999996</v>
      </c>
      <c r="BR76" s="29">
        <f t="shared" si="7"/>
        <v>39815.236999999914</v>
      </c>
      <c r="BS76" s="48"/>
      <c r="BT76" s="48"/>
      <c r="BU76" s="48">
        <f>BU52+BU59+BU66+BU73</f>
        <v>2419.830000000001</v>
      </c>
      <c r="BV76" s="48"/>
      <c r="BW76" s="48"/>
      <c r="BX76" s="48">
        <f>BX52+BX59+BX66+BX73</f>
        <v>608.7200000000003</v>
      </c>
      <c r="BY76" s="48"/>
      <c r="BZ76" s="48"/>
      <c r="CA76" s="48">
        <f>CA52+CA59+CA66+CA73</f>
        <v>970.8300000000017</v>
      </c>
      <c r="CB76" s="48"/>
      <c r="CC76" s="48"/>
      <c r="CD76" s="48">
        <f>CD52+CD59+CD66+CD73</f>
        <v>773.3999999999996</v>
      </c>
      <c r="CE76" s="48"/>
      <c r="CF76" s="48"/>
      <c r="CG76" s="48">
        <f>CG52+CG59+CG66+CG73</f>
        <v>-6865.219999999999</v>
      </c>
      <c r="CH76" s="48"/>
      <c r="CI76" s="48"/>
      <c r="CJ76" s="48">
        <f>CJ52+CJ59+CJ66+CJ73</f>
        <v>5357.230000000006</v>
      </c>
      <c r="CK76" s="48"/>
      <c r="CL76" s="48"/>
      <c r="CM76" s="48">
        <f>CM52+CM59+CM66+CM73</f>
        <v>-12828.650000000003</v>
      </c>
      <c r="CN76" s="48"/>
      <c r="CO76" s="48"/>
      <c r="CP76" s="48">
        <f>CP52+CP59+CP66+CP73</f>
        <v>6969.359999999998</v>
      </c>
      <c r="CQ76" s="48"/>
      <c r="CR76" s="48"/>
      <c r="CS76" s="48">
        <f>CS52+CS59+CS66+CS73</f>
        <v>10796.289999999997</v>
      </c>
      <c r="CT76" s="48"/>
      <c r="CU76" s="48"/>
      <c r="CV76" s="48">
        <f>CV52+CV59+CV66+CV73</f>
        <v>4828.859999999995</v>
      </c>
      <c r="CW76" s="48"/>
      <c r="CX76" s="48"/>
      <c r="CY76" s="48">
        <f>CY52+CY59+CY66+CY73</f>
        <v>-473.6100000000006</v>
      </c>
      <c r="CZ76" s="48"/>
      <c r="DA76" s="48"/>
      <c r="DB76" s="48">
        <f>DB52+DB59+DB66+DB73</f>
        <v>7746.910000000001</v>
      </c>
      <c r="DC76" s="10">
        <f t="shared" si="8"/>
        <v>20303.95</v>
      </c>
      <c r="DD76" s="36">
        <f t="shared" si="9"/>
        <v>60119.18699999992</v>
      </c>
      <c r="DE76" s="48"/>
      <c r="DF76" s="48"/>
      <c r="DG76" s="48">
        <f>DG52+DG59+DG66+DG73</f>
        <v>20571.649999999994</v>
      </c>
      <c r="DH76" s="48"/>
      <c r="DI76" s="48"/>
      <c r="DJ76" s="48">
        <f>DJ52+DJ59+DJ66+DJ73</f>
        <v>-956.5900000000092</v>
      </c>
      <c r="DK76" s="48"/>
      <c r="DL76" s="48"/>
      <c r="DM76" s="48">
        <f>DM52+DM59+DM66+DM73</f>
        <v>-10710.300000000005</v>
      </c>
      <c r="DN76" s="48"/>
      <c r="DO76" s="48"/>
      <c r="DP76" s="48">
        <f>DP52+DP59+DP66+DP73</f>
        <v>-477.9699999999966</v>
      </c>
      <c r="DQ76" s="48"/>
      <c r="DR76" s="48"/>
      <c r="DS76" s="48">
        <f>DS52+DS59+DS66+DS73</f>
        <v>4315.880000000004</v>
      </c>
      <c r="DT76" s="48"/>
      <c r="DU76" s="48"/>
      <c r="DV76" s="48">
        <f>DV52+DV59+DV66+DV73</f>
        <v>-1595.689999999996</v>
      </c>
      <c r="DW76" s="48"/>
      <c r="DX76" s="48"/>
      <c r="DY76" s="48">
        <f>DY52+DY59+DY66+DY73</f>
        <v>3439.909999999999</v>
      </c>
      <c r="DZ76" s="48"/>
      <c r="EA76" s="48"/>
      <c r="EB76" s="48">
        <f>EB52+EB59+EB66+EB73</f>
        <v>-3988.6299999999965</v>
      </c>
      <c r="EC76" s="48"/>
      <c r="ED76" s="48"/>
      <c r="EE76" s="48">
        <f>EE52+EE59+EE66+EE73</f>
        <v>5933.849999999992</v>
      </c>
      <c r="EF76" s="48"/>
      <c r="EG76" s="48"/>
      <c r="EH76" s="48">
        <f>EH52+EH59+EH66+EH73</f>
        <v>3001.430000000002</v>
      </c>
      <c r="EI76" s="48"/>
      <c r="EJ76" s="48"/>
      <c r="EK76" s="48">
        <f>EK52+EK59+EK66+EK73</f>
        <v>1375.349999999993</v>
      </c>
      <c r="EL76" s="48"/>
      <c r="EM76" s="48"/>
      <c r="EN76" s="48">
        <f>EN52+EN59+EN66+EN73</f>
        <v>743.1500000000033</v>
      </c>
      <c r="EO76" s="29">
        <f t="shared" si="15"/>
        <v>21652.03999999998</v>
      </c>
      <c r="EP76" s="29">
        <f t="shared" si="16"/>
        <v>81771.2269999999</v>
      </c>
    </row>
    <row r="77" spans="1:146" s="6" customFormat="1" ht="24">
      <c r="A77" s="49" t="s">
        <v>72</v>
      </c>
      <c r="B77" s="50"/>
      <c r="C77" s="51">
        <f>C54+C61+C68+C75</f>
        <v>2140.720000000013</v>
      </c>
      <c r="D77" s="51">
        <f aca="true" t="shared" si="61" ref="D77:Q77">D54+D61+D68+D75</f>
        <v>0</v>
      </c>
      <c r="E77" s="51">
        <f t="shared" si="61"/>
        <v>1864.6100000000179</v>
      </c>
      <c r="F77" s="51">
        <f t="shared" si="61"/>
        <v>0</v>
      </c>
      <c r="G77" s="51">
        <f t="shared" si="61"/>
        <v>9951.64</v>
      </c>
      <c r="H77" s="51">
        <f t="shared" si="61"/>
        <v>0</v>
      </c>
      <c r="I77" s="51">
        <f t="shared" si="61"/>
        <v>7159.959999999997</v>
      </c>
      <c r="J77" s="51">
        <f t="shared" si="61"/>
        <v>0</v>
      </c>
      <c r="K77" s="51">
        <f t="shared" si="61"/>
        <v>9853.879999999997</v>
      </c>
      <c r="L77" s="51">
        <f t="shared" si="61"/>
        <v>0</v>
      </c>
      <c r="M77" s="51">
        <f t="shared" si="61"/>
        <v>6094.6200000000035</v>
      </c>
      <c r="N77" s="51">
        <f t="shared" si="61"/>
        <v>0</v>
      </c>
      <c r="O77" s="51">
        <f t="shared" si="61"/>
        <v>10997.279999999999</v>
      </c>
      <c r="P77" s="51">
        <f t="shared" si="61"/>
        <v>0</v>
      </c>
      <c r="Q77" s="51">
        <f t="shared" si="61"/>
        <v>6869.629999999988</v>
      </c>
      <c r="R77" s="52"/>
      <c r="S77" s="17">
        <f t="shared" si="45"/>
        <v>54932.34000000002</v>
      </c>
      <c r="T77" s="21"/>
      <c r="U77" s="21"/>
      <c r="V77" s="21">
        <f>V54+V61+V68+V75</f>
        <v>13758.990000000002</v>
      </c>
      <c r="W77" s="21">
        <f aca="true" t="shared" si="62" ref="W77:AL77">W54+W61+W68+W75</f>
        <v>0</v>
      </c>
      <c r="X77" s="21">
        <f t="shared" si="62"/>
        <v>0</v>
      </c>
      <c r="Y77" s="21">
        <f t="shared" si="62"/>
        <v>-21315.760000000002</v>
      </c>
      <c r="Z77" s="21">
        <f t="shared" si="62"/>
        <v>0</v>
      </c>
      <c r="AA77" s="21">
        <f t="shared" si="62"/>
        <v>0</v>
      </c>
      <c r="AB77" s="21">
        <f t="shared" si="62"/>
        <v>25979.980000000007</v>
      </c>
      <c r="AC77" s="21">
        <f t="shared" si="62"/>
        <v>0</v>
      </c>
      <c r="AD77" s="21">
        <f t="shared" si="62"/>
        <v>0</v>
      </c>
      <c r="AE77" s="21">
        <f t="shared" si="62"/>
        <v>9464.55000000001</v>
      </c>
      <c r="AF77" s="29">
        <f t="shared" si="5"/>
        <v>82820.10000000003</v>
      </c>
      <c r="AG77" s="21">
        <f t="shared" si="62"/>
        <v>0</v>
      </c>
      <c r="AH77" s="21">
        <f t="shared" si="62"/>
        <v>0</v>
      </c>
      <c r="AI77" s="21">
        <f t="shared" si="62"/>
        <v>10697.088989898999</v>
      </c>
      <c r="AJ77" s="21">
        <f t="shared" si="62"/>
        <v>0</v>
      </c>
      <c r="AK77" s="21">
        <f t="shared" si="62"/>
        <v>0</v>
      </c>
      <c r="AL77" s="21">
        <f t="shared" si="62"/>
        <v>12536.917499999992</v>
      </c>
      <c r="AM77" s="21"/>
      <c r="AN77" s="21"/>
      <c r="AO77" s="21">
        <f>AO54+AO61+AO68+AO75</f>
        <v>-28217.690000000024</v>
      </c>
      <c r="AP77" s="21">
        <f aca="true" t="shared" si="63" ref="AP77:AU77">AP54+AP61+AP68+AP75</f>
        <v>0</v>
      </c>
      <c r="AQ77" s="21">
        <f t="shared" si="63"/>
        <v>0</v>
      </c>
      <c r="AR77" s="21">
        <f t="shared" si="63"/>
        <v>-5859.279999999994</v>
      </c>
      <c r="AS77" s="21">
        <f t="shared" si="63"/>
        <v>0</v>
      </c>
      <c r="AT77" s="21">
        <f t="shared" si="63"/>
        <v>0</v>
      </c>
      <c r="AU77" s="21">
        <f t="shared" si="63"/>
        <v>11137.530000000008</v>
      </c>
      <c r="AV77" s="21"/>
      <c r="AW77" s="21"/>
      <c r="AX77" s="21">
        <f>AX54+AX61+AX68+AX75</f>
        <v>13397.41000000001</v>
      </c>
      <c r="AY77" s="21">
        <f aca="true" t="shared" si="64" ref="AY77:BD77">AY54+AY61+AY68+AY75</f>
        <v>0</v>
      </c>
      <c r="AZ77" s="21">
        <f t="shared" si="64"/>
        <v>0</v>
      </c>
      <c r="BA77" s="21">
        <f t="shared" si="64"/>
        <v>-42104.920000000006</v>
      </c>
      <c r="BB77" s="21">
        <f t="shared" si="64"/>
        <v>0</v>
      </c>
      <c r="BC77" s="21">
        <f t="shared" si="64"/>
        <v>0</v>
      </c>
      <c r="BD77" s="21">
        <f t="shared" si="64"/>
        <v>11747.619999999999</v>
      </c>
      <c r="BE77" s="21">
        <f aca="true" t="shared" si="65" ref="BE77:BM77">BE54+BE61+BE68+BE75</f>
        <v>0</v>
      </c>
      <c r="BF77" s="21">
        <f t="shared" si="65"/>
        <v>0</v>
      </c>
      <c r="BG77" s="21">
        <f t="shared" si="65"/>
        <v>7550.750000000009</v>
      </c>
      <c r="BH77" s="21">
        <f t="shared" si="65"/>
        <v>0</v>
      </c>
      <c r="BI77" s="21">
        <f t="shared" si="65"/>
        <v>0</v>
      </c>
      <c r="BJ77" s="21">
        <f t="shared" si="65"/>
        <v>22706.760000000006</v>
      </c>
      <c r="BK77" s="21">
        <f t="shared" si="65"/>
        <v>0</v>
      </c>
      <c r="BL77" s="21">
        <f t="shared" si="65"/>
        <v>0</v>
      </c>
      <c r="BM77" s="21">
        <f t="shared" si="65"/>
        <v>-106524.75699999997</v>
      </c>
      <c r="BN77" s="21">
        <f>BN54+BN61+BN68+BN75</f>
        <v>0</v>
      </c>
      <c r="BO77" s="21">
        <f>BO54+BO61+BO68+BO75</f>
        <v>0</v>
      </c>
      <c r="BP77" s="21">
        <f>BP54+BP61+BP68+BP75</f>
        <v>-117804.73999999999</v>
      </c>
      <c r="BQ77" s="29">
        <f t="shared" si="6"/>
        <v>-210737.31051010097</v>
      </c>
      <c r="BR77" s="29">
        <f t="shared" si="7"/>
        <v>-127917.21051010094</v>
      </c>
      <c r="BS77" s="21"/>
      <c r="BT77" s="21"/>
      <c r="BU77" s="21">
        <f>BU54+BU61+BU68+BU75</f>
        <v>15755.460000000003</v>
      </c>
      <c r="BV77" s="21"/>
      <c r="BW77" s="21"/>
      <c r="BX77" s="21">
        <f>BX54+BX61+BX68+BX75</f>
        <v>14372.990000000005</v>
      </c>
      <c r="BY77" s="21"/>
      <c r="BZ77" s="21"/>
      <c r="CA77" s="21">
        <f>CA54+CA61+CA68+CA75</f>
        <v>3388.090000000004</v>
      </c>
      <c r="CB77" s="21"/>
      <c r="CC77" s="21"/>
      <c r="CD77" s="21">
        <f>CD54+CD61+CD68+CD75</f>
        <v>-190172.83</v>
      </c>
      <c r="CE77" s="21"/>
      <c r="CF77" s="21"/>
      <c r="CG77" s="21">
        <f>CG54+CG61+CG68+CG75</f>
        <v>25897.120000000003</v>
      </c>
      <c r="CH77" s="21"/>
      <c r="CI77" s="21"/>
      <c r="CJ77" s="21">
        <f>CJ54+CJ61+CJ68+CJ75</f>
        <v>24424.290000000008</v>
      </c>
      <c r="CK77" s="21"/>
      <c r="CL77" s="21"/>
      <c r="CM77" s="21">
        <f>CM54+CM61+CM68+CM75</f>
        <v>35316.93</v>
      </c>
      <c r="CN77" s="21"/>
      <c r="CO77" s="21"/>
      <c r="CP77" s="21">
        <f>CP54+CP61+CP68+CP75</f>
        <v>13005.34</v>
      </c>
      <c r="CQ77" s="21"/>
      <c r="CR77" s="21"/>
      <c r="CS77" s="21">
        <f>CS54+CS61+CS68+CS75</f>
        <v>6308.390000000003</v>
      </c>
      <c r="CT77" s="21"/>
      <c r="CU77" s="21"/>
      <c r="CV77" s="21">
        <f>CV54+CV61+CV68+CV75</f>
        <v>17672.040000000008</v>
      </c>
      <c r="CW77" s="21"/>
      <c r="CX77" s="21"/>
      <c r="CY77" s="21">
        <f>CY54+CY61+CY68+CY75</f>
        <v>17527.78</v>
      </c>
      <c r="CZ77" s="21"/>
      <c r="DA77" s="21"/>
      <c r="DB77" s="21">
        <f>DB54+DB61+DB68+DB75</f>
        <v>13606.369999999997</v>
      </c>
      <c r="DC77" s="10">
        <f t="shared" si="8"/>
        <v>-2898.029999999966</v>
      </c>
      <c r="DD77" s="83">
        <f>'[1]Лист1'!$DD$76</f>
        <v>-130387.93051010092</v>
      </c>
      <c r="DE77" s="21"/>
      <c r="DF77" s="21"/>
      <c r="DG77" s="21">
        <f>DG54+DG61+DG68+DG75</f>
        <v>8741.740000000003</v>
      </c>
      <c r="DH77" s="21"/>
      <c r="DI77" s="21"/>
      <c r="DJ77" s="21">
        <f>DJ54+DJ61+DJ68+DJ75</f>
        <v>32101.32000000001</v>
      </c>
      <c r="DK77" s="21"/>
      <c r="DL77" s="21"/>
      <c r="DM77" s="21">
        <f>DM54+DM61+DM68+DM75</f>
        <v>6543.390000000015</v>
      </c>
      <c r="DN77" s="21"/>
      <c r="DO77" s="21"/>
      <c r="DP77" s="21">
        <f>DP54+DP61+DP68+DP75</f>
        <v>26449.599999999984</v>
      </c>
      <c r="DQ77" s="21"/>
      <c r="DR77" s="21"/>
      <c r="DS77" s="21">
        <f>DS54+DS61+DS68+DS75</f>
        <v>-34375.16999999997</v>
      </c>
      <c r="DT77" s="21"/>
      <c r="DU77" s="21"/>
      <c r="DV77" s="21">
        <f>DV54+DV61+DV68+DV75</f>
        <v>29105.889999999985</v>
      </c>
      <c r="DW77" s="21"/>
      <c r="DX77" s="21"/>
      <c r="DY77" s="21">
        <f>DY54+DY61+DY68+DY75</f>
        <v>27372.520000000004</v>
      </c>
      <c r="DZ77" s="21"/>
      <c r="EA77" s="21"/>
      <c r="EB77" s="21">
        <f>EB54+EB61+EB68+EB75</f>
        <v>30082.219999999994</v>
      </c>
      <c r="EC77" s="21"/>
      <c r="ED77" s="21"/>
      <c r="EE77" s="21">
        <f>EE54+EE61+EE68+EE75</f>
        <v>-8926.53999999998</v>
      </c>
      <c r="EF77" s="21"/>
      <c r="EG77" s="21"/>
      <c r="EH77" s="21">
        <f>EH54+EH61+EH68+EH75</f>
        <v>27928.42</v>
      </c>
      <c r="EI77" s="21"/>
      <c r="EJ77" s="21"/>
      <c r="EK77" s="21">
        <f>EK54+EK61+EK68+EK75</f>
        <v>29502.51000000001</v>
      </c>
      <c r="EL77" s="21"/>
      <c r="EM77" s="21"/>
      <c r="EN77" s="21">
        <f>EN54+EN61+EN68+EN75</f>
        <v>29876.049999999992</v>
      </c>
      <c r="EO77" s="104">
        <f t="shared" si="15"/>
        <v>204401.95000000007</v>
      </c>
      <c r="EP77" s="29">
        <f t="shared" si="16"/>
        <v>74014.01948989915</v>
      </c>
    </row>
    <row r="78" spans="1:146" ht="12.75">
      <c r="A78" s="9"/>
      <c r="B78" s="9"/>
      <c r="C78" s="9"/>
      <c r="D78" s="9"/>
      <c r="E78" s="53">
        <f>C77+E77</f>
        <v>4005.330000000031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53">
        <f>S77+V77</f>
        <v>68691.33000000002</v>
      </c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53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54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53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4.25">
      <c r="A79" s="1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36">
        <f>AR77+AU77+AO77+AL77+AI77+AE77+AB77+Y77+V77+S77</f>
        <v>83114.66648989901</v>
      </c>
      <c r="AV79" s="8"/>
      <c r="AW79" s="36"/>
      <c r="AY79" s="8"/>
      <c r="AZ79" s="8"/>
      <c r="BA79" s="8"/>
      <c r="BB79" s="8"/>
      <c r="BC79" s="8"/>
      <c r="BD79" s="53">
        <f>BD77+BA77+AX77+AU77+AR77+AO77+AL77+AI77+AE77+AB77+Y77+V77+S77</f>
        <v>66154.77648989903</v>
      </c>
      <c r="BE79" s="8"/>
      <c r="BF79" s="8"/>
      <c r="BG79" s="53"/>
      <c r="BH79" s="8"/>
      <c r="BI79" s="8"/>
      <c r="BJ79" s="53">
        <f>BD79+BG77+BJ77</f>
        <v>96412.28648989905</v>
      </c>
      <c r="BK79" s="8"/>
      <c r="BL79" s="8"/>
      <c r="BM79" s="53">
        <f>BJ79+BM77</f>
        <v>-10112.470510100917</v>
      </c>
      <c r="BN79" s="8"/>
      <c r="BO79" s="8"/>
      <c r="BP79" s="53">
        <f>BM79+BP77</f>
        <v>-127917.21051010091</v>
      </c>
      <c r="BQ79" s="36"/>
      <c r="BS79" s="8"/>
      <c r="BT79" s="8"/>
      <c r="BU79" s="53">
        <f>BP79+BU77</f>
        <v>-112161.7505101009</v>
      </c>
      <c r="BV79" s="8"/>
      <c r="BW79" s="8"/>
      <c r="BX79" s="53">
        <f>BU79+BX77</f>
        <v>-97788.7605101009</v>
      </c>
      <c r="BY79" s="8"/>
      <c r="BZ79" s="8"/>
      <c r="CA79" s="53">
        <f>BX79+CA77</f>
        <v>-94400.6705101009</v>
      </c>
      <c r="CB79" s="8"/>
      <c r="CC79" s="8"/>
      <c r="CD79" s="53">
        <f>CA79+CD77</f>
        <v>-284573.50051010086</v>
      </c>
      <c r="CE79" s="8"/>
      <c r="CF79" s="8"/>
      <c r="CG79" s="53">
        <f>CD79+CG77</f>
        <v>-258676.38051010086</v>
      </c>
      <c r="CH79" s="8"/>
      <c r="CI79" s="8"/>
      <c r="CJ79" s="53">
        <f>CG79+CJ77</f>
        <v>-234252.09051010085</v>
      </c>
      <c r="CK79" s="8"/>
      <c r="CL79" s="8"/>
      <c r="CM79" s="53">
        <f>CJ79+CM77</f>
        <v>-198935.16051010086</v>
      </c>
      <c r="CN79" s="8"/>
      <c r="CO79" s="8"/>
      <c r="CP79" s="53">
        <f>CM79+CP77</f>
        <v>-185929.82051010086</v>
      </c>
      <c r="CQ79" s="8"/>
      <c r="CR79" s="8"/>
      <c r="CS79" s="53">
        <f>CP79+CS77</f>
        <v>-179621.43051010085</v>
      </c>
      <c r="CT79" s="8"/>
      <c r="CU79" s="8"/>
      <c r="CV79" s="53">
        <f>CS79+CV77</f>
        <v>-161949.39051010084</v>
      </c>
      <c r="CW79" s="8"/>
      <c r="CX79" s="8"/>
      <c r="CY79" s="53">
        <f>CV79+CY77</f>
        <v>-144421.61051010084</v>
      </c>
      <c r="CZ79" s="8"/>
      <c r="DA79" s="8"/>
      <c r="DB79" s="53">
        <f>CY79+DB77</f>
        <v>-130815.24051010085</v>
      </c>
      <c r="DE79" s="8"/>
      <c r="DF79" s="8"/>
      <c r="DG79" s="53">
        <f>DD77+DG77</f>
        <v>-121646.19051010092</v>
      </c>
      <c r="DH79" s="8"/>
      <c r="DI79" s="8"/>
      <c r="DJ79" s="53">
        <f>DG79+DJ77</f>
        <v>-89544.87051010091</v>
      </c>
      <c r="DK79" s="8"/>
      <c r="DL79" s="8"/>
      <c r="DM79" s="53">
        <f>DJ79+DM77</f>
        <v>-83001.4805101009</v>
      </c>
      <c r="DN79" s="8"/>
      <c r="DO79" s="8"/>
      <c r="DP79" s="53">
        <f>DM79+DP77</f>
        <v>-56551.88051010091</v>
      </c>
      <c r="DQ79" s="8"/>
      <c r="DR79" s="8"/>
      <c r="DS79" s="53">
        <f>DP79+DS77</f>
        <v>-90927.05051010087</v>
      </c>
      <c r="DT79" s="8"/>
      <c r="DU79" s="8"/>
      <c r="DV79" s="53">
        <f>DS79+DV77</f>
        <v>-61821.16051010089</v>
      </c>
      <c r="DW79" s="8"/>
      <c r="DX79" s="8"/>
      <c r="DY79" s="53">
        <f>DV81+DY77</f>
        <v>-34444.77051010088</v>
      </c>
      <c r="DZ79" s="8"/>
      <c r="EA79" s="8"/>
      <c r="EB79" s="53">
        <f>DY81+EB77</f>
        <v>-4362.550510100889</v>
      </c>
      <c r="EC79" s="8"/>
      <c r="ED79" s="8"/>
      <c r="EE79" s="53">
        <f>EB79+EE77</f>
        <v>-13289.09051010087</v>
      </c>
      <c r="EF79" s="8"/>
      <c r="EG79" s="8"/>
      <c r="EH79" s="53">
        <f>EE79+EH77</f>
        <v>14639.329489899128</v>
      </c>
      <c r="EI79" s="8"/>
      <c r="EJ79" s="8"/>
      <c r="EK79" s="53">
        <f>EH79+EK77</f>
        <v>44141.83948989914</v>
      </c>
      <c r="EL79" s="8"/>
      <c r="EM79" s="8"/>
      <c r="EN79" s="53">
        <f>EK79+EN77</f>
        <v>74017.88948989913</v>
      </c>
      <c r="EO79" s="53"/>
      <c r="EP79" s="53"/>
    </row>
    <row r="80" spans="1:146" ht="14.2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8"/>
      <c r="AI80" s="8"/>
      <c r="AJ80" s="8"/>
      <c r="AK80" s="8"/>
      <c r="AL80" s="53"/>
      <c r="AM80" s="8"/>
      <c r="AN80" s="8"/>
      <c r="AO80" s="8"/>
      <c r="AP80" s="8"/>
      <c r="AQ80" s="8"/>
      <c r="AR80" s="8"/>
      <c r="AS80" s="8"/>
      <c r="AT80" s="8"/>
      <c r="AU80" s="53"/>
      <c r="AV80" s="8"/>
      <c r="AW80" s="8"/>
      <c r="AX80" s="53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36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53"/>
      <c r="CQ80" s="8"/>
      <c r="CR80" s="8"/>
      <c r="CS80" s="53"/>
      <c r="CT80" s="8"/>
      <c r="CU80" s="8"/>
      <c r="CV80" s="53"/>
      <c r="CW80" s="8"/>
      <c r="CX80" s="8"/>
      <c r="CY80" s="53"/>
      <c r="CZ80" s="8"/>
      <c r="DA80" s="8"/>
      <c r="DB80" s="53"/>
      <c r="DE80" s="8"/>
      <c r="DF80" s="8"/>
      <c r="DG80" s="53"/>
      <c r="DH80" s="8"/>
      <c r="DI80" s="8"/>
      <c r="DJ80" s="53"/>
      <c r="DK80" s="8"/>
      <c r="DL80" s="8"/>
      <c r="DM80" s="53"/>
      <c r="DN80" s="8"/>
      <c r="DO80" s="8"/>
      <c r="DP80" s="53"/>
      <c r="DQ80" s="8"/>
      <c r="DR80" s="8"/>
      <c r="DS80" s="53"/>
      <c r="DT80" s="8"/>
      <c r="DU80" s="8" t="s">
        <v>434</v>
      </c>
      <c r="DV80" s="53">
        <v>3.87</v>
      </c>
      <c r="DW80" s="8"/>
      <c r="DX80" s="8" t="s">
        <v>434</v>
      </c>
      <c r="DY80" s="53"/>
      <c r="DZ80" s="8"/>
      <c r="EA80" s="8" t="s">
        <v>434</v>
      </c>
      <c r="EB80" s="53"/>
      <c r="EC80" s="8"/>
      <c r="ED80" s="8" t="s">
        <v>434</v>
      </c>
      <c r="EE80" s="53"/>
      <c r="EF80" s="8"/>
      <c r="EG80" s="8" t="s">
        <v>434</v>
      </c>
      <c r="EH80" s="53"/>
      <c r="EI80" s="8"/>
      <c r="EJ80" s="8" t="s">
        <v>434</v>
      </c>
      <c r="EK80" s="53"/>
      <c r="EL80" s="8"/>
      <c r="EM80" s="8" t="s">
        <v>491</v>
      </c>
      <c r="EN80" s="53">
        <v>28225.89</v>
      </c>
      <c r="EO80" s="53"/>
      <c r="EP80" s="57">
        <f>EN80+DC80</f>
        <v>28225.89</v>
      </c>
    </row>
    <row r="81" spans="1:146" ht="14.25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36">
        <f>BQ49+BQ56+BQ63+BQ70</f>
        <v>1181234.5605101008</v>
      </c>
      <c r="BS81" s="8"/>
      <c r="BT81" s="8"/>
      <c r="BU81" s="36">
        <f>BU49+BU56+BU63+BU70</f>
        <v>71606.54</v>
      </c>
      <c r="BV81" s="8"/>
      <c r="BW81" s="8"/>
      <c r="BX81" s="36">
        <f>BX49+BX56+BX63+BX70</f>
        <v>74812.92</v>
      </c>
      <c r="BY81" s="8"/>
      <c r="BZ81" s="8"/>
      <c r="CA81" s="36">
        <f>CA49+CA56+CA63+CA70</f>
        <v>85337.98</v>
      </c>
      <c r="CB81" s="8"/>
      <c r="CC81" s="8"/>
      <c r="CD81" s="36">
        <f>CD49+CD56+CD63+CD70</f>
        <v>279266.48</v>
      </c>
      <c r="CE81" s="8"/>
      <c r="CF81" s="8"/>
      <c r="CG81" s="36">
        <f>CG49+CG56+CG63+CG70</f>
        <v>67847.18999999999</v>
      </c>
      <c r="CH81" s="8"/>
      <c r="CI81" s="8"/>
      <c r="CJ81" s="36">
        <f>CJ49+CJ56+CJ63+CJ70</f>
        <v>69774</v>
      </c>
      <c r="CK81" s="8"/>
      <c r="CL81" s="8"/>
      <c r="CM81" s="36">
        <f>CM49+CM56+CM63+CM70</f>
        <v>60861.41</v>
      </c>
      <c r="CN81" s="8"/>
      <c r="CO81" s="8"/>
      <c r="CP81" s="53"/>
      <c r="CQ81" s="8"/>
      <c r="CR81" s="8"/>
      <c r="CS81" s="53"/>
      <c r="CT81" s="8"/>
      <c r="CU81" s="8"/>
      <c r="CV81" s="53"/>
      <c r="CW81" s="8"/>
      <c r="CX81" s="8"/>
      <c r="CY81" s="53"/>
      <c r="CZ81" s="8"/>
      <c r="DA81" s="8"/>
      <c r="DB81" s="53"/>
      <c r="DE81" s="8"/>
      <c r="DF81" s="8"/>
      <c r="DG81" s="53"/>
      <c r="DH81" s="8"/>
      <c r="DI81" s="8"/>
      <c r="DJ81" s="53"/>
      <c r="DK81" s="8"/>
      <c r="DL81" s="8"/>
      <c r="DM81" s="53"/>
      <c r="DN81" s="8"/>
      <c r="DO81" s="8"/>
      <c r="DP81" s="53"/>
      <c r="DQ81" s="8"/>
      <c r="DR81" s="8"/>
      <c r="DS81" s="53"/>
      <c r="DT81" s="8"/>
      <c r="DU81" s="8"/>
      <c r="DV81" s="53">
        <f>DV79+DV80</f>
        <v>-61817.29051010089</v>
      </c>
      <c r="DW81" s="8"/>
      <c r="DX81" s="8"/>
      <c r="DY81" s="53">
        <f>DY79+DY80</f>
        <v>-34444.77051010088</v>
      </c>
      <c r="DZ81" s="8"/>
      <c r="EA81" s="8"/>
      <c r="EB81" s="53">
        <f>EB79+EB80</f>
        <v>-4362.550510100889</v>
      </c>
      <c r="EC81" s="8"/>
      <c r="ED81" s="8"/>
      <c r="EE81" s="53">
        <f>EE79+EE80</f>
        <v>-13289.09051010087</v>
      </c>
      <c r="EF81" s="8"/>
      <c r="EG81" s="8"/>
      <c r="EH81" s="53">
        <f>EH79+EH80</f>
        <v>14639.329489899128</v>
      </c>
      <c r="EI81" s="8"/>
      <c r="EJ81" s="8"/>
      <c r="EK81" s="53">
        <f>EK79+EK80</f>
        <v>44141.83948989914</v>
      </c>
      <c r="EL81" s="8"/>
      <c r="EM81" s="8" t="s">
        <v>492</v>
      </c>
      <c r="EN81" s="53">
        <v>3048</v>
      </c>
      <c r="EO81" s="53"/>
      <c r="EP81" s="57">
        <v>3048</v>
      </c>
    </row>
    <row r="82" spans="1:146" ht="15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36">
        <f>BQ51+BQ58+BQ65+BQ72</f>
        <v>970497.25</v>
      </c>
      <c r="BS82" s="8"/>
      <c r="BT82" s="8"/>
      <c r="BU82" s="36">
        <f>BU51+BU58+BU65+BU72</f>
        <v>87362</v>
      </c>
      <c r="BV82" s="8"/>
      <c r="BW82" s="8"/>
      <c r="BX82" s="36">
        <f>BX51+BX58+BX65+BX72</f>
        <v>89185.90999999999</v>
      </c>
      <c r="BY82" s="8"/>
      <c r="BZ82" s="8"/>
      <c r="CA82" s="36">
        <f>CA51+CA58+CA65+CA72</f>
        <v>88726.07</v>
      </c>
      <c r="CB82" s="8"/>
      <c r="CC82" s="8"/>
      <c r="CD82" s="36">
        <f>CD51+CD58+CD65+CD72</f>
        <v>89093.65</v>
      </c>
      <c r="CE82" s="8"/>
      <c r="CF82" s="8"/>
      <c r="CG82" s="36">
        <f>CG51+CG58+CG65+CG72</f>
        <v>93744.30999999998</v>
      </c>
      <c r="CH82" s="8"/>
      <c r="CI82" s="8"/>
      <c r="CJ82" s="36">
        <f>CJ51+CJ58+CJ65+CJ72</f>
        <v>94198.29</v>
      </c>
      <c r="CK82" s="8"/>
      <c r="CL82" s="8"/>
      <c r="CM82" s="36">
        <f>CM51+CM58+CM65+CM72</f>
        <v>96178.34000000001</v>
      </c>
      <c r="CN82" s="8"/>
      <c r="CO82" s="8"/>
      <c r="CP82" s="36"/>
      <c r="CQ82" s="8"/>
      <c r="CR82" s="8"/>
      <c r="CS82" s="36"/>
      <c r="CT82" s="8"/>
      <c r="CU82" s="8"/>
      <c r="CV82" s="36"/>
      <c r="CW82" s="8"/>
      <c r="CX82" s="8"/>
      <c r="CY82" s="36"/>
      <c r="CZ82" s="8"/>
      <c r="DA82" s="8"/>
      <c r="DB82" s="36"/>
      <c r="DE82" s="8"/>
      <c r="DF82" s="8"/>
      <c r="DH82" s="8"/>
      <c r="DI82" s="8"/>
      <c r="DJ82" s="36"/>
      <c r="DK82" s="8"/>
      <c r="DL82" s="8"/>
      <c r="DM82" s="36"/>
      <c r="DN82" s="8"/>
      <c r="DO82" s="8"/>
      <c r="DP82" s="36"/>
      <c r="DQ82" s="8"/>
      <c r="DR82" s="8"/>
      <c r="DS82" s="36"/>
      <c r="DT82" s="8"/>
      <c r="DU82" s="8"/>
      <c r="DV82" s="36"/>
      <c r="DW82" s="8"/>
      <c r="DX82" s="8"/>
      <c r="DY82" s="36"/>
      <c r="DZ82" s="8"/>
      <c r="EA82" s="8"/>
      <c r="EB82" s="36"/>
      <c r="EC82" s="8"/>
      <c r="ED82" s="8"/>
      <c r="EE82" s="36"/>
      <c r="EF82" s="8"/>
      <c r="EG82" s="8"/>
      <c r="EH82" s="36"/>
      <c r="EI82" s="8"/>
      <c r="EJ82" s="8"/>
      <c r="EK82" s="36"/>
      <c r="EL82" s="8"/>
      <c r="EM82" s="8"/>
      <c r="EN82" s="83">
        <f>EN79+EN80+EN81</f>
        <v>105291.77948989913</v>
      </c>
      <c r="EO82" s="36"/>
      <c r="EP82" s="83"/>
    </row>
    <row r="83" spans="1:146" ht="12.75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53"/>
      <c r="BE83" s="8"/>
      <c r="BF83" s="8"/>
      <c r="BG83" s="53"/>
      <c r="BH83" s="8"/>
      <c r="BI83" s="8"/>
      <c r="BJ83" s="53"/>
      <c r="BK83" s="8"/>
      <c r="BL83" s="8"/>
      <c r="BM83" s="53"/>
      <c r="BN83" s="8"/>
      <c r="BO83" s="8"/>
      <c r="BP83" s="53"/>
      <c r="BS83" s="8"/>
      <c r="BT83" s="8"/>
      <c r="BU83" s="53"/>
      <c r="BV83" s="8"/>
      <c r="BW83" s="8"/>
      <c r="BX83" s="53"/>
      <c r="BY83" s="8"/>
      <c r="BZ83" s="8"/>
      <c r="CA83" s="53"/>
      <c r="CB83" s="8"/>
      <c r="CC83" s="8"/>
      <c r="CD83" s="53"/>
      <c r="CE83" s="8"/>
      <c r="CF83" s="8"/>
      <c r="CG83" s="53"/>
      <c r="CH83" s="8"/>
      <c r="CI83" s="8"/>
      <c r="CJ83" s="53"/>
      <c r="CK83" s="8"/>
      <c r="CL83" s="8"/>
      <c r="CM83" s="53"/>
      <c r="CN83" s="8"/>
      <c r="CO83" s="8"/>
      <c r="CP83" s="53"/>
      <c r="CQ83" s="8"/>
      <c r="CR83" s="8"/>
      <c r="CS83" s="53"/>
      <c r="CT83" s="8"/>
      <c r="CU83" s="8"/>
      <c r="CV83" s="53"/>
      <c r="CW83" s="8"/>
      <c r="CX83" s="8"/>
      <c r="CY83" s="53"/>
      <c r="CZ83" s="8"/>
      <c r="DA83" s="8"/>
      <c r="DB83" s="53"/>
      <c r="DE83" s="8"/>
      <c r="DF83" s="8"/>
      <c r="DG83" s="53"/>
      <c r="DH83" s="8"/>
      <c r="DI83" s="8"/>
      <c r="DJ83" s="53"/>
      <c r="DK83" s="8"/>
      <c r="DL83" s="8"/>
      <c r="DM83" s="53"/>
      <c r="DN83" s="8"/>
      <c r="DO83" s="8"/>
      <c r="DP83" s="53"/>
      <c r="DQ83" s="8"/>
      <c r="DR83" s="8"/>
      <c r="DS83" s="53"/>
      <c r="DT83" s="8"/>
      <c r="DU83" s="8"/>
      <c r="DV83" s="53"/>
      <c r="DW83" s="8"/>
      <c r="DX83" s="8"/>
      <c r="DY83" s="53"/>
      <c r="DZ83" s="8"/>
      <c r="EA83" s="8"/>
      <c r="EB83" s="53"/>
      <c r="EC83" s="8"/>
      <c r="ED83" s="8"/>
      <c r="EE83" s="53"/>
      <c r="EF83" s="8"/>
      <c r="EG83" s="8"/>
      <c r="EH83" s="53"/>
      <c r="EI83" s="8"/>
      <c r="EJ83" s="8"/>
      <c r="EK83" s="53"/>
      <c r="EL83" s="8"/>
      <c r="EM83" s="8" t="s">
        <v>434</v>
      </c>
      <c r="EN83" s="53">
        <v>3.87</v>
      </c>
      <c r="EO83" s="53"/>
      <c r="EP83" s="53"/>
    </row>
    <row r="84" spans="1:146" ht="14.2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53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58" t="s">
        <v>495</v>
      </c>
      <c r="EM84" s="59"/>
      <c r="EN84" s="59"/>
      <c r="EO84" s="59" t="s">
        <v>496</v>
      </c>
      <c r="EP84" s="59"/>
    </row>
    <row r="85" spans="1:146" ht="14.25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53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59"/>
      <c r="EM85" s="59"/>
      <c r="EN85" s="59"/>
      <c r="EO85" s="59"/>
      <c r="EP85" s="59"/>
    </row>
    <row r="86" spans="1:146" ht="28.5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53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60" t="s">
        <v>497</v>
      </c>
      <c r="EM86" s="59"/>
      <c r="EN86" s="59"/>
      <c r="EO86" s="59" t="s">
        <v>518</v>
      </c>
      <c r="EP86" s="59"/>
    </row>
    <row r="87" spans="1:146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53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53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115" t="s">
        <v>519</v>
      </c>
      <c r="EM88" s="115"/>
      <c r="EN88" s="115"/>
      <c r="EO88" s="105">
        <f>EO49+EO56+EO63+EO70</f>
        <v>1070600.14</v>
      </c>
      <c r="EP88" s="8"/>
    </row>
    <row r="89" spans="1:146" ht="12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53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115" t="s">
        <v>520</v>
      </c>
      <c r="EM89" s="115"/>
      <c r="EN89" s="115"/>
      <c r="EO89" s="105">
        <f>EO50+EO57+EO64+EO71</f>
        <v>1296654.1300000001</v>
      </c>
      <c r="EP89" s="8"/>
    </row>
    <row r="90" spans="1:146" ht="12.75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53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115" t="s">
        <v>521</v>
      </c>
      <c r="EM90" s="115"/>
      <c r="EN90" s="115"/>
      <c r="EO90" s="105">
        <f>EO51+EO58+EO65+EO72</f>
        <v>1275002.09</v>
      </c>
      <c r="EP90" s="8"/>
    </row>
    <row r="91" spans="1:146" ht="12.75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53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115" t="s">
        <v>522</v>
      </c>
      <c r="EM91" s="115"/>
      <c r="EN91" s="115"/>
      <c r="EO91" s="105">
        <f>EO90-EO89</f>
        <v>-21652.040000000037</v>
      </c>
      <c r="EP91" s="8"/>
    </row>
    <row r="92" spans="1:146" ht="12.75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53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116" t="s">
        <v>523</v>
      </c>
      <c r="EM92" s="116"/>
      <c r="EN92" s="116"/>
      <c r="EO92" s="105">
        <f>EO89-EO88</f>
        <v>226053.99000000022</v>
      </c>
      <c r="EP92" s="8"/>
    </row>
    <row r="93" spans="1:146" ht="12.7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53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108" t="s">
        <v>524</v>
      </c>
      <c r="EM93" s="109"/>
      <c r="EN93" s="110"/>
      <c r="EO93" s="105">
        <f>DD77</f>
        <v>-130387.93051010092</v>
      </c>
      <c r="EP93" s="8"/>
    </row>
    <row r="94" spans="1:146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53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111" t="s">
        <v>525</v>
      </c>
      <c r="EM94" s="111"/>
      <c r="EN94" s="111"/>
      <c r="EO94" s="106">
        <f>EO93+EO92+EO91+EP80+EP81+EN83</f>
        <v>105291.77948989926</v>
      </c>
      <c r="EP94" s="53"/>
    </row>
    <row r="95" spans="1:146" ht="12.7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53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53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112" t="s">
        <v>526</v>
      </c>
      <c r="EM96" s="112"/>
      <c r="EN96" s="107">
        <f>EN12+EK11+EK12+EH11+EH13+EE11+EE14+EB12+EB14+EB15+EB17+EB18+EB19+EB20+EB21+EB22+DY12+DY11+DV12+DV13+DV14+DV15+DS16+DS17+DP11+DM11+DM27+DJ11+DG11+DG12+DG13+DG16</f>
        <v>21811.99000000001</v>
      </c>
      <c r="EO96" s="112" t="s">
        <v>527</v>
      </c>
      <c r="EP96" s="112"/>
    </row>
    <row r="97" spans="1:146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53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53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53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53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53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53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53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53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53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53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53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53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53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53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53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53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53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53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53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53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53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53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53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53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53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61"/>
      <c r="B122" s="61"/>
      <c r="C122" s="61"/>
      <c r="D122" s="61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53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61"/>
      <c r="B123" s="61"/>
      <c r="C123" s="61"/>
      <c r="D123" s="61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53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61"/>
      <c r="B124" s="61"/>
      <c r="C124" s="61"/>
      <c r="D124" s="61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53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61"/>
      <c r="B125" s="61"/>
      <c r="C125" s="61"/>
      <c r="D125" s="61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53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61"/>
      <c r="B126" s="61"/>
      <c r="C126" s="61"/>
      <c r="D126" s="61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53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61"/>
      <c r="B127" s="61"/>
      <c r="C127" s="61"/>
      <c r="D127" s="61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53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61"/>
      <c r="B128" s="61"/>
      <c r="C128" s="61"/>
      <c r="D128" s="61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53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61"/>
      <c r="B129" s="61"/>
      <c r="C129" s="61"/>
      <c r="D129" s="61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53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61"/>
      <c r="B130" s="61"/>
      <c r="C130" s="61"/>
      <c r="D130" s="61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53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61"/>
      <c r="B131" s="61"/>
      <c r="C131" s="61"/>
      <c r="D131" s="61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53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61"/>
      <c r="B132" s="61"/>
      <c r="C132" s="61"/>
      <c r="D132" s="61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53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61"/>
      <c r="B133" s="61"/>
      <c r="C133" s="61"/>
      <c r="D133" s="61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53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61"/>
      <c r="B134" s="61"/>
      <c r="C134" s="61"/>
      <c r="D134" s="61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53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61"/>
      <c r="B135" s="61"/>
      <c r="C135" s="61"/>
      <c r="D135" s="61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53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61"/>
      <c r="B136" s="61"/>
      <c r="C136" s="61"/>
      <c r="D136" s="61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53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61"/>
      <c r="B137" s="61"/>
      <c r="C137" s="61"/>
      <c r="D137" s="61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53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61"/>
      <c r="B138" s="61"/>
      <c r="C138" s="61"/>
      <c r="D138" s="61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53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61"/>
      <c r="B139" s="61"/>
      <c r="C139" s="61"/>
      <c r="D139" s="61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53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61"/>
      <c r="B140" s="61"/>
      <c r="C140" s="61"/>
      <c r="D140" s="61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53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61"/>
      <c r="B141" s="61"/>
      <c r="C141" s="61"/>
      <c r="D141" s="61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53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61"/>
      <c r="B142" s="61"/>
      <c r="C142" s="61"/>
      <c r="D142" s="61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53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61"/>
      <c r="B143" s="61"/>
      <c r="C143" s="61"/>
      <c r="D143" s="61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53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61"/>
      <c r="B144" s="61"/>
      <c r="C144" s="61"/>
      <c r="D144" s="61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53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61"/>
      <c r="B145" s="61"/>
      <c r="C145" s="61"/>
      <c r="D145" s="61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53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61"/>
      <c r="B146" s="61"/>
      <c r="C146" s="61"/>
      <c r="D146" s="61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53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61"/>
      <c r="B147" s="61"/>
      <c r="C147" s="61"/>
      <c r="D147" s="61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53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61"/>
      <c r="B148" s="61"/>
      <c r="C148" s="61"/>
      <c r="D148" s="61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53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146" ht="12.75">
      <c r="A149" s="61"/>
      <c r="B149" s="61"/>
      <c r="C149" s="61"/>
      <c r="D149" s="61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53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</row>
    <row r="150" spans="1:41" ht="12.75">
      <c r="A150" s="61"/>
      <c r="B150" s="61"/>
      <c r="C150" s="61"/>
      <c r="D150" s="61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2.75">
      <c r="A151" s="61"/>
      <c r="B151" s="61"/>
      <c r="C151" s="61"/>
      <c r="D151" s="61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2.75">
      <c r="A152" s="61"/>
      <c r="B152" s="61"/>
      <c r="C152" s="61"/>
      <c r="D152" s="61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2.75">
      <c r="A153" s="61"/>
      <c r="B153" s="61"/>
      <c r="C153" s="61"/>
      <c r="D153" s="61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2.75">
      <c r="A154" s="61"/>
      <c r="B154" s="61"/>
      <c r="C154" s="61"/>
      <c r="D154" s="61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12.75">
      <c r="A155" s="61"/>
      <c r="B155" s="61"/>
      <c r="C155" s="61"/>
      <c r="D155" s="61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2.75">
      <c r="A156" s="61"/>
      <c r="B156" s="61"/>
      <c r="C156" s="61"/>
      <c r="D156" s="61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2.75">
      <c r="A157" s="61"/>
      <c r="B157" s="61"/>
      <c r="C157" s="61"/>
      <c r="D157" s="61"/>
      <c r="T157" s="8"/>
      <c r="U157" s="8"/>
      <c r="V157" s="8"/>
      <c r="W157" s="8"/>
      <c r="X157" s="8"/>
      <c r="Y157" s="8"/>
      <c r="Z157" s="8"/>
      <c r="AA157" s="8"/>
      <c r="AB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2.75">
      <c r="A158" s="61"/>
      <c r="B158" s="61"/>
      <c r="C158" s="61"/>
      <c r="D158" s="61"/>
      <c r="T158" s="8"/>
      <c r="U158" s="8"/>
      <c r="V158" s="8"/>
      <c r="W158" s="8"/>
      <c r="X158" s="8"/>
      <c r="Y158" s="8"/>
      <c r="Z158" s="8"/>
      <c r="AA158" s="8"/>
      <c r="AB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" ht="12.75">
      <c r="A159" s="61"/>
      <c r="B159" s="61"/>
      <c r="C159" s="61"/>
      <c r="D159" s="61"/>
    </row>
    <row r="160" spans="1:4" ht="12.75">
      <c r="A160" s="61"/>
      <c r="B160" s="61"/>
      <c r="C160" s="61"/>
      <c r="D160" s="61"/>
    </row>
    <row r="161" spans="1:4" ht="12.75">
      <c r="A161" s="61"/>
      <c r="B161" s="61"/>
      <c r="C161" s="61"/>
      <c r="D161" s="61"/>
    </row>
    <row r="162" spans="1:4" ht="12.75">
      <c r="A162" s="61"/>
      <c r="B162" s="61"/>
      <c r="C162" s="61"/>
      <c r="D162" s="61"/>
    </row>
    <row r="163" spans="1:4" ht="12.75">
      <c r="A163" s="61"/>
      <c r="B163" s="61"/>
      <c r="C163" s="61"/>
      <c r="D163" s="61"/>
    </row>
    <row r="164" spans="1:4" ht="12.75">
      <c r="A164" s="61"/>
      <c r="B164" s="61"/>
      <c r="C164" s="61"/>
      <c r="D164" s="61"/>
    </row>
    <row r="165" spans="1:4" ht="12.75">
      <c r="A165" s="61"/>
      <c r="B165" s="61"/>
      <c r="C165" s="61"/>
      <c r="D165" s="61"/>
    </row>
    <row r="166" spans="1:4" ht="12.75">
      <c r="A166" s="61"/>
      <c r="B166" s="61"/>
      <c r="C166" s="61"/>
      <c r="D166" s="61"/>
    </row>
    <row r="167" spans="1:4" ht="12.75">
      <c r="A167" s="61"/>
      <c r="B167" s="61"/>
      <c r="C167" s="61"/>
      <c r="D167" s="61"/>
    </row>
    <row r="168" spans="1:4" ht="12.75">
      <c r="A168" s="61"/>
      <c r="B168" s="61"/>
      <c r="C168" s="61"/>
      <c r="D168" s="61"/>
    </row>
    <row r="169" spans="1:4" ht="12.75">
      <c r="A169" s="61"/>
      <c r="B169" s="61"/>
      <c r="C169" s="61"/>
      <c r="D169" s="61"/>
    </row>
    <row r="170" spans="1:4" ht="12.75">
      <c r="A170" s="61"/>
      <c r="B170" s="61"/>
      <c r="C170" s="61"/>
      <c r="D170" s="61"/>
    </row>
    <row r="171" spans="1:4" ht="12.75">
      <c r="A171" s="61"/>
      <c r="B171" s="61"/>
      <c r="C171" s="61"/>
      <c r="D171" s="61"/>
    </row>
    <row r="172" spans="1:4" ht="12.75">
      <c r="A172" s="61"/>
      <c r="B172" s="61"/>
      <c r="C172" s="61"/>
      <c r="D172" s="61"/>
    </row>
    <row r="173" spans="1:4" ht="12.75">
      <c r="A173" s="61"/>
      <c r="B173" s="61"/>
      <c r="C173" s="61"/>
      <c r="D173" s="61"/>
    </row>
    <row r="174" spans="1:4" ht="12.75">
      <c r="A174" s="61"/>
      <c r="B174" s="61"/>
      <c r="C174" s="61"/>
      <c r="D174" s="61"/>
    </row>
    <row r="175" spans="1:4" ht="12.75">
      <c r="A175" s="61"/>
      <c r="B175" s="61"/>
      <c r="C175" s="61"/>
      <c r="D175" s="61"/>
    </row>
    <row r="176" spans="1:4" ht="12.75">
      <c r="A176" s="61"/>
      <c r="B176" s="61"/>
      <c r="C176" s="61"/>
      <c r="D176" s="61"/>
    </row>
    <row r="177" spans="1:4" ht="12.75">
      <c r="A177" s="61"/>
      <c r="B177" s="61"/>
      <c r="C177" s="61"/>
      <c r="D177" s="61"/>
    </row>
    <row r="178" spans="1:4" ht="12.75">
      <c r="A178" s="61"/>
      <c r="B178" s="61"/>
      <c r="C178" s="61"/>
      <c r="D178" s="61"/>
    </row>
    <row r="179" spans="1:4" ht="12.75">
      <c r="A179" s="61"/>
      <c r="B179" s="61"/>
      <c r="C179" s="61"/>
      <c r="D179" s="61"/>
    </row>
    <row r="180" spans="1:4" ht="12.75">
      <c r="A180" s="61"/>
      <c r="B180" s="61"/>
      <c r="C180" s="61"/>
      <c r="D180" s="61"/>
    </row>
    <row r="181" spans="1:4" ht="12.75">
      <c r="A181" s="61"/>
      <c r="B181" s="61"/>
      <c r="C181" s="61"/>
      <c r="D181" s="61"/>
    </row>
    <row r="182" spans="1:4" ht="12.75">
      <c r="A182" s="61"/>
      <c r="B182" s="61"/>
      <c r="C182" s="61"/>
      <c r="D182" s="61"/>
    </row>
    <row r="183" spans="1:4" ht="12.75">
      <c r="A183" s="61"/>
      <c r="B183" s="61"/>
      <c r="C183" s="61"/>
      <c r="D183" s="61"/>
    </row>
    <row r="184" spans="1:4" ht="12.75">
      <c r="A184" s="61"/>
      <c r="B184" s="61"/>
      <c r="C184" s="61"/>
      <c r="D184" s="61"/>
    </row>
    <row r="185" spans="1:4" ht="12.75">
      <c r="A185" s="61"/>
      <c r="B185" s="61"/>
      <c r="C185" s="61"/>
      <c r="D185" s="61"/>
    </row>
    <row r="186" spans="1:4" ht="12.75">
      <c r="A186" s="61"/>
      <c r="B186" s="61"/>
      <c r="C186" s="61"/>
      <c r="D186" s="61"/>
    </row>
    <row r="187" spans="1:4" ht="12.75">
      <c r="A187" s="61"/>
      <c r="B187" s="61"/>
      <c r="C187" s="61"/>
      <c r="D187" s="61"/>
    </row>
    <row r="188" spans="1:4" ht="12.75">
      <c r="A188" s="61"/>
      <c r="B188" s="61"/>
      <c r="C188" s="61"/>
      <c r="D188" s="61"/>
    </row>
    <row r="189" spans="1:4" ht="12.75">
      <c r="A189" s="61"/>
      <c r="B189" s="61"/>
      <c r="C189" s="61"/>
      <c r="D189" s="61"/>
    </row>
    <row r="190" spans="1:4" ht="12.75">
      <c r="A190" s="61"/>
      <c r="B190" s="61"/>
      <c r="C190" s="61"/>
      <c r="D190" s="61"/>
    </row>
    <row r="191" spans="1:4" ht="12.75">
      <c r="A191" s="61"/>
      <c r="B191" s="61"/>
      <c r="C191" s="61"/>
      <c r="D191" s="61"/>
    </row>
    <row r="192" spans="1:4" ht="12.75">
      <c r="A192" s="61"/>
      <c r="B192" s="61"/>
      <c r="C192" s="61"/>
      <c r="D192" s="61"/>
    </row>
    <row r="193" spans="1:4" ht="12.75">
      <c r="A193" s="61"/>
      <c r="B193" s="61"/>
      <c r="C193" s="61"/>
      <c r="D193" s="61"/>
    </row>
    <row r="194" spans="1:4" ht="12.75">
      <c r="A194" s="61"/>
      <c r="B194" s="61"/>
      <c r="C194" s="61"/>
      <c r="D194" s="61"/>
    </row>
    <row r="195" spans="1:4" ht="12.75">
      <c r="A195" s="61"/>
      <c r="B195" s="61"/>
      <c r="C195" s="61"/>
      <c r="D195" s="61"/>
    </row>
    <row r="196" spans="1:4" ht="12.75">
      <c r="A196" s="61"/>
      <c r="B196" s="61"/>
      <c r="C196" s="61"/>
      <c r="D196" s="61"/>
    </row>
    <row r="197" spans="1:4" ht="12.75">
      <c r="A197" s="61"/>
      <c r="B197" s="61"/>
      <c r="C197" s="61"/>
      <c r="D197" s="61"/>
    </row>
    <row r="198" spans="1:4" ht="12.75">
      <c r="A198" s="61"/>
      <c r="B198" s="61"/>
      <c r="C198" s="61"/>
      <c r="D198" s="61"/>
    </row>
    <row r="199" spans="1:4" ht="12.75">
      <c r="A199" s="61"/>
      <c r="B199" s="61"/>
      <c r="C199" s="61"/>
      <c r="D199" s="61"/>
    </row>
    <row r="200" spans="1:4" ht="12.75">
      <c r="A200" s="61"/>
      <c r="B200" s="61"/>
      <c r="C200" s="61"/>
      <c r="D200" s="61"/>
    </row>
    <row r="201" spans="1:4" ht="12.75">
      <c r="A201" s="61"/>
      <c r="B201" s="61"/>
      <c r="C201" s="61"/>
      <c r="D201" s="61"/>
    </row>
    <row r="202" spans="1:4" ht="12.75">
      <c r="A202" s="61"/>
      <c r="B202" s="61"/>
      <c r="C202" s="61"/>
      <c r="D202" s="61"/>
    </row>
    <row r="203" spans="1:4" ht="12.75">
      <c r="A203" s="61"/>
      <c r="B203" s="61"/>
      <c r="C203" s="61"/>
      <c r="D203" s="61"/>
    </row>
    <row r="204" spans="1:4" ht="12.75">
      <c r="A204" s="61"/>
      <c r="B204" s="61"/>
      <c r="C204" s="61"/>
      <c r="D204" s="61"/>
    </row>
    <row r="205" spans="1:4" ht="12.75">
      <c r="A205" s="61"/>
      <c r="B205" s="61"/>
      <c r="C205" s="61"/>
      <c r="D205" s="61"/>
    </row>
    <row r="206" spans="1:4" ht="12.75">
      <c r="A206" s="61"/>
      <c r="B206" s="61"/>
      <c r="C206" s="61"/>
      <c r="D206" s="61"/>
    </row>
    <row r="207" spans="1:4" ht="12.75">
      <c r="A207" s="61"/>
      <c r="B207" s="61"/>
      <c r="C207" s="61"/>
      <c r="D207" s="61"/>
    </row>
    <row r="208" spans="1:4" ht="12.75">
      <c r="A208" s="61"/>
      <c r="B208" s="61"/>
      <c r="C208" s="61"/>
      <c r="D208" s="61"/>
    </row>
    <row r="209" spans="1:4" ht="12.75">
      <c r="A209" s="61"/>
      <c r="B209" s="61"/>
      <c r="C209" s="61"/>
      <c r="D209" s="61"/>
    </row>
    <row r="210" spans="1:4" ht="12.75">
      <c r="A210" s="61"/>
      <c r="B210" s="61"/>
      <c r="C210" s="61"/>
      <c r="D210" s="61"/>
    </row>
    <row r="211" spans="1:4" ht="12.75">
      <c r="A211" s="61"/>
      <c r="B211" s="61"/>
      <c r="C211" s="61"/>
      <c r="D211" s="61"/>
    </row>
    <row r="212" spans="1:4" ht="12.75">
      <c r="A212" s="61"/>
      <c r="B212" s="61"/>
      <c r="C212" s="61"/>
      <c r="D212" s="61"/>
    </row>
    <row r="213" spans="1:4" ht="12.75">
      <c r="A213" s="61"/>
      <c r="B213" s="61"/>
      <c r="C213" s="61"/>
      <c r="D213" s="61"/>
    </row>
    <row r="214" spans="1:4" ht="12.75">
      <c r="A214" s="61"/>
      <c r="B214" s="61"/>
      <c r="C214" s="61"/>
      <c r="D214" s="61"/>
    </row>
    <row r="215" spans="1:4" ht="12.75">
      <c r="A215" s="61"/>
      <c r="B215" s="61"/>
      <c r="C215" s="61"/>
      <c r="D215" s="61"/>
    </row>
    <row r="216" spans="1:4" ht="12.75">
      <c r="A216" s="61"/>
      <c r="B216" s="61"/>
      <c r="C216" s="61"/>
      <c r="D216" s="61"/>
    </row>
    <row r="217" spans="1:4" ht="12.75">
      <c r="A217" s="61"/>
      <c r="B217" s="61"/>
      <c r="C217" s="61"/>
      <c r="D217" s="61"/>
    </row>
    <row r="218" spans="1:4" ht="12.75">
      <c r="A218" s="61"/>
      <c r="B218" s="61"/>
      <c r="C218" s="61"/>
      <c r="D218" s="61"/>
    </row>
    <row r="219" spans="1:4" ht="12.75">
      <c r="A219" s="61"/>
      <c r="B219" s="61"/>
      <c r="C219" s="61"/>
      <c r="D219" s="61"/>
    </row>
    <row r="220" spans="1:4" ht="12.75">
      <c r="A220" s="61"/>
      <c r="B220" s="61"/>
      <c r="C220" s="61"/>
      <c r="D220" s="61"/>
    </row>
    <row r="221" spans="1:4" ht="12.75">
      <c r="A221" s="61"/>
      <c r="B221" s="61"/>
      <c r="C221" s="61"/>
      <c r="D221" s="61"/>
    </row>
    <row r="222" spans="1:4" ht="12.75">
      <c r="A222" s="61"/>
      <c r="B222" s="61"/>
      <c r="C222" s="61"/>
      <c r="D222" s="61"/>
    </row>
    <row r="223" spans="1:4" ht="12.75">
      <c r="A223" s="61"/>
      <c r="B223" s="61"/>
      <c r="C223" s="61"/>
      <c r="D223" s="61"/>
    </row>
    <row r="224" spans="1:4" ht="12.75">
      <c r="A224" s="61"/>
      <c r="B224" s="61"/>
      <c r="C224" s="61"/>
      <c r="D224" s="61"/>
    </row>
    <row r="225" spans="1:4" ht="12.75">
      <c r="A225" s="61"/>
      <c r="B225" s="61"/>
      <c r="C225" s="61"/>
      <c r="D225" s="61"/>
    </row>
    <row r="226" spans="1:4" ht="12.75">
      <c r="A226" s="61"/>
      <c r="B226" s="61"/>
      <c r="C226" s="61"/>
      <c r="D226" s="61"/>
    </row>
    <row r="227" spans="1:4" ht="12.75">
      <c r="A227" s="61"/>
      <c r="B227" s="61"/>
      <c r="C227" s="61"/>
      <c r="D227" s="61"/>
    </row>
    <row r="228" spans="1:4" ht="12.75">
      <c r="A228" s="61"/>
      <c r="B228" s="61"/>
      <c r="C228" s="61"/>
      <c r="D228" s="61"/>
    </row>
    <row r="229" spans="1:4" ht="12.75">
      <c r="A229" s="61"/>
      <c r="B229" s="61"/>
      <c r="C229" s="61"/>
      <c r="D229" s="61"/>
    </row>
    <row r="230" spans="1:4" ht="12.75">
      <c r="A230" s="61"/>
      <c r="B230" s="61"/>
      <c r="C230" s="61"/>
      <c r="D230" s="61"/>
    </row>
    <row r="231" spans="1:4" ht="12.75">
      <c r="A231" s="61"/>
      <c r="B231" s="61"/>
      <c r="C231" s="61"/>
      <c r="D231" s="61"/>
    </row>
    <row r="232" spans="1:4" ht="12.75">
      <c r="A232" s="61"/>
      <c r="B232" s="61"/>
      <c r="C232" s="61"/>
      <c r="D232" s="61"/>
    </row>
    <row r="233" spans="1:4" ht="12.75">
      <c r="A233" s="61"/>
      <c r="B233" s="61"/>
      <c r="C233" s="61"/>
      <c r="D233" s="61"/>
    </row>
    <row r="234" spans="1:4" ht="12.75">
      <c r="A234" s="61"/>
      <c r="B234" s="61"/>
      <c r="C234" s="61"/>
      <c r="D234" s="61"/>
    </row>
    <row r="235" spans="1:4" ht="12.75">
      <c r="A235" s="61"/>
      <c r="B235" s="61"/>
      <c r="C235" s="61"/>
      <c r="D235" s="61"/>
    </row>
    <row r="236" spans="1:4" ht="12.75">
      <c r="A236" s="61"/>
      <c r="B236" s="61"/>
      <c r="C236" s="61"/>
      <c r="D236" s="61"/>
    </row>
    <row r="237" spans="1:4" ht="12.75">
      <c r="A237" s="61"/>
      <c r="B237" s="61"/>
      <c r="C237" s="61"/>
      <c r="D237" s="61"/>
    </row>
    <row r="238" spans="1:4" ht="12.75">
      <c r="A238" s="61"/>
      <c r="B238" s="61"/>
      <c r="C238" s="61"/>
      <c r="D238" s="61"/>
    </row>
    <row r="239" spans="1:4" ht="12.75">
      <c r="A239" s="61"/>
      <c r="B239" s="61"/>
      <c r="C239" s="61"/>
      <c r="D239" s="61"/>
    </row>
    <row r="240" spans="1:4" ht="12.75">
      <c r="A240" s="61"/>
      <c r="B240" s="61"/>
      <c r="C240" s="61"/>
      <c r="D240" s="61"/>
    </row>
    <row r="241" spans="1:4" ht="12.75">
      <c r="A241" s="61"/>
      <c r="B241" s="61"/>
      <c r="C241" s="61"/>
      <c r="D241" s="61"/>
    </row>
    <row r="242" spans="1:4" ht="12.75">
      <c r="A242" s="61"/>
      <c r="B242" s="61"/>
      <c r="C242" s="61"/>
      <c r="D242" s="61"/>
    </row>
    <row r="243" spans="1:4" ht="12.75">
      <c r="A243" s="61"/>
      <c r="B243" s="61"/>
      <c r="C243" s="61"/>
      <c r="D243" s="61"/>
    </row>
    <row r="244" spans="1:4" ht="12.75">
      <c r="A244" s="61"/>
      <c r="B244" s="61"/>
      <c r="C244" s="61"/>
      <c r="D244" s="61"/>
    </row>
    <row r="245" spans="1:4" ht="12.75">
      <c r="A245" s="61"/>
      <c r="B245" s="61"/>
      <c r="C245" s="61"/>
      <c r="D245" s="61"/>
    </row>
    <row r="246" spans="1:4" ht="12.75">
      <c r="A246" s="61"/>
      <c r="B246" s="61"/>
      <c r="C246" s="61"/>
      <c r="D246" s="61"/>
    </row>
    <row r="247" spans="1:4" ht="12.75">
      <c r="A247" s="61"/>
      <c r="B247" s="61"/>
      <c r="C247" s="61"/>
      <c r="D247" s="61"/>
    </row>
    <row r="248" spans="1:4" ht="12.75">
      <c r="A248" s="61"/>
      <c r="B248" s="61"/>
      <c r="C248" s="61"/>
      <c r="D248" s="61"/>
    </row>
    <row r="249" spans="1:4" ht="12.75">
      <c r="A249" s="61"/>
      <c r="B249" s="61"/>
      <c r="C249" s="61"/>
      <c r="D249" s="61"/>
    </row>
    <row r="250" spans="1:4" ht="12.75">
      <c r="A250" s="61"/>
      <c r="B250" s="61"/>
      <c r="C250" s="61"/>
      <c r="D250" s="61"/>
    </row>
    <row r="251" spans="1:4" ht="12.75">
      <c r="A251" s="61"/>
      <c r="B251" s="61"/>
      <c r="C251" s="61"/>
      <c r="D251" s="61"/>
    </row>
    <row r="252" spans="1:4" ht="12.75">
      <c r="A252" s="61"/>
      <c r="B252" s="61"/>
      <c r="C252" s="61"/>
      <c r="D252" s="61"/>
    </row>
    <row r="253" spans="1:4" ht="12.75">
      <c r="A253" s="61"/>
      <c r="B253" s="61"/>
      <c r="C253" s="61"/>
      <c r="D253" s="61"/>
    </row>
    <row r="254" spans="1:4" ht="12.75">
      <c r="A254" s="61"/>
      <c r="B254" s="61"/>
      <c r="C254" s="61"/>
      <c r="D254" s="61"/>
    </row>
    <row r="255" spans="1:4" ht="12.75">
      <c r="A255" s="61"/>
      <c r="B255" s="61"/>
      <c r="C255" s="61"/>
      <c r="D255" s="61"/>
    </row>
    <row r="256" spans="1:4" ht="12.75">
      <c r="A256" s="61"/>
      <c r="B256" s="61"/>
      <c r="C256" s="61"/>
      <c r="D256" s="61"/>
    </row>
    <row r="257" spans="1:4" ht="12.75">
      <c r="A257" s="61"/>
      <c r="B257" s="61"/>
      <c r="C257" s="61"/>
      <c r="D257" s="61"/>
    </row>
    <row r="258" spans="1:4" ht="12.75">
      <c r="A258" s="61"/>
      <c r="B258" s="61"/>
      <c r="C258" s="61"/>
      <c r="D258" s="61"/>
    </row>
    <row r="259" spans="1:4" ht="12.75">
      <c r="A259" s="61"/>
      <c r="B259" s="61"/>
      <c r="C259" s="61"/>
      <c r="D259" s="61"/>
    </row>
    <row r="260" spans="1:4" ht="12.75">
      <c r="A260" s="61"/>
      <c r="B260" s="61"/>
      <c r="C260" s="61"/>
      <c r="D260" s="61"/>
    </row>
    <row r="261" spans="1:4" ht="12.75">
      <c r="A261" s="61"/>
      <c r="B261" s="61"/>
      <c r="C261" s="61"/>
      <c r="D261" s="61"/>
    </row>
    <row r="262" spans="1:4" ht="12.75">
      <c r="A262" s="61"/>
      <c r="B262" s="61"/>
      <c r="C262" s="61"/>
      <c r="D262" s="61"/>
    </row>
    <row r="263" spans="1:4" ht="12.75">
      <c r="A263" s="61"/>
      <c r="B263" s="61"/>
      <c r="C263" s="61"/>
      <c r="D263" s="61"/>
    </row>
    <row r="264" spans="1:4" ht="12.75">
      <c r="A264" s="61"/>
      <c r="B264" s="61"/>
      <c r="C264" s="61"/>
      <c r="D264" s="61"/>
    </row>
    <row r="265" spans="1:4" ht="12.75">
      <c r="A265" s="61"/>
      <c r="B265" s="61"/>
      <c r="C265" s="61"/>
      <c r="D265" s="61"/>
    </row>
    <row r="266" spans="1:4" ht="12.75">
      <c r="A266" s="61"/>
      <c r="B266" s="61"/>
      <c r="C266" s="61"/>
      <c r="D266" s="61"/>
    </row>
    <row r="267" spans="1:4" ht="12.75">
      <c r="A267" s="61"/>
      <c r="B267" s="61"/>
      <c r="C267" s="61"/>
      <c r="D267" s="61"/>
    </row>
    <row r="268" spans="1:4" ht="12.75">
      <c r="A268" s="61"/>
      <c r="B268" s="61"/>
      <c r="C268" s="61"/>
      <c r="D268" s="61"/>
    </row>
    <row r="269" spans="1:4" ht="12.75">
      <c r="A269" s="61"/>
      <c r="B269" s="61"/>
      <c r="C269" s="61"/>
      <c r="D269" s="61"/>
    </row>
    <row r="270" spans="1:4" ht="12.75">
      <c r="A270" s="61"/>
      <c r="B270" s="61"/>
      <c r="C270" s="61"/>
      <c r="D270" s="61"/>
    </row>
    <row r="271" spans="1:4" ht="12.75">
      <c r="A271" s="61"/>
      <c r="B271" s="61"/>
      <c r="C271" s="61"/>
      <c r="D271" s="61"/>
    </row>
    <row r="272" spans="1:4" ht="12.75">
      <c r="A272" s="61"/>
      <c r="B272" s="61"/>
      <c r="C272" s="61"/>
      <c r="D272" s="61"/>
    </row>
    <row r="273" spans="1:4" ht="12.75">
      <c r="A273" s="61"/>
      <c r="B273" s="61"/>
      <c r="C273" s="61"/>
      <c r="D273" s="61"/>
    </row>
    <row r="274" spans="1:4" ht="12.75">
      <c r="A274" s="61"/>
      <c r="B274" s="61"/>
      <c r="C274" s="61"/>
      <c r="D274" s="61"/>
    </row>
    <row r="275" spans="1:4" ht="12.75">
      <c r="A275" s="61"/>
      <c r="B275" s="61"/>
      <c r="C275" s="61"/>
      <c r="D275" s="61"/>
    </row>
    <row r="276" spans="1:4" ht="12.75">
      <c r="A276" s="61"/>
      <c r="B276" s="61"/>
      <c r="C276" s="61"/>
      <c r="D276" s="61"/>
    </row>
    <row r="277" spans="1:4" ht="12.75">
      <c r="A277" s="61"/>
      <c r="B277" s="61"/>
      <c r="C277" s="61"/>
      <c r="D277" s="61"/>
    </row>
    <row r="278" spans="1:4" ht="12.75">
      <c r="A278" s="61"/>
      <c r="B278" s="61"/>
      <c r="C278" s="61"/>
      <c r="D278" s="61"/>
    </row>
    <row r="279" spans="1:4" ht="12.75">
      <c r="A279" s="61"/>
      <c r="B279" s="61"/>
      <c r="C279" s="61"/>
      <c r="D279" s="61"/>
    </row>
    <row r="280" spans="1:4" ht="12.75">
      <c r="A280" s="61"/>
      <c r="B280" s="61"/>
      <c r="C280" s="61"/>
      <c r="D280" s="61"/>
    </row>
    <row r="281" spans="1:4" ht="12.75">
      <c r="A281" s="61"/>
      <c r="B281" s="61"/>
      <c r="C281" s="61"/>
      <c r="D281" s="61"/>
    </row>
    <row r="282" spans="1:4" ht="12.75">
      <c r="A282" s="61"/>
      <c r="B282" s="61"/>
      <c r="C282" s="61"/>
      <c r="D282" s="61"/>
    </row>
    <row r="283" spans="1:4" ht="12.75">
      <c r="A283" s="61"/>
      <c r="B283" s="61"/>
      <c r="C283" s="61"/>
      <c r="D283" s="61"/>
    </row>
    <row r="284" spans="1:4" ht="12.75">
      <c r="A284" s="61"/>
      <c r="B284" s="61"/>
      <c r="C284" s="61"/>
      <c r="D284" s="61"/>
    </row>
    <row r="285" spans="1:4" ht="12.75">
      <c r="A285" s="61"/>
      <c r="B285" s="61"/>
      <c r="C285" s="61"/>
      <c r="D285" s="61"/>
    </row>
    <row r="286" spans="1:4" ht="12.75">
      <c r="A286" s="61"/>
      <c r="B286" s="61"/>
      <c r="C286" s="61"/>
      <c r="D286" s="61"/>
    </row>
    <row r="287" spans="1:4" ht="12.75">
      <c r="A287" s="61"/>
      <c r="B287" s="61"/>
      <c r="C287" s="61"/>
      <c r="D287" s="61"/>
    </row>
    <row r="288" spans="1:4" ht="12.75">
      <c r="A288" s="61"/>
      <c r="B288" s="61"/>
      <c r="C288" s="61"/>
      <c r="D288" s="61"/>
    </row>
    <row r="289" spans="1:4" ht="12.75">
      <c r="A289" s="61"/>
      <c r="B289" s="61"/>
      <c r="C289" s="61"/>
      <c r="D289" s="61"/>
    </row>
    <row r="290" spans="1:4" ht="12.75">
      <c r="A290" s="61"/>
      <c r="B290" s="61"/>
      <c r="C290" s="61"/>
      <c r="D290" s="61"/>
    </row>
    <row r="291" spans="1:4" ht="12.75">
      <c r="A291" s="61"/>
      <c r="B291" s="61"/>
      <c r="C291" s="61"/>
      <c r="D291" s="61"/>
    </row>
    <row r="292" spans="1:4" ht="12.75">
      <c r="A292" s="61"/>
      <c r="B292" s="61"/>
      <c r="C292" s="61"/>
      <c r="D292" s="61"/>
    </row>
    <row r="293" spans="1:4" ht="12.75">
      <c r="A293" s="61"/>
      <c r="B293" s="61"/>
      <c r="C293" s="61"/>
      <c r="D293" s="61"/>
    </row>
    <row r="294" spans="1:4" ht="12.75">
      <c r="A294" s="61"/>
      <c r="B294" s="61"/>
      <c r="C294" s="61"/>
      <c r="D294" s="61"/>
    </row>
    <row r="295" spans="1:4" ht="12.75">
      <c r="A295" s="61"/>
      <c r="B295" s="61"/>
      <c r="C295" s="61"/>
      <c r="D295" s="61"/>
    </row>
    <row r="296" spans="1:4" ht="12.75">
      <c r="A296" s="61"/>
      <c r="B296" s="61"/>
      <c r="C296" s="61"/>
      <c r="D296" s="61"/>
    </row>
    <row r="297" spans="1:4" ht="12.75">
      <c r="A297" s="61"/>
      <c r="B297" s="61"/>
      <c r="C297" s="61"/>
      <c r="D297" s="61"/>
    </row>
    <row r="298" spans="1:4" ht="12.75">
      <c r="A298" s="61"/>
      <c r="B298" s="61"/>
      <c r="C298" s="61"/>
      <c r="D298" s="61"/>
    </row>
    <row r="299" spans="1:4" ht="12.75">
      <c r="A299" s="61"/>
      <c r="B299" s="61"/>
      <c r="C299" s="61"/>
      <c r="D299" s="61"/>
    </row>
    <row r="300" spans="1:4" ht="12.75">
      <c r="A300" s="61"/>
      <c r="B300" s="61"/>
      <c r="C300" s="61"/>
      <c r="D300" s="61"/>
    </row>
    <row r="301" spans="1:4" ht="12.75">
      <c r="A301" s="61"/>
      <c r="B301" s="61"/>
      <c r="C301" s="61"/>
      <c r="D301" s="61"/>
    </row>
    <row r="302" spans="1:4" ht="12.75">
      <c r="A302" s="61"/>
      <c r="B302" s="61"/>
      <c r="C302" s="61"/>
      <c r="D302" s="61"/>
    </row>
    <row r="303" spans="1:4" ht="12.75">
      <c r="A303" s="61"/>
      <c r="B303" s="61"/>
      <c r="C303" s="61"/>
      <c r="D303" s="61"/>
    </row>
    <row r="304" spans="1:4" ht="12.75">
      <c r="A304" s="61"/>
      <c r="B304" s="61"/>
      <c r="C304" s="61"/>
      <c r="D304" s="61"/>
    </row>
    <row r="305" spans="1:4" ht="12.75">
      <c r="A305" s="61"/>
      <c r="B305" s="61"/>
      <c r="C305" s="61"/>
      <c r="D305" s="61"/>
    </row>
    <row r="306" spans="1:4" ht="12.75">
      <c r="A306" s="61"/>
      <c r="B306" s="61"/>
      <c r="C306" s="61"/>
      <c r="D306" s="61"/>
    </row>
    <row r="307" spans="1:4" ht="12.75">
      <c r="A307" s="61"/>
      <c r="B307" s="61"/>
      <c r="C307" s="61"/>
      <c r="D307" s="61"/>
    </row>
    <row r="308" spans="1:4" ht="12.75">
      <c r="A308" s="61"/>
      <c r="B308" s="61"/>
      <c r="C308" s="61"/>
      <c r="D308" s="61"/>
    </row>
    <row r="309" spans="1:4" ht="12.75">
      <c r="A309" s="61"/>
      <c r="B309" s="61"/>
      <c r="C309" s="61"/>
      <c r="D309" s="61"/>
    </row>
    <row r="310" spans="1:4" ht="12.75">
      <c r="A310" s="61"/>
      <c r="B310" s="61"/>
      <c r="C310" s="61"/>
      <c r="D310" s="61"/>
    </row>
    <row r="311" spans="1:4" ht="12.75">
      <c r="A311" s="61"/>
      <c r="B311" s="61"/>
      <c r="C311" s="61"/>
      <c r="D311" s="61"/>
    </row>
    <row r="312" spans="1:4" ht="12.75">
      <c r="A312" s="61"/>
      <c r="B312" s="61"/>
      <c r="C312" s="61"/>
      <c r="D312" s="61"/>
    </row>
    <row r="313" spans="1:4" ht="12.75">
      <c r="A313" s="61"/>
      <c r="B313" s="61"/>
      <c r="C313" s="61"/>
      <c r="D313" s="61"/>
    </row>
    <row r="314" spans="1:4" ht="12.75">
      <c r="A314" s="61"/>
      <c r="B314" s="61"/>
      <c r="C314" s="61"/>
      <c r="D314" s="61"/>
    </row>
    <row r="315" spans="1:4" ht="12.75">
      <c r="A315" s="61"/>
      <c r="B315" s="61"/>
      <c r="C315" s="61"/>
      <c r="D315" s="61"/>
    </row>
    <row r="316" spans="1:4" ht="12.75">
      <c r="A316" s="61"/>
      <c r="B316" s="61"/>
      <c r="C316" s="61"/>
      <c r="D316" s="61"/>
    </row>
    <row r="317" spans="1:4" ht="12.75">
      <c r="A317" s="61"/>
      <c r="B317" s="61"/>
      <c r="C317" s="61"/>
      <c r="D317" s="61"/>
    </row>
    <row r="318" spans="1:4" ht="12.75">
      <c r="A318" s="61"/>
      <c r="B318" s="61"/>
      <c r="C318" s="61"/>
      <c r="D318" s="61"/>
    </row>
    <row r="319" spans="1:4" ht="12.75">
      <c r="A319" s="61"/>
      <c r="B319" s="61"/>
      <c r="C319" s="61"/>
      <c r="D319" s="61"/>
    </row>
    <row r="320" spans="1:4" ht="12.75">
      <c r="A320" s="61"/>
      <c r="B320" s="61"/>
      <c r="C320" s="61"/>
      <c r="D320" s="61"/>
    </row>
    <row r="321" spans="1:4" ht="12.75">
      <c r="A321" s="61"/>
      <c r="B321" s="61"/>
      <c r="C321" s="61"/>
      <c r="D321" s="61"/>
    </row>
    <row r="322" spans="1:4" ht="12.75">
      <c r="A322" s="61"/>
      <c r="B322" s="61"/>
      <c r="C322" s="61"/>
      <c r="D322" s="61"/>
    </row>
    <row r="323" spans="1:4" ht="12.75">
      <c r="A323" s="61"/>
      <c r="B323" s="61"/>
      <c r="C323" s="61"/>
      <c r="D323" s="61"/>
    </row>
    <row r="324" spans="1:4" ht="12.75">
      <c r="A324" s="61"/>
      <c r="B324" s="61"/>
      <c r="C324" s="61"/>
      <c r="D324" s="61"/>
    </row>
    <row r="325" spans="1:4" ht="12.75">
      <c r="A325" s="61"/>
      <c r="B325" s="61"/>
      <c r="C325" s="61"/>
      <c r="D325" s="61"/>
    </row>
    <row r="326" spans="1:4" ht="12.75">
      <c r="A326" s="61"/>
      <c r="B326" s="61"/>
      <c r="C326" s="61"/>
      <c r="D326" s="61"/>
    </row>
    <row r="327" spans="1:4" ht="12.75">
      <c r="A327" s="61"/>
      <c r="B327" s="61"/>
      <c r="C327" s="61"/>
      <c r="D327" s="61"/>
    </row>
    <row r="328" spans="1:4" ht="12.75">
      <c r="A328" s="61"/>
      <c r="B328" s="61"/>
      <c r="C328" s="61"/>
      <c r="D328" s="61"/>
    </row>
    <row r="329" spans="1:4" ht="12.75">
      <c r="A329" s="61"/>
      <c r="B329" s="61"/>
      <c r="C329" s="61"/>
      <c r="D329" s="61"/>
    </row>
    <row r="330" spans="1:4" ht="12.75">
      <c r="A330" s="61"/>
      <c r="B330" s="61"/>
      <c r="C330" s="61"/>
      <c r="D330" s="61"/>
    </row>
    <row r="331" spans="1:4" ht="12.75">
      <c r="A331" s="61"/>
      <c r="B331" s="61"/>
      <c r="C331" s="61"/>
      <c r="D331" s="61"/>
    </row>
    <row r="332" spans="1:4" ht="12.75">
      <c r="A332" s="61"/>
      <c r="B332" s="61"/>
      <c r="C332" s="61"/>
      <c r="D332" s="61"/>
    </row>
    <row r="333" spans="1:4" ht="12.75">
      <c r="A333" s="61"/>
      <c r="B333" s="61"/>
      <c r="C333" s="61"/>
      <c r="D333" s="61"/>
    </row>
    <row r="334" spans="1:4" ht="12.75">
      <c r="A334" s="61"/>
      <c r="B334" s="61"/>
      <c r="C334" s="61"/>
      <c r="D334" s="61"/>
    </row>
    <row r="335" spans="1:4" ht="12.75">
      <c r="A335" s="61"/>
      <c r="B335" s="61"/>
      <c r="C335" s="61"/>
      <c r="D335" s="61"/>
    </row>
    <row r="336" spans="1:4" ht="12.75">
      <c r="A336" s="61"/>
      <c r="B336" s="61"/>
      <c r="C336" s="61"/>
      <c r="D336" s="61"/>
    </row>
    <row r="337" spans="1:4" ht="12.75">
      <c r="A337" s="61"/>
      <c r="B337" s="61"/>
      <c r="C337" s="61"/>
      <c r="D337" s="61"/>
    </row>
    <row r="338" spans="1:4" ht="12.75">
      <c r="A338" s="61"/>
      <c r="B338" s="61"/>
      <c r="C338" s="61"/>
      <c r="D338" s="61"/>
    </row>
    <row r="339" spans="1:4" ht="12.75">
      <c r="A339" s="61"/>
      <c r="B339" s="61"/>
      <c r="C339" s="61"/>
      <c r="D339" s="61"/>
    </row>
    <row r="340" spans="1:4" ht="12.75">
      <c r="A340" s="61"/>
      <c r="B340" s="61"/>
      <c r="C340" s="61"/>
      <c r="D340" s="61"/>
    </row>
    <row r="341" spans="1:4" ht="12.75">
      <c r="A341" s="61"/>
      <c r="B341" s="61"/>
      <c r="C341" s="61"/>
      <c r="D341" s="61"/>
    </row>
    <row r="342" spans="1:4" ht="12.75">
      <c r="A342" s="61"/>
      <c r="B342" s="61"/>
      <c r="C342" s="61"/>
      <c r="D342" s="61"/>
    </row>
    <row r="343" spans="1:4" ht="12.75">
      <c r="A343" s="61"/>
      <c r="B343" s="61"/>
      <c r="C343" s="61"/>
      <c r="D343" s="61"/>
    </row>
    <row r="344" spans="1:4" ht="12.75">
      <c r="A344" s="61"/>
      <c r="B344" s="61"/>
      <c r="C344" s="61"/>
      <c r="D344" s="61"/>
    </row>
    <row r="345" spans="1:4" ht="12.75">
      <c r="A345" s="61"/>
      <c r="B345" s="61"/>
      <c r="C345" s="61"/>
      <c r="D345" s="61"/>
    </row>
    <row r="346" spans="1:4" ht="12.75">
      <c r="A346" s="61"/>
      <c r="B346" s="61"/>
      <c r="C346" s="61"/>
      <c r="D346" s="61"/>
    </row>
    <row r="347" spans="1:4" ht="12.75">
      <c r="A347" s="61"/>
      <c r="B347" s="61"/>
      <c r="C347" s="61"/>
      <c r="D347" s="61"/>
    </row>
    <row r="348" spans="1:4" ht="12.75">
      <c r="A348" s="61"/>
      <c r="B348" s="61"/>
      <c r="C348" s="61"/>
      <c r="D348" s="61"/>
    </row>
    <row r="349" spans="1:4" ht="12.75">
      <c r="A349" s="61"/>
      <c r="B349" s="61"/>
      <c r="C349" s="61"/>
      <c r="D349" s="61"/>
    </row>
    <row r="350" spans="1:4" ht="12.75">
      <c r="A350" s="61"/>
      <c r="B350" s="61"/>
      <c r="C350" s="61"/>
      <c r="D350" s="61"/>
    </row>
    <row r="351" spans="1:4" ht="12.75">
      <c r="A351" s="61"/>
      <c r="B351" s="61"/>
      <c r="C351" s="61"/>
      <c r="D351" s="61"/>
    </row>
    <row r="352" spans="1:4" ht="12.75">
      <c r="A352" s="61"/>
      <c r="B352" s="61"/>
      <c r="C352" s="61"/>
      <c r="D352" s="61"/>
    </row>
    <row r="353" spans="1:4" ht="12.75">
      <c r="A353" s="61"/>
      <c r="B353" s="61"/>
      <c r="C353" s="61"/>
      <c r="D353" s="61"/>
    </row>
    <row r="354" spans="1:4" ht="12.75">
      <c r="A354" s="61"/>
      <c r="B354" s="61"/>
      <c r="C354" s="61"/>
      <c r="D354" s="61"/>
    </row>
    <row r="355" spans="1:4" ht="12.75">
      <c r="A355" s="61"/>
      <c r="B355" s="61"/>
      <c r="C355" s="61"/>
      <c r="D355" s="61"/>
    </row>
    <row r="356" spans="1:4" ht="12.75">
      <c r="A356" s="61"/>
      <c r="B356" s="61"/>
      <c r="C356" s="61"/>
      <c r="D356" s="61"/>
    </row>
    <row r="357" spans="1:4" ht="12.75">
      <c r="A357" s="61"/>
      <c r="B357" s="61"/>
      <c r="C357" s="61"/>
      <c r="D357" s="61"/>
    </row>
    <row r="358" spans="1:4" ht="12.75">
      <c r="A358" s="61"/>
      <c r="B358" s="61"/>
      <c r="C358" s="61"/>
      <c r="D358" s="61"/>
    </row>
    <row r="359" spans="1:4" ht="12.75">
      <c r="A359" s="61"/>
      <c r="B359" s="61"/>
      <c r="C359" s="61"/>
      <c r="D359" s="61"/>
    </row>
    <row r="360" spans="1:4" ht="12.75">
      <c r="A360" s="61"/>
      <c r="B360" s="61"/>
      <c r="C360" s="61"/>
      <c r="D360" s="61"/>
    </row>
    <row r="361" spans="1:4" ht="12.75">
      <c r="A361" s="61"/>
      <c r="B361" s="61"/>
      <c r="C361" s="61"/>
      <c r="D361" s="61"/>
    </row>
    <row r="362" spans="1:4" ht="12.75">
      <c r="A362" s="61"/>
      <c r="B362" s="61"/>
      <c r="C362" s="61"/>
      <c r="D362" s="61"/>
    </row>
    <row r="363" spans="1:4" ht="12.75">
      <c r="A363" s="61"/>
      <c r="B363" s="61"/>
      <c r="C363" s="61"/>
      <c r="D363" s="61"/>
    </row>
    <row r="364" spans="1:4" ht="12.75">
      <c r="A364" s="61"/>
      <c r="B364" s="61"/>
      <c r="C364" s="61"/>
      <c r="D364" s="61"/>
    </row>
    <row r="365" spans="1:4" ht="12.75">
      <c r="A365" s="61"/>
      <c r="B365" s="61"/>
      <c r="C365" s="61"/>
      <c r="D365" s="61"/>
    </row>
    <row r="366" spans="1:4" ht="12.75">
      <c r="A366" s="61"/>
      <c r="B366" s="61"/>
      <c r="C366" s="61"/>
      <c r="D366" s="61"/>
    </row>
    <row r="367" spans="1:4" ht="12.75">
      <c r="A367" s="61"/>
      <c r="B367" s="61"/>
      <c r="C367" s="61"/>
      <c r="D367" s="61"/>
    </row>
    <row r="368" spans="1:4" ht="12.75">
      <c r="A368" s="61"/>
      <c r="B368" s="61"/>
      <c r="C368" s="61"/>
      <c r="D368" s="61"/>
    </row>
    <row r="369" spans="1:4" ht="12.75">
      <c r="A369" s="61"/>
      <c r="B369" s="61"/>
      <c r="C369" s="61"/>
      <c r="D369" s="61"/>
    </row>
    <row r="370" spans="1:4" ht="12.75">
      <c r="A370" s="61"/>
      <c r="B370" s="61"/>
      <c r="C370" s="61"/>
      <c r="D370" s="61"/>
    </row>
    <row r="371" spans="1:4" ht="12.75">
      <c r="A371" s="61"/>
      <c r="B371" s="61"/>
      <c r="C371" s="61"/>
      <c r="D371" s="61"/>
    </row>
    <row r="372" spans="1:4" ht="12.75">
      <c r="A372" s="61"/>
      <c r="B372" s="61"/>
      <c r="C372" s="61"/>
      <c r="D372" s="61"/>
    </row>
    <row r="373" spans="1:4" ht="12.75">
      <c r="A373" s="61"/>
      <c r="B373" s="61"/>
      <c r="C373" s="61"/>
      <c r="D373" s="61"/>
    </row>
    <row r="374" spans="1:4" ht="12.75">
      <c r="A374" s="61"/>
      <c r="B374" s="61"/>
      <c r="C374" s="61"/>
      <c r="D374" s="61"/>
    </row>
    <row r="375" spans="1:4" ht="12.75">
      <c r="A375" s="61"/>
      <c r="B375" s="61"/>
      <c r="C375" s="61"/>
      <c r="D375" s="61"/>
    </row>
    <row r="376" spans="1:4" ht="12.75">
      <c r="A376" s="61"/>
      <c r="B376" s="61"/>
      <c r="C376" s="61"/>
      <c r="D376" s="61"/>
    </row>
    <row r="377" spans="1:4" ht="12.75">
      <c r="A377" s="61"/>
      <c r="B377" s="61"/>
      <c r="C377" s="61"/>
      <c r="D377" s="61"/>
    </row>
    <row r="378" spans="1:4" ht="12.75">
      <c r="A378" s="61"/>
      <c r="B378" s="61"/>
      <c r="C378" s="61"/>
      <c r="D378" s="61"/>
    </row>
    <row r="379" spans="1:4" ht="12.75">
      <c r="A379" s="61"/>
      <c r="B379" s="61"/>
      <c r="C379" s="61"/>
      <c r="D379" s="61"/>
    </row>
    <row r="380" spans="1:4" ht="12.75">
      <c r="A380" s="61"/>
      <c r="B380" s="61"/>
      <c r="C380" s="61"/>
      <c r="D380" s="61"/>
    </row>
    <row r="381" spans="1:4" ht="12.75">
      <c r="A381" s="61"/>
      <c r="B381" s="61"/>
      <c r="C381" s="61"/>
      <c r="D381" s="61"/>
    </row>
    <row r="382" spans="1:4" ht="12.75">
      <c r="A382" s="61"/>
      <c r="B382" s="61"/>
      <c r="C382" s="61"/>
      <c r="D382" s="61"/>
    </row>
    <row r="383" spans="1:4" ht="12.75">
      <c r="A383" s="61"/>
      <c r="B383" s="61"/>
      <c r="C383" s="61"/>
      <c r="D383" s="61"/>
    </row>
    <row r="384" spans="1:4" ht="12.75">
      <c r="A384" s="61"/>
      <c r="B384" s="61"/>
      <c r="C384" s="61"/>
      <c r="D384" s="61"/>
    </row>
    <row r="385" spans="1:4" ht="12.75">
      <c r="A385" s="61"/>
      <c r="B385" s="61"/>
      <c r="C385" s="61"/>
      <c r="D385" s="61"/>
    </row>
    <row r="386" spans="1:4" ht="12.75">
      <c r="A386" s="61"/>
      <c r="B386" s="61"/>
      <c r="C386" s="61"/>
      <c r="D386" s="61"/>
    </row>
    <row r="387" spans="1:4" ht="12.75">
      <c r="A387" s="61"/>
      <c r="B387" s="61"/>
      <c r="C387" s="61"/>
      <c r="D387" s="61"/>
    </row>
    <row r="388" spans="1:4" ht="12.75">
      <c r="A388" s="61"/>
      <c r="B388" s="61"/>
      <c r="C388" s="61"/>
      <c r="D388" s="61"/>
    </row>
    <row r="389" spans="1:4" ht="12.75">
      <c r="A389" s="61"/>
      <c r="B389" s="61"/>
      <c r="C389" s="61"/>
      <c r="D389" s="61"/>
    </row>
    <row r="390" spans="1:4" ht="12.75">
      <c r="A390" s="61"/>
      <c r="B390" s="61"/>
      <c r="C390" s="61"/>
      <c r="D390" s="61"/>
    </row>
    <row r="391" spans="1:4" ht="12.75">
      <c r="A391" s="61"/>
      <c r="B391" s="61"/>
      <c r="C391" s="61"/>
      <c r="D391" s="61"/>
    </row>
    <row r="392" spans="1:4" ht="12.75">
      <c r="A392" s="61"/>
      <c r="B392" s="61"/>
      <c r="C392" s="61"/>
      <c r="D392" s="61"/>
    </row>
    <row r="393" spans="1:4" ht="12.75">
      <c r="A393" s="61"/>
      <c r="B393" s="61"/>
      <c r="C393" s="61"/>
      <c r="D393" s="61"/>
    </row>
    <row r="394" spans="1:4" ht="12.75">
      <c r="A394" s="61"/>
      <c r="B394" s="61"/>
      <c r="C394" s="61"/>
      <c r="D394" s="61"/>
    </row>
    <row r="395" spans="1:4" ht="12.75">
      <c r="A395" s="61"/>
      <c r="B395" s="61"/>
      <c r="C395" s="61"/>
      <c r="D395" s="61"/>
    </row>
    <row r="396" spans="1:4" ht="12.75">
      <c r="A396" s="61"/>
      <c r="B396" s="61"/>
      <c r="C396" s="61"/>
      <c r="D396" s="61"/>
    </row>
    <row r="397" spans="1:4" ht="12.75">
      <c r="A397" s="61"/>
      <c r="B397" s="61"/>
      <c r="C397" s="61"/>
      <c r="D397" s="61"/>
    </row>
    <row r="398" spans="1:4" ht="12.75">
      <c r="A398" s="61"/>
      <c r="B398" s="61"/>
      <c r="C398" s="61"/>
      <c r="D398" s="61"/>
    </row>
    <row r="399" spans="1:4" ht="12.75">
      <c r="A399" s="61"/>
      <c r="B399" s="61"/>
      <c r="C399" s="61"/>
      <c r="D399" s="61"/>
    </row>
    <row r="400" spans="1:4" ht="12.75">
      <c r="A400" s="61"/>
      <c r="B400" s="61"/>
      <c r="C400" s="61"/>
      <c r="D400" s="61"/>
    </row>
    <row r="401" spans="1:4" ht="12.75">
      <c r="A401" s="61"/>
      <c r="B401" s="61"/>
      <c r="C401" s="61"/>
      <c r="D401" s="61"/>
    </row>
    <row r="402" spans="1:4" ht="12.75">
      <c r="A402" s="61"/>
      <c r="B402" s="61"/>
      <c r="C402" s="61"/>
      <c r="D402" s="61"/>
    </row>
    <row r="403" spans="1:4" ht="12.75">
      <c r="A403" s="61"/>
      <c r="B403" s="61"/>
      <c r="C403" s="61"/>
      <c r="D403" s="61"/>
    </row>
    <row r="404" spans="1:4" ht="12.75">
      <c r="A404" s="61"/>
      <c r="B404" s="61"/>
      <c r="C404" s="61"/>
      <c r="D404" s="61"/>
    </row>
    <row r="405" spans="1:4" ht="12.75">
      <c r="A405" s="61"/>
      <c r="B405" s="61"/>
      <c r="C405" s="61"/>
      <c r="D405" s="61"/>
    </row>
    <row r="406" spans="1:4" ht="12.75">
      <c r="A406" s="61"/>
      <c r="B406" s="61"/>
      <c r="C406" s="61"/>
      <c r="D406" s="61"/>
    </row>
    <row r="407" spans="1:4" ht="12.75">
      <c r="A407" s="61"/>
      <c r="B407" s="61"/>
      <c r="C407" s="61"/>
      <c r="D407" s="61"/>
    </row>
    <row r="408" spans="1:4" ht="12.75">
      <c r="A408" s="61"/>
      <c r="B408" s="61"/>
      <c r="C408" s="61"/>
      <c r="D408" s="61"/>
    </row>
    <row r="409" spans="1:4" ht="12.75">
      <c r="A409" s="61"/>
      <c r="B409" s="61"/>
      <c r="C409" s="61"/>
      <c r="D409" s="61"/>
    </row>
    <row r="410" spans="1:4" ht="12.75">
      <c r="A410" s="61"/>
      <c r="B410" s="61"/>
      <c r="C410" s="61"/>
      <c r="D410" s="61"/>
    </row>
    <row r="411" spans="1:4" ht="12.75">
      <c r="A411" s="61"/>
      <c r="B411" s="61"/>
      <c r="C411" s="61"/>
      <c r="D411" s="61"/>
    </row>
    <row r="412" spans="1:4" ht="12.75">
      <c r="A412" s="61"/>
      <c r="B412" s="61"/>
      <c r="C412" s="61"/>
      <c r="D412" s="61"/>
    </row>
    <row r="413" spans="1:4" ht="12.75">
      <c r="A413" s="61"/>
      <c r="B413" s="61"/>
      <c r="C413" s="61"/>
      <c r="D413" s="61"/>
    </row>
    <row r="414" spans="1:4" ht="12.75">
      <c r="A414" s="61"/>
      <c r="B414" s="61"/>
      <c r="C414" s="61"/>
      <c r="D414" s="61"/>
    </row>
    <row r="415" spans="1:4" ht="12.75">
      <c r="A415" s="61"/>
      <c r="B415" s="61"/>
      <c r="C415" s="61"/>
      <c r="D415" s="61"/>
    </row>
    <row r="416" spans="1:4" ht="12.75">
      <c r="A416" s="61"/>
      <c r="B416" s="61"/>
      <c r="C416" s="61"/>
      <c r="D416" s="61"/>
    </row>
    <row r="417" spans="1:4" ht="12.75">
      <c r="A417" s="61"/>
      <c r="B417" s="61"/>
      <c r="C417" s="61"/>
      <c r="D417" s="61"/>
    </row>
    <row r="418" spans="1:4" ht="12.75">
      <c r="A418" s="61"/>
      <c r="B418" s="61"/>
      <c r="C418" s="61"/>
      <c r="D418" s="61"/>
    </row>
    <row r="419" spans="1:4" ht="12.75">
      <c r="A419" s="61"/>
      <c r="B419" s="61"/>
      <c r="C419" s="61"/>
      <c r="D419" s="61"/>
    </row>
    <row r="420" spans="1:4" ht="12.75">
      <c r="A420" s="61"/>
      <c r="B420" s="61"/>
      <c r="C420" s="61"/>
      <c r="D420" s="61"/>
    </row>
    <row r="421" spans="1:4" ht="12.75">
      <c r="A421" s="61"/>
      <c r="B421" s="61"/>
      <c r="C421" s="61"/>
      <c r="D421" s="61"/>
    </row>
    <row r="422" spans="1:4" ht="12.75">
      <c r="A422" s="61"/>
      <c r="B422" s="61"/>
      <c r="C422" s="61"/>
      <c r="D422" s="61"/>
    </row>
    <row r="423" spans="1:4" ht="12.75">
      <c r="A423" s="61"/>
      <c r="B423" s="61"/>
      <c r="C423" s="61"/>
      <c r="D423" s="61"/>
    </row>
    <row r="424" spans="1:4" ht="12.75">
      <c r="A424" s="61"/>
      <c r="B424" s="61"/>
      <c r="C424" s="61"/>
      <c r="D424" s="61"/>
    </row>
    <row r="425" spans="1:4" ht="12.75">
      <c r="A425" s="61"/>
      <c r="B425" s="61"/>
      <c r="C425" s="61"/>
      <c r="D425" s="61"/>
    </row>
    <row r="426" spans="1:4" ht="12.75">
      <c r="A426" s="61"/>
      <c r="B426" s="61"/>
      <c r="C426" s="61"/>
      <c r="D426" s="61"/>
    </row>
    <row r="427" spans="1:4" ht="12.75">
      <c r="A427" s="61"/>
      <c r="B427" s="61"/>
      <c r="C427" s="61"/>
      <c r="D427" s="61"/>
    </row>
    <row r="428" spans="1:4" ht="12.75">
      <c r="A428" s="61"/>
      <c r="B428" s="61"/>
      <c r="C428" s="61"/>
      <c r="D428" s="61"/>
    </row>
    <row r="429" spans="1:4" ht="12.75">
      <c r="A429" s="61"/>
      <c r="B429" s="61"/>
      <c r="C429" s="61"/>
      <c r="D429" s="61"/>
    </row>
    <row r="430" spans="1:4" ht="12.75">
      <c r="A430" s="61"/>
      <c r="B430" s="61"/>
      <c r="C430" s="61"/>
      <c r="D430" s="61"/>
    </row>
    <row r="431" spans="1:4" ht="12.75">
      <c r="A431" s="61"/>
      <c r="B431" s="61"/>
      <c r="C431" s="61"/>
      <c r="D431" s="61"/>
    </row>
    <row r="432" spans="1:4" ht="12.75">
      <c r="A432" s="61"/>
      <c r="B432" s="61"/>
      <c r="C432" s="61"/>
      <c r="D432" s="61"/>
    </row>
    <row r="433" spans="1:4" ht="12.75">
      <c r="A433" s="61"/>
      <c r="B433" s="61"/>
      <c r="C433" s="61"/>
      <c r="D433" s="61"/>
    </row>
    <row r="434" spans="1:4" ht="12.75">
      <c r="A434" s="61"/>
      <c r="B434" s="61"/>
      <c r="C434" s="61"/>
      <c r="D434" s="61"/>
    </row>
    <row r="435" spans="1:4" ht="12.75">
      <c r="A435" s="61"/>
      <c r="B435" s="61"/>
      <c r="C435" s="61"/>
      <c r="D435" s="61"/>
    </row>
    <row r="436" spans="1:4" ht="12.75">
      <c r="A436" s="61"/>
      <c r="B436" s="61"/>
      <c r="C436" s="61"/>
      <c r="D436" s="61"/>
    </row>
    <row r="437" spans="1:4" ht="12.75">
      <c r="A437" s="61"/>
      <c r="B437" s="61"/>
      <c r="C437" s="61"/>
      <c r="D437" s="61"/>
    </row>
    <row r="438" spans="1:4" ht="12.75">
      <c r="A438" s="61"/>
      <c r="B438" s="61"/>
      <c r="C438" s="61"/>
      <c r="D438" s="61"/>
    </row>
    <row r="439" spans="1:4" ht="12.75">
      <c r="A439" s="61"/>
      <c r="B439" s="61"/>
      <c r="C439" s="61"/>
      <c r="D439" s="61"/>
    </row>
    <row r="440" spans="1:4" ht="12.75">
      <c r="A440" s="61"/>
      <c r="B440" s="61"/>
      <c r="C440" s="61"/>
      <c r="D440" s="61"/>
    </row>
    <row r="441" spans="1:4" ht="12.75">
      <c r="A441" s="61"/>
      <c r="B441" s="61"/>
      <c r="C441" s="61"/>
      <c r="D441" s="61"/>
    </row>
    <row r="442" spans="1:4" ht="12.75">
      <c r="A442" s="61"/>
      <c r="B442" s="61"/>
      <c r="C442" s="61"/>
      <c r="D442" s="61"/>
    </row>
    <row r="443" spans="1:4" ht="12.75">
      <c r="A443" s="61"/>
      <c r="B443" s="61"/>
      <c r="C443" s="61"/>
      <c r="D443" s="61"/>
    </row>
    <row r="444" spans="1:4" ht="12.75">
      <c r="A444" s="61"/>
      <c r="B444" s="61"/>
      <c r="C444" s="61"/>
      <c r="D444" s="61"/>
    </row>
    <row r="445" spans="1:4" ht="12.75">
      <c r="A445" s="61"/>
      <c r="B445" s="61"/>
      <c r="C445" s="61"/>
      <c r="D445" s="61"/>
    </row>
    <row r="446" spans="1:4" ht="12.75">
      <c r="A446" s="61"/>
      <c r="B446" s="61"/>
      <c r="C446" s="61"/>
      <c r="D446" s="61"/>
    </row>
    <row r="447" spans="1:4" ht="12.75">
      <c r="A447" s="61"/>
      <c r="B447" s="61"/>
      <c r="C447" s="61"/>
      <c r="D447" s="61"/>
    </row>
    <row r="448" spans="1:4" ht="12.75">
      <c r="A448" s="61"/>
      <c r="B448" s="61"/>
      <c r="C448" s="61"/>
      <c r="D448" s="61"/>
    </row>
    <row r="449" spans="1:4" ht="12.75">
      <c r="A449" s="61"/>
      <c r="B449" s="61"/>
      <c r="C449" s="61"/>
      <c r="D449" s="61"/>
    </row>
    <row r="450" spans="1:4" ht="12.75">
      <c r="A450" s="61"/>
      <c r="B450" s="61"/>
      <c r="C450" s="61"/>
      <c r="D450" s="61"/>
    </row>
    <row r="451" spans="1:4" ht="12.75">
      <c r="A451" s="61"/>
      <c r="B451" s="61"/>
      <c r="C451" s="61"/>
      <c r="D451" s="61"/>
    </row>
    <row r="452" spans="1:4" ht="12.75">
      <c r="A452" s="61"/>
      <c r="B452" s="61"/>
      <c r="C452" s="61"/>
      <c r="D452" s="61"/>
    </row>
    <row r="453" spans="1:4" ht="12.75">
      <c r="A453" s="61"/>
      <c r="B453" s="61"/>
      <c r="C453" s="61"/>
      <c r="D453" s="61"/>
    </row>
    <row r="454" spans="1:4" ht="12.75">
      <c r="A454" s="61"/>
      <c r="B454" s="61"/>
      <c r="C454" s="61"/>
      <c r="D454" s="61"/>
    </row>
    <row r="455" spans="1:4" ht="12.75">
      <c r="A455" s="61"/>
      <c r="B455" s="61"/>
      <c r="C455" s="61"/>
      <c r="D455" s="61"/>
    </row>
  </sheetData>
  <sheetProtection/>
  <mergeCells count="159">
    <mergeCell ref="EC4:EE4"/>
    <mergeCell ref="EC6:EE6"/>
    <mergeCell ref="EC35:ED35"/>
    <mergeCell ref="DZ4:EB4"/>
    <mergeCell ref="DZ6:EB6"/>
    <mergeCell ref="DZ35:EA35"/>
    <mergeCell ref="DN4:DP4"/>
    <mergeCell ref="DN6:DP6"/>
    <mergeCell ref="DN35:DO35"/>
    <mergeCell ref="DQ4:DS4"/>
    <mergeCell ref="DQ6:DS6"/>
    <mergeCell ref="DQ35:DR35"/>
    <mergeCell ref="DW4:DY4"/>
    <mergeCell ref="DH4:DJ4"/>
    <mergeCell ref="DH6:DJ6"/>
    <mergeCell ref="DH35:DI35"/>
    <mergeCell ref="DK4:DM4"/>
    <mergeCell ref="DK6:DM6"/>
    <mergeCell ref="DK35:DL35"/>
    <mergeCell ref="DW6:DY6"/>
    <mergeCell ref="DW35:DX35"/>
    <mergeCell ref="DT4:DV4"/>
    <mergeCell ref="DE4:DG4"/>
    <mergeCell ref="DE6:DG6"/>
    <mergeCell ref="DE35:DF35"/>
    <mergeCell ref="CZ4:DB4"/>
    <mergeCell ref="CZ6:DB6"/>
    <mergeCell ref="CZ35:DA35"/>
    <mergeCell ref="CW35:CX35"/>
    <mergeCell ref="CT4:CV4"/>
    <mergeCell ref="CT6:CV6"/>
    <mergeCell ref="CT35:CU35"/>
    <mergeCell ref="CW4:CY4"/>
    <mergeCell ref="CW6:CY6"/>
    <mergeCell ref="AM35:AN35"/>
    <mergeCell ref="AP4:AR4"/>
    <mergeCell ref="AP6:AR6"/>
    <mergeCell ref="AP35:AQ35"/>
    <mergeCell ref="AM4:AO4"/>
    <mergeCell ref="AM6:AO6"/>
    <mergeCell ref="BB6:BD6"/>
    <mergeCell ref="AY35:AZ35"/>
    <mergeCell ref="BB35:BC35"/>
    <mergeCell ref="AY4:BA4"/>
    <mergeCell ref="BB4:BD4"/>
    <mergeCell ref="AY6:BA6"/>
    <mergeCell ref="AJ35:AK35"/>
    <mergeCell ref="AG4:AI4"/>
    <mergeCell ref="AJ4:AL4"/>
    <mergeCell ref="AG6:AI6"/>
    <mergeCell ref="AJ6:AL6"/>
    <mergeCell ref="AC4:AE4"/>
    <mergeCell ref="Z4:AB4"/>
    <mergeCell ref="T4:V4"/>
    <mergeCell ref="T6:V6"/>
    <mergeCell ref="W4:Y4"/>
    <mergeCell ref="W6:Y6"/>
    <mergeCell ref="Z6:AB6"/>
    <mergeCell ref="A4:A5"/>
    <mergeCell ref="B4:C4"/>
    <mergeCell ref="J4:K4"/>
    <mergeCell ref="R6:S6"/>
    <mergeCell ref="D6:E6"/>
    <mergeCell ref="F6:G6"/>
    <mergeCell ref="R4:S4"/>
    <mergeCell ref="P4:Q4"/>
    <mergeCell ref="N6:O6"/>
    <mergeCell ref="L35:M35"/>
    <mergeCell ref="N35:O35"/>
    <mergeCell ref="P35:Q35"/>
    <mergeCell ref="R35:S35"/>
    <mergeCell ref="D4:E4"/>
    <mergeCell ref="F35:G35"/>
    <mergeCell ref="L4:M4"/>
    <mergeCell ref="L6:M6"/>
    <mergeCell ref="H35:I35"/>
    <mergeCell ref="F4:G4"/>
    <mergeCell ref="H4:I4"/>
    <mergeCell ref="J35:K35"/>
    <mergeCell ref="N4:O4"/>
    <mergeCell ref="B6:C6"/>
    <mergeCell ref="AV6:AX6"/>
    <mergeCell ref="AV35:AW35"/>
    <mergeCell ref="AS4:AU4"/>
    <mergeCell ref="AS6:AU6"/>
    <mergeCell ref="AS35:AT35"/>
    <mergeCell ref="AV4:AX4"/>
    <mergeCell ref="H6:I6"/>
    <mergeCell ref="P6:Q6"/>
    <mergeCell ref="A79:AG79"/>
    <mergeCell ref="A81:AG81"/>
    <mergeCell ref="J6:K6"/>
    <mergeCell ref="T35:U35"/>
    <mergeCell ref="AG35:AH35"/>
    <mergeCell ref="AC6:AE6"/>
    <mergeCell ref="Z35:AA35"/>
    <mergeCell ref="W35:X35"/>
    <mergeCell ref="B35:C35"/>
    <mergeCell ref="D35:E35"/>
    <mergeCell ref="CH4:CJ4"/>
    <mergeCell ref="CH6:CJ6"/>
    <mergeCell ref="BE35:BF35"/>
    <mergeCell ref="BH4:BJ4"/>
    <mergeCell ref="BH6:BJ6"/>
    <mergeCell ref="BH35:BI35"/>
    <mergeCell ref="BE4:BG4"/>
    <mergeCell ref="BE6:BG6"/>
    <mergeCell ref="BK35:BL35"/>
    <mergeCell ref="BN4:BP4"/>
    <mergeCell ref="BN6:BP6"/>
    <mergeCell ref="BN35:BO35"/>
    <mergeCell ref="BK4:BM4"/>
    <mergeCell ref="BK6:BM6"/>
    <mergeCell ref="CH35:CI35"/>
    <mergeCell ref="CE4:CG4"/>
    <mergeCell ref="CE6:CG6"/>
    <mergeCell ref="CE35:CF35"/>
    <mergeCell ref="CQ35:CR35"/>
    <mergeCell ref="CK35:CL35"/>
    <mergeCell ref="CK4:CM4"/>
    <mergeCell ref="CK6:CM6"/>
    <mergeCell ref="CQ4:CS4"/>
    <mergeCell ref="CQ6:CS6"/>
    <mergeCell ref="BY35:BZ35"/>
    <mergeCell ref="BV4:BX4"/>
    <mergeCell ref="BV35:BW35"/>
    <mergeCell ref="BV6:BX6"/>
    <mergeCell ref="CB35:CC35"/>
    <mergeCell ref="CN4:CP4"/>
    <mergeCell ref="CN6:CP6"/>
    <mergeCell ref="CN35:CO35"/>
    <mergeCell ref="CB4:CD4"/>
    <mergeCell ref="CB6:CD6"/>
    <mergeCell ref="EF4:EH4"/>
    <mergeCell ref="EF6:EH6"/>
    <mergeCell ref="EF35:EG35"/>
    <mergeCell ref="DT6:DV6"/>
    <mergeCell ref="DT35:DU35"/>
    <mergeCell ref="BS35:BT35"/>
    <mergeCell ref="BS4:BU4"/>
    <mergeCell ref="BS6:BU6"/>
    <mergeCell ref="BY4:CA4"/>
    <mergeCell ref="BY6:CA6"/>
    <mergeCell ref="EL4:EN4"/>
    <mergeCell ref="EL6:EN6"/>
    <mergeCell ref="EL35:EM35"/>
    <mergeCell ref="EI4:EK4"/>
    <mergeCell ref="EI6:EK6"/>
    <mergeCell ref="EI35:EJ35"/>
    <mergeCell ref="EL93:EN93"/>
    <mergeCell ref="EL94:EN94"/>
    <mergeCell ref="EL96:EM96"/>
    <mergeCell ref="EO96:EP96"/>
    <mergeCell ref="A1:A3"/>
    <mergeCell ref="EL88:EN88"/>
    <mergeCell ref="EL89:EN89"/>
    <mergeCell ref="EL90:EN90"/>
    <mergeCell ref="EL91:EN91"/>
    <mergeCell ref="EL92:EN92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2012-07-24T06:37:14Z</cp:lastPrinted>
  <dcterms:created xsi:type="dcterms:W3CDTF">2008-10-01T07:10:45Z</dcterms:created>
  <dcterms:modified xsi:type="dcterms:W3CDTF">2013-08-09T06:16:07Z</dcterms:modified>
  <cp:category/>
  <cp:version/>
  <cp:contentType/>
  <cp:contentStatus/>
</cp:coreProperties>
</file>