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/>
  <calcPr fullCalcOnLoad="1"/>
</workbook>
</file>

<file path=xl/sharedStrings.xml><?xml version="1.0" encoding="utf-8"?>
<sst xmlns="http://schemas.openxmlformats.org/spreadsheetml/2006/main" count="226" uniqueCount="163">
  <si>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</si>
  <si>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</si>
  <si>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</si>
  <si>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</si>
  <si>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</si>
  <si>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</si>
  <si>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</si>
  <si>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</si>
  <si>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</si>
  <si>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</si>
  <si>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</si>
  <si>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</si>
  <si>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</si>
  <si>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</si>
  <si>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</si>
  <si>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</si>
  <si>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</si>
  <si>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</si>
  <si>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</si>
  <si>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</si>
  <si>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</si>
  <si>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</si>
  <si>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</si>
  <si>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</si>
  <si>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</si>
  <si>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</si>
  <si>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</si>
  <si>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</si>
  <si>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</si>
  <si>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</si>
  <si>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</si>
  <si>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</si>
  <si>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</si>
  <si>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</si>
  <si>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(многоквартирный дом с газовыми плитами и повышающими насосами)</t>
  </si>
  <si>
    <t>Уборка мусоропроводов</t>
  </si>
  <si>
    <t>Уборка лестничных клеток*</t>
  </si>
  <si>
    <t>Обслуживание лифтов*</t>
  </si>
  <si>
    <t>ежедневно с 06.00 - 23.00час.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</si>
  <si>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</si>
  <si>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</si>
  <si>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</si>
  <si>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</si>
  <si>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</si>
  <si>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</si>
  <si>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</si>
  <si>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</si>
  <si>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</si>
  <si>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перевод реле времени</t>
  </si>
  <si>
    <t>ревизия ВРУ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</si>
  <si>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</si>
  <si>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</si>
  <si>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</si>
  <si>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</si>
  <si>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</si>
  <si>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</si>
  <si>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</si>
  <si>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</si>
  <si>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</si>
  <si>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</si>
  <si>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</si>
  <si>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</si>
  <si>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</si>
  <si>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</si>
  <si>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</si>
  <si>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</si>
  <si>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</si>
  <si>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</si>
  <si>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</si>
  <si>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</si>
  <si>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</si>
  <si>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</si>
  <si>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</si>
  <si>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</si>
  <si>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</si>
  <si>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</si>
  <si>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</si>
  <si>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</si>
  <si>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</si>
  <si>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</si>
  <si>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</si>
  <si>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</si>
  <si>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проверка вентиляционных каналов и канализационных вытяжек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</si>
  <si>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</si>
  <si>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</si>
  <si>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</si>
  <si>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</si>
  <si>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ревизия ШР, ЩЭ</t>
  </si>
  <si>
    <t>ремонт кровли</t>
  </si>
  <si>
    <t>ремонт панельных швов</t>
  </si>
  <si>
    <t>ремонт цоколя</t>
  </si>
  <si>
    <t>ремонт отмостки</t>
  </si>
  <si>
    <t>смена запорной арматуры на отоплении</t>
  </si>
  <si>
    <t>смена запорной арматуры на водоснабжении</t>
  </si>
  <si>
    <t>установка воздухоотводчиков</t>
  </si>
  <si>
    <t>смена задвижек на отоплении</t>
  </si>
  <si>
    <t>электроосвещение (освещение подвала,установка датчиков движения)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</si>
  <si>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</si>
  <si>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</si>
  <si>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</si>
  <si>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</si>
  <si>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</si>
  <si>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профилактический осмотр мусоропроводов</t>
  </si>
  <si>
    <t>2 раза в месяц</t>
  </si>
  <si>
    <t>удаление мусора из мусороприемных камер</t>
  </si>
  <si>
    <t>ежедневно</t>
  </si>
  <si>
    <t>уборка мусороприемных камер</t>
  </si>
  <si>
    <t>уборка загрузочных клапанов мусоропроводов</t>
  </si>
  <si>
    <t>1 раз в неделю</t>
  </si>
  <si>
    <t>устранение засоров</t>
  </si>
  <si>
    <t>подметание полов во всех помещениях общего пользования</t>
  </si>
  <si>
    <t>влажная уборка помещений</t>
  </si>
  <si>
    <t>протирка стен, дверей входных, оконных решеток, шкафов для электросчетчиков, почтовых ящиков</t>
  </si>
  <si>
    <t>влажная протирка подоконников, отопительных приборов</t>
  </si>
  <si>
    <t>уборка площадки перед входом в подъезд</t>
  </si>
  <si>
    <t>Погашение задолженности прошлых периодов</t>
  </si>
  <si>
    <t>ВСЕГО :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</si>
  <si>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</si>
  <si>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</si>
  <si>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</si>
  <si>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</si>
  <si>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</si>
  <si>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</si>
  <si>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</si>
  <si>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</si>
  <si>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</si>
  <si>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Расчет размера платы за содержание и ремонт общего имущества в многоквартирном доме</t>
  </si>
  <si>
    <t>1 раз в 4 месяца</t>
  </si>
  <si>
    <t>ВСЕГО:</t>
  </si>
  <si>
    <t>Дополнительные работы  по текущему ремонту, в т.ч.:</t>
  </si>
  <si>
    <t>по состоянию на 1.05.2012г.</t>
  </si>
  <si>
    <t>замена общедомых электросчетчиков</t>
  </si>
  <si>
    <t>ревизия задвижек  ХВС (д.80мм-3шт.)</t>
  </si>
  <si>
    <t>2013 -2014 гг.</t>
  </si>
  <si>
    <t>(стоимость услуг увеличена на 7% в соответствии с уровнем инфляции 2012г.)</t>
  </si>
  <si>
    <t>по адресу: ул.Ленинского Комсомола, д.55 (Sобщ.=6070,2м2, Sзем.уч.=3256,35 м2)</t>
  </si>
  <si>
    <t>окос травы</t>
  </si>
  <si>
    <t>2-3 раза</t>
  </si>
  <si>
    <t>Ремонт мусорокамер (согласно СанПиН 2.1.2.2645-10 утвержденного Постановлением Главного госуд.сан.врача от 10.06.2010г. №64)</t>
  </si>
  <si>
    <t>ремонт полов в мусорокамере</t>
  </si>
  <si>
    <t>ремонт стен в мусорокамере</t>
  </si>
  <si>
    <t>восстановление резиновых уплотнителей на крышках камер</t>
  </si>
  <si>
    <t>восстановление водоснабжения в мксорокамерах</t>
  </si>
  <si>
    <t>замена контейнеров 3 шт.</t>
  </si>
  <si>
    <t>Санобработка мусорокамер (согласно СанПиН 2.1.2.2645-10 утвержденного Постановлением Главного госуд.сан.врача от 10.06.2010г. №64)</t>
  </si>
  <si>
    <t>6 раз в год (апрель- сентябрь)</t>
  </si>
  <si>
    <t>восстановление шибера на мусоропроводах 3 шт.</t>
  </si>
  <si>
    <t>ревизия задвижек отопления ( д.80мм-11шт.)</t>
  </si>
  <si>
    <t>подключение системы отопления с регулировкой</t>
  </si>
  <si>
    <t>замена  КИП манометры 8 шт.,термометры 8 шт.</t>
  </si>
  <si>
    <t>ревизия задвижек ГВС (д. 80 мм-3шт.)</t>
  </si>
  <si>
    <t>замена  КИП на ВВП манометры 5 шт., термометры 5 шт.</t>
  </si>
  <si>
    <t>замена  КИП манометры 1 шт.</t>
  </si>
  <si>
    <t>замена трансформатора тока (1 узел учета/ 3ТТ)</t>
  </si>
  <si>
    <t>1 раз в 4 года</t>
  </si>
  <si>
    <t>Сбор, вывоз и утилизация ТБО, руб/м2</t>
  </si>
  <si>
    <t>Ремонт мягкой кровли 154 м2</t>
  </si>
  <si>
    <t>Демонтаж приямков ( 3 шт)</t>
  </si>
  <si>
    <t>Ремонт покрытия козырьков подъездов (18 м2)</t>
  </si>
  <si>
    <t>Смена задвижек на ХВС  (общий ввод) диам.100 мм - 1 шт.</t>
  </si>
  <si>
    <t>укрепление трубопроводов канализации (кирпич)</t>
  </si>
  <si>
    <t>ремонт освещения подходов к машинному отделению лифта</t>
  </si>
  <si>
    <t>Смена регистра отопления на лестничной клетке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</si>
</sst>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9"/>
      <name val="Arial Black"/>
      <family val="2"/>
    </font>
    <font>
      <sz val="10"/>
      <name val="Arial"/>
      <family val="2"/>
    </font>
    <font>
      <b/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18" fillId="24" borderId="11" xfId="0" applyNumberFormat="1" applyFont="1" applyFill="1" applyBorder="1" applyAlignment="1">
      <alignment horizontal="center" vertical="center" wrapText="1"/>
    </xf>
    <xf numFmtId="2" fontId="0" fillId="24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2" fontId="19" fillId="24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4" fillId="0" borderId="12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24" borderId="16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left" vertical="center" wrapText="1"/>
    </xf>
    <xf numFmtId="2" fontId="0" fillId="24" borderId="18" xfId="0" applyNumberFormat="1" applyFont="1" applyFill="1" applyBorder="1" applyAlignment="1">
      <alignment horizontal="center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center" vertical="center" wrapText="1"/>
    </xf>
    <xf numFmtId="2" fontId="18" fillId="0" borderId="21" xfId="0" applyNumberFormat="1" applyFont="1" applyFill="1" applyBorder="1" applyAlignment="1">
      <alignment horizontal="center" vertical="center" wrapText="1"/>
    </xf>
    <xf numFmtId="2" fontId="19" fillId="24" borderId="22" xfId="0" applyNumberFormat="1" applyFont="1" applyFill="1" applyBorder="1" applyAlignment="1">
      <alignment horizontal="center"/>
    </xf>
    <xf numFmtId="2" fontId="18" fillId="24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2" fontId="19" fillId="24" borderId="23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textRotation="90" wrapText="1"/>
    </xf>
    <xf numFmtId="0" fontId="18" fillId="0" borderId="25" xfId="0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4" fontId="25" fillId="24" borderId="12" xfId="0" applyNumberFormat="1" applyFont="1" applyFill="1" applyBorder="1" applyAlignment="1">
      <alignment horizontal="center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" fontId="25" fillId="24" borderId="13" xfId="0" applyNumberFormat="1" applyFont="1" applyFill="1" applyBorder="1" applyAlignment="1">
      <alignment horizontal="left" vertical="center" wrapText="1"/>
    </xf>
    <xf numFmtId="2" fontId="19" fillId="24" borderId="14" xfId="0" applyNumberFormat="1" applyFont="1" applyFill="1" applyBorder="1" applyAlignment="1">
      <alignment horizontal="center"/>
    </xf>
    <xf numFmtId="2" fontId="19" fillId="24" borderId="27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2" fontId="0" fillId="24" borderId="29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/>
    </xf>
    <xf numFmtId="2" fontId="20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25" fillId="0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9" fillId="0" borderId="0" xfId="0" applyNumberFormat="1" applyFont="1" applyFill="1" applyAlignment="1">
      <alignment/>
    </xf>
    <xf numFmtId="0" fontId="0" fillId="24" borderId="12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18" fillId="25" borderId="13" xfId="0" applyFont="1" applyFill="1" applyBorder="1" applyAlignment="1">
      <alignment horizontal="left" vertical="center" wrapText="1"/>
    </xf>
    <xf numFmtId="0" fontId="18" fillId="25" borderId="12" xfId="0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18" fillId="25" borderId="15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18" fillId="0" borderId="3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2" fontId="18" fillId="24" borderId="12" xfId="0" applyNumberFormat="1" applyFont="1" applyFill="1" applyBorder="1" applyAlignment="1">
      <alignment horizontal="center"/>
    </xf>
    <xf numFmtId="2" fontId="18" fillId="24" borderId="2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/>
    </xf>
    <xf numFmtId="2" fontId="19" fillId="0" borderId="12" xfId="0" applyNumberFormat="1" applyFont="1" applyFill="1" applyBorder="1" applyAlignment="1">
      <alignment horizontal="center"/>
    </xf>
    <xf numFmtId="2" fontId="25" fillId="0" borderId="12" xfId="0" applyNumberFormat="1" applyFont="1" applyFill="1" applyBorder="1" applyAlignment="1">
      <alignment horizontal="center"/>
    </xf>
    <xf numFmtId="0" fontId="20" fillId="26" borderId="0" xfId="0" applyFont="1" applyFill="1" applyAlignment="1">
      <alignment horizontal="center"/>
    </xf>
    <xf numFmtId="2" fontId="25" fillId="25" borderId="12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2" fontId="0" fillId="25" borderId="11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2" fontId="0" fillId="24" borderId="0" xfId="0" applyNumberFormat="1" applyFont="1" applyFill="1" applyBorder="1" applyAlignment="1">
      <alignment horizontal="center" vertical="center" wrapText="1"/>
    </xf>
    <xf numFmtId="2" fontId="0" fillId="25" borderId="0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0" borderId="31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tabSelected="1" zoomScale="75" zoomScaleNormal="75" zoomScalePageLayoutView="0" workbookViewId="0" topLeftCell="A105">
      <selection activeCell="A159" sqref="A159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30" hidden="1" customWidth="1"/>
    <col min="7" max="7" width="13.875" style="1" customWidth="1"/>
    <col min="8" max="8" width="20.875" style="30" customWidth="1"/>
    <col min="9" max="9" width="15.375" style="1" customWidth="1"/>
    <col min="10" max="10" width="15.375" style="1" hidden="1" customWidth="1"/>
    <col min="11" max="11" width="15.375" style="67" hidden="1" customWidth="1"/>
    <col min="12" max="14" width="15.375" style="1" customWidth="1"/>
    <col min="15" max="16384" width="9.125" style="1" customWidth="1"/>
  </cols>
  <sheetData>
    <row r="1" spans="1:8" ht="16.5" customHeight="1">
      <c r="A1" s="107" t="s">
        <v>0</v>
      </c>
      <c r="B1" s="108"/>
      <c r="C1" s="108"/>
      <c r="D1" s="108"/>
      <c r="E1" s="108"/>
      <c r="F1" s="108"/>
      <c r="G1" s="108"/>
      <c r="H1" s="108"/>
    </row>
    <row r="2" spans="2:8" ht="12.75" customHeight="1">
      <c r="B2" s="109" t="s">
        <v>1</v>
      </c>
      <c r="C2" s="109"/>
      <c r="D2" s="109"/>
      <c r="E2" s="109"/>
      <c r="F2" s="109"/>
      <c r="G2" s="108"/>
      <c r="H2" s="108"/>
    </row>
    <row r="3" spans="1:8" ht="21" customHeight="1">
      <c r="A3" s="95" t="s">
        <v>133</v>
      </c>
      <c r="B3" s="109" t="s">
        <v>2</v>
      </c>
      <c r="C3" s="109"/>
      <c r="D3" s="109"/>
      <c r="E3" s="109"/>
      <c r="F3" s="109"/>
      <c r="G3" s="108"/>
      <c r="H3" s="108"/>
    </row>
    <row r="4" spans="2:8" ht="14.25" customHeight="1">
      <c r="B4" s="109" t="s">
        <v>42</v>
      </c>
      <c r="C4" s="109"/>
      <c r="D4" s="109"/>
      <c r="E4" s="109"/>
      <c r="F4" s="109"/>
      <c r="G4" s="108"/>
      <c r="H4" s="108"/>
    </row>
    <row r="5" spans="1:11" ht="22.5" customHeight="1">
      <c r="A5" s="112"/>
      <c r="B5" s="113"/>
      <c r="C5" s="113"/>
      <c r="D5" s="113"/>
      <c r="E5" s="113"/>
      <c r="F5" s="113"/>
      <c r="G5" s="113"/>
      <c r="H5" s="113"/>
      <c r="K5" s="1"/>
    </row>
    <row r="6" spans="1:11" ht="18.75" customHeight="1">
      <c r="A6" s="114" t="s">
        <v>134</v>
      </c>
      <c r="B6" s="115"/>
      <c r="C6" s="115"/>
      <c r="D6" s="115"/>
      <c r="E6" s="115"/>
      <c r="F6" s="115"/>
      <c r="G6" s="115"/>
      <c r="H6" s="115"/>
      <c r="K6" s="1"/>
    </row>
    <row r="7" spans="1:11" s="2" customFormat="1" ht="21.75" customHeight="1">
      <c r="A7" s="110" t="s">
        <v>3</v>
      </c>
      <c r="B7" s="110"/>
      <c r="C7" s="110"/>
      <c r="D7" s="110"/>
      <c r="E7" s="110"/>
      <c r="F7" s="110"/>
      <c r="G7" s="110"/>
      <c r="H7" s="110"/>
      <c r="K7" s="68"/>
    </row>
    <row r="8" spans="1:8" s="3" customFormat="1" ht="18.75" customHeight="1">
      <c r="A8" s="110" t="s">
        <v>135</v>
      </c>
      <c r="B8" s="110"/>
      <c r="C8" s="110"/>
      <c r="D8" s="110"/>
      <c r="E8" s="111"/>
      <c r="F8" s="111"/>
      <c r="G8" s="111"/>
      <c r="H8" s="111"/>
    </row>
    <row r="9" spans="1:8" s="4" customFormat="1" ht="17.25" customHeight="1">
      <c r="A9" s="116" t="s">
        <v>34</v>
      </c>
      <c r="B9" s="116"/>
      <c r="C9" s="116"/>
      <c r="D9" s="116"/>
      <c r="E9" s="117"/>
      <c r="F9" s="117"/>
      <c r="G9" s="117"/>
      <c r="H9" s="117"/>
    </row>
    <row r="10" spans="1:8" s="3" customFormat="1" ht="20.25" customHeight="1" thickBot="1">
      <c r="A10" s="118" t="s">
        <v>126</v>
      </c>
      <c r="B10" s="118"/>
      <c r="C10" s="118"/>
      <c r="D10" s="118"/>
      <c r="E10" s="119"/>
      <c r="F10" s="119"/>
      <c r="G10" s="119"/>
      <c r="H10" s="119"/>
    </row>
    <row r="11" spans="1:11" s="6" customFormat="1" ht="133.5" customHeight="1">
      <c r="A11" s="49" t="s">
        <v>4</v>
      </c>
      <c r="B11" s="50" t="s">
        <v>5</v>
      </c>
      <c r="C11" s="51" t="s">
        <v>6</v>
      </c>
      <c r="D11" s="51" t="s">
        <v>43</v>
      </c>
      <c r="E11" s="51" t="s">
        <v>6</v>
      </c>
      <c r="F11" s="52" t="s">
        <v>7</v>
      </c>
      <c r="G11" s="51" t="s">
        <v>6</v>
      </c>
      <c r="H11" s="52" t="s">
        <v>7</v>
      </c>
      <c r="K11" s="69"/>
    </row>
    <row r="12" spans="1:11" s="7" customFormat="1" ht="12.75">
      <c r="A12" s="56">
        <v>1</v>
      </c>
      <c r="B12" s="10">
        <v>2</v>
      </c>
      <c r="C12" s="10">
        <v>3</v>
      </c>
      <c r="D12" s="10"/>
      <c r="E12" s="10">
        <v>3</v>
      </c>
      <c r="F12" s="53">
        <v>4</v>
      </c>
      <c r="G12" s="10">
        <v>3</v>
      </c>
      <c r="H12" s="57">
        <v>4</v>
      </c>
      <c r="K12" s="70"/>
    </row>
    <row r="13" spans="1:11" s="7" customFormat="1" ht="41.25" customHeight="1">
      <c r="A13" s="120" t="s">
        <v>8</v>
      </c>
      <c r="B13" s="121"/>
      <c r="C13" s="121"/>
      <c r="D13" s="121"/>
      <c r="E13" s="121"/>
      <c r="F13" s="121"/>
      <c r="G13" s="122"/>
      <c r="H13" s="123"/>
      <c r="K13" s="70"/>
    </row>
    <row r="14" spans="1:12" s="6" customFormat="1" ht="18.75" customHeight="1">
      <c r="A14" s="11" t="s">
        <v>9</v>
      </c>
      <c r="B14" s="12"/>
      <c r="C14" s="14">
        <f>F14*12</f>
        <v>0</v>
      </c>
      <c r="D14" s="80">
        <f>G14*I14</f>
        <v>174821.75999999998</v>
      </c>
      <c r="E14" s="80">
        <f>H14*12</f>
        <v>28.799999999999997</v>
      </c>
      <c r="F14" s="80"/>
      <c r="G14" s="80">
        <f>H14*12</f>
        <v>28.799999999999997</v>
      </c>
      <c r="H14" s="80">
        <v>2.4</v>
      </c>
      <c r="I14" s="6">
        <v>6070.2</v>
      </c>
      <c r="J14" s="6">
        <v>1.07</v>
      </c>
      <c r="K14" s="69">
        <v>2.2363</v>
      </c>
      <c r="L14" s="6">
        <v>6458</v>
      </c>
    </row>
    <row r="15" spans="1:11" s="48" customFormat="1" ht="29.25" customHeight="1">
      <c r="A15" s="58" t="s">
        <v>117</v>
      </c>
      <c r="B15" s="54" t="s">
        <v>118</v>
      </c>
      <c r="C15" s="55"/>
      <c r="D15" s="96"/>
      <c r="E15" s="96"/>
      <c r="F15" s="96"/>
      <c r="G15" s="96"/>
      <c r="H15" s="96"/>
      <c r="K15" s="71"/>
    </row>
    <row r="16" spans="1:11" s="48" customFormat="1" ht="12.75">
      <c r="A16" s="58" t="s">
        <v>119</v>
      </c>
      <c r="B16" s="54" t="s">
        <v>118</v>
      </c>
      <c r="C16" s="55"/>
      <c r="D16" s="96"/>
      <c r="E16" s="96"/>
      <c r="F16" s="96"/>
      <c r="G16" s="96"/>
      <c r="H16" s="96"/>
      <c r="K16" s="71"/>
    </row>
    <row r="17" spans="1:11" s="48" customFormat="1" ht="12.75">
      <c r="A17" s="58" t="s">
        <v>120</v>
      </c>
      <c r="B17" s="54" t="s">
        <v>121</v>
      </c>
      <c r="C17" s="55"/>
      <c r="D17" s="96"/>
      <c r="E17" s="96"/>
      <c r="F17" s="96"/>
      <c r="G17" s="96"/>
      <c r="H17" s="96"/>
      <c r="K17" s="71"/>
    </row>
    <row r="18" spans="1:11" s="48" customFormat="1" ht="12.75">
      <c r="A18" s="58" t="s">
        <v>122</v>
      </c>
      <c r="B18" s="54" t="s">
        <v>118</v>
      </c>
      <c r="C18" s="55"/>
      <c r="D18" s="96"/>
      <c r="E18" s="96"/>
      <c r="F18" s="96"/>
      <c r="G18" s="96"/>
      <c r="H18" s="96"/>
      <c r="K18" s="71"/>
    </row>
    <row r="19" spans="1:11" s="6" customFormat="1" ht="30">
      <c r="A19" s="11" t="s">
        <v>11</v>
      </c>
      <c r="B19" s="12"/>
      <c r="C19" s="14">
        <f>F19*12</f>
        <v>0</v>
      </c>
      <c r="D19" s="80">
        <f>G19*I19</f>
        <v>120918.38399999999</v>
      </c>
      <c r="E19" s="80">
        <f>H19*12</f>
        <v>19.919999999999998</v>
      </c>
      <c r="F19" s="80"/>
      <c r="G19" s="80">
        <f>H19*12</f>
        <v>19.919999999999998</v>
      </c>
      <c r="H19" s="80">
        <v>1.66</v>
      </c>
      <c r="I19" s="6">
        <v>6070.2</v>
      </c>
      <c r="J19" s="6">
        <v>1.07</v>
      </c>
      <c r="K19" s="69">
        <v>1.5515</v>
      </c>
    </row>
    <row r="20" spans="1:11" s="6" customFormat="1" ht="15">
      <c r="A20" s="58" t="s">
        <v>97</v>
      </c>
      <c r="B20" s="54" t="s">
        <v>12</v>
      </c>
      <c r="C20" s="14"/>
      <c r="D20" s="80"/>
      <c r="E20" s="80"/>
      <c r="F20" s="80"/>
      <c r="G20" s="80"/>
      <c r="H20" s="80"/>
      <c r="K20" s="69"/>
    </row>
    <row r="21" spans="1:11" s="6" customFormat="1" ht="15">
      <c r="A21" s="58" t="s">
        <v>98</v>
      </c>
      <c r="B21" s="54" t="s">
        <v>12</v>
      </c>
      <c r="C21" s="14"/>
      <c r="D21" s="80"/>
      <c r="E21" s="80"/>
      <c r="F21" s="80"/>
      <c r="G21" s="80"/>
      <c r="H21" s="80"/>
      <c r="K21" s="69"/>
    </row>
    <row r="22" spans="1:11" s="6" customFormat="1" ht="15">
      <c r="A22" s="58" t="s">
        <v>136</v>
      </c>
      <c r="B22" s="54" t="s">
        <v>137</v>
      </c>
      <c r="C22" s="14"/>
      <c r="D22" s="80"/>
      <c r="E22" s="80"/>
      <c r="F22" s="80"/>
      <c r="G22" s="80"/>
      <c r="H22" s="80"/>
      <c r="K22" s="69"/>
    </row>
    <row r="23" spans="1:11" s="6" customFormat="1" ht="15">
      <c r="A23" s="58" t="s">
        <v>99</v>
      </c>
      <c r="B23" s="54" t="s">
        <v>12</v>
      </c>
      <c r="C23" s="14"/>
      <c r="D23" s="80"/>
      <c r="E23" s="80"/>
      <c r="F23" s="80"/>
      <c r="G23" s="80"/>
      <c r="H23" s="80"/>
      <c r="K23" s="69"/>
    </row>
    <row r="24" spans="1:11" s="6" customFormat="1" ht="25.5">
      <c r="A24" s="58" t="s">
        <v>100</v>
      </c>
      <c r="B24" s="54" t="s">
        <v>13</v>
      </c>
      <c r="C24" s="14"/>
      <c r="D24" s="80"/>
      <c r="E24" s="80"/>
      <c r="F24" s="80"/>
      <c r="G24" s="80"/>
      <c r="H24" s="80"/>
      <c r="K24" s="69"/>
    </row>
    <row r="25" spans="1:11" s="6" customFormat="1" ht="15">
      <c r="A25" s="58" t="s">
        <v>123</v>
      </c>
      <c r="B25" s="54" t="s">
        <v>12</v>
      </c>
      <c r="C25" s="14"/>
      <c r="D25" s="80"/>
      <c r="E25" s="80"/>
      <c r="F25" s="80"/>
      <c r="G25" s="80"/>
      <c r="H25" s="80"/>
      <c r="K25" s="69"/>
    </row>
    <row r="26" spans="1:11" s="6" customFormat="1" ht="15">
      <c r="A26" s="58" t="s">
        <v>124</v>
      </c>
      <c r="B26" s="54" t="s">
        <v>12</v>
      </c>
      <c r="C26" s="14"/>
      <c r="D26" s="80"/>
      <c r="E26" s="80"/>
      <c r="F26" s="80"/>
      <c r="G26" s="80"/>
      <c r="H26" s="80"/>
      <c r="K26" s="69"/>
    </row>
    <row r="27" spans="1:11" s="6" customFormat="1" ht="25.5">
      <c r="A27" s="58" t="s">
        <v>125</v>
      </c>
      <c r="B27" s="54" t="s">
        <v>101</v>
      </c>
      <c r="C27" s="14"/>
      <c r="D27" s="80"/>
      <c r="E27" s="80"/>
      <c r="F27" s="80"/>
      <c r="G27" s="80"/>
      <c r="H27" s="80"/>
      <c r="K27" s="69"/>
    </row>
    <row r="28" spans="1:12" s="13" customFormat="1" ht="18" customHeight="1">
      <c r="A28" s="11" t="s">
        <v>14</v>
      </c>
      <c r="B28" s="12" t="s">
        <v>15</v>
      </c>
      <c r="C28" s="14">
        <f>F28*12</f>
        <v>0</v>
      </c>
      <c r="D28" s="80">
        <f>G28*I28</f>
        <v>46619.136</v>
      </c>
      <c r="E28" s="80">
        <f>H28*12</f>
        <v>7.68</v>
      </c>
      <c r="F28" s="80"/>
      <c r="G28" s="80">
        <f>H28*12</f>
        <v>7.68</v>
      </c>
      <c r="H28" s="80">
        <v>0.64</v>
      </c>
      <c r="I28" s="6">
        <v>6070.2</v>
      </c>
      <c r="J28" s="6">
        <v>1.07</v>
      </c>
      <c r="K28" s="69">
        <v>0.5992000000000001</v>
      </c>
      <c r="L28" s="13">
        <v>6458</v>
      </c>
    </row>
    <row r="29" spans="1:12" s="6" customFormat="1" ht="18" customHeight="1">
      <c r="A29" s="11" t="s">
        <v>16</v>
      </c>
      <c r="B29" s="12" t="s">
        <v>17</v>
      </c>
      <c r="C29" s="14">
        <f>F29*12</f>
        <v>0</v>
      </c>
      <c r="D29" s="80">
        <f>G29*I29</f>
        <v>151512.192</v>
      </c>
      <c r="E29" s="80">
        <f>H29*12</f>
        <v>24.96</v>
      </c>
      <c r="F29" s="80"/>
      <c r="G29" s="80">
        <f>H29*12</f>
        <v>24.96</v>
      </c>
      <c r="H29" s="80">
        <v>2.08</v>
      </c>
      <c r="I29" s="6">
        <v>6070.2</v>
      </c>
      <c r="J29" s="6">
        <v>1.07</v>
      </c>
      <c r="K29" s="69">
        <v>1.9367</v>
      </c>
      <c r="L29" s="6">
        <v>6458</v>
      </c>
    </row>
    <row r="30" spans="1:11" s="6" customFormat="1" ht="15">
      <c r="A30" s="11" t="s">
        <v>35</v>
      </c>
      <c r="B30" s="12"/>
      <c r="C30" s="14">
        <f>F30*12</f>
        <v>0</v>
      </c>
      <c r="D30" s="80">
        <f>G30*I30</f>
        <v>97608.816</v>
      </c>
      <c r="E30" s="80">
        <f>H30*12</f>
        <v>16.080000000000002</v>
      </c>
      <c r="F30" s="80"/>
      <c r="G30" s="80">
        <f>H30*12</f>
        <v>16.080000000000002</v>
      </c>
      <c r="H30" s="80">
        <v>1.34</v>
      </c>
      <c r="I30" s="6">
        <v>6070.2</v>
      </c>
      <c r="J30" s="6">
        <v>1.07</v>
      </c>
      <c r="K30" s="69">
        <v>1.2519</v>
      </c>
    </row>
    <row r="31" spans="1:11" s="6" customFormat="1" ht="15" hidden="1">
      <c r="A31" s="45" t="s">
        <v>102</v>
      </c>
      <c r="B31" s="46" t="s">
        <v>103</v>
      </c>
      <c r="C31" s="14"/>
      <c r="D31" s="80"/>
      <c r="E31" s="80"/>
      <c r="F31" s="80"/>
      <c r="G31" s="80"/>
      <c r="H31" s="80">
        <v>0</v>
      </c>
      <c r="I31" s="6">
        <v>6070.2</v>
      </c>
      <c r="J31" s="6">
        <v>1.07</v>
      </c>
      <c r="K31" s="69">
        <v>0</v>
      </c>
    </row>
    <row r="32" spans="1:11" s="6" customFormat="1" ht="15" hidden="1">
      <c r="A32" s="45" t="s">
        <v>104</v>
      </c>
      <c r="B32" s="46" t="s">
        <v>105</v>
      </c>
      <c r="C32" s="14"/>
      <c r="D32" s="80"/>
      <c r="E32" s="80"/>
      <c r="F32" s="80"/>
      <c r="G32" s="80"/>
      <c r="H32" s="80">
        <v>0</v>
      </c>
      <c r="I32" s="6">
        <v>6070.2</v>
      </c>
      <c r="J32" s="6">
        <v>1.07</v>
      </c>
      <c r="K32" s="69">
        <v>0</v>
      </c>
    </row>
    <row r="33" spans="1:11" s="6" customFormat="1" ht="15" hidden="1">
      <c r="A33" s="45" t="s">
        <v>106</v>
      </c>
      <c r="B33" s="46" t="s">
        <v>105</v>
      </c>
      <c r="C33" s="14"/>
      <c r="D33" s="80"/>
      <c r="E33" s="80"/>
      <c r="F33" s="80"/>
      <c r="G33" s="80"/>
      <c r="H33" s="80">
        <v>0</v>
      </c>
      <c r="I33" s="6">
        <v>6070.2</v>
      </c>
      <c r="J33" s="6">
        <v>1.07</v>
      </c>
      <c r="K33" s="69">
        <v>0</v>
      </c>
    </row>
    <row r="34" spans="1:11" s="6" customFormat="1" ht="15" hidden="1">
      <c r="A34" s="45" t="s">
        <v>107</v>
      </c>
      <c r="B34" s="46" t="s">
        <v>108</v>
      </c>
      <c r="C34" s="14"/>
      <c r="D34" s="80"/>
      <c r="E34" s="80"/>
      <c r="F34" s="80"/>
      <c r="G34" s="80"/>
      <c r="H34" s="80">
        <v>0</v>
      </c>
      <c r="I34" s="6">
        <v>6070.2</v>
      </c>
      <c r="J34" s="6">
        <v>1.07</v>
      </c>
      <c r="K34" s="69">
        <v>0</v>
      </c>
    </row>
    <row r="35" spans="1:11" s="6" customFormat="1" ht="25.5" hidden="1">
      <c r="A35" s="45" t="s">
        <v>109</v>
      </c>
      <c r="B35" s="46" t="s">
        <v>13</v>
      </c>
      <c r="C35" s="14"/>
      <c r="D35" s="80"/>
      <c r="E35" s="80"/>
      <c r="F35" s="80"/>
      <c r="G35" s="80"/>
      <c r="H35" s="80">
        <v>0</v>
      </c>
      <c r="I35" s="6">
        <v>6070.2</v>
      </c>
      <c r="J35" s="6">
        <v>1.07</v>
      </c>
      <c r="K35" s="69">
        <v>0</v>
      </c>
    </row>
    <row r="36" spans="1:11" s="6" customFormat="1" ht="44.25" customHeight="1">
      <c r="A36" s="84" t="s">
        <v>138</v>
      </c>
      <c r="B36" s="85" t="s">
        <v>13</v>
      </c>
      <c r="C36" s="14"/>
      <c r="D36" s="80">
        <f>42353.16+16050</f>
        <v>58403.16</v>
      </c>
      <c r="E36" s="80"/>
      <c r="F36" s="80"/>
      <c r="G36" s="80">
        <f>D36/I36</f>
        <v>9.621290896510825</v>
      </c>
      <c r="H36" s="80">
        <f>G36/12</f>
        <v>0.801774241375902</v>
      </c>
      <c r="I36" s="6">
        <v>6070.2</v>
      </c>
      <c r="K36" s="69"/>
    </row>
    <row r="37" spans="1:11" s="6" customFormat="1" ht="15">
      <c r="A37" s="83" t="s">
        <v>139</v>
      </c>
      <c r="B37" s="46"/>
      <c r="C37" s="14"/>
      <c r="D37" s="80"/>
      <c r="E37" s="80"/>
      <c r="F37" s="80"/>
      <c r="G37" s="80"/>
      <c r="H37" s="80"/>
      <c r="K37" s="69"/>
    </row>
    <row r="38" spans="1:11" s="6" customFormat="1" ht="15">
      <c r="A38" s="83" t="s">
        <v>140</v>
      </c>
      <c r="B38" s="46"/>
      <c r="C38" s="14"/>
      <c r="D38" s="80"/>
      <c r="E38" s="80"/>
      <c r="F38" s="80"/>
      <c r="G38" s="80"/>
      <c r="H38" s="80"/>
      <c r="K38" s="69"/>
    </row>
    <row r="39" spans="1:11" s="6" customFormat="1" ht="15">
      <c r="A39" s="83" t="s">
        <v>141</v>
      </c>
      <c r="B39" s="46"/>
      <c r="C39" s="14"/>
      <c r="D39" s="80"/>
      <c r="E39" s="80"/>
      <c r="F39" s="80"/>
      <c r="G39" s="80"/>
      <c r="H39" s="80"/>
      <c r="K39" s="69"/>
    </row>
    <row r="40" spans="1:11" s="6" customFormat="1" ht="15">
      <c r="A40" s="83" t="s">
        <v>142</v>
      </c>
      <c r="B40" s="46"/>
      <c r="C40" s="14"/>
      <c r="D40" s="80"/>
      <c r="E40" s="80"/>
      <c r="F40" s="80"/>
      <c r="G40" s="80"/>
      <c r="H40" s="80"/>
      <c r="K40" s="69"/>
    </row>
    <row r="41" spans="1:11" s="6" customFormat="1" ht="15">
      <c r="A41" s="83" t="s">
        <v>143</v>
      </c>
      <c r="B41" s="46"/>
      <c r="C41" s="14"/>
      <c r="D41" s="80"/>
      <c r="E41" s="80"/>
      <c r="F41" s="80"/>
      <c r="G41" s="80"/>
      <c r="H41" s="80"/>
      <c r="K41" s="69"/>
    </row>
    <row r="42" spans="1:11" s="6" customFormat="1" ht="15">
      <c r="A42" s="83" t="s">
        <v>146</v>
      </c>
      <c r="B42" s="46"/>
      <c r="C42" s="14"/>
      <c r="D42" s="80"/>
      <c r="E42" s="80"/>
      <c r="F42" s="80"/>
      <c r="G42" s="80"/>
      <c r="H42" s="80"/>
      <c r="K42" s="69"/>
    </row>
    <row r="43" spans="1:11" s="6" customFormat="1" ht="45">
      <c r="A43" s="84" t="s">
        <v>144</v>
      </c>
      <c r="B43" s="85" t="s">
        <v>145</v>
      </c>
      <c r="C43" s="14"/>
      <c r="D43" s="80">
        <f>18916.67*3</f>
        <v>56750.009999999995</v>
      </c>
      <c r="E43" s="80"/>
      <c r="F43" s="80"/>
      <c r="G43" s="80">
        <f>D43/I43</f>
        <v>9.348952258574675</v>
      </c>
      <c r="H43" s="80">
        <f>G43/12</f>
        <v>0.7790793548812229</v>
      </c>
      <c r="I43" s="6">
        <v>6070.2</v>
      </c>
      <c r="K43" s="69"/>
    </row>
    <row r="44" spans="1:11" s="6" customFormat="1" ht="15">
      <c r="A44" s="11" t="s">
        <v>36</v>
      </c>
      <c r="B44" s="12"/>
      <c r="C44" s="14">
        <f>F44*12</f>
        <v>0</v>
      </c>
      <c r="D44" s="80">
        <f>G44*I44</f>
        <v>113634.14399999999</v>
      </c>
      <c r="E44" s="80">
        <f>H44*12</f>
        <v>18.72</v>
      </c>
      <c r="F44" s="80"/>
      <c r="G44" s="80">
        <f>H44*12</f>
        <v>18.72</v>
      </c>
      <c r="H44" s="80">
        <v>1.56</v>
      </c>
      <c r="I44" s="6">
        <v>6070.2</v>
      </c>
      <c r="J44" s="6">
        <v>1.07</v>
      </c>
      <c r="K44" s="69">
        <v>1.4552000000000003</v>
      </c>
    </row>
    <row r="45" spans="1:11" s="6" customFormat="1" ht="15" hidden="1">
      <c r="A45" s="45" t="s">
        <v>110</v>
      </c>
      <c r="B45" s="46" t="s">
        <v>105</v>
      </c>
      <c r="C45" s="14"/>
      <c r="D45" s="80"/>
      <c r="E45" s="80"/>
      <c r="F45" s="80"/>
      <c r="G45" s="80"/>
      <c r="H45" s="80">
        <v>0</v>
      </c>
      <c r="I45" s="6">
        <v>6070.2</v>
      </c>
      <c r="J45" s="6">
        <v>1.07</v>
      </c>
      <c r="K45" s="69">
        <v>0</v>
      </c>
    </row>
    <row r="46" spans="1:11" s="6" customFormat="1" ht="15" hidden="1">
      <c r="A46" s="45" t="s">
        <v>111</v>
      </c>
      <c r="B46" s="46" t="s">
        <v>108</v>
      </c>
      <c r="C46" s="14"/>
      <c r="D46" s="80"/>
      <c r="E46" s="80"/>
      <c r="F46" s="80"/>
      <c r="G46" s="80"/>
      <c r="H46" s="80">
        <v>0</v>
      </c>
      <c r="I46" s="6">
        <v>6070.2</v>
      </c>
      <c r="J46" s="6">
        <v>1.07</v>
      </c>
      <c r="K46" s="69">
        <v>0</v>
      </c>
    </row>
    <row r="47" spans="1:11" s="6" customFormat="1" ht="25.5" hidden="1">
      <c r="A47" s="45" t="s">
        <v>112</v>
      </c>
      <c r="B47" s="46" t="s">
        <v>18</v>
      </c>
      <c r="C47" s="14"/>
      <c r="D47" s="80"/>
      <c r="E47" s="80"/>
      <c r="F47" s="80"/>
      <c r="G47" s="80"/>
      <c r="H47" s="80">
        <v>0</v>
      </c>
      <c r="I47" s="6">
        <v>6070.2</v>
      </c>
      <c r="J47" s="6">
        <v>1.07</v>
      </c>
      <c r="K47" s="69">
        <v>0</v>
      </c>
    </row>
    <row r="48" spans="1:11" s="6" customFormat="1" ht="15" hidden="1">
      <c r="A48" s="45" t="s">
        <v>113</v>
      </c>
      <c r="B48" s="46" t="s">
        <v>23</v>
      </c>
      <c r="C48" s="14"/>
      <c r="D48" s="80"/>
      <c r="E48" s="80"/>
      <c r="F48" s="80"/>
      <c r="G48" s="80"/>
      <c r="H48" s="80">
        <v>0</v>
      </c>
      <c r="I48" s="6">
        <v>6070.2</v>
      </c>
      <c r="J48" s="6">
        <v>1.07</v>
      </c>
      <c r="K48" s="69">
        <v>0</v>
      </c>
    </row>
    <row r="49" spans="1:11" s="6" customFormat="1" ht="15" hidden="1">
      <c r="A49" s="45" t="s">
        <v>114</v>
      </c>
      <c r="B49" s="46" t="s">
        <v>108</v>
      </c>
      <c r="C49" s="14"/>
      <c r="D49" s="80"/>
      <c r="E49" s="80"/>
      <c r="F49" s="80"/>
      <c r="G49" s="80"/>
      <c r="H49" s="80">
        <v>0</v>
      </c>
      <c r="I49" s="6">
        <v>6070.2</v>
      </c>
      <c r="J49" s="6">
        <v>1.07</v>
      </c>
      <c r="K49" s="69">
        <v>0</v>
      </c>
    </row>
    <row r="50" spans="1:11" s="6" customFormat="1" ht="26.25" customHeight="1">
      <c r="A50" s="11" t="s">
        <v>37</v>
      </c>
      <c r="B50" s="31" t="s">
        <v>38</v>
      </c>
      <c r="C50" s="14">
        <f>F50*12</f>
        <v>0</v>
      </c>
      <c r="D50" s="80">
        <f aca="true" t="shared" si="0" ref="D50:D59">G50*I50</f>
        <v>241836.76799999998</v>
      </c>
      <c r="E50" s="80">
        <f>H50*12</f>
        <v>39.839999999999996</v>
      </c>
      <c r="F50" s="80"/>
      <c r="G50" s="80">
        <f aca="true" t="shared" si="1" ref="G50:G59">H50*12</f>
        <v>39.839999999999996</v>
      </c>
      <c r="H50" s="80">
        <v>3.32</v>
      </c>
      <c r="I50" s="6">
        <v>6070.2</v>
      </c>
      <c r="J50" s="6">
        <v>1.07</v>
      </c>
      <c r="K50" s="69">
        <v>3.103</v>
      </c>
    </row>
    <row r="51" spans="1:11" s="7" customFormat="1" ht="30">
      <c r="A51" s="11" t="s">
        <v>62</v>
      </c>
      <c r="B51" s="12" t="s">
        <v>10</v>
      </c>
      <c r="C51" s="14"/>
      <c r="D51" s="80">
        <v>1733.72</v>
      </c>
      <c r="E51" s="80"/>
      <c r="F51" s="80"/>
      <c r="G51" s="80">
        <f>D51/I51</f>
        <v>0.285611676715759</v>
      </c>
      <c r="H51" s="80">
        <f>G51/12</f>
        <v>0.023800973059646582</v>
      </c>
      <c r="I51" s="6">
        <v>6070.2</v>
      </c>
      <c r="J51" s="6">
        <v>1.07</v>
      </c>
      <c r="K51" s="69">
        <v>0.021400000000000002</v>
      </c>
    </row>
    <row r="52" spans="1:11" s="7" customFormat="1" ht="29.25" customHeight="1">
      <c r="A52" s="11" t="s">
        <v>86</v>
      </c>
      <c r="B52" s="12" t="s">
        <v>10</v>
      </c>
      <c r="C52" s="14"/>
      <c r="D52" s="80">
        <v>1733.72</v>
      </c>
      <c r="E52" s="80"/>
      <c r="F52" s="80"/>
      <c r="G52" s="80">
        <f>D52/I52</f>
        <v>0.285611676715759</v>
      </c>
      <c r="H52" s="80">
        <f>G52/12</f>
        <v>0.023800973059646582</v>
      </c>
      <c r="I52" s="6">
        <v>6070.2</v>
      </c>
      <c r="J52" s="6">
        <v>1.07</v>
      </c>
      <c r="K52" s="69">
        <v>0.021400000000000002</v>
      </c>
    </row>
    <row r="53" spans="1:12" s="7" customFormat="1" ht="21" customHeight="1">
      <c r="A53" s="11" t="s">
        <v>63</v>
      </c>
      <c r="B53" s="12" t="s">
        <v>10</v>
      </c>
      <c r="C53" s="14"/>
      <c r="D53" s="80">
        <f>10948.1*I53/L53</f>
        <v>10290.671511303808</v>
      </c>
      <c r="E53" s="80"/>
      <c r="F53" s="80"/>
      <c r="G53" s="80">
        <f>D53/I53</f>
        <v>1.6952771755961598</v>
      </c>
      <c r="H53" s="80">
        <f>G53/12</f>
        <v>0.14127309796634666</v>
      </c>
      <c r="I53" s="6">
        <v>6070.2</v>
      </c>
      <c r="J53" s="6">
        <v>1.07</v>
      </c>
      <c r="K53" s="69">
        <v>0.12840000000000001</v>
      </c>
      <c r="L53" s="7">
        <v>6458</v>
      </c>
    </row>
    <row r="54" spans="1:11" s="7" customFormat="1" ht="30" hidden="1">
      <c r="A54" s="11" t="s">
        <v>64</v>
      </c>
      <c r="B54" s="12" t="s">
        <v>13</v>
      </c>
      <c r="C54" s="14"/>
      <c r="D54" s="80">
        <f t="shared" si="0"/>
        <v>0</v>
      </c>
      <c r="E54" s="80"/>
      <c r="F54" s="80"/>
      <c r="G54" s="80">
        <f t="shared" si="1"/>
        <v>0</v>
      </c>
      <c r="H54" s="80">
        <v>0</v>
      </c>
      <c r="I54" s="6">
        <v>6070.1</v>
      </c>
      <c r="J54" s="6">
        <v>1.07</v>
      </c>
      <c r="K54" s="69">
        <v>0</v>
      </c>
    </row>
    <row r="55" spans="1:11" s="7" customFormat="1" ht="30" hidden="1">
      <c r="A55" s="11" t="s">
        <v>65</v>
      </c>
      <c r="B55" s="12" t="s">
        <v>13</v>
      </c>
      <c r="C55" s="14"/>
      <c r="D55" s="80">
        <f t="shared" si="0"/>
        <v>0</v>
      </c>
      <c r="E55" s="80"/>
      <c r="F55" s="80"/>
      <c r="G55" s="80">
        <f t="shared" si="1"/>
        <v>0</v>
      </c>
      <c r="H55" s="80">
        <v>0</v>
      </c>
      <c r="I55" s="6">
        <v>6070.1</v>
      </c>
      <c r="J55" s="6">
        <v>1.07</v>
      </c>
      <c r="K55" s="69">
        <v>0</v>
      </c>
    </row>
    <row r="56" spans="1:11" s="7" customFormat="1" ht="30" hidden="1">
      <c r="A56" s="11" t="s">
        <v>66</v>
      </c>
      <c r="B56" s="12" t="s">
        <v>13</v>
      </c>
      <c r="C56" s="14"/>
      <c r="D56" s="80">
        <f t="shared" si="0"/>
        <v>0</v>
      </c>
      <c r="E56" s="80"/>
      <c r="F56" s="80"/>
      <c r="G56" s="80">
        <f t="shared" si="1"/>
        <v>0</v>
      </c>
      <c r="H56" s="80">
        <v>0</v>
      </c>
      <c r="I56" s="6">
        <v>6070.1</v>
      </c>
      <c r="J56" s="6">
        <v>1.07</v>
      </c>
      <c r="K56" s="69">
        <v>0</v>
      </c>
    </row>
    <row r="57" spans="1:11" s="7" customFormat="1" ht="30">
      <c r="A57" s="11" t="s">
        <v>65</v>
      </c>
      <c r="B57" s="12" t="s">
        <v>13</v>
      </c>
      <c r="C57" s="14"/>
      <c r="D57" s="80">
        <v>3100.59</v>
      </c>
      <c r="E57" s="80"/>
      <c r="F57" s="80"/>
      <c r="G57" s="80">
        <f>D57/I57</f>
        <v>0.5107887713749135</v>
      </c>
      <c r="H57" s="80">
        <f>G57/12</f>
        <v>0.04256573094790946</v>
      </c>
      <c r="I57" s="6">
        <v>6070.2</v>
      </c>
      <c r="J57" s="6"/>
      <c r="K57" s="69"/>
    </row>
    <row r="58" spans="1:11" s="7" customFormat="1" ht="27" customHeight="1">
      <c r="A58" s="11" t="s">
        <v>24</v>
      </c>
      <c r="B58" s="12"/>
      <c r="C58" s="14">
        <f>F58*12</f>
        <v>0</v>
      </c>
      <c r="D58" s="80">
        <f t="shared" si="0"/>
        <v>10197.936000000002</v>
      </c>
      <c r="E58" s="80">
        <f>H58*12</f>
        <v>1.6800000000000002</v>
      </c>
      <c r="F58" s="80"/>
      <c r="G58" s="80">
        <f t="shared" si="1"/>
        <v>1.6800000000000002</v>
      </c>
      <c r="H58" s="80">
        <v>0.14</v>
      </c>
      <c r="I58" s="6">
        <v>6070.2</v>
      </c>
      <c r="J58" s="6">
        <v>1.07</v>
      </c>
      <c r="K58" s="69">
        <v>0.1391</v>
      </c>
    </row>
    <row r="59" spans="1:12" s="6" customFormat="1" ht="21" customHeight="1">
      <c r="A59" s="11" t="s">
        <v>26</v>
      </c>
      <c r="B59" s="12" t="s">
        <v>27</v>
      </c>
      <c r="C59" s="14">
        <f>F59*12</f>
        <v>0</v>
      </c>
      <c r="D59" s="80">
        <f t="shared" si="0"/>
        <v>2913.696</v>
      </c>
      <c r="E59" s="80">
        <f>H59*12</f>
        <v>0.48</v>
      </c>
      <c r="F59" s="80"/>
      <c r="G59" s="80">
        <f t="shared" si="1"/>
        <v>0.48</v>
      </c>
      <c r="H59" s="80">
        <v>0.04</v>
      </c>
      <c r="I59" s="6">
        <v>6070.2</v>
      </c>
      <c r="J59" s="6">
        <v>1.07</v>
      </c>
      <c r="K59" s="69">
        <v>0.032100000000000004</v>
      </c>
      <c r="L59" s="6">
        <v>6458</v>
      </c>
    </row>
    <row r="60" spans="1:12" s="6" customFormat="1" ht="18.75" customHeight="1">
      <c r="A60" s="11" t="s">
        <v>28</v>
      </c>
      <c r="B60" s="12" t="s">
        <v>29</v>
      </c>
      <c r="C60" s="14">
        <f>F60*12</f>
        <v>0</v>
      </c>
      <c r="D60" s="80">
        <f>1658.39*I60/L60</f>
        <v>1558.804425209043</v>
      </c>
      <c r="E60" s="80">
        <f>H60*12</f>
        <v>0.25679622174047695</v>
      </c>
      <c r="F60" s="80"/>
      <c r="G60" s="80">
        <f>D60/I60</f>
        <v>0.25679622174047695</v>
      </c>
      <c r="H60" s="80">
        <f>G60/12</f>
        <v>0.021399685145039746</v>
      </c>
      <c r="I60" s="6">
        <v>6070.2</v>
      </c>
      <c r="J60" s="6">
        <v>1.07</v>
      </c>
      <c r="K60" s="69">
        <v>0.021400000000000002</v>
      </c>
      <c r="L60" s="6">
        <v>6458</v>
      </c>
    </row>
    <row r="61" spans="1:11" s="81" customFormat="1" ht="30">
      <c r="A61" s="78" t="s">
        <v>25</v>
      </c>
      <c r="B61" s="79" t="s">
        <v>127</v>
      </c>
      <c r="C61" s="80">
        <f>F61*12</f>
        <v>0</v>
      </c>
      <c r="D61" s="80">
        <v>2338.21</v>
      </c>
      <c r="E61" s="80">
        <f>H61*12</f>
        <v>0.3851948864946789</v>
      </c>
      <c r="F61" s="80"/>
      <c r="G61" s="80">
        <f>D61/I61</f>
        <v>0.3851948864946789</v>
      </c>
      <c r="H61" s="80">
        <f>G61/12</f>
        <v>0.03209957387455658</v>
      </c>
      <c r="I61" s="76">
        <v>6070.2</v>
      </c>
      <c r="J61" s="76">
        <v>1.07</v>
      </c>
      <c r="K61" s="77">
        <v>0.032100000000000004</v>
      </c>
    </row>
    <row r="62" spans="1:11" s="13" customFormat="1" ht="15">
      <c r="A62" s="11" t="s">
        <v>44</v>
      </c>
      <c r="B62" s="12"/>
      <c r="C62" s="14"/>
      <c r="D62" s="80">
        <f>D64+D65+D66+D67+D68+D69+D70+D71+D72+D73+D76</f>
        <v>34294.10851842676</v>
      </c>
      <c r="E62" s="80"/>
      <c r="F62" s="80"/>
      <c r="G62" s="80">
        <f>D62/I62</f>
        <v>5.649584613097881</v>
      </c>
      <c r="H62" s="80">
        <f>G62/12</f>
        <v>0.47079871775815674</v>
      </c>
      <c r="I62" s="6">
        <v>6070.2</v>
      </c>
      <c r="J62" s="6">
        <v>1.07</v>
      </c>
      <c r="K62" s="69">
        <v>0.5621923607777555</v>
      </c>
    </row>
    <row r="63" spans="1:11" s="7" customFormat="1" ht="15" hidden="1">
      <c r="A63" s="15" t="s">
        <v>74</v>
      </c>
      <c r="B63" s="10" t="s">
        <v>18</v>
      </c>
      <c r="C63" s="16"/>
      <c r="D63" s="99"/>
      <c r="E63" s="99"/>
      <c r="F63" s="99"/>
      <c r="G63" s="99"/>
      <c r="H63" s="97">
        <v>0</v>
      </c>
      <c r="I63" s="6">
        <v>6070.2</v>
      </c>
      <c r="J63" s="6">
        <v>1.07</v>
      </c>
      <c r="K63" s="69">
        <v>0</v>
      </c>
    </row>
    <row r="64" spans="1:11" s="7" customFormat="1" ht="15">
      <c r="A64" s="15" t="s">
        <v>56</v>
      </c>
      <c r="B64" s="10" t="s">
        <v>18</v>
      </c>
      <c r="C64" s="16"/>
      <c r="D64" s="99">
        <v>276.61</v>
      </c>
      <c r="E64" s="99"/>
      <c r="F64" s="99"/>
      <c r="G64" s="99"/>
      <c r="H64" s="97"/>
      <c r="I64" s="6">
        <v>6070.2</v>
      </c>
      <c r="J64" s="6">
        <v>1.07</v>
      </c>
      <c r="K64" s="69">
        <v>0.010700000000000001</v>
      </c>
    </row>
    <row r="65" spans="1:12" s="7" customFormat="1" ht="15">
      <c r="A65" s="15" t="s">
        <v>19</v>
      </c>
      <c r="B65" s="10" t="s">
        <v>23</v>
      </c>
      <c r="C65" s="16">
        <f>F65*12</f>
        <v>0</v>
      </c>
      <c r="D65" s="99">
        <f>780.14*I65/L65</f>
        <v>733.2929433261071</v>
      </c>
      <c r="E65" s="99">
        <f>H65*12</f>
        <v>0</v>
      </c>
      <c r="F65" s="99"/>
      <c r="G65" s="99"/>
      <c r="H65" s="97"/>
      <c r="I65" s="6">
        <v>6070.2</v>
      </c>
      <c r="J65" s="6">
        <v>1.07</v>
      </c>
      <c r="K65" s="69">
        <v>0.010700000000000001</v>
      </c>
      <c r="L65" s="7">
        <v>6458</v>
      </c>
    </row>
    <row r="66" spans="1:12" s="7" customFormat="1" ht="15">
      <c r="A66" s="15" t="s">
        <v>147</v>
      </c>
      <c r="B66" s="10" t="s">
        <v>18</v>
      </c>
      <c r="C66" s="16">
        <f>F66*12</f>
        <v>0</v>
      </c>
      <c r="D66" s="99">
        <f>7858.62*I66/L66</f>
        <v>7386.713397956023</v>
      </c>
      <c r="E66" s="99">
        <f>H66*12</f>
        <v>0</v>
      </c>
      <c r="F66" s="99"/>
      <c r="G66" s="99"/>
      <c r="H66" s="97"/>
      <c r="I66" s="6">
        <v>6070.2</v>
      </c>
      <c r="J66" s="6">
        <v>1.07</v>
      </c>
      <c r="K66" s="69">
        <v>0.23540000000000003</v>
      </c>
      <c r="L66" s="7">
        <v>6458</v>
      </c>
    </row>
    <row r="67" spans="1:11" s="7" customFormat="1" ht="15">
      <c r="A67" s="15" t="s">
        <v>72</v>
      </c>
      <c r="B67" s="10" t="s">
        <v>18</v>
      </c>
      <c r="C67" s="16">
        <f>F67*12</f>
        <v>0</v>
      </c>
      <c r="D67" s="99">
        <v>1486.7</v>
      </c>
      <c r="E67" s="99">
        <f>H67*12</f>
        <v>0</v>
      </c>
      <c r="F67" s="99"/>
      <c r="G67" s="99"/>
      <c r="H67" s="97"/>
      <c r="I67" s="6">
        <v>6070.2</v>
      </c>
      <c r="J67" s="6">
        <v>1.07</v>
      </c>
      <c r="K67" s="69">
        <v>0.021400000000000002</v>
      </c>
    </row>
    <row r="68" spans="1:11" s="7" customFormat="1" ht="15">
      <c r="A68" s="15" t="s">
        <v>20</v>
      </c>
      <c r="B68" s="10" t="s">
        <v>18</v>
      </c>
      <c r="C68" s="16">
        <f>F68*12</f>
        <v>0</v>
      </c>
      <c r="D68" s="99">
        <v>4971.09</v>
      </c>
      <c r="E68" s="99">
        <f>H68*12</f>
        <v>0</v>
      </c>
      <c r="F68" s="99"/>
      <c r="G68" s="99"/>
      <c r="H68" s="97"/>
      <c r="I68" s="6">
        <v>6070.2</v>
      </c>
      <c r="J68" s="6">
        <v>1.07</v>
      </c>
      <c r="K68" s="69">
        <v>0.06420000000000001</v>
      </c>
    </row>
    <row r="69" spans="1:11" s="7" customFormat="1" ht="15">
      <c r="A69" s="15" t="s">
        <v>21</v>
      </c>
      <c r="B69" s="10" t="s">
        <v>18</v>
      </c>
      <c r="C69" s="16">
        <f>F69*12</f>
        <v>0</v>
      </c>
      <c r="D69" s="99">
        <v>780.14</v>
      </c>
      <c r="E69" s="99">
        <f>H69*12</f>
        <v>0</v>
      </c>
      <c r="F69" s="99"/>
      <c r="G69" s="99"/>
      <c r="H69" s="97"/>
      <c r="I69" s="6">
        <v>6070.2</v>
      </c>
      <c r="J69" s="6">
        <v>1.07</v>
      </c>
      <c r="K69" s="69">
        <v>0.010700000000000001</v>
      </c>
    </row>
    <row r="70" spans="1:12" s="7" customFormat="1" ht="15">
      <c r="A70" s="15" t="s">
        <v>68</v>
      </c>
      <c r="B70" s="10" t="s">
        <v>18</v>
      </c>
      <c r="C70" s="16"/>
      <c r="D70" s="99">
        <f>743.32*I70/L70</f>
        <v>698.6839677918861</v>
      </c>
      <c r="E70" s="99"/>
      <c r="F70" s="99"/>
      <c r="G70" s="99"/>
      <c r="H70" s="97"/>
      <c r="I70" s="6">
        <v>6070.2</v>
      </c>
      <c r="J70" s="6">
        <v>1.07</v>
      </c>
      <c r="K70" s="69">
        <v>0.010700000000000001</v>
      </c>
      <c r="L70" s="7">
        <v>6458</v>
      </c>
    </row>
    <row r="71" spans="1:11" s="7" customFormat="1" ht="15">
      <c r="A71" s="15" t="s">
        <v>69</v>
      </c>
      <c r="B71" s="10" t="s">
        <v>23</v>
      </c>
      <c r="C71" s="16"/>
      <c r="D71" s="99">
        <v>2973.4</v>
      </c>
      <c r="E71" s="99"/>
      <c r="F71" s="99"/>
      <c r="G71" s="99"/>
      <c r="H71" s="97"/>
      <c r="I71" s="6">
        <v>6070.2</v>
      </c>
      <c r="J71" s="6">
        <v>1.07</v>
      </c>
      <c r="K71" s="69">
        <v>0.042800000000000005</v>
      </c>
    </row>
    <row r="72" spans="1:12" s="7" customFormat="1" ht="25.5">
      <c r="A72" s="15" t="s">
        <v>22</v>
      </c>
      <c r="B72" s="10" t="s">
        <v>18</v>
      </c>
      <c r="C72" s="16">
        <f>F72*12</f>
        <v>0</v>
      </c>
      <c r="D72" s="99">
        <f>4559.16*I72/L72</f>
        <v>4285.384489315577</v>
      </c>
      <c r="E72" s="99">
        <f>H72*12</f>
        <v>0</v>
      </c>
      <c r="F72" s="99"/>
      <c r="G72" s="99"/>
      <c r="H72" s="97"/>
      <c r="I72" s="6">
        <v>6070.2</v>
      </c>
      <c r="J72" s="6">
        <v>1.07</v>
      </c>
      <c r="K72" s="69">
        <v>0.053500000000000006</v>
      </c>
      <c r="L72" s="7">
        <v>6458</v>
      </c>
    </row>
    <row r="73" spans="1:11" s="7" customFormat="1" ht="15">
      <c r="A73" s="15" t="s">
        <v>148</v>
      </c>
      <c r="B73" s="10" t="s">
        <v>18</v>
      </c>
      <c r="C73" s="16"/>
      <c r="D73" s="99">
        <v>5142.55</v>
      </c>
      <c r="E73" s="99"/>
      <c r="F73" s="99"/>
      <c r="G73" s="99"/>
      <c r="H73" s="97"/>
      <c r="I73" s="6">
        <v>6070.2</v>
      </c>
      <c r="J73" s="6">
        <v>1.07</v>
      </c>
      <c r="K73" s="69">
        <v>0.010700000000000001</v>
      </c>
    </row>
    <row r="74" spans="1:11" s="7" customFormat="1" ht="15" hidden="1">
      <c r="A74" s="15" t="s">
        <v>75</v>
      </c>
      <c r="B74" s="10" t="s">
        <v>18</v>
      </c>
      <c r="C74" s="16"/>
      <c r="D74" s="99"/>
      <c r="E74" s="99"/>
      <c r="F74" s="99"/>
      <c r="G74" s="99"/>
      <c r="H74" s="97"/>
      <c r="I74" s="6">
        <v>6070.2</v>
      </c>
      <c r="J74" s="6">
        <v>1.07</v>
      </c>
      <c r="K74" s="69">
        <v>0</v>
      </c>
    </row>
    <row r="75" spans="1:11" s="7" customFormat="1" ht="15" hidden="1">
      <c r="A75" s="37"/>
      <c r="B75" s="10"/>
      <c r="C75" s="16"/>
      <c r="D75" s="99"/>
      <c r="E75" s="99"/>
      <c r="F75" s="99"/>
      <c r="G75" s="99"/>
      <c r="H75" s="97"/>
      <c r="I75" s="6">
        <v>6070.2</v>
      </c>
      <c r="J75" s="6"/>
      <c r="K75" s="69"/>
    </row>
    <row r="76" spans="1:12" s="7" customFormat="1" ht="27" customHeight="1">
      <c r="A76" s="37" t="s">
        <v>149</v>
      </c>
      <c r="B76" s="86" t="s">
        <v>13</v>
      </c>
      <c r="C76" s="16"/>
      <c r="D76" s="99">
        <f>5914.72*I76/L76</f>
        <v>5559.5437200371625</v>
      </c>
      <c r="E76" s="99"/>
      <c r="F76" s="99"/>
      <c r="G76" s="99"/>
      <c r="H76" s="97"/>
      <c r="I76" s="6">
        <v>6070.2</v>
      </c>
      <c r="J76" s="6">
        <v>1.07</v>
      </c>
      <c r="K76" s="69">
        <v>0.016492360777755413</v>
      </c>
      <c r="L76" s="7">
        <v>6458</v>
      </c>
    </row>
    <row r="77" spans="1:11" s="13" customFormat="1" ht="30">
      <c r="A77" s="11" t="s">
        <v>52</v>
      </c>
      <c r="B77" s="12"/>
      <c r="C77" s="14"/>
      <c r="D77" s="80">
        <f>D78+D79+D80+D81+D86+D87+D88</f>
        <v>17891.36</v>
      </c>
      <c r="E77" s="80"/>
      <c r="F77" s="80"/>
      <c r="G77" s="80">
        <f>D77/I77</f>
        <v>2.94740865210372</v>
      </c>
      <c r="H77" s="80">
        <f>G77/12</f>
        <v>0.24561738767531002</v>
      </c>
      <c r="I77" s="6">
        <v>6070.2</v>
      </c>
      <c r="J77" s="6">
        <v>1.07</v>
      </c>
      <c r="K77" s="69">
        <v>0.49140112683481335</v>
      </c>
    </row>
    <row r="78" spans="1:11" s="7" customFormat="1" ht="15">
      <c r="A78" s="15" t="s">
        <v>45</v>
      </c>
      <c r="B78" s="10" t="s">
        <v>73</v>
      </c>
      <c r="C78" s="16"/>
      <c r="D78" s="99">
        <v>2230.05</v>
      </c>
      <c r="E78" s="99"/>
      <c r="F78" s="99"/>
      <c r="G78" s="99"/>
      <c r="H78" s="97"/>
      <c r="I78" s="6">
        <v>6070.2</v>
      </c>
      <c r="J78" s="6">
        <v>1.07</v>
      </c>
      <c r="K78" s="69">
        <v>0.032100000000000004</v>
      </c>
    </row>
    <row r="79" spans="1:11" s="7" customFormat="1" ht="25.5">
      <c r="A79" s="15" t="s">
        <v>46</v>
      </c>
      <c r="B79" s="10" t="s">
        <v>57</v>
      </c>
      <c r="C79" s="16"/>
      <c r="D79" s="99">
        <v>1486.7</v>
      </c>
      <c r="E79" s="99"/>
      <c r="F79" s="99"/>
      <c r="G79" s="99"/>
      <c r="H79" s="97"/>
      <c r="I79" s="6">
        <v>6070.2</v>
      </c>
      <c r="J79" s="6">
        <v>1.07</v>
      </c>
      <c r="K79" s="69">
        <v>0.021400000000000002</v>
      </c>
    </row>
    <row r="80" spans="1:11" s="7" customFormat="1" ht="20.25" customHeight="1">
      <c r="A80" s="15" t="s">
        <v>80</v>
      </c>
      <c r="B80" s="10" t="s">
        <v>79</v>
      </c>
      <c r="C80" s="16"/>
      <c r="D80" s="99">
        <v>1560.23</v>
      </c>
      <c r="E80" s="99"/>
      <c r="F80" s="99"/>
      <c r="G80" s="99"/>
      <c r="H80" s="97"/>
      <c r="I80" s="6">
        <v>6070.2</v>
      </c>
      <c r="J80" s="6">
        <v>1.07</v>
      </c>
      <c r="K80" s="69">
        <v>0.021400000000000002</v>
      </c>
    </row>
    <row r="81" spans="1:11" s="7" customFormat="1" ht="25.5">
      <c r="A81" s="15" t="s">
        <v>76</v>
      </c>
      <c r="B81" s="10" t="s">
        <v>77</v>
      </c>
      <c r="C81" s="16"/>
      <c r="D81" s="99">
        <v>1486.68</v>
      </c>
      <c r="E81" s="99"/>
      <c r="F81" s="99"/>
      <c r="G81" s="99"/>
      <c r="H81" s="97"/>
      <c r="I81" s="6">
        <v>6070.2</v>
      </c>
      <c r="J81" s="6">
        <v>1.07</v>
      </c>
      <c r="K81" s="69">
        <v>0.021400000000000002</v>
      </c>
    </row>
    <row r="82" spans="1:11" s="7" customFormat="1" ht="15" hidden="1">
      <c r="A82" s="15" t="s">
        <v>47</v>
      </c>
      <c r="B82" s="10" t="s">
        <v>78</v>
      </c>
      <c r="C82" s="16"/>
      <c r="D82" s="99">
        <f>G82*I82</f>
        <v>0</v>
      </c>
      <c r="E82" s="99"/>
      <c r="F82" s="99"/>
      <c r="G82" s="99"/>
      <c r="H82" s="97"/>
      <c r="I82" s="6">
        <v>6070.2</v>
      </c>
      <c r="J82" s="6">
        <v>1.07</v>
      </c>
      <c r="K82" s="69">
        <v>0</v>
      </c>
    </row>
    <row r="83" spans="1:11" s="7" customFormat="1" ht="15" hidden="1">
      <c r="A83" s="15" t="s">
        <v>60</v>
      </c>
      <c r="B83" s="10" t="s">
        <v>79</v>
      </c>
      <c r="C83" s="16"/>
      <c r="D83" s="99"/>
      <c r="E83" s="99"/>
      <c r="F83" s="99"/>
      <c r="G83" s="99"/>
      <c r="H83" s="97"/>
      <c r="I83" s="6">
        <v>6070.2</v>
      </c>
      <c r="J83" s="6">
        <v>1.07</v>
      </c>
      <c r="K83" s="69">
        <v>0</v>
      </c>
    </row>
    <row r="84" spans="1:11" s="7" customFormat="1" ht="15" hidden="1">
      <c r="A84" s="15" t="s">
        <v>61</v>
      </c>
      <c r="B84" s="10" t="s">
        <v>18</v>
      </c>
      <c r="C84" s="16"/>
      <c r="D84" s="99"/>
      <c r="E84" s="99"/>
      <c r="F84" s="99"/>
      <c r="G84" s="99"/>
      <c r="H84" s="97"/>
      <c r="I84" s="6">
        <v>6070.2</v>
      </c>
      <c r="J84" s="6">
        <v>1.07</v>
      </c>
      <c r="K84" s="69">
        <v>0</v>
      </c>
    </row>
    <row r="85" spans="1:11" s="7" customFormat="1" ht="25.5" hidden="1">
      <c r="A85" s="15" t="s">
        <v>58</v>
      </c>
      <c r="B85" s="10" t="s">
        <v>18</v>
      </c>
      <c r="C85" s="16"/>
      <c r="D85" s="99"/>
      <c r="E85" s="99"/>
      <c r="F85" s="99"/>
      <c r="G85" s="99"/>
      <c r="H85" s="97"/>
      <c r="I85" s="6">
        <v>6070.2</v>
      </c>
      <c r="J85" s="6">
        <v>1.07</v>
      </c>
      <c r="K85" s="69">
        <v>0</v>
      </c>
    </row>
    <row r="86" spans="1:11" s="7" customFormat="1" ht="15">
      <c r="A86" s="15" t="s">
        <v>150</v>
      </c>
      <c r="B86" s="10" t="s">
        <v>18</v>
      </c>
      <c r="C86" s="16"/>
      <c r="D86" s="99">
        <v>2143.26</v>
      </c>
      <c r="E86" s="99"/>
      <c r="F86" s="99"/>
      <c r="G86" s="99"/>
      <c r="H86" s="97"/>
      <c r="I86" s="6">
        <v>6070.2</v>
      </c>
      <c r="J86" s="6">
        <v>1.07</v>
      </c>
      <c r="K86" s="69">
        <v>0.021400000000000002</v>
      </c>
    </row>
    <row r="87" spans="1:11" s="7" customFormat="1" ht="15">
      <c r="A87" s="37" t="s">
        <v>70</v>
      </c>
      <c r="B87" s="10" t="s">
        <v>10</v>
      </c>
      <c r="C87" s="16"/>
      <c r="D87" s="99">
        <v>5287.68</v>
      </c>
      <c r="E87" s="99"/>
      <c r="F87" s="99"/>
      <c r="G87" s="99"/>
      <c r="H87" s="97"/>
      <c r="I87" s="6">
        <v>6070.2</v>
      </c>
      <c r="J87" s="6">
        <v>1.07</v>
      </c>
      <c r="K87" s="69">
        <v>0.06420000000000001</v>
      </c>
    </row>
    <row r="88" spans="1:11" s="7" customFormat="1" ht="30" customHeight="1">
      <c r="A88" s="37" t="s">
        <v>151</v>
      </c>
      <c r="B88" s="86" t="s">
        <v>13</v>
      </c>
      <c r="C88" s="16"/>
      <c r="D88" s="99">
        <v>3696.76</v>
      </c>
      <c r="E88" s="99"/>
      <c r="F88" s="99"/>
      <c r="G88" s="99"/>
      <c r="H88" s="97"/>
      <c r="I88" s="6">
        <v>6070.2</v>
      </c>
      <c r="J88" s="6">
        <v>1.07</v>
      </c>
      <c r="K88" s="69">
        <v>0.18110112683481325</v>
      </c>
    </row>
    <row r="89" spans="1:11" s="7" customFormat="1" ht="27" customHeight="1">
      <c r="A89" s="11" t="s">
        <v>53</v>
      </c>
      <c r="B89" s="10"/>
      <c r="C89" s="16"/>
      <c r="D89" s="80">
        <f>D90+D91+D92</f>
        <v>2464.3300000000004</v>
      </c>
      <c r="E89" s="99"/>
      <c r="F89" s="99"/>
      <c r="G89" s="80">
        <f>D89/I89</f>
        <v>0.4059717966459096</v>
      </c>
      <c r="H89" s="80">
        <v>0.04</v>
      </c>
      <c r="I89" s="6">
        <v>6070.2</v>
      </c>
      <c r="J89" s="6">
        <v>1.07</v>
      </c>
      <c r="K89" s="69">
        <v>0.04553941340889497</v>
      </c>
    </row>
    <row r="90" spans="1:11" s="7" customFormat="1" ht="25.5">
      <c r="A90" s="37" t="s">
        <v>152</v>
      </c>
      <c r="B90" s="86" t="s">
        <v>13</v>
      </c>
      <c r="C90" s="16"/>
      <c r="D90" s="99">
        <v>321.07</v>
      </c>
      <c r="E90" s="99"/>
      <c r="F90" s="99"/>
      <c r="G90" s="99"/>
      <c r="H90" s="97"/>
      <c r="I90" s="6">
        <v>6070.2</v>
      </c>
      <c r="J90" s="6">
        <v>1.07</v>
      </c>
      <c r="K90" s="69">
        <v>0.013439413408894966</v>
      </c>
    </row>
    <row r="91" spans="1:11" s="7" customFormat="1" ht="15">
      <c r="A91" s="15" t="s">
        <v>132</v>
      </c>
      <c r="B91" s="10" t="s">
        <v>18</v>
      </c>
      <c r="C91" s="16"/>
      <c r="D91" s="99">
        <v>2143.26</v>
      </c>
      <c r="E91" s="99"/>
      <c r="F91" s="99"/>
      <c r="G91" s="99"/>
      <c r="H91" s="97"/>
      <c r="I91" s="6">
        <v>6070.2</v>
      </c>
      <c r="J91" s="6">
        <v>1.07</v>
      </c>
      <c r="K91" s="69">
        <v>0.032100000000000004</v>
      </c>
    </row>
    <row r="92" spans="1:11" s="7" customFormat="1" ht="17.25" customHeight="1" hidden="1">
      <c r="A92" s="15" t="s">
        <v>71</v>
      </c>
      <c r="B92" s="10" t="s">
        <v>10</v>
      </c>
      <c r="C92" s="16"/>
      <c r="D92" s="99">
        <f>G92*I92</f>
        <v>0</v>
      </c>
      <c r="E92" s="99"/>
      <c r="F92" s="99"/>
      <c r="G92" s="99">
        <f>H92*12</f>
        <v>0</v>
      </c>
      <c r="H92" s="97">
        <v>0</v>
      </c>
      <c r="I92" s="6">
        <v>6070.2</v>
      </c>
      <c r="J92" s="6">
        <v>1.07</v>
      </c>
      <c r="K92" s="69">
        <v>0</v>
      </c>
    </row>
    <row r="93" spans="1:11" s="7" customFormat="1" ht="15">
      <c r="A93" s="11" t="s">
        <v>54</v>
      </c>
      <c r="B93" s="10"/>
      <c r="C93" s="16"/>
      <c r="D93" s="80">
        <f>D96+D98+D101+D102+D95</f>
        <v>23776.959697429542</v>
      </c>
      <c r="E93" s="99"/>
      <c r="F93" s="99"/>
      <c r="G93" s="80">
        <f>D93/I93</f>
        <v>3.9169977426492606</v>
      </c>
      <c r="H93" s="80">
        <f>G93/12</f>
        <v>0.32641647855410505</v>
      </c>
      <c r="I93" s="6">
        <v>6070.2</v>
      </c>
      <c r="J93" s="6">
        <v>1.07</v>
      </c>
      <c r="K93" s="69">
        <v>0.22470000000000004</v>
      </c>
    </row>
    <row r="94" spans="1:11" s="7" customFormat="1" ht="15" hidden="1">
      <c r="A94" s="15" t="s">
        <v>48</v>
      </c>
      <c r="B94" s="10" t="s">
        <v>10</v>
      </c>
      <c r="C94" s="16"/>
      <c r="D94" s="99">
        <f aca="true" t="shared" si="2" ref="D94:D100">G94*I94</f>
        <v>0</v>
      </c>
      <c r="E94" s="99"/>
      <c r="F94" s="99"/>
      <c r="G94" s="99">
        <f>H94*12</f>
        <v>0</v>
      </c>
      <c r="H94" s="97"/>
      <c r="I94" s="6">
        <v>6070.2</v>
      </c>
      <c r="J94" s="6">
        <v>1.07</v>
      </c>
      <c r="K94" s="69">
        <v>0.010700000000000001</v>
      </c>
    </row>
    <row r="95" spans="1:11" s="7" customFormat="1" ht="15">
      <c r="A95" s="15" t="s">
        <v>87</v>
      </c>
      <c r="B95" s="10" t="s">
        <v>18</v>
      </c>
      <c r="C95" s="16"/>
      <c r="D95" s="99">
        <v>11741.58</v>
      </c>
      <c r="E95" s="99"/>
      <c r="F95" s="99"/>
      <c r="G95" s="99"/>
      <c r="H95" s="97"/>
      <c r="I95" s="6">
        <v>6070.2</v>
      </c>
      <c r="J95" s="6">
        <v>1.07</v>
      </c>
      <c r="K95" s="69">
        <v>0.14980000000000002</v>
      </c>
    </row>
    <row r="96" spans="1:12" s="7" customFormat="1" ht="15">
      <c r="A96" s="15" t="s">
        <v>49</v>
      </c>
      <c r="B96" s="10" t="s">
        <v>18</v>
      </c>
      <c r="C96" s="16"/>
      <c r="D96" s="99">
        <f>777.03*I96/L96</f>
        <v>730.3696974295448</v>
      </c>
      <c r="E96" s="99"/>
      <c r="F96" s="99"/>
      <c r="G96" s="99"/>
      <c r="H96" s="97"/>
      <c r="I96" s="6">
        <v>6070.2</v>
      </c>
      <c r="J96" s="6">
        <v>1.07</v>
      </c>
      <c r="K96" s="69">
        <v>0.010700000000000001</v>
      </c>
      <c r="L96" s="7">
        <v>6458</v>
      </c>
    </row>
    <row r="97" spans="1:11" s="7" customFormat="1" ht="27.75" customHeight="1" hidden="1">
      <c r="A97" s="37" t="s">
        <v>59</v>
      </c>
      <c r="B97" s="10" t="s">
        <v>13</v>
      </c>
      <c r="C97" s="16"/>
      <c r="D97" s="99">
        <f t="shared" si="2"/>
        <v>0</v>
      </c>
      <c r="E97" s="99"/>
      <c r="F97" s="99"/>
      <c r="G97" s="99"/>
      <c r="H97" s="97"/>
      <c r="I97" s="6">
        <v>6070.1</v>
      </c>
      <c r="J97" s="6">
        <v>1.07</v>
      </c>
      <c r="K97" s="69">
        <v>0</v>
      </c>
    </row>
    <row r="98" spans="1:11" s="7" customFormat="1" ht="25.5">
      <c r="A98" s="37" t="s">
        <v>131</v>
      </c>
      <c r="B98" s="10" t="s">
        <v>13</v>
      </c>
      <c r="C98" s="16"/>
      <c r="D98" s="99">
        <v>3959</v>
      </c>
      <c r="E98" s="99"/>
      <c r="F98" s="99"/>
      <c r="G98" s="99"/>
      <c r="H98" s="97"/>
      <c r="I98" s="6">
        <v>6070.2</v>
      </c>
      <c r="J98" s="6">
        <v>1.07</v>
      </c>
      <c r="K98" s="69">
        <v>0</v>
      </c>
    </row>
    <row r="99" spans="1:11" s="7" customFormat="1" ht="25.5" hidden="1">
      <c r="A99" s="37" t="s">
        <v>81</v>
      </c>
      <c r="B99" s="10" t="s">
        <v>13</v>
      </c>
      <c r="C99" s="16"/>
      <c r="D99" s="99">
        <f t="shared" si="2"/>
        <v>0</v>
      </c>
      <c r="E99" s="99"/>
      <c r="F99" s="99"/>
      <c r="G99" s="99"/>
      <c r="H99" s="97"/>
      <c r="I99" s="6">
        <v>6070.2</v>
      </c>
      <c r="J99" s="6">
        <v>1.07</v>
      </c>
      <c r="K99" s="69">
        <v>0</v>
      </c>
    </row>
    <row r="100" spans="1:11" s="7" customFormat="1" ht="25.5" hidden="1">
      <c r="A100" s="37" t="s">
        <v>85</v>
      </c>
      <c r="B100" s="10" t="s">
        <v>13</v>
      </c>
      <c r="C100" s="16"/>
      <c r="D100" s="99">
        <f t="shared" si="2"/>
        <v>0</v>
      </c>
      <c r="E100" s="99"/>
      <c r="F100" s="99"/>
      <c r="G100" s="99"/>
      <c r="H100" s="97"/>
      <c r="I100" s="6">
        <v>6070.2</v>
      </c>
      <c r="J100" s="6">
        <v>1.07</v>
      </c>
      <c r="K100" s="69">
        <v>0</v>
      </c>
    </row>
    <row r="101" spans="1:11" s="7" customFormat="1" ht="25.5">
      <c r="A101" s="37" t="s">
        <v>84</v>
      </c>
      <c r="B101" s="10" t="s">
        <v>13</v>
      </c>
      <c r="C101" s="16"/>
      <c r="D101" s="99">
        <v>3911.31</v>
      </c>
      <c r="E101" s="99"/>
      <c r="F101" s="99"/>
      <c r="G101" s="99"/>
      <c r="H101" s="97"/>
      <c r="I101" s="6">
        <v>6070.2</v>
      </c>
      <c r="J101" s="6">
        <v>1.07</v>
      </c>
      <c r="K101" s="69">
        <v>0.053500000000000006</v>
      </c>
    </row>
    <row r="102" spans="1:11" s="7" customFormat="1" ht="15">
      <c r="A102" s="37" t="s">
        <v>153</v>
      </c>
      <c r="B102" s="86" t="s">
        <v>154</v>
      </c>
      <c r="C102" s="16"/>
      <c r="D102" s="99">
        <v>3434.7</v>
      </c>
      <c r="E102" s="99"/>
      <c r="F102" s="99"/>
      <c r="G102" s="99"/>
      <c r="H102" s="97"/>
      <c r="I102" s="6">
        <v>6070.2</v>
      </c>
      <c r="J102" s="6"/>
      <c r="K102" s="69"/>
    </row>
    <row r="103" spans="1:11" s="7" customFormat="1" ht="15">
      <c r="A103" s="11" t="s">
        <v>55</v>
      </c>
      <c r="B103" s="10"/>
      <c r="C103" s="16"/>
      <c r="D103" s="80">
        <f>D104+D105</f>
        <v>1681.99</v>
      </c>
      <c r="E103" s="99"/>
      <c r="F103" s="99"/>
      <c r="G103" s="80">
        <f>D103/I103</f>
        <v>0.2770897169780238</v>
      </c>
      <c r="H103" s="80">
        <f>G103/12</f>
        <v>0.023090809748168652</v>
      </c>
      <c r="I103" s="6">
        <v>6070.2</v>
      </c>
      <c r="J103" s="6">
        <v>1.07</v>
      </c>
      <c r="K103" s="69">
        <v>0.0963</v>
      </c>
    </row>
    <row r="104" spans="1:11" s="7" customFormat="1" ht="15">
      <c r="A104" s="15" t="s">
        <v>50</v>
      </c>
      <c r="B104" s="10" t="s">
        <v>18</v>
      </c>
      <c r="C104" s="16"/>
      <c r="D104" s="99">
        <v>932.26</v>
      </c>
      <c r="E104" s="99"/>
      <c r="F104" s="99"/>
      <c r="G104" s="99"/>
      <c r="H104" s="97"/>
      <c r="I104" s="6">
        <v>6070.2</v>
      </c>
      <c r="J104" s="6">
        <v>1.07</v>
      </c>
      <c r="K104" s="69">
        <v>0.010700000000000001</v>
      </c>
    </row>
    <row r="105" spans="1:11" s="7" customFormat="1" ht="15">
      <c r="A105" s="15" t="s">
        <v>51</v>
      </c>
      <c r="B105" s="10" t="s">
        <v>18</v>
      </c>
      <c r="C105" s="16"/>
      <c r="D105" s="99">
        <v>749.73</v>
      </c>
      <c r="E105" s="99"/>
      <c r="F105" s="99"/>
      <c r="G105" s="99"/>
      <c r="H105" s="97"/>
      <c r="I105" s="6">
        <v>6070.2</v>
      </c>
      <c r="J105" s="6">
        <v>1.07</v>
      </c>
      <c r="K105" s="69">
        <v>0.010700000000000001</v>
      </c>
    </row>
    <row r="106" spans="1:11" s="6" customFormat="1" ht="15">
      <c r="A106" s="11" t="s">
        <v>67</v>
      </c>
      <c r="B106" s="12"/>
      <c r="C106" s="14"/>
      <c r="D106" s="80">
        <f>D107</f>
        <v>1381.39</v>
      </c>
      <c r="E106" s="80"/>
      <c r="F106" s="80"/>
      <c r="G106" s="80">
        <f>D106/I106</f>
        <v>0.22756910810187475</v>
      </c>
      <c r="H106" s="80">
        <f>G106/12</f>
        <v>0.018964092341822895</v>
      </c>
      <c r="I106" s="6">
        <v>6070.2</v>
      </c>
      <c r="J106" s="6">
        <v>1.07</v>
      </c>
      <c r="K106" s="69">
        <v>0.5885000000000001</v>
      </c>
    </row>
    <row r="107" spans="1:11" s="7" customFormat="1" ht="15">
      <c r="A107" s="15" t="s">
        <v>82</v>
      </c>
      <c r="B107" s="10" t="s">
        <v>18</v>
      </c>
      <c r="C107" s="16"/>
      <c r="D107" s="99">
        <v>1381.39</v>
      </c>
      <c r="E107" s="99"/>
      <c r="F107" s="99"/>
      <c r="G107" s="99"/>
      <c r="H107" s="97"/>
      <c r="I107" s="6">
        <v>6070.2</v>
      </c>
      <c r="J107" s="6">
        <v>1.07</v>
      </c>
      <c r="K107" s="69">
        <v>0.021400000000000002</v>
      </c>
    </row>
    <row r="108" spans="1:11" s="7" customFormat="1" ht="25.5" customHeight="1" hidden="1">
      <c r="A108" s="15" t="s">
        <v>83</v>
      </c>
      <c r="B108" s="10" t="s">
        <v>18</v>
      </c>
      <c r="C108" s="16"/>
      <c r="D108" s="99">
        <f>G108*I108</f>
        <v>0</v>
      </c>
      <c r="E108" s="99"/>
      <c r="F108" s="99"/>
      <c r="G108" s="99">
        <f>H108*12</f>
        <v>0</v>
      </c>
      <c r="H108" s="16">
        <v>0</v>
      </c>
      <c r="I108" s="6">
        <v>6070.2</v>
      </c>
      <c r="J108" s="6">
        <v>1.07</v>
      </c>
      <c r="K108" s="69">
        <v>0</v>
      </c>
    </row>
    <row r="109" spans="1:11" s="6" customFormat="1" ht="25.5" customHeight="1" thickBot="1">
      <c r="A109" s="35" t="s">
        <v>41</v>
      </c>
      <c r="B109" s="12" t="s">
        <v>13</v>
      </c>
      <c r="C109" s="14">
        <f>F109*12</f>
        <v>0</v>
      </c>
      <c r="D109" s="14">
        <f>G109*I109</f>
        <v>23309.568</v>
      </c>
      <c r="E109" s="14">
        <f>H109*12</f>
        <v>3.84</v>
      </c>
      <c r="F109" s="44"/>
      <c r="G109" s="14">
        <f>H109*12</f>
        <v>3.84</v>
      </c>
      <c r="H109" s="14">
        <v>0.32</v>
      </c>
      <c r="I109" s="6">
        <v>6070.2</v>
      </c>
      <c r="J109" s="6">
        <v>1.07</v>
      </c>
      <c r="K109" s="69">
        <v>0.29960000000000003</v>
      </c>
    </row>
    <row r="110" spans="1:11" s="6" customFormat="1" ht="18.75" customHeight="1" hidden="1">
      <c r="A110" s="35" t="s">
        <v>39</v>
      </c>
      <c r="B110" s="12"/>
      <c r="C110" s="14">
        <f>F110*12</f>
        <v>0</v>
      </c>
      <c r="D110" s="14"/>
      <c r="E110" s="14"/>
      <c r="F110" s="44"/>
      <c r="G110" s="14">
        <f aca="true" t="shared" si="3" ref="G110:G119">H110*12</f>
        <v>0</v>
      </c>
      <c r="H110" s="8"/>
      <c r="I110" s="6">
        <v>6070.2</v>
      </c>
      <c r="K110" s="69"/>
    </row>
    <row r="111" spans="1:11" s="7" customFormat="1" ht="15" customHeight="1" hidden="1">
      <c r="A111" s="15" t="s">
        <v>88</v>
      </c>
      <c r="B111" s="10"/>
      <c r="C111" s="16"/>
      <c r="D111" s="99"/>
      <c r="E111" s="99"/>
      <c r="F111" s="99"/>
      <c r="G111" s="14">
        <f t="shared" si="3"/>
        <v>0</v>
      </c>
      <c r="H111" s="9"/>
      <c r="I111" s="6">
        <v>6070.2</v>
      </c>
      <c r="K111" s="70"/>
    </row>
    <row r="112" spans="1:11" s="7" customFormat="1" ht="15" customHeight="1" hidden="1">
      <c r="A112" s="15" t="s">
        <v>89</v>
      </c>
      <c r="B112" s="10"/>
      <c r="C112" s="16"/>
      <c r="D112" s="99"/>
      <c r="E112" s="99"/>
      <c r="F112" s="99"/>
      <c r="G112" s="14">
        <f t="shared" si="3"/>
        <v>0</v>
      </c>
      <c r="H112" s="9"/>
      <c r="I112" s="6">
        <v>6070.2</v>
      </c>
      <c r="K112" s="70"/>
    </row>
    <row r="113" spans="1:11" s="7" customFormat="1" ht="15" customHeight="1" hidden="1">
      <c r="A113" s="15" t="s">
        <v>90</v>
      </c>
      <c r="B113" s="10"/>
      <c r="C113" s="16"/>
      <c r="D113" s="99"/>
      <c r="E113" s="99"/>
      <c r="F113" s="99"/>
      <c r="G113" s="14">
        <f t="shared" si="3"/>
        <v>0</v>
      </c>
      <c r="H113" s="9"/>
      <c r="I113" s="6">
        <v>6070.2</v>
      </c>
      <c r="K113" s="70"/>
    </row>
    <row r="114" spans="1:11" s="7" customFormat="1" ht="15" customHeight="1" hidden="1">
      <c r="A114" s="15" t="s">
        <v>91</v>
      </c>
      <c r="B114" s="10"/>
      <c r="C114" s="16"/>
      <c r="D114" s="99"/>
      <c r="E114" s="99"/>
      <c r="F114" s="99"/>
      <c r="G114" s="14">
        <f t="shared" si="3"/>
        <v>0</v>
      </c>
      <c r="H114" s="9"/>
      <c r="I114" s="6">
        <v>6070.2</v>
      </c>
      <c r="K114" s="70"/>
    </row>
    <row r="115" spans="1:11" s="7" customFormat="1" ht="15" customHeight="1" hidden="1">
      <c r="A115" s="15" t="s">
        <v>93</v>
      </c>
      <c r="B115" s="10"/>
      <c r="C115" s="16"/>
      <c r="D115" s="99"/>
      <c r="E115" s="99"/>
      <c r="F115" s="99"/>
      <c r="G115" s="14">
        <f t="shared" si="3"/>
        <v>0</v>
      </c>
      <c r="H115" s="9"/>
      <c r="I115" s="6">
        <v>6070.2</v>
      </c>
      <c r="K115" s="70"/>
    </row>
    <row r="116" spans="1:11" s="7" customFormat="1" ht="15" customHeight="1" hidden="1">
      <c r="A116" s="15" t="s">
        <v>92</v>
      </c>
      <c r="B116" s="10"/>
      <c r="C116" s="16"/>
      <c r="D116" s="99"/>
      <c r="E116" s="99"/>
      <c r="F116" s="99"/>
      <c r="G116" s="14">
        <f t="shared" si="3"/>
        <v>0</v>
      </c>
      <c r="H116" s="9"/>
      <c r="I116" s="6">
        <v>6070.2</v>
      </c>
      <c r="K116" s="70"/>
    </row>
    <row r="117" spans="1:11" s="7" customFormat="1" ht="15" customHeight="1" hidden="1">
      <c r="A117" s="15" t="s">
        <v>94</v>
      </c>
      <c r="B117" s="10"/>
      <c r="C117" s="16"/>
      <c r="D117" s="99"/>
      <c r="E117" s="99"/>
      <c r="F117" s="99"/>
      <c r="G117" s="14">
        <f t="shared" si="3"/>
        <v>0</v>
      </c>
      <c r="H117" s="9"/>
      <c r="I117" s="6">
        <v>6070.2</v>
      </c>
      <c r="K117" s="70"/>
    </row>
    <row r="118" spans="1:11" s="7" customFormat="1" ht="15" customHeight="1" hidden="1">
      <c r="A118" s="15" t="s">
        <v>95</v>
      </c>
      <c r="B118" s="10"/>
      <c r="C118" s="16"/>
      <c r="D118" s="99"/>
      <c r="E118" s="99"/>
      <c r="F118" s="99"/>
      <c r="G118" s="14">
        <f t="shared" si="3"/>
        <v>0</v>
      </c>
      <c r="H118" s="9"/>
      <c r="I118" s="6">
        <v>6070.2</v>
      </c>
      <c r="K118" s="70"/>
    </row>
    <row r="119" spans="1:11" s="7" customFormat="1" ht="15.75" hidden="1" thickBot="1">
      <c r="A119" s="15" t="s">
        <v>96</v>
      </c>
      <c r="B119" s="10"/>
      <c r="C119" s="16"/>
      <c r="D119" s="99"/>
      <c r="E119" s="99"/>
      <c r="F119" s="99"/>
      <c r="G119" s="14">
        <f t="shared" si="3"/>
        <v>0</v>
      </c>
      <c r="H119" s="9"/>
      <c r="I119" s="6">
        <v>6070.2</v>
      </c>
      <c r="K119" s="70"/>
    </row>
    <row r="120" spans="1:11" s="6" customFormat="1" ht="26.25" thickBot="1">
      <c r="A120" s="61" t="s">
        <v>115</v>
      </c>
      <c r="B120" s="75" t="s">
        <v>130</v>
      </c>
      <c r="C120" s="17"/>
      <c r="D120" s="59">
        <v>66000</v>
      </c>
      <c r="E120" s="17"/>
      <c r="F120" s="59"/>
      <c r="G120" s="17">
        <f>D120/I120</f>
        <v>10.872788376000791</v>
      </c>
      <c r="H120" s="60">
        <f>G120/12</f>
        <v>0.906065698000066</v>
      </c>
      <c r="I120" s="6">
        <v>6070.2</v>
      </c>
      <c r="K120" s="69"/>
    </row>
    <row r="121" spans="1:11" s="6" customFormat="1" ht="15.75" thickBot="1">
      <c r="A121" s="82" t="s">
        <v>155</v>
      </c>
      <c r="B121" s="88" t="s">
        <v>12</v>
      </c>
      <c r="C121" s="87"/>
      <c r="D121" s="89">
        <f>G121*I121</f>
        <v>102707.78399999999</v>
      </c>
      <c r="E121" s="14"/>
      <c r="F121" s="89"/>
      <c r="G121" s="14">
        <f>12*H121</f>
        <v>16.919999999999998</v>
      </c>
      <c r="H121" s="89">
        <v>1.41</v>
      </c>
      <c r="I121" s="6">
        <v>6070.2</v>
      </c>
      <c r="K121" s="69"/>
    </row>
    <row r="122" spans="1:11" s="6" customFormat="1" ht="15.75" thickBot="1">
      <c r="A122" s="61" t="s">
        <v>40</v>
      </c>
      <c r="B122" s="5"/>
      <c r="C122" s="62">
        <f>F122*12</f>
        <v>0</v>
      </c>
      <c r="D122" s="90">
        <f>D121+D120+D109+D106+D103+D93+D89+D77+D62+D61+D60+D59+D58+D57+D51+D50+D44+D43+D36+D30+D29+D28+D19+D14+D52+D53</f>
        <v>1369479.2081523694</v>
      </c>
      <c r="E122" s="90">
        <f>E121+E120+E109+E106+E103+E93+E89+E77+E62+E61+E60+E59+E58+E57+E51+E50+E44+E43+E36+E30+E29+E28+E19+E14+E52+E53</f>
        <v>162.64199110823512</v>
      </c>
      <c r="F122" s="90">
        <f>F121+F120+F109+F106+F103+F93+F89+F77+F62+F61+F60+F59+F58+F57+F51+F50+F44+F43+F36+F30+F29+F28+F19+F14+F52+F53</f>
        <v>0</v>
      </c>
      <c r="G122" s="90">
        <f>G121+G120+G109+G106+G103+G93+G89+G77+G62+G61+G60+G59+G58+G57+G51+G50+G44+G43+G36+G30+G29+G28+G19+G14+G52+G53</f>
        <v>225.60693356930065</v>
      </c>
      <c r="H122" s="90">
        <v>18.8</v>
      </c>
      <c r="I122" s="6">
        <v>6070.2</v>
      </c>
      <c r="K122" s="69"/>
    </row>
    <row r="123" spans="1:11" s="6" customFormat="1" ht="19.5" hidden="1" thickBot="1">
      <c r="A123" s="40" t="s">
        <v>115</v>
      </c>
      <c r="B123" s="41"/>
      <c r="C123" s="42"/>
      <c r="D123" s="47"/>
      <c r="E123" s="42"/>
      <c r="F123" s="43"/>
      <c r="G123" s="42"/>
      <c r="H123" s="43"/>
      <c r="I123" s="6">
        <v>6070.1</v>
      </c>
      <c r="K123" s="69"/>
    </row>
    <row r="124" spans="1:11" s="6" customFormat="1" ht="19.5" hidden="1" thickBot="1">
      <c r="A124" s="40" t="s">
        <v>116</v>
      </c>
      <c r="B124" s="41"/>
      <c r="C124" s="42"/>
      <c r="D124" s="47"/>
      <c r="E124" s="42"/>
      <c r="F124" s="43"/>
      <c r="G124" s="47"/>
      <c r="H124" s="43"/>
      <c r="K124" s="69"/>
    </row>
    <row r="125" spans="1:11" s="19" customFormat="1" ht="20.25" hidden="1" thickBot="1">
      <c r="A125" s="32" t="s">
        <v>30</v>
      </c>
      <c r="B125" s="33" t="s">
        <v>12</v>
      </c>
      <c r="C125" s="33" t="s">
        <v>31</v>
      </c>
      <c r="D125" s="36"/>
      <c r="E125" s="33" t="s">
        <v>31</v>
      </c>
      <c r="F125" s="34"/>
      <c r="G125" s="33" t="s">
        <v>31</v>
      </c>
      <c r="H125" s="34"/>
      <c r="K125" s="72"/>
    </row>
    <row r="126" spans="1:11" s="19" customFormat="1" ht="19.5">
      <c r="A126" s="100"/>
      <c r="B126" s="101"/>
      <c r="C126" s="101"/>
      <c r="D126" s="101"/>
      <c r="E126" s="101"/>
      <c r="F126" s="102"/>
      <c r="G126" s="101"/>
      <c r="H126" s="102"/>
      <c r="K126" s="72"/>
    </row>
    <row r="127" spans="1:11" s="21" customFormat="1" ht="13.5" thickBot="1">
      <c r="A127" s="20"/>
      <c r="F127" s="22"/>
      <c r="H127" s="22"/>
      <c r="K127" s="73"/>
    </row>
    <row r="128" spans="1:11" s="6" customFormat="1" ht="19.5" thickBot="1">
      <c r="A128" s="66" t="s">
        <v>129</v>
      </c>
      <c r="B128" s="5"/>
      <c r="C128" s="62">
        <f>F128*12</f>
        <v>0</v>
      </c>
      <c r="D128" s="62">
        <f>D130+D131+D132+D133+D134+D135+D136</f>
        <v>178446.05</v>
      </c>
      <c r="E128" s="62">
        <f>E130+E131+E132+E133+E134+E135+E136</f>
        <v>0</v>
      </c>
      <c r="F128" s="62">
        <f>F130+F131+F132+F133+F134+F135+F136</f>
        <v>0</v>
      </c>
      <c r="G128" s="62">
        <f>G130+G131+G132+G133+G134+G135+G136</f>
        <v>29.3970626997463</v>
      </c>
      <c r="H128" s="62">
        <v>2.46</v>
      </c>
      <c r="I128" s="6">
        <v>6070.2</v>
      </c>
      <c r="K128" s="69"/>
    </row>
    <row r="129" spans="1:11" s="7" customFormat="1" ht="15" hidden="1">
      <c r="A129" s="63" t="s">
        <v>88</v>
      </c>
      <c r="B129" s="64"/>
      <c r="C129" s="38"/>
      <c r="D129" s="65"/>
      <c r="E129" s="38"/>
      <c r="F129" s="39"/>
      <c r="G129" s="38"/>
      <c r="H129" s="39"/>
      <c r="I129" s="6">
        <v>6070.2</v>
      </c>
      <c r="K129" s="70"/>
    </row>
    <row r="130" spans="1:11" s="7" customFormat="1" ht="15">
      <c r="A130" s="15" t="s">
        <v>156</v>
      </c>
      <c r="B130" s="10"/>
      <c r="C130" s="16"/>
      <c r="D130" s="97">
        <v>108522</v>
      </c>
      <c r="E130" s="97"/>
      <c r="F130" s="97"/>
      <c r="G130" s="97">
        <f aca="true" t="shared" si="4" ref="G130:G136">D130/I130</f>
        <v>17.877829396066026</v>
      </c>
      <c r="H130" s="98">
        <f>G130/12</f>
        <v>1.4898191163388355</v>
      </c>
      <c r="I130" s="6">
        <v>6070.2</v>
      </c>
      <c r="K130" s="70"/>
    </row>
    <row r="131" spans="1:11" s="7" customFormat="1" ht="15">
      <c r="A131" s="15" t="s">
        <v>157</v>
      </c>
      <c r="B131" s="10"/>
      <c r="C131" s="16"/>
      <c r="D131" s="97">
        <v>5896</v>
      </c>
      <c r="E131" s="97"/>
      <c r="F131" s="97"/>
      <c r="G131" s="97">
        <f t="shared" si="4"/>
        <v>0.9713024282560707</v>
      </c>
      <c r="H131" s="98">
        <f>G131/12</f>
        <v>0.08094186902133922</v>
      </c>
      <c r="I131" s="6">
        <v>6070.2</v>
      </c>
      <c r="K131" s="70"/>
    </row>
    <row r="132" spans="1:11" s="7" customFormat="1" ht="15">
      <c r="A132" s="15" t="s">
        <v>159</v>
      </c>
      <c r="B132" s="10"/>
      <c r="C132" s="16"/>
      <c r="D132" s="99">
        <v>7232</v>
      </c>
      <c r="E132" s="97"/>
      <c r="F132" s="97"/>
      <c r="G132" s="97">
        <f t="shared" si="4"/>
        <v>1.1913940232611775</v>
      </c>
      <c r="H132" s="98">
        <f>G132/12</f>
        <v>0.09928283527176479</v>
      </c>
      <c r="I132" s="6">
        <v>6070.2</v>
      </c>
      <c r="K132" s="70"/>
    </row>
    <row r="133" spans="1:11" s="7" customFormat="1" ht="15">
      <c r="A133" s="91" t="s">
        <v>160</v>
      </c>
      <c r="B133" s="10"/>
      <c r="C133" s="16"/>
      <c r="D133" s="97">
        <v>352</v>
      </c>
      <c r="E133" s="97"/>
      <c r="F133" s="97"/>
      <c r="G133" s="97">
        <f t="shared" si="4"/>
        <v>0.05798820467200422</v>
      </c>
      <c r="H133" s="98">
        <v>0.01</v>
      </c>
      <c r="I133" s="6">
        <v>6070.2</v>
      </c>
      <c r="K133" s="70"/>
    </row>
    <row r="134" spans="1:11" s="7" customFormat="1" ht="18.75">
      <c r="A134" s="91" t="s">
        <v>162</v>
      </c>
      <c r="B134" s="92"/>
      <c r="C134" s="93"/>
      <c r="D134" s="94">
        <v>23893.05</v>
      </c>
      <c r="E134" s="97"/>
      <c r="F134" s="97"/>
      <c r="G134" s="97">
        <f t="shared" si="4"/>
        <v>3.936122368290995</v>
      </c>
      <c r="H134" s="97">
        <f>G134/12</f>
        <v>0.3280101973575829</v>
      </c>
      <c r="I134" s="6">
        <v>6070.2</v>
      </c>
      <c r="K134" s="70"/>
    </row>
    <row r="135" spans="1:11" s="7" customFormat="1" ht="15">
      <c r="A135" s="15" t="s">
        <v>158</v>
      </c>
      <c r="B135" s="10"/>
      <c r="C135" s="16"/>
      <c r="D135" s="97">
        <v>25884</v>
      </c>
      <c r="E135" s="97"/>
      <c r="F135" s="97"/>
      <c r="G135" s="97">
        <f t="shared" si="4"/>
        <v>4.264109914006128</v>
      </c>
      <c r="H135" s="97">
        <f>G135/12</f>
        <v>0.355342492833844</v>
      </c>
      <c r="I135" s="6">
        <v>6070.2</v>
      </c>
      <c r="K135" s="70"/>
    </row>
    <row r="136" spans="1:11" s="7" customFormat="1" ht="15">
      <c r="A136" s="91" t="s">
        <v>161</v>
      </c>
      <c r="B136" s="10"/>
      <c r="C136" s="16"/>
      <c r="D136" s="97">
        <v>6667</v>
      </c>
      <c r="E136" s="97"/>
      <c r="F136" s="97"/>
      <c r="G136" s="97">
        <f t="shared" si="4"/>
        <v>1.098316365193898</v>
      </c>
      <c r="H136" s="97">
        <f>G136/12</f>
        <v>0.09152636376615818</v>
      </c>
      <c r="I136" s="6">
        <v>6070.2</v>
      </c>
      <c r="K136" s="70"/>
    </row>
    <row r="137" spans="1:11" s="7" customFormat="1" ht="15">
      <c r="A137" s="23"/>
      <c r="B137" s="103"/>
      <c r="C137" s="104"/>
      <c r="D137" s="105"/>
      <c r="E137" s="105"/>
      <c r="F137" s="105"/>
      <c r="G137" s="105"/>
      <c r="H137" s="105"/>
      <c r="I137" s="6"/>
      <c r="K137" s="70"/>
    </row>
    <row r="138" spans="1:11" s="7" customFormat="1" ht="15">
      <c r="A138" s="23"/>
      <c r="B138" s="103"/>
      <c r="C138" s="104"/>
      <c r="D138" s="105"/>
      <c r="E138" s="105"/>
      <c r="F138" s="105"/>
      <c r="G138" s="105"/>
      <c r="H138" s="105"/>
      <c r="I138" s="6"/>
      <c r="K138" s="70"/>
    </row>
    <row r="139" spans="1:11" s="7" customFormat="1" ht="15">
      <c r="A139" s="23"/>
      <c r="B139" s="103"/>
      <c r="C139" s="104"/>
      <c r="D139" s="105"/>
      <c r="E139" s="105"/>
      <c r="F139" s="105"/>
      <c r="G139" s="105"/>
      <c r="H139" s="105"/>
      <c r="I139" s="6"/>
      <c r="K139" s="70"/>
    </row>
    <row r="140" spans="1:11" s="7" customFormat="1" ht="15">
      <c r="A140" s="23"/>
      <c r="B140" s="103"/>
      <c r="C140" s="104"/>
      <c r="D140" s="105"/>
      <c r="E140" s="105"/>
      <c r="F140" s="105"/>
      <c r="G140" s="105"/>
      <c r="H140" s="105"/>
      <c r="I140" s="6"/>
      <c r="K140" s="70"/>
    </row>
    <row r="141" spans="1:11" s="18" customFormat="1" ht="18.75">
      <c r="A141" s="106" t="s">
        <v>128</v>
      </c>
      <c r="B141" s="92"/>
      <c r="C141" s="93"/>
      <c r="D141" s="93">
        <f>D122+D128</f>
        <v>1547925.2581523694</v>
      </c>
      <c r="E141" s="93">
        <f>E122+E128</f>
        <v>162.64199110823512</v>
      </c>
      <c r="F141" s="93">
        <f>F122+F128</f>
        <v>0</v>
      </c>
      <c r="G141" s="93">
        <v>255.01</v>
      </c>
      <c r="H141" s="93">
        <f>H122+H128</f>
        <v>21.26</v>
      </c>
      <c r="K141" s="74"/>
    </row>
    <row r="142" spans="1:11" s="18" customFormat="1" ht="18.75">
      <c r="A142" s="23"/>
      <c r="B142" s="24"/>
      <c r="C142" s="25"/>
      <c r="D142" s="25"/>
      <c r="E142" s="25"/>
      <c r="F142" s="26"/>
      <c r="G142" s="25"/>
      <c r="H142" s="26"/>
      <c r="K142" s="74"/>
    </row>
    <row r="143" spans="1:11" s="18" customFormat="1" ht="18.75">
      <c r="A143" s="124" t="s">
        <v>32</v>
      </c>
      <c r="B143" s="124"/>
      <c r="C143" s="124"/>
      <c r="D143" s="124"/>
      <c r="E143" s="124"/>
      <c r="F143" s="124"/>
      <c r="G143" s="25"/>
      <c r="H143" s="26"/>
      <c r="K143" s="74"/>
    </row>
    <row r="144" spans="1:11" s="19" customFormat="1" ht="19.5">
      <c r="A144" s="20" t="s">
        <v>33</v>
      </c>
      <c r="B144" s="27"/>
      <c r="C144" s="28"/>
      <c r="D144" s="28"/>
      <c r="E144" s="28"/>
      <c r="F144" s="29"/>
      <c r="G144" s="28"/>
      <c r="H144" s="29"/>
      <c r="K144" s="72"/>
    </row>
    <row r="145" spans="1:11" s="21" customFormat="1" ht="14.25">
      <c r="A145" s="124"/>
      <c r="B145" s="124"/>
      <c r="C145" s="124"/>
      <c r="D145" s="124"/>
      <c r="E145" s="124"/>
      <c r="F145" s="124"/>
      <c r="K145" s="73"/>
    </row>
    <row r="146" spans="6:11" s="21" customFormat="1" ht="12.75">
      <c r="F146" s="22"/>
      <c r="H146" s="22"/>
      <c r="K146" s="73"/>
    </row>
    <row r="147" spans="1:11" s="21" customFormat="1" ht="12.75">
      <c r="A147" s="20"/>
      <c r="F147" s="22"/>
      <c r="H147" s="22"/>
      <c r="K147" s="73"/>
    </row>
    <row r="148" spans="6:11" s="21" customFormat="1" ht="12.75">
      <c r="F148" s="22"/>
      <c r="H148" s="22"/>
      <c r="K148" s="73"/>
    </row>
    <row r="149" spans="6:11" s="21" customFormat="1" ht="12.75">
      <c r="F149" s="22"/>
      <c r="H149" s="22"/>
      <c r="K149" s="73"/>
    </row>
    <row r="150" spans="6:11" s="21" customFormat="1" ht="12.75">
      <c r="F150" s="22"/>
      <c r="H150" s="22"/>
      <c r="K150" s="73"/>
    </row>
    <row r="151" spans="6:11" s="21" customFormat="1" ht="12.75">
      <c r="F151" s="22"/>
      <c r="H151" s="22"/>
      <c r="K151" s="73"/>
    </row>
    <row r="152" spans="6:11" s="21" customFormat="1" ht="12.75">
      <c r="F152" s="22"/>
      <c r="H152" s="22"/>
      <c r="K152" s="73"/>
    </row>
    <row r="153" spans="6:11" s="21" customFormat="1" ht="12.75">
      <c r="F153" s="22"/>
      <c r="H153" s="22"/>
      <c r="K153" s="73"/>
    </row>
    <row r="154" spans="6:11" s="21" customFormat="1" ht="12.75">
      <c r="F154" s="22"/>
      <c r="H154" s="22"/>
      <c r="K154" s="73"/>
    </row>
    <row r="155" spans="6:11" s="21" customFormat="1" ht="12.75">
      <c r="F155" s="22"/>
      <c r="H155" s="22"/>
      <c r="K155" s="73"/>
    </row>
    <row r="156" spans="6:11" s="21" customFormat="1" ht="12.75">
      <c r="F156" s="22"/>
      <c r="H156" s="22"/>
      <c r="K156" s="73"/>
    </row>
    <row r="157" spans="6:11" s="21" customFormat="1" ht="12.75">
      <c r="F157" s="22"/>
      <c r="H157" s="22"/>
      <c r="K157" s="73"/>
    </row>
    <row r="158" spans="6:11" s="21" customFormat="1" ht="12.75">
      <c r="F158" s="22"/>
      <c r="H158" s="22"/>
      <c r="K158" s="73"/>
    </row>
    <row r="159" spans="6:11" s="21" customFormat="1" ht="12.75">
      <c r="F159" s="22"/>
      <c r="H159" s="22"/>
      <c r="K159" s="73"/>
    </row>
    <row r="160" spans="6:11" s="21" customFormat="1" ht="12.75">
      <c r="F160" s="22"/>
      <c r="H160" s="22"/>
      <c r="K160" s="73"/>
    </row>
    <row r="161" spans="6:11" s="21" customFormat="1" ht="12.75">
      <c r="F161" s="22"/>
      <c r="H161" s="22"/>
      <c r="K161" s="73"/>
    </row>
    <row r="162" spans="6:11" s="21" customFormat="1" ht="12.75">
      <c r="F162" s="22"/>
      <c r="H162" s="22"/>
      <c r="K162" s="73"/>
    </row>
    <row r="163" spans="6:11" s="21" customFormat="1" ht="12.75">
      <c r="F163" s="22"/>
      <c r="H163" s="22"/>
      <c r="K163" s="73"/>
    </row>
    <row r="164" spans="6:11" s="21" customFormat="1" ht="12.75">
      <c r="F164" s="22"/>
      <c r="H164" s="22"/>
      <c r="K164" s="73"/>
    </row>
    <row r="165" spans="6:11" s="21" customFormat="1" ht="12.75">
      <c r="F165" s="22"/>
      <c r="H165" s="22"/>
      <c r="K165" s="73"/>
    </row>
  </sheetData>
  <sheetProtection/>
  <mergeCells count="13">
    <mergeCell ref="A1:H1"/>
    <mergeCell ref="B2:H2"/>
    <mergeCell ref="B3:H3"/>
    <mergeCell ref="B4:H4"/>
    <mergeCell ref="A5:H5"/>
    <mergeCell ref="A6:H6"/>
    <mergeCell ref="A145:F145"/>
    <mergeCell ref="A7:H7"/>
    <mergeCell ref="A8:H8"/>
    <mergeCell ref="A9:H9"/>
    <mergeCell ref="A10:H10"/>
    <mergeCell ref="A13:H13"/>
    <mergeCell ref="A143:F143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2013-06-21T10:05:16Z</cp:lastPrinted>
  <dcterms:created xsi:type="dcterms:W3CDTF">2010-04-02T14:46:04Z</dcterms:created>
  <dcterms:modified xsi:type="dcterms:W3CDTF">2014-08-13T05:58:43Z</dcterms:modified>
  <cp:category/>
  <cp:version/>
  <cp:contentType/>
  <cp:contentStatus/>
</cp:coreProperties>
</file>