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 с переносом" sheetId="1" r:id="rId1"/>
    <sheet name="по голосованию" sheetId="2" r:id="rId2"/>
  </sheets>
  <definedNames>
    <definedName name="_xlnm.Print_Area" localSheetId="1">'по голосованию'!$A$1:$H$140</definedName>
    <definedName name="_xlnm.Print_Area" localSheetId="0">'проект с переносом'!$A$1:$H$159</definedName>
  </definedNames>
  <calcPr fullCalcOnLoad="1"/>
</workbook>
</file>

<file path=xl/sharedStrings.xml><?xml version="1.0" encoding="utf-8"?>
<sst xmlns="http://schemas.openxmlformats.org/spreadsheetml/2006/main" count="388" uniqueCount="158">
  <si>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</si>
  <si>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</si>
  <si>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</si>
  <si>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</si>
  <si>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</si>
  <si>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</si>
  <si>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</si>
  <si>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</si>
  <si>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</si>
  <si>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</si>
  <si>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</si>
  <si>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</si>
  <si>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</si>
  <si>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</si>
  <si>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</si>
  <si>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</si>
  <si>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</si>
  <si>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</si>
  <si>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</si>
  <si>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</si>
  <si>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</si>
  <si>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</si>
  <si>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</si>
  <si>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</si>
  <si>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</si>
  <si>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</si>
  <si>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</si>
  <si>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</si>
  <si>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</si>
  <si>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</si>
  <si>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</si>
  <si>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</si>
  <si>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</si>
  <si>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</si>
  <si>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</si>
  <si>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</si>
  <si>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</si>
  <si>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</si>
  <si>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</si>
  <si>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</si>
  <si>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</si>
  <si>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</si>
  <si>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</si>
  <si>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</si>
  <si>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</si>
  <si>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</si>
  <si>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</si>
  <si>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</si>
  <si>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</si>
  <si>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</si>
  <si>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</si>
  <si>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</si>
  <si>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</si>
  <si>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</si>
  <si>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</si>
  <si>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</si>
  <si>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</si>
  <si>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</si>
  <si>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</si>
  <si>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</si>
  <si>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</si>
  <si>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</si>
  <si>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</si>
  <si>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</si>
  <si>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</si>
  <si>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</si>
  <si>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</si>
  <si>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</si>
  <si>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</si>
  <si>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</si>
  <si>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</si>
  <si>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</si>
  <si>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</si>
  <si>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</si>
  <si>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</si>
  <si>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</si>
  <si>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</si>
  <si>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электрическими плитами )</t>
  </si>
  <si>
    <t>ревизия ШР, ЩЭ</t>
  </si>
  <si>
    <t>ремонт кровли</t>
  </si>
  <si>
    <t>ремонт панельных швов</t>
  </si>
  <si>
    <t>смена КИП (эл.узел)</t>
  </si>
  <si>
    <t>установка КИП (бойлер)</t>
  </si>
  <si>
    <t>сменна запорной арматуры (отопление)</t>
  </si>
  <si>
    <t>ремонт системы ГВС</t>
  </si>
  <si>
    <t>ремонт системы водоотведения</t>
  </si>
  <si>
    <t>ремонт системы электроснабжения</t>
  </si>
  <si>
    <t>1 раз в 4 месяца</t>
  </si>
  <si>
    <t>очистак от снега и наледи подъездных козырьков</t>
  </si>
  <si>
    <t>Дополнительные работы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</si>
  <si>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</si>
  <si>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</si>
  <si>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</si>
  <si>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</si>
  <si>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</si>
  <si>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</si>
  <si>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</si>
  <si>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</si>
  <si>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</si>
  <si>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</si>
  <si>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</si>
  <si>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</si>
  <si>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</si>
  <si>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</si>
  <si>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</si>
  <si>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</si>
  <si>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по адресу: ул.Ленинского Комсомола, д.8 (Sобщ.=4182,2 м2, Sзем.уч.=3269,11 м2)</t>
  </si>
  <si>
    <t>ремонт канализации</t>
  </si>
  <si>
    <t>окос травы</t>
  </si>
  <si>
    <t>2-3 раза</t>
  </si>
  <si>
    <t>подключение системы отопления с регулировкой</t>
  </si>
  <si>
    <t>замена насоса на ГВС /резерв/</t>
  </si>
  <si>
    <t>1 раз в 3 года</t>
  </si>
  <si>
    <t>Сбор, вывоз и утилизация ТБО, руб/м2</t>
  </si>
  <si>
    <t>ремонт панельных швов  300 п.м.</t>
  </si>
  <si>
    <t>ремонт мягкой кровли лоджий  6 шт.</t>
  </si>
  <si>
    <t>ремонт крылец 6 шт.</t>
  </si>
  <si>
    <t>ремонт козырьков над входом в подъезд 6 шт.</t>
  </si>
  <si>
    <t>ремонт канализационных вытяжек</t>
  </si>
  <si>
    <t>ремонт трещины в ж/б стене</t>
  </si>
  <si>
    <t>врезка СТС "Архив" на эл.узел</t>
  </si>
  <si>
    <t>смена задвижек (отопление - эл.узлы) диам.50 - 4 шт., диам.80- 1 шт.</t>
  </si>
  <si>
    <t>смена задвижек  СТС на ВВП  диам.50 мм - 1 шт.,</t>
  </si>
  <si>
    <t>установка задвижки перед элеватором ( диам. 50 - 1 шт.)</t>
  </si>
  <si>
    <t xml:space="preserve">ремонт освещения в подвале </t>
  </si>
  <si>
    <t>смена секций водоподогревателя</t>
  </si>
  <si>
    <t>энергоаудит</t>
  </si>
  <si>
    <t>установка электронного регулятора температуры на ВВП</t>
  </si>
  <si>
    <t>2014 - 2015 г.</t>
  </si>
  <si>
    <t>Итого</t>
  </si>
  <si>
    <t>заполнение электронных паспортов</t>
  </si>
  <si>
    <t>учет работ по капремонту</t>
  </si>
  <si>
    <t>гидравлическое испытание элеваторных узлов и запорной арматуры</t>
  </si>
  <si>
    <t>ревизия задвижек  ХВС д.50мм-1шт.</t>
  </si>
  <si>
    <t>пылеудаление и дезинфекция вентиляционных каналов без пробивки</t>
  </si>
  <si>
    <t>очистка  водоприемных воронок</t>
  </si>
  <si>
    <t>замена  КИП ( манометр 1 шт., термометр 1 шт.)</t>
  </si>
  <si>
    <t>замена КИП на ВВП (манометр 2 шт., термометр 2 шт.)</t>
  </si>
  <si>
    <t>ремонт кровли 360 м2, примыкания 44 п.м.</t>
  </si>
  <si>
    <t>изготовление и установка металлических решеток 17 шт.</t>
  </si>
  <si>
    <t>установка запорной арматуры отопления диам.15 - 50 шт.</t>
  </si>
  <si>
    <t>замена фильтра на ВВП д.25 мм - 1 шт.</t>
  </si>
  <si>
    <t>изоляция трубопроводов отопления составом "Корунд"</t>
  </si>
  <si>
    <t>изготовление переходных трапов из пиломатериала</t>
  </si>
  <si>
    <t>ревизия задвижек отопления ( д.80мм-9 шт.)</t>
  </si>
  <si>
    <t>Управление многоквартирным домом, всего в т.ч.</t>
  </si>
  <si>
    <t>Замена общедомовых приборов ХВС</t>
  </si>
  <si>
    <t>Замена  общедомовых приборов ХВС</t>
  </si>
  <si>
    <t>(стоимость услуг  увеличена на 6,6% в соответствии с уровнем инфляции 2013 г.)</t>
  </si>
  <si>
    <t>Проект 1 А  (с учетом замены  общедомового прибора ХВС)</t>
  </si>
  <si>
    <t>ремонт секций ВВП 2 шт.</t>
  </si>
  <si>
    <t>электроизмерения (замеры сопротивления изоляции)</t>
  </si>
  <si>
    <t>ревизия задвижек отопления ( д.80мм-9  шт.)</t>
  </si>
  <si>
    <t>ремонт панельных швов  80 п.м.</t>
  </si>
  <si>
    <t>ремонт кровли 50 м2</t>
  </si>
  <si>
    <t>установка запорной арматуры отопления диам.15 - 17 шт.</t>
  </si>
  <si>
    <t>смена трубопровода горячего водоснабжения д.76 мм - 10 м.п.</t>
  </si>
  <si>
    <t>смена секций водоподогревателя 2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</si>
</sst>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0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2" fontId="19" fillId="24" borderId="19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2" fontId="24" fillId="24" borderId="17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center" vertical="center" wrapText="1"/>
    </xf>
    <xf numFmtId="2" fontId="24" fillId="0" borderId="31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left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center" vertical="center" wrapText="1"/>
    </xf>
    <xf numFmtId="2" fontId="24" fillId="0" borderId="33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left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vertical="center"/>
    </xf>
    <xf numFmtId="2" fontId="18" fillId="26" borderId="25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19" fillId="26" borderId="19" xfId="0" applyNumberFormat="1" applyFont="1" applyFill="1" applyBorder="1" applyAlignment="1">
      <alignment horizontal="center" vertical="center" wrapText="1"/>
    </xf>
    <xf numFmtId="2" fontId="18" fillId="26" borderId="17" xfId="0" applyNumberFormat="1" applyFont="1" applyFill="1" applyBorder="1" applyAlignment="1">
      <alignment horizontal="center" vertical="center" wrapText="1"/>
    </xf>
    <xf numFmtId="2" fontId="19" fillId="26" borderId="17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0" fillId="26" borderId="3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26" borderId="34" xfId="0" applyNumberFormat="1" applyFont="1" applyFill="1" applyBorder="1" applyAlignment="1">
      <alignment horizontal="center" vertical="center" wrapText="1"/>
    </xf>
    <xf numFmtId="2" fontId="0" fillId="26" borderId="35" xfId="0" applyNumberFormat="1" applyFont="1" applyFill="1" applyBorder="1" applyAlignment="1">
      <alignment horizontal="center" vertical="center" wrapText="1"/>
    </xf>
    <xf numFmtId="2" fontId="24" fillId="0" borderId="36" xfId="0" applyNumberFormat="1" applyFont="1" applyFill="1" applyBorder="1" applyAlignment="1">
      <alignment horizontal="center" vertical="center" wrapText="1"/>
    </xf>
    <xf numFmtId="2" fontId="19" fillId="24" borderId="37" xfId="0" applyNumberFormat="1" applyFont="1" applyFill="1" applyBorder="1" applyAlignment="1">
      <alignment horizontal="center"/>
    </xf>
    <xf numFmtId="2" fontId="24" fillId="26" borderId="33" xfId="0" applyNumberFormat="1" applyFont="1" applyFill="1" applyBorder="1" applyAlignment="1">
      <alignment horizontal="center" vertical="center" wrapText="1"/>
    </xf>
    <xf numFmtId="2" fontId="24" fillId="26" borderId="20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9" fillId="25" borderId="19" xfId="0" applyNumberFormat="1" applyFont="1" applyFill="1" applyBorder="1" applyAlignment="1">
      <alignment horizontal="center" vertical="center" wrapText="1"/>
    </xf>
    <xf numFmtId="2" fontId="24" fillId="25" borderId="33" xfId="0" applyNumberFormat="1" applyFont="1" applyFill="1" applyBorder="1" applyAlignment="1">
      <alignment horizontal="center" vertical="center" wrapText="1"/>
    </xf>
    <xf numFmtId="2" fontId="24" fillId="25" borderId="28" xfId="0" applyNumberFormat="1" applyFont="1" applyFill="1" applyBorder="1" applyAlignment="1">
      <alignment horizontal="center" vertical="center" wrapText="1"/>
    </xf>
    <xf numFmtId="2" fontId="24" fillId="25" borderId="20" xfId="0" applyNumberFormat="1" applyFont="1" applyFill="1" applyBorder="1" applyAlignment="1">
      <alignment horizontal="center" vertical="center" wrapText="1"/>
    </xf>
    <xf numFmtId="2" fontId="24" fillId="25" borderId="31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left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25" fillId="26" borderId="34" xfId="0" applyNumberFormat="1" applyFont="1" applyFill="1" applyBorder="1" applyAlignment="1">
      <alignment horizontal="center" vertical="center" wrapText="1"/>
    </xf>
    <xf numFmtId="0" fontId="24" fillId="26" borderId="0" xfId="0" applyFont="1" applyFill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19" fillId="25" borderId="17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24" fillId="25" borderId="17" xfId="0" applyNumberFormat="1" applyFont="1" applyFill="1" applyBorder="1" applyAlignment="1">
      <alignment horizontal="center" vertical="center" wrapText="1"/>
    </xf>
    <xf numFmtId="2" fontId="24" fillId="25" borderId="22" xfId="0" applyNumberFormat="1" applyFont="1" applyFill="1" applyBorder="1" applyAlignment="1">
      <alignment horizontal="center" vertical="center" wrapText="1"/>
    </xf>
    <xf numFmtId="2" fontId="24" fillId="25" borderId="23" xfId="0" applyNumberFormat="1" applyFont="1" applyFill="1" applyBorder="1" applyAlignment="1">
      <alignment horizontal="center" vertical="center" wrapText="1"/>
    </xf>
    <xf numFmtId="2" fontId="19" fillId="25" borderId="37" xfId="0" applyNumberFormat="1" applyFont="1" applyFill="1" applyBorder="1" applyAlignment="1">
      <alignment horizontal="center"/>
    </xf>
    <xf numFmtId="0" fontId="18" fillId="25" borderId="26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2" fontId="18" fillId="25" borderId="15" xfId="0" applyNumberFormat="1" applyFont="1" applyFill="1" applyBorder="1" applyAlignment="1">
      <alignment horizontal="center" vertical="center" wrapText="1"/>
    </xf>
    <xf numFmtId="2" fontId="24" fillId="25" borderId="0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0" fillId="25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85">
      <selection activeCell="J115" sqref="J11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25390625" style="1" customWidth="1"/>
    <col min="5" max="5" width="13.875" style="1" hidden="1" customWidth="1"/>
    <col min="6" max="6" width="20.875" style="39" hidden="1" customWidth="1"/>
    <col min="7" max="7" width="13.875" style="1" customWidth="1"/>
    <col min="8" max="8" width="20.875" style="39" customWidth="1"/>
    <col min="9" max="14" width="15.375" style="1" customWidth="1"/>
    <col min="15" max="16384" width="9.125" style="1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2:8" ht="12.75" customHeight="1">
      <c r="B2" s="158" t="s">
        <v>1</v>
      </c>
      <c r="C2" s="158"/>
      <c r="D2" s="158"/>
      <c r="E2" s="158"/>
      <c r="F2" s="158"/>
      <c r="G2" s="157"/>
      <c r="H2" s="157"/>
    </row>
    <row r="3" spans="1:8" ht="19.5" customHeight="1">
      <c r="A3" s="93" t="s">
        <v>128</v>
      </c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35</v>
      </c>
      <c r="C4" s="158"/>
      <c r="D4" s="158"/>
      <c r="E4" s="158"/>
      <c r="F4" s="158"/>
      <c r="G4" s="157"/>
      <c r="H4" s="157"/>
    </row>
    <row r="5" spans="1:9" ht="35.25" customHeight="1">
      <c r="A5" s="159" t="s">
        <v>149</v>
      </c>
      <c r="B5" s="159"/>
      <c r="C5" s="159"/>
      <c r="D5" s="159"/>
      <c r="E5" s="159"/>
      <c r="F5" s="159"/>
      <c r="G5" s="159"/>
      <c r="H5" s="159"/>
      <c r="I5" s="2"/>
    </row>
    <row r="6" spans="1:9" ht="23.25" customHeight="1">
      <c r="A6" s="160" t="s">
        <v>148</v>
      </c>
      <c r="B6" s="160"/>
      <c r="C6" s="160"/>
      <c r="D6" s="160"/>
      <c r="E6" s="160"/>
      <c r="F6" s="160"/>
      <c r="G6" s="160"/>
      <c r="H6" s="160"/>
      <c r="I6" s="2"/>
    </row>
    <row r="7" spans="1:8" s="3" customFormat="1" ht="22.5" customHeight="1">
      <c r="A7" s="161" t="s">
        <v>3</v>
      </c>
      <c r="B7" s="161"/>
      <c r="C7" s="161"/>
      <c r="D7" s="161"/>
      <c r="E7" s="162"/>
      <c r="F7" s="162"/>
      <c r="G7" s="162"/>
      <c r="H7" s="162"/>
    </row>
    <row r="8" spans="1:8" s="4" customFormat="1" ht="18.75" customHeight="1">
      <c r="A8" s="161" t="s">
        <v>106</v>
      </c>
      <c r="B8" s="161"/>
      <c r="C8" s="161"/>
      <c r="D8" s="161"/>
      <c r="E8" s="162"/>
      <c r="F8" s="162"/>
      <c r="G8" s="162"/>
      <c r="H8" s="162"/>
    </row>
    <row r="9" spans="1:8" s="5" customFormat="1" ht="17.25" customHeight="1">
      <c r="A9" s="163" t="s">
        <v>77</v>
      </c>
      <c r="B9" s="163"/>
      <c r="C9" s="163"/>
      <c r="D9" s="163"/>
      <c r="E9" s="164"/>
      <c r="F9" s="164"/>
      <c r="G9" s="164"/>
      <c r="H9" s="164"/>
    </row>
    <row r="10" spans="1:8" s="4" customFormat="1" ht="30" customHeight="1" thickBot="1">
      <c r="A10" s="165" t="s">
        <v>105</v>
      </c>
      <c r="B10" s="165"/>
      <c r="C10" s="165"/>
      <c r="D10" s="165"/>
      <c r="E10" s="166"/>
      <c r="F10" s="166"/>
      <c r="G10" s="166"/>
      <c r="H10" s="166"/>
    </row>
    <row r="11" spans="1:8" s="10" customFormat="1" ht="139.5" customHeight="1" thickBot="1">
      <c r="A11" s="6" t="s">
        <v>4</v>
      </c>
      <c r="B11" s="7" t="s">
        <v>5</v>
      </c>
      <c r="C11" s="8" t="s">
        <v>6</v>
      </c>
      <c r="D11" s="8" t="s">
        <v>36</v>
      </c>
      <c r="E11" s="8" t="s">
        <v>6</v>
      </c>
      <c r="F11" s="9" t="s">
        <v>7</v>
      </c>
      <c r="G11" s="8" t="s">
        <v>6</v>
      </c>
      <c r="H11" s="9" t="s">
        <v>7</v>
      </c>
    </row>
    <row r="12" spans="1:8" s="14" customFormat="1" ht="12.75">
      <c r="A12" s="11">
        <v>1</v>
      </c>
      <c r="B12" s="12">
        <v>2</v>
      </c>
      <c r="C12" s="12">
        <v>3</v>
      </c>
      <c r="D12" s="45"/>
      <c r="E12" s="12">
        <v>3</v>
      </c>
      <c r="F12" s="13">
        <v>4</v>
      </c>
      <c r="G12" s="48">
        <v>3</v>
      </c>
      <c r="H12" s="52">
        <v>4</v>
      </c>
    </row>
    <row r="13" spans="1:8" s="14" customFormat="1" ht="49.5" customHeight="1">
      <c r="A13" s="167" t="s">
        <v>8</v>
      </c>
      <c r="B13" s="168"/>
      <c r="C13" s="168"/>
      <c r="D13" s="168"/>
      <c r="E13" s="168"/>
      <c r="F13" s="168"/>
      <c r="G13" s="169"/>
      <c r="H13" s="170"/>
    </row>
    <row r="14" spans="1:9" s="10" customFormat="1" ht="18.75">
      <c r="A14" s="17" t="s">
        <v>145</v>
      </c>
      <c r="B14" s="22"/>
      <c r="C14" s="15">
        <f>F14*12</f>
        <v>0</v>
      </c>
      <c r="D14" s="94">
        <f>G14*I14</f>
        <v>183006.288</v>
      </c>
      <c r="E14" s="95">
        <f>H14*12</f>
        <v>33.36</v>
      </c>
      <c r="F14" s="96"/>
      <c r="G14" s="95">
        <f>H14*12</f>
        <v>33.36</v>
      </c>
      <c r="H14" s="97">
        <v>2.78</v>
      </c>
      <c r="I14" s="10">
        <v>5485.8</v>
      </c>
    </row>
    <row r="15" spans="1:8" s="10" customFormat="1" ht="25.5" customHeight="1">
      <c r="A15" s="76" t="s">
        <v>91</v>
      </c>
      <c r="B15" s="77" t="s">
        <v>92</v>
      </c>
      <c r="C15" s="15"/>
      <c r="D15" s="46"/>
      <c r="E15" s="15"/>
      <c r="F15" s="19"/>
      <c r="G15" s="15"/>
      <c r="H15" s="49"/>
    </row>
    <row r="16" spans="1:8" s="10" customFormat="1" ht="18.75">
      <c r="A16" s="76" t="s">
        <v>93</v>
      </c>
      <c r="B16" s="77" t="s">
        <v>92</v>
      </c>
      <c r="C16" s="15"/>
      <c r="D16" s="46"/>
      <c r="E16" s="15"/>
      <c r="F16" s="19"/>
      <c r="G16" s="15"/>
      <c r="H16" s="49"/>
    </row>
    <row r="17" spans="1:8" s="10" customFormat="1" ht="18.75">
      <c r="A17" s="76" t="s">
        <v>94</v>
      </c>
      <c r="B17" s="77" t="s">
        <v>95</v>
      </c>
      <c r="C17" s="15"/>
      <c r="D17" s="46"/>
      <c r="E17" s="15"/>
      <c r="F17" s="19"/>
      <c r="G17" s="15"/>
      <c r="H17" s="49"/>
    </row>
    <row r="18" spans="1:8" s="10" customFormat="1" ht="18.75">
      <c r="A18" s="76" t="s">
        <v>96</v>
      </c>
      <c r="B18" s="77" t="s">
        <v>92</v>
      </c>
      <c r="C18" s="15"/>
      <c r="D18" s="46"/>
      <c r="E18" s="15"/>
      <c r="F18" s="19"/>
      <c r="G18" s="15"/>
      <c r="H18" s="49"/>
    </row>
    <row r="19" spans="1:8" s="10" customFormat="1" ht="18.75">
      <c r="A19" s="124" t="s">
        <v>129</v>
      </c>
      <c r="B19" s="77"/>
      <c r="C19" s="15"/>
      <c r="D19" s="46"/>
      <c r="E19" s="15"/>
      <c r="F19" s="19"/>
      <c r="G19" s="15"/>
      <c r="H19" s="49">
        <v>2.56</v>
      </c>
    </row>
    <row r="20" spans="1:8" s="10" customFormat="1" ht="18.75">
      <c r="A20" s="76" t="s">
        <v>130</v>
      </c>
      <c r="B20" s="77" t="s">
        <v>92</v>
      </c>
      <c r="C20" s="15"/>
      <c r="D20" s="46"/>
      <c r="E20" s="15"/>
      <c r="F20" s="19"/>
      <c r="G20" s="15"/>
      <c r="H20" s="49"/>
    </row>
    <row r="21" spans="1:8" s="10" customFormat="1" ht="18.75">
      <c r="A21" s="76" t="s">
        <v>131</v>
      </c>
      <c r="B21" s="77" t="s">
        <v>92</v>
      </c>
      <c r="C21" s="15"/>
      <c r="D21" s="46"/>
      <c r="E21" s="15"/>
      <c r="F21" s="19"/>
      <c r="G21" s="15"/>
      <c r="H21" s="49"/>
    </row>
    <row r="22" spans="1:8" s="10" customFormat="1" ht="18.75">
      <c r="A22" s="124" t="s">
        <v>129</v>
      </c>
      <c r="B22" s="77"/>
      <c r="C22" s="15"/>
      <c r="D22" s="46"/>
      <c r="E22" s="15"/>
      <c r="F22" s="19"/>
      <c r="G22" s="15"/>
      <c r="H22" s="49">
        <v>0.22</v>
      </c>
    </row>
    <row r="23" spans="1:9" s="10" customFormat="1" ht="30">
      <c r="A23" s="17" t="s">
        <v>10</v>
      </c>
      <c r="B23" s="18"/>
      <c r="C23" s="15">
        <f>F23*12</f>
        <v>0</v>
      </c>
      <c r="D23" s="94">
        <f>G23*I23</f>
        <v>129480.912</v>
      </c>
      <c r="E23" s="95">
        <f>H23*12</f>
        <v>30.96</v>
      </c>
      <c r="F23" s="96"/>
      <c r="G23" s="95">
        <f>H23*12</f>
        <v>30.96</v>
      </c>
      <c r="H23" s="97">
        <v>2.58</v>
      </c>
      <c r="I23" s="10">
        <v>4182.2</v>
      </c>
    </row>
    <row r="24" spans="1:8" s="10" customFormat="1" ht="18.75">
      <c r="A24" s="76" t="s">
        <v>97</v>
      </c>
      <c r="B24" s="77" t="s">
        <v>11</v>
      </c>
      <c r="C24" s="15"/>
      <c r="D24" s="111"/>
      <c r="E24" s="112"/>
      <c r="F24" s="113"/>
      <c r="G24" s="112"/>
      <c r="H24" s="114"/>
    </row>
    <row r="25" spans="1:8" s="10" customFormat="1" ht="18.75">
      <c r="A25" s="76" t="s">
        <v>98</v>
      </c>
      <c r="B25" s="77" t="s">
        <v>11</v>
      </c>
      <c r="C25" s="15"/>
      <c r="D25" s="111"/>
      <c r="E25" s="112"/>
      <c r="F25" s="113"/>
      <c r="G25" s="112"/>
      <c r="H25" s="114"/>
    </row>
    <row r="26" spans="1:8" s="10" customFormat="1" ht="18.75">
      <c r="A26" s="76" t="s">
        <v>108</v>
      </c>
      <c r="B26" s="77" t="s">
        <v>109</v>
      </c>
      <c r="C26" s="15"/>
      <c r="D26" s="111"/>
      <c r="E26" s="112"/>
      <c r="F26" s="113"/>
      <c r="G26" s="112"/>
      <c r="H26" s="114"/>
    </row>
    <row r="27" spans="1:8" s="10" customFormat="1" ht="18.75">
      <c r="A27" s="76" t="s">
        <v>99</v>
      </c>
      <c r="B27" s="77" t="s">
        <v>11</v>
      </c>
      <c r="C27" s="15"/>
      <c r="D27" s="111"/>
      <c r="E27" s="112"/>
      <c r="F27" s="113"/>
      <c r="G27" s="112"/>
      <c r="H27" s="114"/>
    </row>
    <row r="28" spans="1:8" s="10" customFormat="1" ht="25.5">
      <c r="A28" s="76" t="s">
        <v>100</v>
      </c>
      <c r="B28" s="77" t="s">
        <v>12</v>
      </c>
      <c r="C28" s="15"/>
      <c r="D28" s="111"/>
      <c r="E28" s="112"/>
      <c r="F28" s="113"/>
      <c r="G28" s="112"/>
      <c r="H28" s="114"/>
    </row>
    <row r="29" spans="1:8" s="10" customFormat="1" ht="18.75">
      <c r="A29" s="76" t="s">
        <v>101</v>
      </c>
      <c r="B29" s="77" t="s">
        <v>11</v>
      </c>
      <c r="C29" s="15"/>
      <c r="D29" s="111"/>
      <c r="E29" s="112"/>
      <c r="F29" s="113"/>
      <c r="G29" s="112"/>
      <c r="H29" s="114"/>
    </row>
    <row r="30" spans="1:8" s="10" customFormat="1" ht="18.75">
      <c r="A30" s="76" t="s">
        <v>102</v>
      </c>
      <c r="B30" s="77" t="s">
        <v>11</v>
      </c>
      <c r="C30" s="15"/>
      <c r="D30" s="111"/>
      <c r="E30" s="112"/>
      <c r="F30" s="113"/>
      <c r="G30" s="112"/>
      <c r="H30" s="114"/>
    </row>
    <row r="31" spans="1:8" s="10" customFormat="1" ht="25.5">
      <c r="A31" s="76" t="s">
        <v>103</v>
      </c>
      <c r="B31" s="77" t="s">
        <v>104</v>
      </c>
      <c r="C31" s="15"/>
      <c r="D31" s="111"/>
      <c r="E31" s="112"/>
      <c r="F31" s="113"/>
      <c r="G31" s="112"/>
      <c r="H31" s="114"/>
    </row>
    <row r="32" spans="1:9" s="23" customFormat="1" ht="18.75">
      <c r="A32" s="21" t="s">
        <v>13</v>
      </c>
      <c r="B32" s="22" t="s">
        <v>14</v>
      </c>
      <c r="C32" s="15">
        <f>F32*12</f>
        <v>0</v>
      </c>
      <c r="D32" s="94">
        <f>G32*I32</f>
        <v>44764.128000000004</v>
      </c>
      <c r="E32" s="95">
        <f>H32*12</f>
        <v>8.16</v>
      </c>
      <c r="F32" s="98"/>
      <c r="G32" s="95">
        <f>H32*12</f>
        <v>8.16</v>
      </c>
      <c r="H32" s="99">
        <v>0.68</v>
      </c>
      <c r="I32" s="10">
        <v>5485.8</v>
      </c>
    </row>
    <row r="33" spans="1:9" s="10" customFormat="1" ht="18.75">
      <c r="A33" s="21" t="s">
        <v>15</v>
      </c>
      <c r="B33" s="22" t="s">
        <v>16</v>
      </c>
      <c r="C33" s="15">
        <f>F33*12</f>
        <v>0</v>
      </c>
      <c r="D33" s="94">
        <f>G33*I33</f>
        <v>146141.712</v>
      </c>
      <c r="E33" s="95">
        <f>H33*12</f>
        <v>26.64</v>
      </c>
      <c r="F33" s="98"/>
      <c r="G33" s="95">
        <f>H33*12</f>
        <v>26.64</v>
      </c>
      <c r="H33" s="99">
        <v>2.22</v>
      </c>
      <c r="I33" s="10">
        <v>5485.8</v>
      </c>
    </row>
    <row r="34" spans="1:9" s="14" customFormat="1" ht="30">
      <c r="A34" s="21" t="s">
        <v>50</v>
      </c>
      <c r="B34" s="22" t="s">
        <v>9</v>
      </c>
      <c r="C34" s="24"/>
      <c r="D34" s="94">
        <v>1848.15</v>
      </c>
      <c r="E34" s="100">
        <f>H34*12</f>
        <v>0.33689707973312916</v>
      </c>
      <c r="F34" s="98"/>
      <c r="G34" s="95">
        <f>D34/I34</f>
        <v>0.33689707973312916</v>
      </c>
      <c r="H34" s="98">
        <f>G34/12</f>
        <v>0.02807475664442743</v>
      </c>
      <c r="I34" s="10">
        <v>5485.8</v>
      </c>
    </row>
    <row r="35" spans="1:9" s="14" customFormat="1" ht="30">
      <c r="A35" s="21" t="s">
        <v>76</v>
      </c>
      <c r="B35" s="22" t="s">
        <v>9</v>
      </c>
      <c r="C35" s="24"/>
      <c r="D35" s="94">
        <v>1848.15</v>
      </c>
      <c r="E35" s="100">
        <f>H35*12</f>
        <v>0.35584458093459387</v>
      </c>
      <c r="F35" s="98"/>
      <c r="G35" s="95">
        <f>D35/I35</f>
        <v>0.35584458093459387</v>
      </c>
      <c r="H35" s="98">
        <f>G35/12</f>
        <v>0.029653715077882822</v>
      </c>
      <c r="I35" s="10">
        <v>5193.7</v>
      </c>
    </row>
    <row r="36" spans="1:9" s="14" customFormat="1" ht="20.25" customHeight="1">
      <c r="A36" s="21" t="s">
        <v>51</v>
      </c>
      <c r="B36" s="22" t="s">
        <v>9</v>
      </c>
      <c r="C36" s="24"/>
      <c r="D36" s="94">
        <v>11670.68</v>
      </c>
      <c r="E36" s="100">
        <f>H36*12</f>
        <v>2.422207463368063</v>
      </c>
      <c r="F36" s="98"/>
      <c r="G36" s="95">
        <f>D36/I36</f>
        <v>2.422207463368063</v>
      </c>
      <c r="H36" s="98">
        <f>G36/12</f>
        <v>0.20185062194733858</v>
      </c>
      <c r="I36" s="10">
        <v>4818.2</v>
      </c>
    </row>
    <row r="37" spans="1:9" s="14" customFormat="1" ht="30" hidden="1">
      <c r="A37" s="21" t="s">
        <v>52</v>
      </c>
      <c r="B37" s="22" t="s">
        <v>12</v>
      </c>
      <c r="C37" s="24"/>
      <c r="D37" s="111">
        <f>G37*I37</f>
        <v>0</v>
      </c>
      <c r="E37" s="92"/>
      <c r="F37" s="90"/>
      <c r="G37" s="112">
        <f>H37*12</f>
        <v>0</v>
      </c>
      <c r="H37" s="90"/>
      <c r="I37" s="10">
        <v>4182.2</v>
      </c>
    </row>
    <row r="38" spans="1:9" s="14" customFormat="1" ht="30" hidden="1">
      <c r="A38" s="21" t="s">
        <v>53</v>
      </c>
      <c r="B38" s="22" t="s">
        <v>12</v>
      </c>
      <c r="C38" s="24"/>
      <c r="D38" s="111">
        <f>G38*I38</f>
        <v>0</v>
      </c>
      <c r="E38" s="92"/>
      <c r="F38" s="90"/>
      <c r="G38" s="112">
        <f>H38*12</f>
        <v>0</v>
      </c>
      <c r="H38" s="90"/>
      <c r="I38" s="10">
        <v>4182.2</v>
      </c>
    </row>
    <row r="39" spans="1:9" s="14" customFormat="1" ht="30" hidden="1">
      <c r="A39" s="21" t="s">
        <v>54</v>
      </c>
      <c r="B39" s="22" t="s">
        <v>12</v>
      </c>
      <c r="C39" s="24"/>
      <c r="D39" s="111">
        <f>G39*I39</f>
        <v>0</v>
      </c>
      <c r="E39" s="92"/>
      <c r="F39" s="90"/>
      <c r="G39" s="112">
        <f>H39*12</f>
        <v>0</v>
      </c>
      <c r="H39" s="90"/>
      <c r="I39" s="10">
        <v>4182.2</v>
      </c>
    </row>
    <row r="40" spans="1:9" s="14" customFormat="1" ht="30">
      <c r="A40" s="21" t="s">
        <v>146</v>
      </c>
      <c r="B40" s="22" t="s">
        <v>12</v>
      </c>
      <c r="C40" s="24"/>
      <c r="D40" s="94">
        <v>27000</v>
      </c>
      <c r="E40" s="100"/>
      <c r="F40" s="98"/>
      <c r="G40" s="95">
        <f>D40/I40</f>
        <v>4.921798096904736</v>
      </c>
      <c r="H40" s="98">
        <f>G40/12</f>
        <v>0.41014984140872796</v>
      </c>
      <c r="I40" s="10">
        <v>5485.8</v>
      </c>
    </row>
    <row r="41" spans="1:9" s="10" customFormat="1" ht="15">
      <c r="A41" s="21" t="s">
        <v>24</v>
      </c>
      <c r="B41" s="22" t="s">
        <v>25</v>
      </c>
      <c r="C41" s="24">
        <f>F41*12</f>
        <v>0</v>
      </c>
      <c r="D41" s="94">
        <f>G41*I41</f>
        <v>2633.184</v>
      </c>
      <c r="E41" s="100">
        <f>H41*12</f>
        <v>0.48</v>
      </c>
      <c r="F41" s="98"/>
      <c r="G41" s="95">
        <f>H41*12</f>
        <v>0.48</v>
      </c>
      <c r="H41" s="98">
        <v>0.04</v>
      </c>
      <c r="I41" s="10">
        <v>5485.8</v>
      </c>
    </row>
    <row r="42" spans="1:9" s="10" customFormat="1" ht="15">
      <c r="A42" s="21" t="s">
        <v>26</v>
      </c>
      <c r="B42" s="27" t="s">
        <v>27</v>
      </c>
      <c r="C42" s="28">
        <f>F42*12</f>
        <v>0</v>
      </c>
      <c r="D42" s="94">
        <f>G42*I42</f>
        <v>1974.888</v>
      </c>
      <c r="E42" s="101">
        <f>H42*12</f>
        <v>0.36</v>
      </c>
      <c r="F42" s="102"/>
      <c r="G42" s="95">
        <f>12*H42</f>
        <v>0.36</v>
      </c>
      <c r="H42" s="102">
        <v>0.03</v>
      </c>
      <c r="I42" s="10">
        <v>5485.8</v>
      </c>
    </row>
    <row r="43" spans="1:9" s="91" customFormat="1" ht="30">
      <c r="A43" s="89" t="s">
        <v>23</v>
      </c>
      <c r="B43" s="88" t="s">
        <v>87</v>
      </c>
      <c r="C43" s="92">
        <f>F43*12</f>
        <v>0</v>
      </c>
      <c r="D43" s="94">
        <f>G43*I43</f>
        <v>2492.9759999999997</v>
      </c>
      <c r="E43" s="100">
        <f>H43*12</f>
        <v>0.48</v>
      </c>
      <c r="F43" s="98"/>
      <c r="G43" s="95">
        <f>12*H43</f>
        <v>0.48</v>
      </c>
      <c r="H43" s="100">
        <v>0.04</v>
      </c>
      <c r="I43" s="87">
        <v>5193.7</v>
      </c>
    </row>
    <row r="44" spans="1:9" s="23" customFormat="1" ht="15">
      <c r="A44" s="21" t="s">
        <v>37</v>
      </c>
      <c r="B44" s="22"/>
      <c r="C44" s="15"/>
      <c r="D44" s="112">
        <f>D46+D47+D49+D51+D52+D53+D54+D55+D56+D57+D59+D50+D48</f>
        <v>48234.85</v>
      </c>
      <c r="E44" s="112"/>
      <c r="F44" s="90"/>
      <c r="G44" s="112">
        <f>SUM(G45:G59)</f>
        <v>0</v>
      </c>
      <c r="H44" s="113">
        <f>SUM(H45:H59)</f>
        <v>0</v>
      </c>
      <c r="I44" s="10">
        <v>4182.2</v>
      </c>
    </row>
    <row r="45" spans="1:9" s="14" customFormat="1" ht="15.75" customHeight="1" hidden="1">
      <c r="A45" s="25" t="s">
        <v>64</v>
      </c>
      <c r="B45" s="20" t="s">
        <v>17</v>
      </c>
      <c r="C45" s="26"/>
      <c r="D45" s="119"/>
      <c r="E45" s="120"/>
      <c r="F45" s="121"/>
      <c r="G45" s="120"/>
      <c r="H45" s="121"/>
      <c r="I45" s="10">
        <v>4182.2</v>
      </c>
    </row>
    <row r="46" spans="1:9" s="14" customFormat="1" ht="15">
      <c r="A46" s="25" t="s">
        <v>47</v>
      </c>
      <c r="B46" s="20" t="s">
        <v>17</v>
      </c>
      <c r="C46" s="26"/>
      <c r="D46" s="103">
        <v>392.99</v>
      </c>
      <c r="E46" s="120"/>
      <c r="F46" s="121"/>
      <c r="G46" s="120"/>
      <c r="H46" s="121"/>
      <c r="I46" s="10">
        <v>4182.2</v>
      </c>
    </row>
    <row r="47" spans="1:9" s="14" customFormat="1" ht="15">
      <c r="A47" s="25" t="s">
        <v>18</v>
      </c>
      <c r="B47" s="20" t="s">
        <v>22</v>
      </c>
      <c r="C47" s="26">
        <f>F47*12</f>
        <v>0</v>
      </c>
      <c r="D47" s="103">
        <v>1247.46</v>
      </c>
      <c r="E47" s="120">
        <f>H47*12</f>
        <v>0</v>
      </c>
      <c r="F47" s="121"/>
      <c r="G47" s="120"/>
      <c r="H47" s="121"/>
      <c r="I47" s="10">
        <v>4818.2</v>
      </c>
    </row>
    <row r="48" spans="1:9" s="14" customFormat="1" ht="15">
      <c r="A48" s="25" t="s">
        <v>132</v>
      </c>
      <c r="B48" s="104" t="s">
        <v>17</v>
      </c>
      <c r="C48" s="26"/>
      <c r="D48" s="103">
        <v>2222.82</v>
      </c>
      <c r="E48" s="120"/>
      <c r="F48" s="121"/>
      <c r="G48" s="120"/>
      <c r="H48" s="121"/>
      <c r="I48" s="10">
        <v>4818.2</v>
      </c>
    </row>
    <row r="49" spans="1:9" s="14" customFormat="1" ht="15">
      <c r="A49" s="25" t="s">
        <v>144</v>
      </c>
      <c r="B49" s="20" t="s">
        <v>17</v>
      </c>
      <c r="C49" s="26">
        <f>F49*12</f>
        <v>0</v>
      </c>
      <c r="D49" s="130">
        <v>6855.84</v>
      </c>
      <c r="E49" s="120">
        <f>H49*12</f>
        <v>0</v>
      </c>
      <c r="F49" s="121"/>
      <c r="G49" s="120"/>
      <c r="H49" s="121"/>
      <c r="I49" s="10">
        <v>4819.3</v>
      </c>
    </row>
    <row r="50" spans="1:9" s="14" customFormat="1" ht="25.5">
      <c r="A50" s="61" t="s">
        <v>121</v>
      </c>
      <c r="B50" s="55" t="s">
        <v>12</v>
      </c>
      <c r="C50" s="56"/>
      <c r="D50" s="110">
        <v>11492.02</v>
      </c>
      <c r="E50" s="120"/>
      <c r="F50" s="121"/>
      <c r="G50" s="120"/>
      <c r="H50" s="121"/>
      <c r="I50" s="10">
        <v>4182.2</v>
      </c>
    </row>
    <row r="51" spans="1:9" s="14" customFormat="1" ht="15">
      <c r="A51" s="25" t="s">
        <v>62</v>
      </c>
      <c r="B51" s="20" t="s">
        <v>17</v>
      </c>
      <c r="C51" s="26">
        <f>F51*12</f>
        <v>0</v>
      </c>
      <c r="D51" s="103">
        <v>2377.23</v>
      </c>
      <c r="E51" s="120">
        <f>H51*12</f>
        <v>0</v>
      </c>
      <c r="F51" s="121"/>
      <c r="G51" s="120"/>
      <c r="H51" s="121"/>
      <c r="I51" s="10">
        <v>4182.2</v>
      </c>
    </row>
    <row r="52" spans="1:9" s="14" customFormat="1" ht="15">
      <c r="A52" s="25" t="s">
        <v>19</v>
      </c>
      <c r="B52" s="20" t="s">
        <v>17</v>
      </c>
      <c r="C52" s="26">
        <f>F52*12</f>
        <v>0</v>
      </c>
      <c r="D52" s="103">
        <v>7065.55</v>
      </c>
      <c r="E52" s="120">
        <f>H52*12</f>
        <v>0</v>
      </c>
      <c r="F52" s="121"/>
      <c r="G52" s="120"/>
      <c r="H52" s="121"/>
      <c r="I52" s="10">
        <v>4182.2</v>
      </c>
    </row>
    <row r="53" spans="1:9" s="14" customFormat="1" ht="15">
      <c r="A53" s="25" t="s">
        <v>20</v>
      </c>
      <c r="B53" s="20" t="s">
        <v>17</v>
      </c>
      <c r="C53" s="26">
        <f>F53*12</f>
        <v>0</v>
      </c>
      <c r="D53" s="103">
        <v>831.63</v>
      </c>
      <c r="E53" s="120">
        <f>H53*12</f>
        <v>0</v>
      </c>
      <c r="F53" s="121"/>
      <c r="G53" s="120"/>
      <c r="H53" s="121"/>
      <c r="I53" s="10">
        <v>4182.2</v>
      </c>
    </row>
    <row r="54" spans="1:9" s="14" customFormat="1" ht="15">
      <c r="A54" s="25" t="s">
        <v>57</v>
      </c>
      <c r="B54" s="20" t="s">
        <v>17</v>
      </c>
      <c r="C54" s="26"/>
      <c r="D54" s="103">
        <v>1188.57</v>
      </c>
      <c r="E54" s="120"/>
      <c r="F54" s="121"/>
      <c r="G54" s="120"/>
      <c r="H54" s="121"/>
      <c r="I54" s="10">
        <v>4819.3</v>
      </c>
    </row>
    <row r="55" spans="1:9" s="14" customFormat="1" ht="15">
      <c r="A55" s="25" t="s">
        <v>58</v>
      </c>
      <c r="B55" s="104" t="s">
        <v>22</v>
      </c>
      <c r="C55" s="26"/>
      <c r="D55" s="103">
        <v>2377.23</v>
      </c>
      <c r="E55" s="120"/>
      <c r="F55" s="121"/>
      <c r="G55" s="120"/>
      <c r="H55" s="121"/>
      <c r="I55" s="10">
        <v>4818.2</v>
      </c>
    </row>
    <row r="56" spans="1:9" s="14" customFormat="1" ht="25.5">
      <c r="A56" s="25" t="s">
        <v>21</v>
      </c>
      <c r="B56" s="20" t="s">
        <v>17</v>
      </c>
      <c r="C56" s="26">
        <f>F56*12</f>
        <v>0</v>
      </c>
      <c r="D56" s="103">
        <v>3221.67</v>
      </c>
      <c r="E56" s="120">
        <f>H56*12</f>
        <v>0</v>
      </c>
      <c r="F56" s="121"/>
      <c r="G56" s="120"/>
      <c r="H56" s="121"/>
      <c r="I56" s="10">
        <v>4819.3</v>
      </c>
    </row>
    <row r="57" spans="1:9" s="14" customFormat="1" ht="15">
      <c r="A57" s="25" t="s">
        <v>110</v>
      </c>
      <c r="B57" s="20" t="s">
        <v>17</v>
      </c>
      <c r="C57" s="26"/>
      <c r="D57" s="103">
        <v>8173.64</v>
      </c>
      <c r="E57" s="120"/>
      <c r="F57" s="121"/>
      <c r="G57" s="120"/>
      <c r="H57" s="121"/>
      <c r="I57" s="10">
        <v>4182.2</v>
      </c>
    </row>
    <row r="58" spans="1:9" s="14" customFormat="1" ht="17.25" customHeight="1" hidden="1">
      <c r="A58" s="25" t="s">
        <v>65</v>
      </c>
      <c r="B58" s="20" t="s">
        <v>17</v>
      </c>
      <c r="C58" s="51"/>
      <c r="D58" s="119"/>
      <c r="E58" s="122"/>
      <c r="F58" s="121"/>
      <c r="G58" s="120"/>
      <c r="H58" s="121"/>
      <c r="I58" s="10">
        <v>4182.2</v>
      </c>
    </row>
    <row r="59" spans="1:9" s="79" customFormat="1" ht="25.5">
      <c r="A59" s="50" t="s">
        <v>136</v>
      </c>
      <c r="B59" s="104" t="s">
        <v>12</v>
      </c>
      <c r="C59" s="78"/>
      <c r="D59" s="105">
        <v>788.2</v>
      </c>
      <c r="E59" s="125"/>
      <c r="F59" s="126"/>
      <c r="G59" s="125"/>
      <c r="H59" s="126"/>
      <c r="I59" s="10">
        <v>4182.2</v>
      </c>
    </row>
    <row r="60" spans="1:9" s="23" customFormat="1" ht="30">
      <c r="A60" s="21" t="s">
        <v>43</v>
      </c>
      <c r="B60" s="22"/>
      <c r="C60" s="15"/>
      <c r="D60" s="112">
        <f>D61+D62+D63+D64+D65+D66+D68+D69</f>
        <v>30194.76</v>
      </c>
      <c r="E60" s="112"/>
      <c r="F60" s="90"/>
      <c r="G60" s="112">
        <f>SUM(G61:G69)</f>
        <v>0</v>
      </c>
      <c r="H60" s="113">
        <f>SUM(H61:H69)</f>
        <v>0</v>
      </c>
      <c r="I60" s="10">
        <v>4182.2</v>
      </c>
    </row>
    <row r="61" spans="1:9" s="14" customFormat="1" ht="15">
      <c r="A61" s="25" t="s">
        <v>38</v>
      </c>
      <c r="B61" s="20" t="s">
        <v>63</v>
      </c>
      <c r="C61" s="26"/>
      <c r="D61" s="103">
        <v>2377.23</v>
      </c>
      <c r="E61" s="120"/>
      <c r="F61" s="121"/>
      <c r="G61" s="120"/>
      <c r="H61" s="121"/>
      <c r="I61" s="10">
        <v>5193.7</v>
      </c>
    </row>
    <row r="62" spans="1:9" s="14" customFormat="1" ht="25.5">
      <c r="A62" s="25" t="s">
        <v>39</v>
      </c>
      <c r="B62" s="20" t="s">
        <v>48</v>
      </c>
      <c r="C62" s="26"/>
      <c r="D62" s="103">
        <v>1584.82</v>
      </c>
      <c r="E62" s="120"/>
      <c r="F62" s="121"/>
      <c r="G62" s="120"/>
      <c r="H62" s="121"/>
      <c r="I62" s="10">
        <v>5193.7</v>
      </c>
    </row>
    <row r="63" spans="1:9" s="14" customFormat="1" ht="15">
      <c r="A63" s="25" t="s">
        <v>69</v>
      </c>
      <c r="B63" s="20" t="s">
        <v>68</v>
      </c>
      <c r="C63" s="26"/>
      <c r="D63" s="103">
        <v>1663.21</v>
      </c>
      <c r="E63" s="120"/>
      <c r="F63" s="121"/>
      <c r="G63" s="120"/>
      <c r="H63" s="121"/>
      <c r="I63" s="10">
        <v>5193.7</v>
      </c>
    </row>
    <row r="64" spans="1:9" s="14" customFormat="1" ht="25.5">
      <c r="A64" s="25" t="s">
        <v>66</v>
      </c>
      <c r="B64" s="20" t="s">
        <v>67</v>
      </c>
      <c r="C64" s="26"/>
      <c r="D64" s="103">
        <v>1584.8</v>
      </c>
      <c r="E64" s="120"/>
      <c r="F64" s="121"/>
      <c r="G64" s="120"/>
      <c r="H64" s="121"/>
      <c r="I64" s="10">
        <v>4182.2</v>
      </c>
    </row>
    <row r="65" spans="1:9" s="14" customFormat="1" ht="25.5">
      <c r="A65" s="25" t="s">
        <v>111</v>
      </c>
      <c r="B65" s="104" t="s">
        <v>12</v>
      </c>
      <c r="C65" s="26"/>
      <c r="D65" s="103">
        <v>11044.32</v>
      </c>
      <c r="E65" s="120"/>
      <c r="F65" s="121"/>
      <c r="G65" s="120"/>
      <c r="H65" s="121"/>
      <c r="I65" s="10">
        <v>5193.7</v>
      </c>
    </row>
    <row r="66" spans="1:9" s="14" customFormat="1" ht="20.25" customHeight="1">
      <c r="A66" s="61" t="s">
        <v>122</v>
      </c>
      <c r="B66" s="55"/>
      <c r="C66" s="56"/>
      <c r="D66" s="110">
        <v>4727.53</v>
      </c>
      <c r="E66" s="120"/>
      <c r="F66" s="121"/>
      <c r="G66" s="120"/>
      <c r="H66" s="121"/>
      <c r="I66" s="10">
        <v>4182.2</v>
      </c>
    </row>
    <row r="67" spans="1:9" s="14" customFormat="1" ht="15" hidden="1">
      <c r="A67" s="25" t="s">
        <v>60</v>
      </c>
      <c r="B67" s="20" t="s">
        <v>9</v>
      </c>
      <c r="C67" s="26"/>
      <c r="D67" s="119">
        <f>G67*I67</f>
        <v>0</v>
      </c>
      <c r="E67" s="120"/>
      <c r="F67" s="121"/>
      <c r="G67" s="120"/>
      <c r="H67" s="123"/>
      <c r="I67" s="10">
        <v>5193.7</v>
      </c>
    </row>
    <row r="68" spans="1:9" s="14" customFormat="1" ht="21" customHeight="1">
      <c r="A68" s="50" t="s">
        <v>59</v>
      </c>
      <c r="B68" s="20" t="s">
        <v>9</v>
      </c>
      <c r="C68" s="51"/>
      <c r="D68" s="103">
        <v>5636.64</v>
      </c>
      <c r="E68" s="122"/>
      <c r="F68" s="121"/>
      <c r="G68" s="120"/>
      <c r="H68" s="121"/>
      <c r="I68" s="10">
        <v>5193.7</v>
      </c>
    </row>
    <row r="69" spans="1:9" s="79" customFormat="1" ht="27.75" customHeight="1">
      <c r="A69" s="50" t="s">
        <v>137</v>
      </c>
      <c r="B69" s="104" t="s">
        <v>12</v>
      </c>
      <c r="C69" s="78"/>
      <c r="D69" s="105">
        <v>1576.21</v>
      </c>
      <c r="E69" s="125"/>
      <c r="F69" s="126"/>
      <c r="G69" s="125"/>
      <c r="H69" s="126"/>
      <c r="I69" s="10">
        <v>5193.7</v>
      </c>
    </row>
    <row r="70" spans="1:9" s="14" customFormat="1" ht="30">
      <c r="A70" s="21" t="s">
        <v>44</v>
      </c>
      <c r="B70" s="20"/>
      <c r="C70" s="26"/>
      <c r="D70" s="112">
        <f>D71</f>
        <v>563.65</v>
      </c>
      <c r="E70" s="120"/>
      <c r="F70" s="121"/>
      <c r="G70" s="112">
        <v>0</v>
      </c>
      <c r="H70" s="113">
        <v>0</v>
      </c>
      <c r="I70" s="10">
        <v>5486.9</v>
      </c>
    </row>
    <row r="71" spans="1:9" s="14" customFormat="1" ht="15">
      <c r="A71" s="25" t="s">
        <v>133</v>
      </c>
      <c r="B71" s="104" t="s">
        <v>17</v>
      </c>
      <c r="C71" s="26"/>
      <c r="D71" s="103">
        <v>563.65</v>
      </c>
      <c r="E71" s="120"/>
      <c r="F71" s="121"/>
      <c r="G71" s="120"/>
      <c r="H71" s="121"/>
      <c r="I71" s="10">
        <v>5486.9</v>
      </c>
    </row>
    <row r="72" spans="1:9" s="14" customFormat="1" ht="15" hidden="1">
      <c r="A72" s="25" t="s">
        <v>61</v>
      </c>
      <c r="B72" s="20" t="s">
        <v>9</v>
      </c>
      <c r="C72" s="26"/>
      <c r="D72" s="119">
        <f>G72*I72</f>
        <v>0</v>
      </c>
      <c r="E72" s="120"/>
      <c r="F72" s="121"/>
      <c r="G72" s="120">
        <f>H72*12</f>
        <v>0</v>
      </c>
      <c r="H72" s="123"/>
      <c r="I72" s="10">
        <v>4182.2</v>
      </c>
    </row>
    <row r="73" spans="1:9" s="14" customFormat="1" ht="15">
      <c r="A73" s="21" t="s">
        <v>45</v>
      </c>
      <c r="B73" s="20"/>
      <c r="C73" s="26"/>
      <c r="D73" s="112">
        <f>D75+D76</f>
        <v>9111.5</v>
      </c>
      <c r="E73" s="120"/>
      <c r="F73" s="121"/>
      <c r="G73" s="112">
        <f>SUM(G74:G81)</f>
        <v>0</v>
      </c>
      <c r="H73" s="113">
        <f>SUM(H74:H81)</f>
        <v>0</v>
      </c>
      <c r="I73" s="10">
        <v>4182.2</v>
      </c>
    </row>
    <row r="74" spans="1:9" s="14" customFormat="1" ht="15" hidden="1">
      <c r="A74" s="25" t="s">
        <v>40</v>
      </c>
      <c r="B74" s="20" t="s">
        <v>9</v>
      </c>
      <c r="C74" s="26"/>
      <c r="D74" s="119">
        <f aca="true" t="shared" si="0" ref="D74:D81">G74*I74</f>
        <v>0</v>
      </c>
      <c r="E74" s="120"/>
      <c r="F74" s="121"/>
      <c r="G74" s="120">
        <f aca="true" t="shared" si="1" ref="G74:G81">H74*12</f>
        <v>0</v>
      </c>
      <c r="H74" s="121"/>
      <c r="I74" s="10">
        <v>4182.2</v>
      </c>
    </row>
    <row r="75" spans="1:9" s="14" customFormat="1" ht="15">
      <c r="A75" s="25" t="s">
        <v>78</v>
      </c>
      <c r="B75" s="20" t="s">
        <v>17</v>
      </c>
      <c r="C75" s="26"/>
      <c r="D75" s="103">
        <v>8283.19</v>
      </c>
      <c r="E75" s="120"/>
      <c r="F75" s="121"/>
      <c r="G75" s="120"/>
      <c r="H75" s="121"/>
      <c r="I75" s="10">
        <v>4182.2</v>
      </c>
    </row>
    <row r="76" spans="1:9" s="14" customFormat="1" ht="15">
      <c r="A76" s="25" t="s">
        <v>41</v>
      </c>
      <c r="B76" s="20" t="s">
        <v>17</v>
      </c>
      <c r="C76" s="26"/>
      <c r="D76" s="103">
        <v>828.31</v>
      </c>
      <c r="E76" s="120"/>
      <c r="F76" s="121"/>
      <c r="G76" s="120"/>
      <c r="H76" s="121"/>
      <c r="I76" s="10">
        <v>5486.9</v>
      </c>
    </row>
    <row r="77" spans="1:9" s="14" customFormat="1" ht="27.75" customHeight="1" hidden="1">
      <c r="A77" s="50" t="s">
        <v>49</v>
      </c>
      <c r="B77" s="20" t="s">
        <v>12</v>
      </c>
      <c r="C77" s="26"/>
      <c r="D77" s="119">
        <f t="shared" si="0"/>
        <v>0</v>
      </c>
      <c r="E77" s="120"/>
      <c r="F77" s="121"/>
      <c r="G77" s="120">
        <f t="shared" si="1"/>
        <v>0</v>
      </c>
      <c r="H77" s="123"/>
      <c r="I77" s="10">
        <v>4182.2</v>
      </c>
    </row>
    <row r="78" spans="1:9" s="14" customFormat="1" ht="25.5" hidden="1">
      <c r="A78" s="50" t="s">
        <v>74</v>
      </c>
      <c r="B78" s="20" t="s">
        <v>12</v>
      </c>
      <c r="C78" s="26"/>
      <c r="D78" s="119">
        <f t="shared" si="0"/>
        <v>0</v>
      </c>
      <c r="E78" s="120"/>
      <c r="F78" s="121"/>
      <c r="G78" s="120">
        <f t="shared" si="1"/>
        <v>0</v>
      </c>
      <c r="H78" s="123"/>
      <c r="I78" s="10">
        <v>4182.2</v>
      </c>
    </row>
    <row r="79" spans="1:9" s="14" customFormat="1" ht="25.5" hidden="1">
      <c r="A79" s="50" t="s">
        <v>70</v>
      </c>
      <c r="B79" s="20" t="s">
        <v>12</v>
      </c>
      <c r="C79" s="26"/>
      <c r="D79" s="119">
        <f t="shared" si="0"/>
        <v>0</v>
      </c>
      <c r="E79" s="120"/>
      <c r="F79" s="121"/>
      <c r="G79" s="120">
        <f t="shared" si="1"/>
        <v>0</v>
      </c>
      <c r="H79" s="123"/>
      <c r="I79" s="10">
        <v>4182.2</v>
      </c>
    </row>
    <row r="80" spans="1:9" s="14" customFormat="1" ht="25.5" hidden="1">
      <c r="A80" s="50" t="s">
        <v>75</v>
      </c>
      <c r="B80" s="20" t="s">
        <v>12</v>
      </c>
      <c r="C80" s="26"/>
      <c r="D80" s="119">
        <f t="shared" si="0"/>
        <v>0</v>
      </c>
      <c r="E80" s="120"/>
      <c r="F80" s="121"/>
      <c r="G80" s="120">
        <f t="shared" si="1"/>
        <v>0</v>
      </c>
      <c r="H80" s="123"/>
      <c r="I80" s="10">
        <v>4182.2</v>
      </c>
    </row>
    <row r="81" spans="1:9" s="14" customFormat="1" ht="25.5" customHeight="1" hidden="1">
      <c r="A81" s="50" t="s">
        <v>73</v>
      </c>
      <c r="B81" s="20" t="s">
        <v>12</v>
      </c>
      <c r="C81" s="26"/>
      <c r="D81" s="119">
        <f t="shared" si="0"/>
        <v>0</v>
      </c>
      <c r="E81" s="120"/>
      <c r="F81" s="121"/>
      <c r="G81" s="120">
        <f t="shared" si="1"/>
        <v>0</v>
      </c>
      <c r="H81" s="123"/>
      <c r="I81" s="10">
        <v>4182.2</v>
      </c>
    </row>
    <row r="82" spans="1:9" s="14" customFormat="1" ht="15">
      <c r="A82" s="21" t="s">
        <v>46</v>
      </c>
      <c r="B82" s="20"/>
      <c r="C82" s="26"/>
      <c r="D82" s="112">
        <f>D83</f>
        <v>993.79</v>
      </c>
      <c r="E82" s="120"/>
      <c r="F82" s="121"/>
      <c r="G82" s="112">
        <v>0</v>
      </c>
      <c r="H82" s="113">
        <v>0</v>
      </c>
      <c r="I82" s="10">
        <v>4818.2</v>
      </c>
    </row>
    <row r="83" spans="1:9" s="14" customFormat="1" ht="15">
      <c r="A83" s="25" t="s">
        <v>42</v>
      </c>
      <c r="B83" s="20" t="s">
        <v>17</v>
      </c>
      <c r="C83" s="26"/>
      <c r="D83" s="103">
        <v>993.79</v>
      </c>
      <c r="E83" s="120"/>
      <c r="F83" s="121"/>
      <c r="G83" s="120"/>
      <c r="H83" s="121"/>
      <c r="I83" s="10">
        <v>4818.2</v>
      </c>
    </row>
    <row r="84" spans="1:9" s="10" customFormat="1" ht="15">
      <c r="A84" s="21" t="s">
        <v>56</v>
      </c>
      <c r="B84" s="22"/>
      <c r="C84" s="15"/>
      <c r="D84" s="112">
        <f>D85</f>
        <v>23280</v>
      </c>
      <c r="E84" s="112"/>
      <c r="F84" s="90"/>
      <c r="G84" s="112">
        <v>0</v>
      </c>
      <c r="H84" s="113">
        <v>0</v>
      </c>
      <c r="I84" s="10">
        <v>4182.2</v>
      </c>
    </row>
    <row r="85" spans="1:9" s="14" customFormat="1" ht="15">
      <c r="A85" s="25" t="s">
        <v>134</v>
      </c>
      <c r="B85" s="104" t="s">
        <v>112</v>
      </c>
      <c r="C85" s="26"/>
      <c r="D85" s="103">
        <v>23280</v>
      </c>
      <c r="E85" s="120"/>
      <c r="F85" s="121"/>
      <c r="G85" s="120"/>
      <c r="H85" s="121"/>
      <c r="I85" s="10">
        <v>4182.2</v>
      </c>
    </row>
    <row r="86" spans="1:9" s="10" customFormat="1" ht="15">
      <c r="A86" s="21" t="s">
        <v>55</v>
      </c>
      <c r="B86" s="22"/>
      <c r="C86" s="15"/>
      <c r="D86" s="113">
        <f>D87+D88+D89+D90</f>
        <v>16952.190000000002</v>
      </c>
      <c r="E86" s="113">
        <f>E87+E88+E89+E90</f>
        <v>0</v>
      </c>
      <c r="F86" s="113">
        <f>F87+F88+F89+F90</f>
        <v>0</v>
      </c>
      <c r="G86" s="113">
        <f>G87+G88+G89+G90</f>
        <v>0</v>
      </c>
      <c r="H86" s="113">
        <f>H87+H88+H89+H90</f>
        <v>0</v>
      </c>
      <c r="I86" s="10">
        <v>4182.2</v>
      </c>
    </row>
    <row r="87" spans="1:9" s="14" customFormat="1" ht="15">
      <c r="A87" s="25" t="s">
        <v>135</v>
      </c>
      <c r="B87" s="20" t="s">
        <v>63</v>
      </c>
      <c r="C87" s="26"/>
      <c r="D87" s="103">
        <v>6626.34</v>
      </c>
      <c r="E87" s="120"/>
      <c r="F87" s="121"/>
      <c r="G87" s="120"/>
      <c r="H87" s="121"/>
      <c r="I87" s="10">
        <v>4182.2</v>
      </c>
    </row>
    <row r="88" spans="1:9" s="14" customFormat="1" ht="15">
      <c r="A88" s="25" t="s">
        <v>71</v>
      </c>
      <c r="B88" s="20" t="s">
        <v>63</v>
      </c>
      <c r="C88" s="26"/>
      <c r="D88" s="103">
        <v>2208.87</v>
      </c>
      <c r="E88" s="120"/>
      <c r="F88" s="121"/>
      <c r="G88" s="120"/>
      <c r="H88" s="121"/>
      <c r="I88" s="10">
        <v>4182.2</v>
      </c>
    </row>
    <row r="89" spans="1:9" s="14" customFormat="1" ht="25.5" customHeight="1">
      <c r="A89" s="25" t="s">
        <v>72</v>
      </c>
      <c r="B89" s="20" t="s">
        <v>17</v>
      </c>
      <c r="C89" s="26"/>
      <c r="D89" s="103">
        <v>2484.13</v>
      </c>
      <c r="E89" s="120"/>
      <c r="F89" s="121"/>
      <c r="G89" s="120"/>
      <c r="H89" s="121"/>
      <c r="I89" s="10">
        <v>4182.2</v>
      </c>
    </row>
    <row r="90" spans="1:9" s="14" customFormat="1" ht="25.5" customHeight="1">
      <c r="A90" s="25" t="s">
        <v>88</v>
      </c>
      <c r="B90" s="20" t="s">
        <v>63</v>
      </c>
      <c r="C90" s="65"/>
      <c r="D90" s="106">
        <v>5632.85</v>
      </c>
      <c r="E90" s="127"/>
      <c r="F90" s="128"/>
      <c r="G90" s="127"/>
      <c r="H90" s="128"/>
      <c r="I90" s="10">
        <v>4182.2</v>
      </c>
    </row>
    <row r="91" spans="1:9" s="10" customFormat="1" ht="30.75" thickBot="1">
      <c r="A91" s="44" t="s">
        <v>34</v>
      </c>
      <c r="B91" s="22" t="s">
        <v>12</v>
      </c>
      <c r="C91" s="28">
        <f>F91*12</f>
        <v>0</v>
      </c>
      <c r="D91" s="28">
        <f>G91*I91</f>
        <v>16059.648</v>
      </c>
      <c r="E91" s="28">
        <f>H91*12</f>
        <v>3.84</v>
      </c>
      <c r="F91" s="29"/>
      <c r="G91" s="28">
        <f>H91*12</f>
        <v>3.84</v>
      </c>
      <c r="H91" s="29">
        <v>0.32</v>
      </c>
      <c r="I91" s="10">
        <v>4182.2</v>
      </c>
    </row>
    <row r="92" spans="1:9" s="10" customFormat="1" ht="19.5" hidden="1" thickBot="1">
      <c r="A92" s="44" t="s">
        <v>32</v>
      </c>
      <c r="B92" s="22"/>
      <c r="C92" s="24">
        <f>F92*12</f>
        <v>0</v>
      </c>
      <c r="D92" s="24"/>
      <c r="E92" s="24"/>
      <c r="F92" s="54"/>
      <c r="G92" s="24"/>
      <c r="H92" s="16"/>
      <c r="I92" s="10">
        <v>4182.2</v>
      </c>
    </row>
    <row r="93" spans="1:9" s="53" customFormat="1" ht="15.75" hidden="1" thickBot="1">
      <c r="A93" s="61" t="s">
        <v>79</v>
      </c>
      <c r="B93" s="55"/>
      <c r="C93" s="56"/>
      <c r="D93" s="56"/>
      <c r="E93" s="56"/>
      <c r="F93" s="57"/>
      <c r="G93" s="56"/>
      <c r="H93" s="62"/>
      <c r="I93" s="10">
        <v>4182.2</v>
      </c>
    </row>
    <row r="94" spans="1:9" s="53" customFormat="1" ht="15.75" hidden="1" thickBot="1">
      <c r="A94" s="61" t="s">
        <v>80</v>
      </c>
      <c r="B94" s="55"/>
      <c r="C94" s="56"/>
      <c r="D94" s="56"/>
      <c r="E94" s="56"/>
      <c r="F94" s="57"/>
      <c r="G94" s="56"/>
      <c r="H94" s="62"/>
      <c r="I94" s="10">
        <v>4182.2</v>
      </c>
    </row>
    <row r="95" spans="1:9" s="53" customFormat="1" ht="15.75" hidden="1" thickBot="1">
      <c r="A95" s="61" t="s">
        <v>81</v>
      </c>
      <c r="B95" s="55"/>
      <c r="C95" s="56"/>
      <c r="D95" s="56"/>
      <c r="E95" s="56"/>
      <c r="F95" s="57"/>
      <c r="G95" s="56"/>
      <c r="H95" s="62"/>
      <c r="I95" s="10">
        <v>4182.2</v>
      </c>
    </row>
    <row r="96" spans="1:9" s="53" customFormat="1" ht="15.75" hidden="1" thickBot="1">
      <c r="A96" s="61" t="s">
        <v>82</v>
      </c>
      <c r="B96" s="55"/>
      <c r="C96" s="56"/>
      <c r="D96" s="56"/>
      <c r="E96" s="56"/>
      <c r="F96" s="57"/>
      <c r="G96" s="56"/>
      <c r="H96" s="62"/>
      <c r="I96" s="10">
        <v>4182.2</v>
      </c>
    </row>
    <row r="97" spans="1:9" s="53" customFormat="1" ht="15.75" hidden="1" thickBot="1">
      <c r="A97" s="61" t="s">
        <v>83</v>
      </c>
      <c r="B97" s="55"/>
      <c r="C97" s="56"/>
      <c r="D97" s="56"/>
      <c r="E97" s="56"/>
      <c r="F97" s="57"/>
      <c r="G97" s="56"/>
      <c r="H97" s="62"/>
      <c r="I97" s="10">
        <v>4182.2</v>
      </c>
    </row>
    <row r="98" spans="1:9" s="53" customFormat="1" ht="15.75" hidden="1" thickBot="1">
      <c r="A98" s="61" t="s">
        <v>84</v>
      </c>
      <c r="B98" s="55"/>
      <c r="C98" s="56"/>
      <c r="D98" s="56"/>
      <c r="E98" s="56"/>
      <c r="F98" s="57"/>
      <c r="G98" s="56"/>
      <c r="H98" s="62"/>
      <c r="I98" s="10">
        <v>4182.2</v>
      </c>
    </row>
    <row r="99" spans="1:9" s="53" customFormat="1" ht="15.75" hidden="1" thickBot="1">
      <c r="A99" s="61" t="s">
        <v>85</v>
      </c>
      <c r="B99" s="55"/>
      <c r="C99" s="56"/>
      <c r="D99" s="56"/>
      <c r="E99" s="56"/>
      <c r="F99" s="57"/>
      <c r="G99" s="56"/>
      <c r="H99" s="62"/>
      <c r="I99" s="10">
        <v>4182.2</v>
      </c>
    </row>
    <row r="100" spans="1:9" s="53" customFormat="1" ht="15.75" hidden="1" thickBot="1">
      <c r="A100" s="63" t="s">
        <v>86</v>
      </c>
      <c r="B100" s="58"/>
      <c r="C100" s="59"/>
      <c r="D100" s="59"/>
      <c r="E100" s="59"/>
      <c r="F100" s="60"/>
      <c r="G100" s="59"/>
      <c r="H100" s="64"/>
      <c r="I100" s="10">
        <v>4182.2</v>
      </c>
    </row>
    <row r="101" spans="1:9" s="53" customFormat="1" ht="19.5" thickBot="1">
      <c r="A101" s="41" t="s">
        <v>113</v>
      </c>
      <c r="B101" s="42" t="s">
        <v>11</v>
      </c>
      <c r="C101" s="107"/>
      <c r="D101" s="24">
        <f>G101*I101</f>
        <v>91841.112</v>
      </c>
      <c r="E101" s="24"/>
      <c r="F101" s="54"/>
      <c r="G101" s="24">
        <f>12*H101</f>
        <v>21.96</v>
      </c>
      <c r="H101" s="54">
        <v>1.83</v>
      </c>
      <c r="I101" s="10">
        <v>4182.2</v>
      </c>
    </row>
    <row r="102" spans="1:8" s="10" customFormat="1" ht="19.5" thickBot="1">
      <c r="A102" s="40" t="s">
        <v>33</v>
      </c>
      <c r="B102" s="8"/>
      <c r="C102" s="30">
        <f>F102*12</f>
        <v>0</v>
      </c>
      <c r="D102" s="108">
        <f>D101+D91+D86+D84+D82+D73+D70+D60+D44+D43+D42+D41+D36+D35+D34+D33+D32+D18+D23+D14+D40</f>
        <v>790092.568</v>
      </c>
      <c r="E102" s="108">
        <f>E14+E23+E32+E33+E34+E35+E36+E37+E38+E39+E41+E42+E43+E44+E60+E70+E73+E82+E84+E86+E91+E92</f>
        <v>107.39494912403579</v>
      </c>
      <c r="F102" s="108">
        <f>F14+F23+F32+F33+F34+F35+F36+F37+F38+F39+F41+F42+F43+F44+F60+F70+F73+F82+F84+F86+F91+F92</f>
        <v>0</v>
      </c>
      <c r="G102" s="108"/>
      <c r="H102" s="108"/>
    </row>
    <row r="103" spans="1:8" s="31" customFormat="1" ht="20.25" hidden="1" thickBot="1">
      <c r="A103" s="41" t="s">
        <v>28</v>
      </c>
      <c r="B103" s="42" t="s">
        <v>11</v>
      </c>
      <c r="C103" s="42" t="s">
        <v>29</v>
      </c>
      <c r="D103" s="47"/>
      <c r="E103" s="42" t="s">
        <v>29</v>
      </c>
      <c r="F103" s="43"/>
      <c r="G103" s="42" t="s">
        <v>29</v>
      </c>
      <c r="H103" s="43"/>
    </row>
    <row r="104" spans="1:8" s="31" customFormat="1" ht="19.5">
      <c r="A104" s="70"/>
      <c r="B104" s="71"/>
      <c r="C104" s="71"/>
      <c r="D104" s="71"/>
      <c r="E104" s="71"/>
      <c r="F104" s="72"/>
      <c r="G104" s="71"/>
      <c r="H104" s="72"/>
    </row>
    <row r="105" spans="1:8" s="31" customFormat="1" ht="19.5">
      <c r="A105" s="70"/>
      <c r="B105" s="71"/>
      <c r="C105" s="71"/>
      <c r="D105" s="71"/>
      <c r="E105" s="71"/>
      <c r="F105" s="72"/>
      <c r="G105" s="71"/>
      <c r="H105" s="72"/>
    </row>
    <row r="106" spans="1:8" s="31" customFormat="1" ht="19.5">
      <c r="A106" s="70"/>
      <c r="B106" s="71"/>
      <c r="C106" s="71"/>
      <c r="D106" s="71"/>
      <c r="E106" s="71"/>
      <c r="F106" s="72"/>
      <c r="G106" s="71"/>
      <c r="H106" s="72"/>
    </row>
    <row r="107" spans="1:8" s="33" customFormat="1" ht="13.5" thickBot="1">
      <c r="A107" s="32"/>
      <c r="F107" s="34"/>
      <c r="H107" s="34"/>
    </row>
    <row r="108" spans="1:9" s="10" customFormat="1" ht="19.5" thickBot="1">
      <c r="A108" s="80" t="s">
        <v>89</v>
      </c>
      <c r="B108" s="81"/>
      <c r="C108" s="82">
        <f>F108*12</f>
        <v>0</v>
      </c>
      <c r="D108" s="83">
        <f>D109+D110+D114+D115+D116+D117+D118+D119+D120+D121+D122+D123+D124+D125+D126+D127+D128+D131+D129</f>
        <v>1076306.382</v>
      </c>
      <c r="E108" s="83">
        <f>E109+E110+E114+E115+E116+E117+E118+E119+E120+E121+E122+E123+E124+E125+E126+E127+E128+E131+E129</f>
        <v>0</v>
      </c>
      <c r="F108" s="83">
        <f>F109+F110+F114+F115+F116+F117+F118+F119+F120+F121+F122+F123+F124+F125+F126+F127+F128+F131+F129</f>
        <v>0</v>
      </c>
      <c r="G108" s="83">
        <f>G109+G110+G114+G115+G116+G117+G118+G119+G120+G121+G122+G123+G124+G125+G126+G127+G128+G131+G129</f>
        <v>237.62509484178707</v>
      </c>
      <c r="H108" s="83">
        <f>H109+H110+H114+H115+H116+H117+H118+H119+H120+H121+H122+H123+H124+H125+H126+H127+H128+H131+H129</f>
        <v>19.74714583327997</v>
      </c>
      <c r="I108" s="10">
        <v>4182.2</v>
      </c>
    </row>
    <row r="109" spans="1:9" s="53" customFormat="1" ht="15.75" thickBot="1">
      <c r="A109" s="84" t="s">
        <v>114</v>
      </c>
      <c r="B109" s="85"/>
      <c r="C109" s="86"/>
      <c r="D109" s="109">
        <v>183283.95</v>
      </c>
      <c r="E109" s="115"/>
      <c r="F109" s="115"/>
      <c r="G109" s="115">
        <f>D109/I109</f>
        <v>43.82476926019799</v>
      </c>
      <c r="H109" s="116">
        <f>G109/12</f>
        <v>3.6520641050164993</v>
      </c>
      <c r="I109" s="129">
        <v>4182.2</v>
      </c>
    </row>
    <row r="110" spans="1:9" s="53" customFormat="1" ht="15.75" thickBot="1">
      <c r="A110" s="61" t="s">
        <v>138</v>
      </c>
      <c r="B110" s="55"/>
      <c r="C110" s="56"/>
      <c r="D110" s="110">
        <v>186557.96</v>
      </c>
      <c r="E110" s="117"/>
      <c r="F110" s="117"/>
      <c r="G110" s="115">
        <f aca="true" t="shared" si="2" ref="G110:G131">D110/I110</f>
        <v>44.60761321792358</v>
      </c>
      <c r="H110" s="116">
        <f aca="true" t="shared" si="3" ref="H110:H131">G110/12</f>
        <v>3.7173011014936317</v>
      </c>
      <c r="I110" s="129">
        <v>4182.2</v>
      </c>
    </row>
    <row r="111" spans="1:9" s="53" customFormat="1" ht="15.75" hidden="1" thickBot="1">
      <c r="A111" s="61" t="s">
        <v>81</v>
      </c>
      <c r="B111" s="55"/>
      <c r="C111" s="56"/>
      <c r="D111" s="117"/>
      <c r="E111" s="117"/>
      <c r="F111" s="117"/>
      <c r="G111" s="115">
        <f t="shared" si="2"/>
        <v>0</v>
      </c>
      <c r="H111" s="116">
        <f t="shared" si="3"/>
        <v>0</v>
      </c>
      <c r="I111" s="10">
        <v>4182.2</v>
      </c>
    </row>
    <row r="112" spans="1:9" s="53" customFormat="1" ht="15.75" hidden="1" thickBot="1">
      <c r="A112" s="61" t="s">
        <v>82</v>
      </c>
      <c r="B112" s="55"/>
      <c r="C112" s="56"/>
      <c r="D112" s="117"/>
      <c r="E112" s="117"/>
      <c r="F112" s="117"/>
      <c r="G112" s="115">
        <f t="shared" si="2"/>
        <v>0</v>
      </c>
      <c r="H112" s="116">
        <f t="shared" si="3"/>
        <v>0</v>
      </c>
      <c r="I112" s="10">
        <v>4182.2</v>
      </c>
    </row>
    <row r="113" spans="1:9" s="53" customFormat="1" ht="15.75" hidden="1" thickBot="1">
      <c r="A113" s="61" t="s">
        <v>83</v>
      </c>
      <c r="B113" s="55"/>
      <c r="C113" s="56"/>
      <c r="D113" s="117"/>
      <c r="E113" s="117"/>
      <c r="F113" s="117"/>
      <c r="G113" s="115">
        <f t="shared" si="2"/>
        <v>0</v>
      </c>
      <c r="H113" s="116">
        <f t="shared" si="3"/>
        <v>0</v>
      </c>
      <c r="I113" s="10">
        <v>4182.2</v>
      </c>
    </row>
    <row r="114" spans="1:9" s="53" customFormat="1" ht="15.75" thickBot="1">
      <c r="A114" s="61" t="s">
        <v>115</v>
      </c>
      <c r="B114" s="55"/>
      <c r="C114" s="56"/>
      <c r="D114" s="110">
        <v>28973.23</v>
      </c>
      <c r="E114" s="117"/>
      <c r="F114" s="117"/>
      <c r="G114" s="115">
        <f t="shared" si="2"/>
        <v>6.927748553392951</v>
      </c>
      <c r="H114" s="116">
        <f t="shared" si="3"/>
        <v>0.5773123794494126</v>
      </c>
      <c r="I114" s="129">
        <v>4182.2</v>
      </c>
    </row>
    <row r="115" spans="1:9" s="53" customFormat="1" ht="15.75" thickBot="1">
      <c r="A115" s="61" t="s">
        <v>116</v>
      </c>
      <c r="B115" s="55"/>
      <c r="C115" s="56"/>
      <c r="D115" s="110">
        <v>44567.25</v>
      </c>
      <c r="E115" s="117"/>
      <c r="F115" s="117"/>
      <c r="G115" s="115">
        <f t="shared" si="2"/>
        <v>10.656412892735881</v>
      </c>
      <c r="H115" s="116">
        <f t="shared" si="3"/>
        <v>0.8880344077279901</v>
      </c>
      <c r="I115" s="129">
        <v>4182.2</v>
      </c>
    </row>
    <row r="116" spans="1:9" s="53" customFormat="1" ht="15.75" thickBot="1">
      <c r="A116" s="61" t="s">
        <v>117</v>
      </c>
      <c r="B116" s="55"/>
      <c r="C116" s="56"/>
      <c r="D116" s="110">
        <v>44006</v>
      </c>
      <c r="E116" s="117"/>
      <c r="F116" s="117"/>
      <c r="G116" s="115">
        <f t="shared" si="2"/>
        <v>10.522213189230548</v>
      </c>
      <c r="H116" s="116">
        <f t="shared" si="3"/>
        <v>0.8768510991025457</v>
      </c>
      <c r="I116" s="129">
        <v>4182.2</v>
      </c>
    </row>
    <row r="117" spans="1:9" s="53" customFormat="1" ht="15.75" thickBot="1">
      <c r="A117" s="61" t="s">
        <v>118</v>
      </c>
      <c r="B117" s="55"/>
      <c r="C117" s="56"/>
      <c r="D117" s="110">
        <v>7489.14</v>
      </c>
      <c r="E117" s="117"/>
      <c r="F117" s="117"/>
      <c r="G117" s="115">
        <f t="shared" si="2"/>
        <v>1.790717804026589</v>
      </c>
      <c r="H117" s="116">
        <f t="shared" si="3"/>
        <v>0.14922648366888241</v>
      </c>
      <c r="I117" s="129">
        <v>4182.2</v>
      </c>
    </row>
    <row r="118" spans="1:9" s="53" customFormat="1" ht="15.75" thickBot="1">
      <c r="A118" s="61" t="s">
        <v>139</v>
      </c>
      <c r="B118" s="55"/>
      <c r="C118" s="56"/>
      <c r="D118" s="110">
        <v>15490.37</v>
      </c>
      <c r="E118" s="117"/>
      <c r="F118" s="117"/>
      <c r="G118" s="115">
        <f t="shared" si="2"/>
        <v>3.70388073262876</v>
      </c>
      <c r="H118" s="116">
        <f t="shared" si="3"/>
        <v>0.30865672771906333</v>
      </c>
      <c r="I118" s="129">
        <v>4182.2</v>
      </c>
    </row>
    <row r="119" spans="1:9" s="53" customFormat="1" ht="15.75" thickBot="1">
      <c r="A119" s="61" t="s">
        <v>119</v>
      </c>
      <c r="B119" s="55"/>
      <c r="C119" s="56"/>
      <c r="D119" s="110">
        <v>774.41</v>
      </c>
      <c r="E119" s="117"/>
      <c r="F119" s="117"/>
      <c r="G119" s="115">
        <f t="shared" si="2"/>
        <v>0.18516809334799866</v>
      </c>
      <c r="H119" s="116">
        <f t="shared" si="3"/>
        <v>0.015430674445666556</v>
      </c>
      <c r="I119" s="129">
        <v>4182.2</v>
      </c>
    </row>
    <row r="120" spans="1:9" s="53" customFormat="1" ht="27" customHeight="1" thickBot="1">
      <c r="A120" s="61" t="s">
        <v>140</v>
      </c>
      <c r="B120" s="55"/>
      <c r="C120" s="56"/>
      <c r="D120" s="110">
        <v>32252.31</v>
      </c>
      <c r="E120" s="117"/>
      <c r="F120" s="117"/>
      <c r="G120" s="115">
        <f t="shared" si="2"/>
        <v>7.711804791736407</v>
      </c>
      <c r="H120" s="116">
        <f t="shared" si="3"/>
        <v>0.6426503993113672</v>
      </c>
      <c r="I120" s="129">
        <v>4182.2</v>
      </c>
    </row>
    <row r="121" spans="1:10" s="53" customFormat="1" ht="15.75" customHeight="1" thickBot="1">
      <c r="A121" s="61" t="s">
        <v>120</v>
      </c>
      <c r="B121" s="55"/>
      <c r="C121" s="56"/>
      <c r="D121" s="110">
        <v>13293.49</v>
      </c>
      <c r="E121" s="117"/>
      <c r="F121" s="117"/>
      <c r="G121" s="115">
        <f t="shared" si="2"/>
        <v>2.4232545845637827</v>
      </c>
      <c r="H121" s="116">
        <f t="shared" si="3"/>
        <v>0.2019378820469819</v>
      </c>
      <c r="I121" s="129">
        <v>5485.8</v>
      </c>
      <c r="J121" s="131"/>
    </row>
    <row r="122" spans="1:9" s="53" customFormat="1" ht="15.75" customHeight="1" thickBot="1">
      <c r="A122" s="61" t="s">
        <v>107</v>
      </c>
      <c r="B122" s="55"/>
      <c r="C122" s="56"/>
      <c r="D122" s="110">
        <v>83388.54</v>
      </c>
      <c r="E122" s="117"/>
      <c r="F122" s="117"/>
      <c r="G122" s="115">
        <f t="shared" si="2"/>
        <v>19.93891731624504</v>
      </c>
      <c r="H122" s="116">
        <f t="shared" si="3"/>
        <v>1.6615764430204198</v>
      </c>
      <c r="I122" s="129">
        <v>4182.2</v>
      </c>
    </row>
    <row r="123" spans="1:10" s="53" customFormat="1" ht="15.75" customHeight="1" thickBot="1">
      <c r="A123" s="61" t="s">
        <v>142</v>
      </c>
      <c r="B123" s="55"/>
      <c r="C123" s="56"/>
      <c r="D123" s="110">
        <v>63807.7</v>
      </c>
      <c r="E123" s="117"/>
      <c r="F123" s="117"/>
      <c r="G123" s="115">
        <f t="shared" si="2"/>
        <v>11.631430238069196</v>
      </c>
      <c r="H123" s="116">
        <f t="shared" si="3"/>
        <v>0.969285853172433</v>
      </c>
      <c r="I123" s="129">
        <v>5485.8</v>
      </c>
      <c r="J123" s="131"/>
    </row>
    <row r="124" spans="1:9" s="53" customFormat="1" ht="15.75" customHeight="1" thickBot="1">
      <c r="A124" s="61" t="s">
        <v>143</v>
      </c>
      <c r="B124" s="55"/>
      <c r="C124" s="56"/>
      <c r="D124" s="110">
        <v>4133.88</v>
      </c>
      <c r="E124" s="117"/>
      <c r="F124" s="117"/>
      <c r="G124" s="115">
        <f t="shared" si="2"/>
        <v>0.9884462722968773</v>
      </c>
      <c r="H124" s="116">
        <f t="shared" si="3"/>
        <v>0.08237052269140645</v>
      </c>
      <c r="I124" s="129">
        <v>4182.2</v>
      </c>
    </row>
    <row r="125" spans="1:9" s="53" customFormat="1" ht="15.75" customHeight="1" thickBot="1">
      <c r="A125" s="61" t="s">
        <v>123</v>
      </c>
      <c r="B125" s="55"/>
      <c r="C125" s="56"/>
      <c r="D125" s="110">
        <v>8379.31</v>
      </c>
      <c r="E125" s="117"/>
      <c r="F125" s="117"/>
      <c r="G125" s="115">
        <f t="shared" si="2"/>
        <v>2.0035651092726314</v>
      </c>
      <c r="H125" s="116">
        <f t="shared" si="3"/>
        <v>0.16696375910605263</v>
      </c>
      <c r="I125" s="129">
        <v>4182.2</v>
      </c>
    </row>
    <row r="126" spans="1:9" s="53" customFormat="1" ht="15.75" customHeight="1" thickBot="1">
      <c r="A126" s="61" t="s">
        <v>141</v>
      </c>
      <c r="B126" s="55"/>
      <c r="C126" s="56"/>
      <c r="D126" s="110">
        <v>584.32</v>
      </c>
      <c r="E126" s="117"/>
      <c r="F126" s="117"/>
      <c r="G126" s="115">
        <f t="shared" si="2"/>
        <v>0.1397159389794845</v>
      </c>
      <c r="H126" s="116">
        <f t="shared" si="3"/>
        <v>0.011642994914957043</v>
      </c>
      <c r="I126" s="129">
        <v>4182.2</v>
      </c>
    </row>
    <row r="127" spans="1:10" s="53" customFormat="1" ht="15.75" customHeight="1" thickBot="1">
      <c r="A127" s="61" t="s">
        <v>124</v>
      </c>
      <c r="B127" s="55"/>
      <c r="C127" s="56"/>
      <c r="D127" s="110">
        <v>94016.68</v>
      </c>
      <c r="E127" s="117"/>
      <c r="F127" s="117"/>
      <c r="G127" s="115">
        <f t="shared" si="2"/>
        <v>17.13818950745561</v>
      </c>
      <c r="H127" s="116">
        <f t="shared" si="3"/>
        <v>1.4281824589546341</v>
      </c>
      <c r="I127" s="129">
        <v>5485.8</v>
      </c>
      <c r="J127" s="131"/>
    </row>
    <row r="128" spans="1:9" s="53" customFormat="1" ht="15.75" customHeight="1" thickBot="1">
      <c r="A128" s="61" t="s">
        <v>125</v>
      </c>
      <c r="B128" s="55"/>
      <c r="C128" s="56"/>
      <c r="D128" s="117">
        <v>104152.25</v>
      </c>
      <c r="E128" s="117"/>
      <c r="F128" s="117"/>
      <c r="G128" s="115">
        <f t="shared" si="2"/>
        <v>20.053574522979766</v>
      </c>
      <c r="H128" s="116">
        <f t="shared" si="3"/>
        <v>1.6711312102483138</v>
      </c>
      <c r="I128" s="129">
        <v>5193.7</v>
      </c>
    </row>
    <row r="129" spans="1:9" s="53" customFormat="1" ht="15.75" thickBot="1">
      <c r="A129" s="61" t="s">
        <v>126</v>
      </c>
      <c r="B129" s="55"/>
      <c r="C129" s="56"/>
      <c r="D129" s="117">
        <f>47312*1.066</f>
        <v>50434.592000000004</v>
      </c>
      <c r="E129" s="117"/>
      <c r="F129" s="117"/>
      <c r="G129" s="115">
        <f t="shared" si="2"/>
        <v>12.059344842427432</v>
      </c>
      <c r="H129" s="116">
        <v>0.95</v>
      </c>
      <c r="I129" s="129">
        <v>4182.2</v>
      </c>
    </row>
    <row r="130" spans="1:9" s="53" customFormat="1" ht="15.75" hidden="1" thickBot="1">
      <c r="A130" s="61" t="s">
        <v>85</v>
      </c>
      <c r="B130" s="55"/>
      <c r="C130" s="56"/>
      <c r="D130" s="117"/>
      <c r="E130" s="117"/>
      <c r="F130" s="117"/>
      <c r="G130" s="115">
        <f t="shared" si="2"/>
        <v>0</v>
      </c>
      <c r="H130" s="116">
        <f t="shared" si="3"/>
        <v>0</v>
      </c>
      <c r="I130" s="129">
        <v>4182.2</v>
      </c>
    </row>
    <row r="131" spans="1:9" s="53" customFormat="1" ht="18.75" customHeight="1" thickBot="1">
      <c r="A131" s="73" t="s">
        <v>127</v>
      </c>
      <c r="B131" s="74"/>
      <c r="C131" s="75"/>
      <c r="D131" s="118">
        <v>110721</v>
      </c>
      <c r="E131" s="118"/>
      <c r="F131" s="118"/>
      <c r="G131" s="115">
        <f t="shared" si="2"/>
        <v>21.318327974276528</v>
      </c>
      <c r="H131" s="116">
        <f t="shared" si="3"/>
        <v>1.7765273311897107</v>
      </c>
      <c r="I131" s="129">
        <v>5193.7</v>
      </c>
    </row>
    <row r="132" spans="1:9" s="53" customFormat="1" ht="15">
      <c r="A132" s="66"/>
      <c r="B132" s="67"/>
      <c r="C132" s="68"/>
      <c r="D132" s="68"/>
      <c r="E132" s="68"/>
      <c r="F132" s="69"/>
      <c r="G132" s="68"/>
      <c r="H132" s="69"/>
      <c r="I132" s="10"/>
    </row>
    <row r="133" spans="1:9" s="53" customFormat="1" ht="15">
      <c r="A133" s="66"/>
      <c r="B133" s="67"/>
      <c r="C133" s="68"/>
      <c r="D133" s="68"/>
      <c r="E133" s="68"/>
      <c r="F133" s="69"/>
      <c r="G133" s="68"/>
      <c r="H133" s="69"/>
      <c r="I133" s="10"/>
    </row>
    <row r="134" spans="1:9" s="53" customFormat="1" ht="15.75" thickBot="1">
      <c r="A134" s="66"/>
      <c r="B134" s="67"/>
      <c r="C134" s="68"/>
      <c r="D134" s="68"/>
      <c r="E134" s="68"/>
      <c r="F134" s="69"/>
      <c r="G134" s="68"/>
      <c r="H134" s="69"/>
      <c r="I134" s="10"/>
    </row>
    <row r="135" spans="1:8" s="10" customFormat="1" ht="15.75" thickBot="1">
      <c r="A135" s="40" t="s">
        <v>90</v>
      </c>
      <c r="B135" s="8"/>
      <c r="C135" s="30"/>
      <c r="D135" s="30">
        <f>D102+D108</f>
        <v>1866398.95</v>
      </c>
      <c r="E135" s="30">
        <f>E102+E108</f>
        <v>107.39494912403579</v>
      </c>
      <c r="F135" s="30">
        <f>F102+F108</f>
        <v>0</v>
      </c>
      <c r="G135" s="30">
        <f>G102+G108</f>
        <v>237.62509484178707</v>
      </c>
      <c r="H135" s="30">
        <f>H102+H108+0.01</f>
        <v>19.75714583327997</v>
      </c>
    </row>
    <row r="136" spans="1:9" s="53" customFormat="1" ht="15">
      <c r="A136" s="66"/>
      <c r="B136" s="67"/>
      <c r="C136" s="68"/>
      <c r="D136" s="68"/>
      <c r="E136" s="68"/>
      <c r="F136" s="69"/>
      <c r="G136" s="68"/>
      <c r="H136" s="69"/>
      <c r="I136" s="10"/>
    </row>
    <row r="137" spans="1:9" s="53" customFormat="1" ht="15">
      <c r="A137" s="66"/>
      <c r="B137" s="67"/>
      <c r="C137" s="68"/>
      <c r="D137" s="68"/>
      <c r="E137" s="68"/>
      <c r="F137" s="69"/>
      <c r="G137" s="68"/>
      <c r="H137" s="69"/>
      <c r="I137" s="10"/>
    </row>
    <row r="138" spans="1:8" s="31" customFormat="1" ht="19.5">
      <c r="A138" s="35"/>
      <c r="B138" s="36"/>
      <c r="C138" s="37"/>
      <c r="D138" s="37"/>
      <c r="E138" s="37"/>
      <c r="F138" s="38"/>
      <c r="G138" s="37"/>
      <c r="H138" s="38"/>
    </row>
    <row r="139" spans="1:6" s="33" customFormat="1" ht="14.25">
      <c r="A139" s="171" t="s">
        <v>30</v>
      </c>
      <c r="B139" s="171"/>
      <c r="C139" s="171"/>
      <c r="D139" s="171"/>
      <c r="E139" s="171"/>
      <c r="F139" s="171"/>
    </row>
    <row r="140" spans="6:8" s="33" customFormat="1" ht="12.75">
      <c r="F140" s="34"/>
      <c r="H140" s="34"/>
    </row>
    <row r="141" spans="1:8" s="33" customFormat="1" ht="12.75">
      <c r="A141" s="32" t="s">
        <v>31</v>
      </c>
      <c r="F141" s="34"/>
      <c r="H141" s="34"/>
    </row>
    <row r="142" spans="6:8" s="33" customFormat="1" ht="12.75">
      <c r="F142" s="34"/>
      <c r="H142" s="34"/>
    </row>
    <row r="143" spans="6:8" s="33" customFormat="1" ht="12.75">
      <c r="F143" s="34"/>
      <c r="H143" s="34"/>
    </row>
    <row r="144" spans="6:8" s="33" customFormat="1" ht="12.75">
      <c r="F144" s="34"/>
      <c r="H144" s="34"/>
    </row>
    <row r="145" spans="6:8" s="33" customFormat="1" ht="12.75">
      <c r="F145" s="34"/>
      <c r="H145" s="34"/>
    </row>
    <row r="146" spans="6:8" s="33" customFormat="1" ht="12.75">
      <c r="F146" s="34"/>
      <c r="H146" s="34"/>
    </row>
    <row r="147" spans="6:8" s="33" customFormat="1" ht="12.75">
      <c r="F147" s="34"/>
      <c r="H147" s="34"/>
    </row>
    <row r="148" spans="6:8" s="33" customFormat="1" ht="12.75">
      <c r="F148" s="34"/>
      <c r="H148" s="34"/>
    </row>
    <row r="149" spans="6:8" s="33" customFormat="1" ht="12.75">
      <c r="F149" s="34"/>
      <c r="H149" s="34"/>
    </row>
    <row r="150" spans="6:8" s="33" customFormat="1" ht="12.75">
      <c r="F150" s="34"/>
      <c r="H150" s="34"/>
    </row>
    <row r="151" spans="6:8" s="33" customFormat="1" ht="12.75">
      <c r="F151" s="34"/>
      <c r="H151" s="34"/>
    </row>
    <row r="152" spans="6:8" s="33" customFormat="1" ht="12.75">
      <c r="F152" s="34"/>
      <c r="H152" s="34"/>
    </row>
    <row r="153" spans="6:8" s="33" customFormat="1" ht="12.75">
      <c r="F153" s="34"/>
      <c r="H153" s="34"/>
    </row>
    <row r="154" spans="6:8" s="33" customFormat="1" ht="12.75">
      <c r="F154" s="34"/>
      <c r="H154" s="34"/>
    </row>
    <row r="155" spans="6:8" s="33" customFormat="1" ht="12.75">
      <c r="F155" s="34"/>
      <c r="H155" s="34"/>
    </row>
    <row r="156" spans="6:8" s="33" customFormat="1" ht="12.75">
      <c r="F156" s="34"/>
      <c r="H156" s="34"/>
    </row>
    <row r="157" spans="6:8" s="33" customFormat="1" ht="12.75">
      <c r="F157" s="34"/>
      <c r="H157" s="34"/>
    </row>
    <row r="158" spans="6:8" s="33" customFormat="1" ht="12.75">
      <c r="F158" s="34"/>
      <c r="H158" s="34"/>
    </row>
    <row r="159" spans="6:8" s="33" customFormat="1" ht="12.75">
      <c r="F159" s="34"/>
      <c r="H159" s="34"/>
    </row>
  </sheetData>
  <sheetProtection/>
  <mergeCells count="12">
    <mergeCell ref="A7:H7"/>
    <mergeCell ref="A8:H8"/>
    <mergeCell ref="A9:H9"/>
    <mergeCell ref="A10:H10"/>
    <mergeCell ref="A13:H13"/>
    <mergeCell ref="A139:F13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="75" zoomScaleNormal="75" zoomScalePageLayoutView="0" workbookViewId="0" topLeftCell="A91">
      <selection activeCell="J116" sqref="J11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25390625" style="1" customWidth="1"/>
    <col min="5" max="5" width="13.875" style="1" hidden="1" customWidth="1"/>
    <col min="6" max="6" width="20.875" style="39" hidden="1" customWidth="1"/>
    <col min="7" max="7" width="13.875" style="1" customWidth="1"/>
    <col min="8" max="8" width="20.875" style="39" customWidth="1"/>
    <col min="9" max="14" width="15.375" style="1" customWidth="1"/>
    <col min="15" max="16384" width="9.125" style="1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2:8" ht="12.75" customHeight="1">
      <c r="B2" s="158" t="s">
        <v>1</v>
      </c>
      <c r="C2" s="158"/>
      <c r="D2" s="158"/>
      <c r="E2" s="158"/>
      <c r="F2" s="158"/>
      <c r="G2" s="157"/>
      <c r="H2" s="157"/>
    </row>
    <row r="3" spans="1:8" ht="19.5" customHeight="1">
      <c r="A3" s="93" t="s">
        <v>128</v>
      </c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35</v>
      </c>
      <c r="C4" s="158"/>
      <c r="D4" s="158"/>
      <c r="E4" s="158"/>
      <c r="F4" s="158"/>
      <c r="G4" s="157"/>
      <c r="H4" s="157"/>
    </row>
    <row r="5" spans="1:9" ht="35.25" customHeight="1">
      <c r="A5" s="159"/>
      <c r="B5" s="159"/>
      <c r="C5" s="159"/>
      <c r="D5" s="159"/>
      <c r="E5" s="159"/>
      <c r="F5" s="159"/>
      <c r="G5" s="159"/>
      <c r="H5" s="159"/>
      <c r="I5" s="2"/>
    </row>
    <row r="6" spans="1:9" ht="22.5" customHeight="1">
      <c r="A6" s="160" t="s">
        <v>148</v>
      </c>
      <c r="B6" s="160"/>
      <c r="C6" s="160"/>
      <c r="D6" s="160"/>
      <c r="E6" s="160"/>
      <c r="F6" s="160"/>
      <c r="G6" s="160"/>
      <c r="H6" s="160"/>
      <c r="I6" s="2"/>
    </row>
    <row r="7" spans="1:8" s="3" customFormat="1" ht="22.5" customHeight="1">
      <c r="A7" s="161" t="s">
        <v>3</v>
      </c>
      <c r="B7" s="161"/>
      <c r="C7" s="161"/>
      <c r="D7" s="161"/>
      <c r="E7" s="162"/>
      <c r="F7" s="162"/>
      <c r="G7" s="162"/>
      <c r="H7" s="162"/>
    </row>
    <row r="8" spans="1:8" s="4" customFormat="1" ht="18.75" customHeight="1">
      <c r="A8" s="161" t="s">
        <v>106</v>
      </c>
      <c r="B8" s="161"/>
      <c r="C8" s="161"/>
      <c r="D8" s="161"/>
      <c r="E8" s="162"/>
      <c r="F8" s="162"/>
      <c r="G8" s="162"/>
      <c r="H8" s="162"/>
    </row>
    <row r="9" spans="1:8" s="5" customFormat="1" ht="17.25" customHeight="1">
      <c r="A9" s="163" t="s">
        <v>77</v>
      </c>
      <c r="B9" s="163"/>
      <c r="C9" s="163"/>
      <c r="D9" s="163"/>
      <c r="E9" s="164"/>
      <c r="F9" s="164"/>
      <c r="G9" s="164"/>
      <c r="H9" s="164"/>
    </row>
    <row r="10" spans="1:8" s="4" customFormat="1" ht="30" customHeight="1" thickBot="1">
      <c r="A10" s="165" t="s">
        <v>105</v>
      </c>
      <c r="B10" s="165"/>
      <c r="C10" s="165"/>
      <c r="D10" s="165"/>
      <c r="E10" s="166"/>
      <c r="F10" s="166"/>
      <c r="G10" s="166"/>
      <c r="H10" s="166"/>
    </row>
    <row r="11" spans="1:8" s="10" customFormat="1" ht="139.5" customHeight="1" thickBot="1">
      <c r="A11" s="6" t="s">
        <v>4</v>
      </c>
      <c r="B11" s="7" t="s">
        <v>5</v>
      </c>
      <c r="C11" s="8" t="s">
        <v>6</v>
      </c>
      <c r="D11" s="8" t="s">
        <v>36</v>
      </c>
      <c r="E11" s="8" t="s">
        <v>6</v>
      </c>
      <c r="F11" s="9" t="s">
        <v>7</v>
      </c>
      <c r="G11" s="8" t="s">
        <v>6</v>
      </c>
      <c r="H11" s="9" t="s">
        <v>7</v>
      </c>
    </row>
    <row r="12" spans="1:8" s="14" customFormat="1" ht="12.75">
      <c r="A12" s="11">
        <v>1</v>
      </c>
      <c r="B12" s="12">
        <v>2</v>
      </c>
      <c r="C12" s="12">
        <v>3</v>
      </c>
      <c r="D12" s="45"/>
      <c r="E12" s="12">
        <v>3</v>
      </c>
      <c r="F12" s="13">
        <v>4</v>
      </c>
      <c r="G12" s="48">
        <v>3</v>
      </c>
      <c r="H12" s="52">
        <v>4</v>
      </c>
    </row>
    <row r="13" spans="1:8" s="14" customFormat="1" ht="49.5" customHeight="1">
      <c r="A13" s="167" t="s">
        <v>8</v>
      </c>
      <c r="B13" s="168"/>
      <c r="C13" s="168"/>
      <c r="D13" s="168"/>
      <c r="E13" s="168"/>
      <c r="F13" s="168"/>
      <c r="G13" s="169"/>
      <c r="H13" s="170"/>
    </row>
    <row r="14" spans="1:10" s="10" customFormat="1" ht="18.75">
      <c r="A14" s="17" t="s">
        <v>145</v>
      </c>
      <c r="B14" s="22"/>
      <c r="C14" s="15">
        <f>F14*12</f>
        <v>0</v>
      </c>
      <c r="D14" s="111">
        <f>G14*I14</f>
        <v>133997.688</v>
      </c>
      <c r="E14" s="112">
        <f>H14*12</f>
        <v>32.04</v>
      </c>
      <c r="F14" s="113"/>
      <c r="G14" s="112">
        <f>H14*12</f>
        <v>32.04</v>
      </c>
      <c r="H14" s="114">
        <v>2.67</v>
      </c>
      <c r="I14" s="10">
        <v>4182.2</v>
      </c>
      <c r="J14" s="10">
        <v>5485.8</v>
      </c>
    </row>
    <row r="15" spans="1:8" s="10" customFormat="1" ht="25.5" customHeight="1">
      <c r="A15" s="76" t="s">
        <v>91</v>
      </c>
      <c r="B15" s="77" t="s">
        <v>92</v>
      </c>
      <c r="C15" s="15"/>
      <c r="D15" s="111"/>
      <c r="E15" s="112"/>
      <c r="F15" s="113"/>
      <c r="G15" s="112"/>
      <c r="H15" s="114"/>
    </row>
    <row r="16" spans="1:8" s="10" customFormat="1" ht="18.75">
      <c r="A16" s="76" t="s">
        <v>93</v>
      </c>
      <c r="B16" s="77" t="s">
        <v>92</v>
      </c>
      <c r="C16" s="15"/>
      <c r="D16" s="111"/>
      <c r="E16" s="112"/>
      <c r="F16" s="113"/>
      <c r="G16" s="112"/>
      <c r="H16" s="114"/>
    </row>
    <row r="17" spans="1:8" s="10" customFormat="1" ht="18.75">
      <c r="A17" s="76" t="s">
        <v>94</v>
      </c>
      <c r="B17" s="77" t="s">
        <v>95</v>
      </c>
      <c r="C17" s="15"/>
      <c r="D17" s="111"/>
      <c r="E17" s="112"/>
      <c r="F17" s="113"/>
      <c r="G17" s="112"/>
      <c r="H17" s="114"/>
    </row>
    <row r="18" spans="1:8" s="10" customFormat="1" ht="18.75">
      <c r="A18" s="76" t="s">
        <v>96</v>
      </c>
      <c r="B18" s="77" t="s">
        <v>92</v>
      </c>
      <c r="C18" s="15"/>
      <c r="D18" s="111"/>
      <c r="E18" s="112"/>
      <c r="F18" s="113"/>
      <c r="G18" s="112"/>
      <c r="H18" s="114"/>
    </row>
    <row r="19" spans="1:8" s="10" customFormat="1" ht="18.75">
      <c r="A19" s="124" t="s">
        <v>129</v>
      </c>
      <c r="B19" s="77"/>
      <c r="C19" s="15"/>
      <c r="D19" s="111"/>
      <c r="E19" s="112"/>
      <c r="F19" s="113"/>
      <c r="G19" s="112"/>
      <c r="H19" s="114">
        <v>2.56</v>
      </c>
    </row>
    <row r="20" spans="1:8" s="10" customFormat="1" ht="18.75">
      <c r="A20" s="76" t="s">
        <v>130</v>
      </c>
      <c r="B20" s="77" t="s">
        <v>92</v>
      </c>
      <c r="C20" s="15"/>
      <c r="D20" s="111"/>
      <c r="E20" s="112"/>
      <c r="F20" s="113"/>
      <c r="G20" s="112"/>
      <c r="H20" s="114"/>
    </row>
    <row r="21" spans="1:8" s="10" customFormat="1" ht="18.75">
      <c r="A21" s="124" t="s">
        <v>129</v>
      </c>
      <c r="B21" s="77"/>
      <c r="C21" s="15"/>
      <c r="D21" s="111"/>
      <c r="E21" s="112"/>
      <c r="F21" s="113"/>
      <c r="G21" s="112"/>
      <c r="H21" s="114">
        <v>0.11</v>
      </c>
    </row>
    <row r="22" spans="1:9" s="10" customFormat="1" ht="30">
      <c r="A22" s="17" t="s">
        <v>10</v>
      </c>
      <c r="B22" s="18"/>
      <c r="C22" s="15">
        <f>F22*12</f>
        <v>0</v>
      </c>
      <c r="D22" s="111">
        <f>G22*I22</f>
        <v>129480.912</v>
      </c>
      <c r="E22" s="112">
        <f>H22*12</f>
        <v>30.96</v>
      </c>
      <c r="F22" s="113"/>
      <c r="G22" s="112">
        <f>H22*12</f>
        <v>30.96</v>
      </c>
      <c r="H22" s="114">
        <v>2.58</v>
      </c>
      <c r="I22" s="10">
        <v>4182.2</v>
      </c>
    </row>
    <row r="23" spans="1:8" s="10" customFormat="1" ht="18.75">
      <c r="A23" s="76" t="s">
        <v>97</v>
      </c>
      <c r="B23" s="77" t="s">
        <v>11</v>
      </c>
      <c r="C23" s="15"/>
      <c r="D23" s="111"/>
      <c r="E23" s="112"/>
      <c r="F23" s="113"/>
      <c r="G23" s="112"/>
      <c r="H23" s="114"/>
    </row>
    <row r="24" spans="1:8" s="10" customFormat="1" ht="18.75">
      <c r="A24" s="76" t="s">
        <v>98</v>
      </c>
      <c r="B24" s="77" t="s">
        <v>11</v>
      </c>
      <c r="C24" s="15"/>
      <c r="D24" s="111"/>
      <c r="E24" s="112"/>
      <c r="F24" s="113"/>
      <c r="G24" s="112"/>
      <c r="H24" s="114"/>
    </row>
    <row r="25" spans="1:8" s="10" customFormat="1" ht="18.75">
      <c r="A25" s="76" t="s">
        <v>108</v>
      </c>
      <c r="B25" s="77" t="s">
        <v>109</v>
      </c>
      <c r="C25" s="15"/>
      <c r="D25" s="111"/>
      <c r="E25" s="112"/>
      <c r="F25" s="113"/>
      <c r="G25" s="112"/>
      <c r="H25" s="114"/>
    </row>
    <row r="26" spans="1:8" s="10" customFormat="1" ht="18.75">
      <c r="A26" s="76" t="s">
        <v>99</v>
      </c>
      <c r="B26" s="77" t="s">
        <v>11</v>
      </c>
      <c r="C26" s="15"/>
      <c r="D26" s="111"/>
      <c r="E26" s="112"/>
      <c r="F26" s="113"/>
      <c r="G26" s="112"/>
      <c r="H26" s="114"/>
    </row>
    <row r="27" spans="1:8" s="10" customFormat="1" ht="25.5">
      <c r="A27" s="76" t="s">
        <v>100</v>
      </c>
      <c r="B27" s="77" t="s">
        <v>12</v>
      </c>
      <c r="C27" s="15"/>
      <c r="D27" s="111"/>
      <c r="E27" s="112"/>
      <c r="F27" s="113"/>
      <c r="G27" s="112"/>
      <c r="H27" s="114"/>
    </row>
    <row r="28" spans="1:8" s="10" customFormat="1" ht="18.75">
      <c r="A28" s="76" t="s">
        <v>101</v>
      </c>
      <c r="B28" s="77" t="s">
        <v>11</v>
      </c>
      <c r="C28" s="15"/>
      <c r="D28" s="111"/>
      <c r="E28" s="112"/>
      <c r="F28" s="113"/>
      <c r="G28" s="112"/>
      <c r="H28" s="114"/>
    </row>
    <row r="29" spans="1:8" s="10" customFormat="1" ht="18.75">
      <c r="A29" s="76" t="s">
        <v>102</v>
      </c>
      <c r="B29" s="77" t="s">
        <v>11</v>
      </c>
      <c r="C29" s="15"/>
      <c r="D29" s="111"/>
      <c r="E29" s="112"/>
      <c r="F29" s="113"/>
      <c r="G29" s="112"/>
      <c r="H29" s="114"/>
    </row>
    <row r="30" spans="1:8" s="10" customFormat="1" ht="25.5">
      <c r="A30" s="76" t="s">
        <v>103</v>
      </c>
      <c r="B30" s="77" t="s">
        <v>104</v>
      </c>
      <c r="C30" s="15"/>
      <c r="D30" s="111"/>
      <c r="E30" s="112"/>
      <c r="F30" s="113"/>
      <c r="G30" s="112"/>
      <c r="H30" s="114"/>
    </row>
    <row r="31" spans="1:10" s="23" customFormat="1" ht="18.75">
      <c r="A31" s="21" t="s">
        <v>13</v>
      </c>
      <c r="B31" s="22" t="s">
        <v>14</v>
      </c>
      <c r="C31" s="15">
        <f>F31*12</f>
        <v>0</v>
      </c>
      <c r="D31" s="111">
        <f>G31*I31</f>
        <v>34126.752</v>
      </c>
      <c r="E31" s="112">
        <f>H31*12</f>
        <v>8.16</v>
      </c>
      <c r="F31" s="90"/>
      <c r="G31" s="112">
        <f>H31*12</f>
        <v>8.16</v>
      </c>
      <c r="H31" s="137">
        <v>0.68</v>
      </c>
      <c r="I31" s="10">
        <v>4182.2</v>
      </c>
      <c r="J31" s="23">
        <v>5485.8</v>
      </c>
    </row>
    <row r="32" spans="1:10" s="10" customFormat="1" ht="18.75">
      <c r="A32" s="21" t="s">
        <v>15</v>
      </c>
      <c r="B32" s="22" t="s">
        <v>16</v>
      </c>
      <c r="C32" s="15">
        <f>F32*12</f>
        <v>0</v>
      </c>
      <c r="D32" s="111">
        <f>G32*I32</f>
        <v>111413.808</v>
      </c>
      <c r="E32" s="112">
        <f>H32*12</f>
        <v>26.64</v>
      </c>
      <c r="F32" s="90"/>
      <c r="G32" s="112">
        <f>H32*12</f>
        <v>26.64</v>
      </c>
      <c r="H32" s="137">
        <v>2.22</v>
      </c>
      <c r="I32" s="10">
        <v>4182.2</v>
      </c>
      <c r="J32" s="10">
        <v>5485.8</v>
      </c>
    </row>
    <row r="33" spans="1:10" s="14" customFormat="1" ht="30">
      <c r="A33" s="21" t="s">
        <v>50</v>
      </c>
      <c r="B33" s="22" t="s">
        <v>9</v>
      </c>
      <c r="C33" s="24"/>
      <c r="D33" s="111">
        <f>1848.15*I33/J33</f>
        <v>1408.9709668598928</v>
      </c>
      <c r="E33" s="92">
        <f>H33*12</f>
        <v>0.33689707973312916</v>
      </c>
      <c r="F33" s="90"/>
      <c r="G33" s="112">
        <f>D33/I33</f>
        <v>0.33689707973312916</v>
      </c>
      <c r="H33" s="90">
        <f>G33/12</f>
        <v>0.02807475664442743</v>
      </c>
      <c r="I33" s="10">
        <v>4182.2</v>
      </c>
      <c r="J33" s="14">
        <v>5485.8</v>
      </c>
    </row>
    <row r="34" spans="1:10" s="14" customFormat="1" ht="30">
      <c r="A34" s="21" t="s">
        <v>76</v>
      </c>
      <c r="B34" s="22" t="s">
        <v>9</v>
      </c>
      <c r="C34" s="24"/>
      <c r="D34" s="111">
        <f>1848.15*I34/J34</f>
        <v>1488.2132063846584</v>
      </c>
      <c r="E34" s="92">
        <f>H34*12</f>
        <v>0.35584458093459387</v>
      </c>
      <c r="F34" s="90"/>
      <c r="G34" s="112">
        <f>D34/I34</f>
        <v>0.35584458093459387</v>
      </c>
      <c r="H34" s="90">
        <f>G34/12</f>
        <v>0.029653715077882822</v>
      </c>
      <c r="I34" s="10">
        <v>4182.2</v>
      </c>
      <c r="J34" s="14">
        <v>5193.7</v>
      </c>
    </row>
    <row r="35" spans="1:10" s="14" customFormat="1" ht="20.25" customHeight="1">
      <c r="A35" s="21" t="s">
        <v>51</v>
      </c>
      <c r="B35" s="22" t="s">
        <v>9</v>
      </c>
      <c r="C35" s="24"/>
      <c r="D35" s="111">
        <f>11670.68*I35/J35</f>
        <v>10130.156053297913</v>
      </c>
      <c r="E35" s="92">
        <f>H35*12</f>
        <v>2.4222074633680633</v>
      </c>
      <c r="F35" s="90"/>
      <c r="G35" s="112">
        <f>D35/I35</f>
        <v>2.4222074633680633</v>
      </c>
      <c r="H35" s="90">
        <f>G35/12</f>
        <v>0.2018506219473386</v>
      </c>
      <c r="I35" s="10">
        <v>4182.2</v>
      </c>
      <c r="J35" s="14">
        <v>4818.2</v>
      </c>
    </row>
    <row r="36" spans="1:9" s="14" customFormat="1" ht="30" hidden="1">
      <c r="A36" s="21" t="s">
        <v>52</v>
      </c>
      <c r="B36" s="22" t="s">
        <v>12</v>
      </c>
      <c r="C36" s="24"/>
      <c r="D36" s="111">
        <f>G36*I36</f>
        <v>0</v>
      </c>
      <c r="E36" s="92"/>
      <c r="F36" s="90"/>
      <c r="G36" s="112">
        <f>H36*12</f>
        <v>0</v>
      </c>
      <c r="H36" s="90"/>
      <c r="I36" s="10">
        <v>4182.2</v>
      </c>
    </row>
    <row r="37" spans="1:9" s="14" customFormat="1" ht="30" hidden="1">
      <c r="A37" s="21" t="s">
        <v>53</v>
      </c>
      <c r="B37" s="22" t="s">
        <v>12</v>
      </c>
      <c r="C37" s="24"/>
      <c r="D37" s="111">
        <f>G37*I37</f>
        <v>0</v>
      </c>
      <c r="E37" s="92"/>
      <c r="F37" s="90"/>
      <c r="G37" s="112">
        <f>H37*12</f>
        <v>0</v>
      </c>
      <c r="H37" s="90"/>
      <c r="I37" s="10">
        <v>4182.2</v>
      </c>
    </row>
    <row r="38" spans="1:9" s="14" customFormat="1" ht="30" hidden="1">
      <c r="A38" s="21" t="s">
        <v>54</v>
      </c>
      <c r="B38" s="22" t="s">
        <v>12</v>
      </c>
      <c r="C38" s="24"/>
      <c r="D38" s="111">
        <f>G38*I38</f>
        <v>0</v>
      </c>
      <c r="E38" s="92"/>
      <c r="F38" s="90"/>
      <c r="G38" s="112">
        <f>H38*12</f>
        <v>0</v>
      </c>
      <c r="H38" s="90"/>
      <c r="I38" s="10">
        <v>4182.2</v>
      </c>
    </row>
    <row r="39" spans="1:10" s="14" customFormat="1" ht="26.25" customHeight="1">
      <c r="A39" s="21" t="s">
        <v>147</v>
      </c>
      <c r="B39" s="22" t="s">
        <v>12</v>
      </c>
      <c r="C39" s="24"/>
      <c r="D39" s="111">
        <f>15383.53*I39/J39</f>
        <v>11727.915557621496</v>
      </c>
      <c r="E39" s="92"/>
      <c r="F39" s="90"/>
      <c r="G39" s="112">
        <f>D39/I39</f>
        <v>2.8042455065806267</v>
      </c>
      <c r="H39" s="90">
        <f>G39/12</f>
        <v>0.23368712554838555</v>
      </c>
      <c r="I39" s="10">
        <v>4182.2</v>
      </c>
      <c r="J39" s="14">
        <v>5485.8</v>
      </c>
    </row>
    <row r="40" spans="1:10" s="10" customFormat="1" ht="15">
      <c r="A40" s="21" t="s">
        <v>24</v>
      </c>
      <c r="B40" s="22" t="s">
        <v>25</v>
      </c>
      <c r="C40" s="24">
        <f>F40*12</f>
        <v>0</v>
      </c>
      <c r="D40" s="111">
        <f>G40*I40</f>
        <v>2007.456</v>
      </c>
      <c r="E40" s="92">
        <f>H40*12</f>
        <v>0.48</v>
      </c>
      <c r="F40" s="90"/>
      <c r="G40" s="112">
        <f>H40*12</f>
        <v>0.48</v>
      </c>
      <c r="H40" s="90">
        <v>0.04</v>
      </c>
      <c r="I40" s="10">
        <v>4182.2</v>
      </c>
      <c r="J40" s="10">
        <v>5485.8</v>
      </c>
    </row>
    <row r="41" spans="1:10" s="10" customFormat="1" ht="15">
      <c r="A41" s="21" t="s">
        <v>26</v>
      </c>
      <c r="B41" s="27" t="s">
        <v>27</v>
      </c>
      <c r="C41" s="28">
        <f>F41*12</f>
        <v>0</v>
      </c>
      <c r="D41" s="111">
        <f>G41*I41</f>
        <v>1505.5919999999999</v>
      </c>
      <c r="E41" s="138">
        <f>H41*12</f>
        <v>0.36</v>
      </c>
      <c r="F41" s="139"/>
      <c r="G41" s="112">
        <f>12*H41</f>
        <v>0.36</v>
      </c>
      <c r="H41" s="139">
        <v>0.03</v>
      </c>
      <c r="I41" s="10">
        <v>4182.2</v>
      </c>
      <c r="J41" s="10">
        <v>5485.8</v>
      </c>
    </row>
    <row r="42" spans="1:10" s="91" customFormat="1" ht="30">
      <c r="A42" s="89" t="s">
        <v>23</v>
      </c>
      <c r="B42" s="88" t="s">
        <v>87</v>
      </c>
      <c r="C42" s="92">
        <f>F42*12</f>
        <v>0</v>
      </c>
      <c r="D42" s="111">
        <f>G42*I42</f>
        <v>2007.456</v>
      </c>
      <c r="E42" s="92">
        <f>H42*12</f>
        <v>0.48</v>
      </c>
      <c r="F42" s="90"/>
      <c r="G42" s="112">
        <f>12*H42</f>
        <v>0.48</v>
      </c>
      <c r="H42" s="92">
        <v>0.04</v>
      </c>
      <c r="I42" s="87">
        <v>4182.2</v>
      </c>
      <c r="J42" s="91">
        <v>5193.7</v>
      </c>
    </row>
    <row r="43" spans="1:11" s="23" customFormat="1" ht="15">
      <c r="A43" s="21" t="s">
        <v>37</v>
      </c>
      <c r="B43" s="22"/>
      <c r="C43" s="15"/>
      <c r="D43" s="112">
        <f>D45+D46+D47+D48+D49+D50+D51+D52+D53+D54</f>
        <v>32662.481011581087</v>
      </c>
      <c r="E43" s="112"/>
      <c r="F43" s="90"/>
      <c r="G43" s="112">
        <f>D43/I43</f>
        <v>7.809880209358971</v>
      </c>
      <c r="H43" s="113">
        <f>G43/12</f>
        <v>0.6508233507799143</v>
      </c>
      <c r="I43" s="10">
        <v>4182.2</v>
      </c>
      <c r="K43" s="23">
        <v>0.906</v>
      </c>
    </row>
    <row r="44" spans="1:9" s="14" customFormat="1" ht="15.75" customHeight="1" hidden="1">
      <c r="A44" s="25" t="s">
        <v>64</v>
      </c>
      <c r="B44" s="20" t="s">
        <v>17</v>
      </c>
      <c r="C44" s="26"/>
      <c r="D44" s="132"/>
      <c r="E44" s="133"/>
      <c r="F44" s="134"/>
      <c r="G44" s="133"/>
      <c r="H44" s="134"/>
      <c r="I44" s="10">
        <v>4182.2</v>
      </c>
    </row>
    <row r="45" spans="1:9" s="14" customFormat="1" ht="15">
      <c r="A45" s="25" t="s">
        <v>47</v>
      </c>
      <c r="B45" s="20" t="s">
        <v>17</v>
      </c>
      <c r="C45" s="26"/>
      <c r="D45" s="132">
        <v>392.99</v>
      </c>
      <c r="E45" s="133"/>
      <c r="F45" s="134"/>
      <c r="G45" s="133"/>
      <c r="H45" s="134"/>
      <c r="I45" s="10">
        <v>4182.2</v>
      </c>
    </row>
    <row r="46" spans="1:10" s="14" customFormat="1" ht="15">
      <c r="A46" s="25" t="s">
        <v>18</v>
      </c>
      <c r="B46" s="20" t="s">
        <v>22</v>
      </c>
      <c r="C46" s="26">
        <f>F46*12</f>
        <v>0</v>
      </c>
      <c r="D46" s="132">
        <f>1247.46*I46/J46</f>
        <v>1082.7959013739571</v>
      </c>
      <c r="E46" s="133">
        <f>H46*12</f>
        <v>0</v>
      </c>
      <c r="F46" s="134"/>
      <c r="G46" s="133"/>
      <c r="H46" s="134"/>
      <c r="I46" s="10">
        <v>4182.2</v>
      </c>
      <c r="J46" s="14">
        <v>4818.2</v>
      </c>
    </row>
    <row r="47" spans="1:10" s="14" customFormat="1" ht="15">
      <c r="A47" s="25" t="s">
        <v>132</v>
      </c>
      <c r="B47" s="104" t="s">
        <v>17</v>
      </c>
      <c r="C47" s="26"/>
      <c r="D47" s="132">
        <f>2222.82*I47/J47</f>
        <v>1929.4088672118219</v>
      </c>
      <c r="E47" s="133"/>
      <c r="F47" s="134"/>
      <c r="G47" s="133"/>
      <c r="H47" s="134"/>
      <c r="I47" s="10">
        <v>4182.2</v>
      </c>
      <c r="J47" s="14">
        <v>4818.2</v>
      </c>
    </row>
    <row r="48" spans="1:10" s="14" customFormat="1" ht="15">
      <c r="A48" s="25" t="s">
        <v>152</v>
      </c>
      <c r="B48" s="20" t="s">
        <v>17</v>
      </c>
      <c r="C48" s="26">
        <f>F48*12</f>
        <v>0</v>
      </c>
      <c r="D48" s="132">
        <f>6854.13*I48/J48</f>
        <v>5949.388254119795</v>
      </c>
      <c r="E48" s="133">
        <f>H48*12</f>
        <v>0</v>
      </c>
      <c r="F48" s="134"/>
      <c r="G48" s="133"/>
      <c r="H48" s="134"/>
      <c r="I48" s="10">
        <v>4182.2</v>
      </c>
      <c r="J48" s="14">
        <v>4818.2</v>
      </c>
    </row>
    <row r="49" spans="1:9" s="14" customFormat="1" ht="15">
      <c r="A49" s="25" t="s">
        <v>62</v>
      </c>
      <c r="B49" s="20" t="s">
        <v>17</v>
      </c>
      <c r="C49" s="26">
        <f>F49*12</f>
        <v>0</v>
      </c>
      <c r="D49" s="132">
        <v>2377.23</v>
      </c>
      <c r="E49" s="133">
        <f>H49*12</f>
        <v>0</v>
      </c>
      <c r="F49" s="134"/>
      <c r="G49" s="133"/>
      <c r="H49" s="134"/>
      <c r="I49" s="10">
        <v>4182.2</v>
      </c>
    </row>
    <row r="50" spans="1:9" s="14" customFormat="1" ht="15">
      <c r="A50" s="25" t="s">
        <v>19</v>
      </c>
      <c r="B50" s="20" t="s">
        <v>17</v>
      </c>
      <c r="C50" s="26">
        <f>F50*12</f>
        <v>0</v>
      </c>
      <c r="D50" s="132">
        <v>7065.55</v>
      </c>
      <c r="E50" s="133">
        <f>H50*12</f>
        <v>0</v>
      </c>
      <c r="F50" s="134"/>
      <c r="G50" s="133"/>
      <c r="H50" s="134"/>
      <c r="I50" s="10">
        <v>4182.2</v>
      </c>
    </row>
    <row r="51" spans="1:9" s="14" customFormat="1" ht="15">
      <c r="A51" s="25" t="s">
        <v>20</v>
      </c>
      <c r="B51" s="20" t="s">
        <v>17</v>
      </c>
      <c r="C51" s="26">
        <f>F51*12</f>
        <v>0</v>
      </c>
      <c r="D51" s="132">
        <v>831.63</v>
      </c>
      <c r="E51" s="133">
        <f>H51*12</f>
        <v>0</v>
      </c>
      <c r="F51" s="134"/>
      <c r="G51" s="133"/>
      <c r="H51" s="134"/>
      <c r="I51" s="10">
        <v>4182.2</v>
      </c>
    </row>
    <row r="52" spans="1:10" s="14" customFormat="1" ht="15">
      <c r="A52" s="25" t="s">
        <v>58</v>
      </c>
      <c r="B52" s="104" t="s">
        <v>22</v>
      </c>
      <c r="C52" s="26"/>
      <c r="D52" s="132">
        <f>2377.23*I52/J52</f>
        <v>2063.436824125192</v>
      </c>
      <c r="E52" s="133"/>
      <c r="F52" s="134"/>
      <c r="G52" s="133"/>
      <c r="H52" s="134"/>
      <c r="I52" s="10">
        <v>4182.2</v>
      </c>
      <c r="J52" s="14">
        <v>4818.2</v>
      </c>
    </row>
    <row r="53" spans="1:10" s="14" customFormat="1" ht="25.5">
      <c r="A53" s="25" t="s">
        <v>21</v>
      </c>
      <c r="B53" s="20" t="s">
        <v>17</v>
      </c>
      <c r="C53" s="26">
        <f>F53*12</f>
        <v>0</v>
      </c>
      <c r="D53" s="132">
        <f>3221.67*I53/J53</f>
        <v>2796.411164750322</v>
      </c>
      <c r="E53" s="133">
        <f>H53*12</f>
        <v>0</v>
      </c>
      <c r="F53" s="134"/>
      <c r="G53" s="133"/>
      <c r="H53" s="134"/>
      <c r="I53" s="10">
        <v>4182.2</v>
      </c>
      <c r="J53" s="14">
        <v>4818.2</v>
      </c>
    </row>
    <row r="54" spans="1:9" s="14" customFormat="1" ht="15">
      <c r="A54" s="25" t="s">
        <v>110</v>
      </c>
      <c r="B54" s="20" t="s">
        <v>17</v>
      </c>
      <c r="C54" s="26"/>
      <c r="D54" s="132">
        <v>8173.64</v>
      </c>
      <c r="E54" s="133"/>
      <c r="F54" s="134"/>
      <c r="G54" s="133"/>
      <c r="H54" s="134"/>
      <c r="I54" s="10">
        <v>4182.2</v>
      </c>
    </row>
    <row r="55" spans="1:9" s="14" customFormat="1" ht="17.25" customHeight="1" hidden="1">
      <c r="A55" s="25" t="s">
        <v>65</v>
      </c>
      <c r="B55" s="20" t="s">
        <v>17</v>
      </c>
      <c r="C55" s="51"/>
      <c r="D55" s="132"/>
      <c r="E55" s="135"/>
      <c r="F55" s="134"/>
      <c r="G55" s="133"/>
      <c r="H55" s="134"/>
      <c r="I55" s="10">
        <v>4182.2</v>
      </c>
    </row>
    <row r="56" spans="1:11" s="23" customFormat="1" ht="30">
      <c r="A56" s="21" t="s">
        <v>43</v>
      </c>
      <c r="B56" s="22"/>
      <c r="C56" s="15"/>
      <c r="D56" s="112">
        <f>D57+D58+D59+D60+D62+D63</f>
        <v>23991.477825827445</v>
      </c>
      <c r="E56" s="112"/>
      <c r="F56" s="90"/>
      <c r="G56" s="112">
        <f>D56/I56</f>
        <v>5.7365687498989635</v>
      </c>
      <c r="H56" s="113">
        <f>G56/12</f>
        <v>0.4780473958249136</v>
      </c>
      <c r="I56" s="10">
        <v>4182.2</v>
      </c>
      <c r="K56" s="23">
        <v>0.508</v>
      </c>
    </row>
    <row r="57" spans="1:10" s="14" customFormat="1" ht="15">
      <c r="A57" s="25" t="s">
        <v>38</v>
      </c>
      <c r="B57" s="20" t="s">
        <v>63</v>
      </c>
      <c r="C57" s="26"/>
      <c r="D57" s="132">
        <f>2377.23*I57/J57</f>
        <v>1914.252133546412</v>
      </c>
      <c r="E57" s="133"/>
      <c r="F57" s="134"/>
      <c r="G57" s="133"/>
      <c r="H57" s="134"/>
      <c r="I57" s="10">
        <v>4182.2</v>
      </c>
      <c r="J57" s="14">
        <v>5193.7</v>
      </c>
    </row>
    <row r="58" spans="1:10" s="14" customFormat="1" ht="25.5">
      <c r="A58" s="25" t="s">
        <v>39</v>
      </c>
      <c r="B58" s="20" t="s">
        <v>48</v>
      </c>
      <c r="C58" s="26"/>
      <c r="D58" s="132">
        <f>1584.82*I58/J58</f>
        <v>1276.1680890309415</v>
      </c>
      <c r="E58" s="133"/>
      <c r="F58" s="134"/>
      <c r="G58" s="133"/>
      <c r="H58" s="134"/>
      <c r="I58" s="10">
        <v>4182.2</v>
      </c>
      <c r="J58" s="14">
        <v>5193.7</v>
      </c>
    </row>
    <row r="59" spans="1:10" s="14" customFormat="1" ht="15">
      <c r="A59" s="25" t="s">
        <v>69</v>
      </c>
      <c r="B59" s="20" t="s">
        <v>68</v>
      </c>
      <c r="C59" s="26"/>
      <c r="D59" s="132">
        <f>1663.21*I59/J59</f>
        <v>1339.2912301442132</v>
      </c>
      <c r="E59" s="133"/>
      <c r="F59" s="134"/>
      <c r="G59" s="133"/>
      <c r="H59" s="134"/>
      <c r="I59" s="10">
        <v>4182.2</v>
      </c>
      <c r="J59" s="14">
        <v>5193.7</v>
      </c>
    </row>
    <row r="60" spans="1:9" s="14" customFormat="1" ht="25.5">
      <c r="A60" s="25" t="s">
        <v>66</v>
      </c>
      <c r="B60" s="20" t="s">
        <v>67</v>
      </c>
      <c r="C60" s="26"/>
      <c r="D60" s="132">
        <v>1584.8</v>
      </c>
      <c r="E60" s="133"/>
      <c r="F60" s="134"/>
      <c r="G60" s="133"/>
      <c r="H60" s="134"/>
      <c r="I60" s="10">
        <v>4182.2</v>
      </c>
    </row>
    <row r="61" spans="1:9" s="14" customFormat="1" ht="15" hidden="1">
      <c r="A61" s="25" t="s">
        <v>60</v>
      </c>
      <c r="B61" s="20" t="s">
        <v>9</v>
      </c>
      <c r="C61" s="26"/>
      <c r="D61" s="132">
        <f>G61*I61</f>
        <v>0</v>
      </c>
      <c r="E61" s="133"/>
      <c r="F61" s="134"/>
      <c r="G61" s="133"/>
      <c r="H61" s="136"/>
      <c r="I61" s="10">
        <v>5193.7</v>
      </c>
    </row>
    <row r="62" spans="1:10" s="14" customFormat="1" ht="21" customHeight="1">
      <c r="A62" s="50" t="s">
        <v>59</v>
      </c>
      <c r="B62" s="20" t="s">
        <v>9</v>
      </c>
      <c r="C62" s="51"/>
      <c r="D62" s="132">
        <f>5636.64*I62/J62</f>
        <v>4538.875138725764</v>
      </c>
      <c r="E62" s="135"/>
      <c r="F62" s="134"/>
      <c r="G62" s="133"/>
      <c r="H62" s="134"/>
      <c r="I62" s="10">
        <v>4182.2</v>
      </c>
      <c r="J62" s="14">
        <v>5193.7</v>
      </c>
    </row>
    <row r="63" spans="1:10" s="14" customFormat="1" ht="21" customHeight="1">
      <c r="A63" s="50" t="s">
        <v>150</v>
      </c>
      <c r="B63" s="104" t="s">
        <v>17</v>
      </c>
      <c r="C63" s="152"/>
      <c r="D63" s="154">
        <f>16564.02*I63/J63</f>
        <v>13338.091234380116</v>
      </c>
      <c r="E63" s="135"/>
      <c r="F63" s="134"/>
      <c r="G63" s="135"/>
      <c r="H63" s="136"/>
      <c r="I63" s="10">
        <v>4182.2</v>
      </c>
      <c r="J63" s="14">
        <v>5193.7</v>
      </c>
    </row>
    <row r="64" spans="1:9" s="14" customFormat="1" ht="30">
      <c r="A64" s="21" t="s">
        <v>44</v>
      </c>
      <c r="B64" s="20"/>
      <c r="C64" s="26"/>
      <c r="D64" s="112">
        <f>D65</f>
        <v>429.7088902256735</v>
      </c>
      <c r="E64" s="133"/>
      <c r="F64" s="134"/>
      <c r="G64" s="112">
        <f>D64/I64</f>
        <v>0.10274709249334645</v>
      </c>
      <c r="H64" s="113">
        <f>G64/12</f>
        <v>0.00856225770777887</v>
      </c>
      <c r="I64" s="10">
        <v>4182.2</v>
      </c>
    </row>
    <row r="65" spans="1:11" s="14" customFormat="1" ht="15">
      <c r="A65" s="25" t="s">
        <v>133</v>
      </c>
      <c r="B65" s="104" t="s">
        <v>17</v>
      </c>
      <c r="C65" s="26"/>
      <c r="D65" s="132">
        <f>563.65*I65/J65</f>
        <v>429.7088902256735</v>
      </c>
      <c r="E65" s="133"/>
      <c r="F65" s="134"/>
      <c r="G65" s="133"/>
      <c r="H65" s="134"/>
      <c r="I65" s="10">
        <v>4182.2</v>
      </c>
      <c r="J65" s="14">
        <v>5485.8</v>
      </c>
      <c r="K65" s="14">
        <v>0.177</v>
      </c>
    </row>
    <row r="66" spans="1:9" s="14" customFormat="1" ht="15" hidden="1">
      <c r="A66" s="25" t="s">
        <v>61</v>
      </c>
      <c r="B66" s="20" t="s">
        <v>9</v>
      </c>
      <c r="C66" s="26"/>
      <c r="D66" s="132">
        <f>G66*I66</f>
        <v>0</v>
      </c>
      <c r="E66" s="133"/>
      <c r="F66" s="134"/>
      <c r="G66" s="133">
        <f>H66*12</f>
        <v>0</v>
      </c>
      <c r="H66" s="136"/>
      <c r="I66" s="10">
        <v>4182.2</v>
      </c>
    </row>
    <row r="67" spans="1:9" s="14" customFormat="1" ht="15">
      <c r="A67" s="21" t="s">
        <v>45</v>
      </c>
      <c r="B67" s="20"/>
      <c r="C67" s="26"/>
      <c r="D67" s="112">
        <f>D69+D70+D76</f>
        <v>35812.36728353203</v>
      </c>
      <c r="E67" s="133"/>
      <c r="F67" s="134"/>
      <c r="G67" s="112">
        <f>D67/I67</f>
        <v>8.563045115855777</v>
      </c>
      <c r="H67" s="113">
        <f>G67/12</f>
        <v>0.7135870929879814</v>
      </c>
      <c r="I67" s="10">
        <v>4182.2</v>
      </c>
    </row>
    <row r="68" spans="1:9" s="14" customFormat="1" ht="15" hidden="1">
      <c r="A68" s="25" t="s">
        <v>40</v>
      </c>
      <c r="B68" s="20" t="s">
        <v>9</v>
      </c>
      <c r="C68" s="26"/>
      <c r="D68" s="132">
        <f aca="true" t="shared" si="0" ref="D68:D75">G68*I68</f>
        <v>0</v>
      </c>
      <c r="E68" s="133"/>
      <c r="F68" s="134"/>
      <c r="G68" s="133">
        <f aca="true" t="shared" si="1" ref="G68:G75">H68*12</f>
        <v>0</v>
      </c>
      <c r="H68" s="134"/>
      <c r="I68" s="10">
        <v>4182.2</v>
      </c>
    </row>
    <row r="69" spans="1:9" s="14" customFormat="1" ht="15">
      <c r="A69" s="25" t="s">
        <v>78</v>
      </c>
      <c r="B69" s="20" t="s">
        <v>17</v>
      </c>
      <c r="C69" s="26"/>
      <c r="D69" s="132">
        <v>8283.19</v>
      </c>
      <c r="E69" s="133"/>
      <c r="F69" s="134"/>
      <c r="G69" s="133"/>
      <c r="H69" s="134"/>
      <c r="I69" s="10">
        <v>4182.2</v>
      </c>
    </row>
    <row r="70" spans="1:10" s="14" customFormat="1" ht="15">
      <c r="A70" s="25" t="s">
        <v>41</v>
      </c>
      <c r="B70" s="20" t="s">
        <v>17</v>
      </c>
      <c r="C70" s="26"/>
      <c r="D70" s="132">
        <f>828.31*I70/J70</f>
        <v>631.4772835320281</v>
      </c>
      <c r="E70" s="133"/>
      <c r="F70" s="134"/>
      <c r="G70" s="133"/>
      <c r="H70" s="134"/>
      <c r="I70" s="10">
        <v>4182.2</v>
      </c>
      <c r="J70" s="14">
        <v>5485.8</v>
      </c>
    </row>
    <row r="71" spans="1:9" s="14" customFormat="1" ht="27.75" customHeight="1" hidden="1">
      <c r="A71" s="50" t="s">
        <v>49</v>
      </c>
      <c r="B71" s="20" t="s">
        <v>12</v>
      </c>
      <c r="C71" s="26"/>
      <c r="D71" s="132">
        <f t="shared" si="0"/>
        <v>0</v>
      </c>
      <c r="E71" s="133"/>
      <c r="F71" s="134"/>
      <c r="G71" s="133">
        <f t="shared" si="1"/>
        <v>0</v>
      </c>
      <c r="H71" s="136"/>
      <c r="I71" s="10">
        <v>4182.2</v>
      </c>
    </row>
    <row r="72" spans="1:9" s="14" customFormat="1" ht="25.5" hidden="1">
      <c r="A72" s="50" t="s">
        <v>74</v>
      </c>
      <c r="B72" s="20" t="s">
        <v>12</v>
      </c>
      <c r="C72" s="26"/>
      <c r="D72" s="132">
        <f t="shared" si="0"/>
        <v>0</v>
      </c>
      <c r="E72" s="133"/>
      <c r="F72" s="134"/>
      <c r="G72" s="133">
        <f t="shared" si="1"/>
        <v>0</v>
      </c>
      <c r="H72" s="136"/>
      <c r="I72" s="10">
        <v>4182.2</v>
      </c>
    </row>
    <row r="73" spans="1:9" s="14" customFormat="1" ht="25.5" hidden="1">
      <c r="A73" s="50" t="s">
        <v>70</v>
      </c>
      <c r="B73" s="20" t="s">
        <v>12</v>
      </c>
      <c r="C73" s="26"/>
      <c r="D73" s="132">
        <f t="shared" si="0"/>
        <v>0</v>
      </c>
      <c r="E73" s="133"/>
      <c r="F73" s="134"/>
      <c r="G73" s="133">
        <f t="shared" si="1"/>
        <v>0</v>
      </c>
      <c r="H73" s="136"/>
      <c r="I73" s="10">
        <v>4182.2</v>
      </c>
    </row>
    <row r="74" spans="1:9" s="14" customFormat="1" ht="25.5" hidden="1">
      <c r="A74" s="50" t="s">
        <v>75</v>
      </c>
      <c r="B74" s="20" t="s">
        <v>12</v>
      </c>
      <c r="C74" s="26"/>
      <c r="D74" s="132">
        <f t="shared" si="0"/>
        <v>0</v>
      </c>
      <c r="E74" s="133"/>
      <c r="F74" s="134"/>
      <c r="G74" s="133">
        <f t="shared" si="1"/>
        <v>0</v>
      </c>
      <c r="H74" s="136"/>
      <c r="I74" s="10">
        <v>4182.2</v>
      </c>
    </row>
    <row r="75" spans="1:9" s="14" customFormat="1" ht="25.5" customHeight="1" hidden="1">
      <c r="A75" s="50" t="s">
        <v>73</v>
      </c>
      <c r="B75" s="20" t="s">
        <v>12</v>
      </c>
      <c r="C75" s="26"/>
      <c r="D75" s="132">
        <f t="shared" si="0"/>
        <v>0</v>
      </c>
      <c r="E75" s="133"/>
      <c r="F75" s="134"/>
      <c r="G75" s="133">
        <f t="shared" si="1"/>
        <v>0</v>
      </c>
      <c r="H75" s="136"/>
      <c r="I75" s="10">
        <v>4182.2</v>
      </c>
    </row>
    <row r="76" spans="1:9" s="14" customFormat="1" ht="16.5" customHeight="1">
      <c r="A76" s="50" t="s">
        <v>151</v>
      </c>
      <c r="B76" s="104" t="s">
        <v>112</v>
      </c>
      <c r="C76" s="26"/>
      <c r="D76" s="153">
        <v>26897.7</v>
      </c>
      <c r="E76" s="133"/>
      <c r="F76" s="134"/>
      <c r="G76" s="135"/>
      <c r="H76" s="136"/>
      <c r="I76" s="10">
        <v>4182.2</v>
      </c>
    </row>
    <row r="77" spans="1:9" s="14" customFormat="1" ht="15">
      <c r="A77" s="21" t="s">
        <v>46</v>
      </c>
      <c r="B77" s="20"/>
      <c r="C77" s="26"/>
      <c r="D77" s="112">
        <v>0</v>
      </c>
      <c r="E77" s="133"/>
      <c r="F77" s="134"/>
      <c r="G77" s="112">
        <f>D77/I77</f>
        <v>0</v>
      </c>
      <c r="H77" s="113">
        <f>G77/12</f>
        <v>0</v>
      </c>
      <c r="I77" s="10">
        <v>4182.2</v>
      </c>
    </row>
    <row r="78" spans="1:9" s="10" customFormat="1" ht="15">
      <c r="A78" s="21" t="s">
        <v>56</v>
      </c>
      <c r="B78" s="22"/>
      <c r="C78" s="15"/>
      <c r="D78" s="112">
        <v>0</v>
      </c>
      <c r="E78" s="112"/>
      <c r="F78" s="90"/>
      <c r="G78" s="112">
        <f>D78/I78</f>
        <v>0</v>
      </c>
      <c r="H78" s="113">
        <f>G78/12</f>
        <v>0</v>
      </c>
      <c r="I78" s="10">
        <v>4182.2</v>
      </c>
    </row>
    <row r="79" spans="1:9" s="10" customFormat="1" ht="15">
      <c r="A79" s="21" t="s">
        <v>55</v>
      </c>
      <c r="B79" s="22"/>
      <c r="C79" s="15"/>
      <c r="D79" s="113">
        <f>D80</f>
        <v>2208.87</v>
      </c>
      <c r="E79" s="113" t="e">
        <f>#REF!+E80+#REF!+#REF!</f>
        <v>#REF!</v>
      </c>
      <c r="F79" s="113" t="e">
        <f>#REF!+F80+#REF!+#REF!</f>
        <v>#REF!</v>
      </c>
      <c r="G79" s="113">
        <f>D79/I79</f>
        <v>0.5281598201903305</v>
      </c>
      <c r="H79" s="113">
        <v>0.05</v>
      </c>
      <c r="I79" s="10">
        <v>4182.2</v>
      </c>
    </row>
    <row r="80" spans="1:9" s="14" customFormat="1" ht="15">
      <c r="A80" s="25" t="s">
        <v>71</v>
      </c>
      <c r="B80" s="20" t="s">
        <v>63</v>
      </c>
      <c r="C80" s="26"/>
      <c r="D80" s="132">
        <v>2208.87</v>
      </c>
      <c r="E80" s="133"/>
      <c r="F80" s="134"/>
      <c r="G80" s="133"/>
      <c r="H80" s="134"/>
      <c r="I80" s="10">
        <v>4182.2</v>
      </c>
    </row>
    <row r="81" spans="1:9" s="10" customFormat="1" ht="30.75" thickBot="1">
      <c r="A81" s="44" t="s">
        <v>34</v>
      </c>
      <c r="B81" s="22" t="s">
        <v>12</v>
      </c>
      <c r="C81" s="28">
        <f>F81*12</f>
        <v>0</v>
      </c>
      <c r="D81" s="138">
        <f>G81*I81</f>
        <v>50186.399999999994</v>
      </c>
      <c r="E81" s="138">
        <f>H81*12</f>
        <v>12</v>
      </c>
      <c r="F81" s="139"/>
      <c r="G81" s="138">
        <f>H81*12</f>
        <v>12</v>
      </c>
      <c r="H81" s="139">
        <v>1</v>
      </c>
      <c r="I81" s="10">
        <v>4182.2</v>
      </c>
    </row>
    <row r="82" spans="1:9" s="10" customFormat="1" ht="19.5" hidden="1" thickBot="1">
      <c r="A82" s="44" t="s">
        <v>32</v>
      </c>
      <c r="B82" s="22"/>
      <c r="C82" s="24">
        <f>F82*12</f>
        <v>0</v>
      </c>
      <c r="D82" s="92"/>
      <c r="E82" s="92"/>
      <c r="F82" s="92"/>
      <c r="G82" s="92"/>
      <c r="H82" s="90"/>
      <c r="I82" s="10">
        <v>4182.2</v>
      </c>
    </row>
    <row r="83" spans="1:9" s="53" customFormat="1" ht="15.75" hidden="1" thickBot="1">
      <c r="A83" s="61" t="s">
        <v>79</v>
      </c>
      <c r="B83" s="55"/>
      <c r="C83" s="56"/>
      <c r="D83" s="117"/>
      <c r="E83" s="117"/>
      <c r="F83" s="117"/>
      <c r="G83" s="117"/>
      <c r="H83" s="140"/>
      <c r="I83" s="10">
        <v>4182.2</v>
      </c>
    </row>
    <row r="84" spans="1:9" s="53" customFormat="1" ht="15.75" hidden="1" thickBot="1">
      <c r="A84" s="61" t="s">
        <v>80</v>
      </c>
      <c r="B84" s="55"/>
      <c r="C84" s="56"/>
      <c r="D84" s="117"/>
      <c r="E84" s="117"/>
      <c r="F84" s="117"/>
      <c r="G84" s="117"/>
      <c r="H84" s="140"/>
      <c r="I84" s="10">
        <v>4182.2</v>
      </c>
    </row>
    <row r="85" spans="1:9" s="53" customFormat="1" ht="15.75" hidden="1" thickBot="1">
      <c r="A85" s="61" t="s">
        <v>81</v>
      </c>
      <c r="B85" s="55"/>
      <c r="C85" s="56"/>
      <c r="D85" s="117"/>
      <c r="E85" s="117"/>
      <c r="F85" s="117"/>
      <c r="G85" s="117"/>
      <c r="H85" s="140"/>
      <c r="I85" s="10">
        <v>4182.2</v>
      </c>
    </row>
    <row r="86" spans="1:9" s="53" customFormat="1" ht="15.75" hidden="1" thickBot="1">
      <c r="A86" s="61" t="s">
        <v>82</v>
      </c>
      <c r="B86" s="55"/>
      <c r="C86" s="56"/>
      <c r="D86" s="117"/>
      <c r="E86" s="117"/>
      <c r="F86" s="117"/>
      <c r="G86" s="117"/>
      <c r="H86" s="140"/>
      <c r="I86" s="10">
        <v>4182.2</v>
      </c>
    </row>
    <row r="87" spans="1:9" s="53" customFormat="1" ht="15.75" hidden="1" thickBot="1">
      <c r="A87" s="61" t="s">
        <v>83</v>
      </c>
      <c r="B87" s="55"/>
      <c r="C87" s="56"/>
      <c r="D87" s="117"/>
      <c r="E87" s="117"/>
      <c r="F87" s="117"/>
      <c r="G87" s="117"/>
      <c r="H87" s="140"/>
      <c r="I87" s="10">
        <v>4182.2</v>
      </c>
    </row>
    <row r="88" spans="1:9" s="53" customFormat="1" ht="15.75" hidden="1" thickBot="1">
      <c r="A88" s="61" t="s">
        <v>84</v>
      </c>
      <c r="B88" s="55"/>
      <c r="C88" s="56"/>
      <c r="D88" s="117"/>
      <c r="E88" s="117"/>
      <c r="F88" s="117"/>
      <c r="G88" s="117"/>
      <c r="H88" s="140"/>
      <c r="I88" s="10">
        <v>4182.2</v>
      </c>
    </row>
    <row r="89" spans="1:9" s="53" customFormat="1" ht="15.75" hidden="1" thickBot="1">
      <c r="A89" s="61" t="s">
        <v>85</v>
      </c>
      <c r="B89" s="55"/>
      <c r="C89" s="56"/>
      <c r="D89" s="117"/>
      <c r="E89" s="117"/>
      <c r="F89" s="117"/>
      <c r="G89" s="117"/>
      <c r="H89" s="140"/>
      <c r="I89" s="10">
        <v>4182.2</v>
      </c>
    </row>
    <row r="90" spans="1:9" s="53" customFormat="1" ht="15.75" hidden="1" thickBot="1">
      <c r="A90" s="63" t="s">
        <v>86</v>
      </c>
      <c r="B90" s="58"/>
      <c r="C90" s="59"/>
      <c r="D90" s="141"/>
      <c r="E90" s="141"/>
      <c r="F90" s="141"/>
      <c r="G90" s="141"/>
      <c r="H90" s="142"/>
      <c r="I90" s="10">
        <v>4182.2</v>
      </c>
    </row>
    <row r="91" spans="1:9" s="53" customFormat="1" ht="19.5" thickBot="1">
      <c r="A91" s="41" t="s">
        <v>113</v>
      </c>
      <c r="B91" s="42" t="s">
        <v>11</v>
      </c>
      <c r="C91" s="107"/>
      <c r="D91" s="92">
        <f>G91*I91</f>
        <v>86320.608</v>
      </c>
      <c r="E91" s="92"/>
      <c r="F91" s="92"/>
      <c r="G91" s="92">
        <f>12*H91</f>
        <v>20.64</v>
      </c>
      <c r="H91" s="92">
        <v>1.72</v>
      </c>
      <c r="I91" s="10">
        <v>4182.2</v>
      </c>
    </row>
    <row r="92" spans="1:8" s="10" customFormat="1" ht="19.5" thickBot="1">
      <c r="A92" s="40" t="s">
        <v>33</v>
      </c>
      <c r="B92" s="8"/>
      <c r="C92" s="30" t="e">
        <f>F92*12</f>
        <v>#REF!</v>
      </c>
      <c r="D92" s="143">
        <v>670906.85</v>
      </c>
      <c r="E92" s="143" t="e">
        <f>E91+E81+E79+E78+E77+E67+E64+E56+E43+E42+E41+E40+E39+E35+E34+E33+E32+E31+E22+E14</f>
        <v>#REF!</v>
      </c>
      <c r="F92" s="143" t="e">
        <f>F91+F81+F79+F78+F77+F67+F64+F56+F43+F42+F41+F40+F39+F35+F34+F33+F32+F31+F22+F14</f>
        <v>#REF!</v>
      </c>
      <c r="G92" s="143">
        <f>G91+G81+G79+G78+G77+G67+G64+G56+G43+G42+G41+G40+G39+G35+G34+G33+G32+G31+G22+G14</f>
        <v>160.41959561841378</v>
      </c>
      <c r="H92" s="143">
        <f>H91+H81+H79+H78+H77+H67+H64+H56+H43+H42+H41+H40+H39+H35+H34+H33+H32+H31+H22+H14</f>
        <v>13.374286316518623</v>
      </c>
    </row>
    <row r="93" spans="1:8" s="31" customFormat="1" ht="20.25" hidden="1" thickBot="1">
      <c r="A93" s="41" t="s">
        <v>28</v>
      </c>
      <c r="B93" s="42" t="s">
        <v>11</v>
      </c>
      <c r="C93" s="42" t="s">
        <v>29</v>
      </c>
      <c r="D93" s="144"/>
      <c r="E93" s="145" t="s">
        <v>29</v>
      </c>
      <c r="F93" s="146"/>
      <c r="G93" s="145" t="s">
        <v>29</v>
      </c>
      <c r="H93" s="146"/>
    </row>
    <row r="94" spans="1:8" s="31" customFormat="1" ht="19.5">
      <c r="A94" s="70"/>
      <c r="B94" s="71"/>
      <c r="C94" s="71"/>
      <c r="D94" s="147"/>
      <c r="E94" s="147"/>
      <c r="F94" s="147"/>
      <c r="G94" s="147"/>
      <c r="H94" s="147"/>
    </row>
    <row r="95" spans="1:8" s="31" customFormat="1" ht="19.5">
      <c r="A95" s="70"/>
      <c r="B95" s="71"/>
      <c r="C95" s="71"/>
      <c r="D95" s="147"/>
      <c r="E95" s="147"/>
      <c r="F95" s="147"/>
      <c r="G95" s="147"/>
      <c r="H95" s="147"/>
    </row>
    <row r="96" spans="1:8" s="31" customFormat="1" ht="19.5">
      <c r="A96" s="70"/>
      <c r="B96" s="71"/>
      <c r="C96" s="71"/>
      <c r="D96" s="147"/>
      <c r="E96" s="147"/>
      <c r="F96" s="147"/>
      <c r="G96" s="147"/>
      <c r="H96" s="147"/>
    </row>
    <row r="97" spans="1:8" s="33" customFormat="1" ht="13.5" thickBot="1">
      <c r="A97" s="32"/>
      <c r="D97" s="148"/>
      <c r="E97" s="148"/>
      <c r="F97" s="148"/>
      <c r="G97" s="148"/>
      <c r="H97" s="148"/>
    </row>
    <row r="98" spans="1:9" s="10" customFormat="1" ht="19.5" thickBot="1">
      <c r="A98" s="80" t="s">
        <v>89</v>
      </c>
      <c r="B98" s="81"/>
      <c r="C98" s="82">
        <f>F98*12</f>
        <v>0</v>
      </c>
      <c r="D98" s="149">
        <f>D99+D100+D104+D105+D106+D107+D108+D109+D110+D111+D112+D113</f>
        <v>240948.36218087623</v>
      </c>
      <c r="E98" s="149">
        <f>E99+E100+E104+E105+E106+E107+E108+E109+E110+E111+E112+E113</f>
        <v>0</v>
      </c>
      <c r="F98" s="149">
        <f>F99+F100+F104+F105+F106+F107+F108+F109+F110+F111+F112+F113</f>
        <v>0</v>
      </c>
      <c r="G98" s="149">
        <v>60.74</v>
      </c>
      <c r="H98" s="149">
        <f>H99+H100+H104+H105+H106+H107+H108+H109+H110+H111+H112+H113</f>
        <v>4.801068858911503</v>
      </c>
      <c r="I98" s="10">
        <v>4182.2</v>
      </c>
    </row>
    <row r="99" spans="1:9" s="53" customFormat="1" ht="15.75" thickBot="1">
      <c r="A99" s="84" t="s">
        <v>153</v>
      </c>
      <c r="B99" s="85"/>
      <c r="C99" s="86"/>
      <c r="D99" s="115">
        <v>48875.67</v>
      </c>
      <c r="E99" s="115"/>
      <c r="F99" s="115"/>
      <c r="G99" s="115">
        <f>D99/I99</f>
        <v>11.686593180622639</v>
      </c>
      <c r="H99" s="116">
        <f>G99/12</f>
        <v>0.9738827650518865</v>
      </c>
      <c r="I99" s="129">
        <v>4182.2</v>
      </c>
    </row>
    <row r="100" spans="1:9" s="53" customFormat="1" ht="15.75" thickBot="1">
      <c r="A100" s="61" t="s">
        <v>154</v>
      </c>
      <c r="B100" s="55"/>
      <c r="C100" s="56"/>
      <c r="D100" s="117">
        <v>20483.64</v>
      </c>
      <c r="E100" s="117"/>
      <c r="F100" s="117"/>
      <c r="G100" s="115">
        <f aca="true" t="shared" si="2" ref="G100:G113">D100/I100</f>
        <v>4.897814547367414</v>
      </c>
      <c r="H100" s="116">
        <f aca="true" t="shared" si="3" ref="H100:H113">G100/12</f>
        <v>0.40815121228061785</v>
      </c>
      <c r="I100" s="129">
        <v>4182.2</v>
      </c>
    </row>
    <row r="101" spans="1:9" s="53" customFormat="1" ht="15.75" hidden="1" thickBot="1">
      <c r="A101" s="61" t="s">
        <v>81</v>
      </c>
      <c r="B101" s="55"/>
      <c r="C101" s="56"/>
      <c r="D101" s="117"/>
      <c r="E101" s="117"/>
      <c r="F101" s="117"/>
      <c r="G101" s="115">
        <f t="shared" si="2"/>
        <v>0</v>
      </c>
      <c r="H101" s="116">
        <f t="shared" si="3"/>
        <v>0</v>
      </c>
      <c r="I101" s="10">
        <v>4182.2</v>
      </c>
    </row>
    <row r="102" spans="1:9" s="53" customFormat="1" ht="15.75" hidden="1" thickBot="1">
      <c r="A102" s="61" t="s">
        <v>82</v>
      </c>
      <c r="B102" s="55"/>
      <c r="C102" s="56"/>
      <c r="D102" s="117"/>
      <c r="E102" s="117"/>
      <c r="F102" s="117"/>
      <c r="G102" s="115">
        <f t="shared" si="2"/>
        <v>0</v>
      </c>
      <c r="H102" s="116">
        <f t="shared" si="3"/>
        <v>0</v>
      </c>
      <c r="I102" s="10">
        <v>4182.2</v>
      </c>
    </row>
    <row r="103" spans="1:9" s="53" customFormat="1" ht="15.75" hidden="1" thickBot="1">
      <c r="A103" s="61" t="s">
        <v>83</v>
      </c>
      <c r="B103" s="55"/>
      <c r="C103" s="56"/>
      <c r="D103" s="117"/>
      <c r="E103" s="117"/>
      <c r="F103" s="117"/>
      <c r="G103" s="115">
        <f t="shared" si="2"/>
        <v>0</v>
      </c>
      <c r="H103" s="116">
        <f t="shared" si="3"/>
        <v>0</v>
      </c>
      <c r="I103" s="10">
        <v>4182.2</v>
      </c>
    </row>
    <row r="104" spans="1:9" s="53" customFormat="1" ht="15.75" thickBot="1">
      <c r="A104" s="61" t="s">
        <v>116</v>
      </c>
      <c r="B104" s="55"/>
      <c r="C104" s="56"/>
      <c r="D104" s="117">
        <v>44567.25</v>
      </c>
      <c r="E104" s="117"/>
      <c r="F104" s="117"/>
      <c r="G104" s="115">
        <f t="shared" si="2"/>
        <v>10.656412892735881</v>
      </c>
      <c r="H104" s="116">
        <f t="shared" si="3"/>
        <v>0.8880344077279901</v>
      </c>
      <c r="I104" s="129">
        <v>4182.2</v>
      </c>
    </row>
    <row r="105" spans="1:9" s="53" customFormat="1" ht="15.75" thickBot="1">
      <c r="A105" s="61" t="s">
        <v>139</v>
      </c>
      <c r="B105" s="55"/>
      <c r="C105" s="56"/>
      <c r="D105" s="117">
        <v>15490.37</v>
      </c>
      <c r="E105" s="117"/>
      <c r="F105" s="117"/>
      <c r="G105" s="115">
        <f t="shared" si="2"/>
        <v>3.70388073262876</v>
      </c>
      <c r="H105" s="116">
        <f t="shared" si="3"/>
        <v>0.30865672771906333</v>
      </c>
      <c r="I105" s="129">
        <v>4182.2</v>
      </c>
    </row>
    <row r="106" spans="1:9" s="53" customFormat="1" ht="15.75" thickBot="1">
      <c r="A106" s="61" t="s">
        <v>119</v>
      </c>
      <c r="B106" s="55"/>
      <c r="C106" s="56"/>
      <c r="D106" s="117">
        <v>774.41</v>
      </c>
      <c r="E106" s="117"/>
      <c r="F106" s="117"/>
      <c r="G106" s="115">
        <f t="shared" si="2"/>
        <v>0.18516809334799866</v>
      </c>
      <c r="H106" s="116">
        <f t="shared" si="3"/>
        <v>0.015430674445666556</v>
      </c>
      <c r="I106" s="129">
        <v>4182.2</v>
      </c>
    </row>
    <row r="107" spans="1:9" s="53" customFormat="1" ht="15.75" thickBot="1">
      <c r="A107" s="61" t="s">
        <v>155</v>
      </c>
      <c r="B107" s="55"/>
      <c r="C107" s="56"/>
      <c r="D107" s="117">
        <v>11114.18</v>
      </c>
      <c r="E107" s="117"/>
      <c r="F107" s="117"/>
      <c r="G107" s="115">
        <f t="shared" si="2"/>
        <v>2.6574960547080484</v>
      </c>
      <c r="H107" s="116">
        <f t="shared" si="3"/>
        <v>0.22145800455900402</v>
      </c>
      <c r="I107" s="129">
        <v>4182.2</v>
      </c>
    </row>
    <row r="108" spans="1:10" s="53" customFormat="1" ht="15.75" thickBot="1">
      <c r="A108" s="61" t="s">
        <v>142</v>
      </c>
      <c r="B108" s="55"/>
      <c r="C108" s="56"/>
      <c r="D108" s="117">
        <f>15234*I108/J108</f>
        <v>11613.918626271463</v>
      </c>
      <c r="E108" s="117"/>
      <c r="F108" s="117"/>
      <c r="G108" s="115">
        <f t="shared" si="2"/>
        <v>2.776987859564694</v>
      </c>
      <c r="H108" s="116">
        <f t="shared" si="3"/>
        <v>0.23141565496372452</v>
      </c>
      <c r="I108" s="129">
        <v>4182.2</v>
      </c>
      <c r="J108" s="53">
        <v>5485.8</v>
      </c>
    </row>
    <row r="109" spans="1:9" s="53" customFormat="1" ht="15.75" thickBot="1">
      <c r="A109" s="61" t="s">
        <v>143</v>
      </c>
      <c r="B109" s="55"/>
      <c r="C109" s="56"/>
      <c r="D109" s="117">
        <v>4133.88</v>
      </c>
      <c r="E109" s="117"/>
      <c r="F109" s="117"/>
      <c r="G109" s="115">
        <f t="shared" si="2"/>
        <v>0.9884462722968773</v>
      </c>
      <c r="H109" s="116">
        <f t="shared" si="3"/>
        <v>0.08237052269140645</v>
      </c>
      <c r="I109" s="129">
        <v>4182.2</v>
      </c>
    </row>
    <row r="110" spans="1:10" s="53" customFormat="1" ht="18.75" customHeight="1" thickBot="1">
      <c r="A110" s="61" t="s">
        <v>123</v>
      </c>
      <c r="B110" s="55"/>
      <c r="C110" s="56"/>
      <c r="D110" s="117">
        <f>8379.31*I110/J110</f>
        <v>6388.120289110066</v>
      </c>
      <c r="E110" s="117"/>
      <c r="F110" s="117"/>
      <c r="G110" s="115">
        <f t="shared" si="2"/>
        <v>1.5274545189398083</v>
      </c>
      <c r="H110" s="116">
        <f t="shared" si="3"/>
        <v>0.12728787657831736</v>
      </c>
      <c r="I110" s="129">
        <v>4182.2</v>
      </c>
      <c r="J110" s="53">
        <v>5485.8</v>
      </c>
    </row>
    <row r="111" spans="1:10" s="53" customFormat="1" ht="15.75" customHeight="1" thickBot="1">
      <c r="A111" s="61" t="s">
        <v>141</v>
      </c>
      <c r="B111" s="55"/>
      <c r="C111" s="56"/>
      <c r="D111" s="117">
        <f>584.32*I111/J111</f>
        <v>470.5206507884553</v>
      </c>
      <c r="E111" s="117"/>
      <c r="F111" s="117"/>
      <c r="G111" s="115">
        <f t="shared" si="2"/>
        <v>0.11250553555268886</v>
      </c>
      <c r="H111" s="116">
        <f t="shared" si="3"/>
        <v>0.009375461296057404</v>
      </c>
      <c r="I111" s="129">
        <v>4182.2</v>
      </c>
      <c r="J111" s="53">
        <v>5193.7</v>
      </c>
    </row>
    <row r="112" spans="1:10" s="53" customFormat="1" ht="15.75" thickBot="1">
      <c r="A112" s="61" t="s">
        <v>157</v>
      </c>
      <c r="B112" s="55"/>
      <c r="C112" s="56"/>
      <c r="D112" s="117">
        <f>87965.42*I112/J112</f>
        <v>70833.6984277105</v>
      </c>
      <c r="E112" s="117"/>
      <c r="F112" s="117"/>
      <c r="G112" s="115">
        <f t="shared" si="2"/>
        <v>16.93694668540732</v>
      </c>
      <c r="H112" s="116">
        <f t="shared" si="3"/>
        <v>1.4114122237839435</v>
      </c>
      <c r="I112" s="129">
        <v>4182.2</v>
      </c>
      <c r="J112" s="53">
        <v>5193.7</v>
      </c>
    </row>
    <row r="113" spans="1:10" s="53" customFormat="1" ht="15">
      <c r="A113" s="155" t="s">
        <v>156</v>
      </c>
      <c r="B113" s="55"/>
      <c r="C113" s="56"/>
      <c r="D113" s="56">
        <f>7702.88*I113/J113</f>
        <v>6202.704186995783</v>
      </c>
      <c r="E113" s="150"/>
      <c r="F113" s="150"/>
      <c r="G113" s="115">
        <f t="shared" si="2"/>
        <v>1.4831199337659087</v>
      </c>
      <c r="H113" s="116">
        <f t="shared" si="3"/>
        <v>0.12359332781382572</v>
      </c>
      <c r="I113" s="129">
        <v>4182.2</v>
      </c>
      <c r="J113" s="53">
        <v>5193.7</v>
      </c>
    </row>
    <row r="114" spans="1:9" s="53" customFormat="1" ht="15">
      <c r="A114" s="66"/>
      <c r="B114" s="67"/>
      <c r="C114" s="68"/>
      <c r="D114" s="150"/>
      <c r="E114" s="150"/>
      <c r="F114" s="150"/>
      <c r="G114" s="150"/>
      <c r="H114" s="150"/>
      <c r="I114" s="10"/>
    </row>
    <row r="115" spans="1:9" s="53" customFormat="1" ht="15.75" thickBot="1">
      <c r="A115" s="66"/>
      <c r="B115" s="67"/>
      <c r="C115" s="68"/>
      <c r="D115" s="150"/>
      <c r="E115" s="150"/>
      <c r="F115" s="150"/>
      <c r="G115" s="150"/>
      <c r="H115" s="150"/>
      <c r="I115" s="10"/>
    </row>
    <row r="116" spans="1:8" s="10" customFormat="1" ht="15.75" thickBot="1">
      <c r="A116" s="40" t="s">
        <v>90</v>
      </c>
      <c r="B116" s="8"/>
      <c r="C116" s="30"/>
      <c r="D116" s="151">
        <f>D92+D98</f>
        <v>911855.2121808762</v>
      </c>
      <c r="E116" s="151" t="e">
        <f>E92+E98</f>
        <v>#REF!</v>
      </c>
      <c r="F116" s="151" t="e">
        <f>F92+F98</f>
        <v>#REF!</v>
      </c>
      <c r="G116" s="151">
        <f>G92+G98</f>
        <v>221.1595956184138</v>
      </c>
      <c r="H116" s="151">
        <v>18.17</v>
      </c>
    </row>
    <row r="117" spans="1:9" s="53" customFormat="1" ht="15">
      <c r="A117" s="66"/>
      <c r="B117" s="67"/>
      <c r="C117" s="68"/>
      <c r="D117" s="68"/>
      <c r="E117" s="68"/>
      <c r="F117" s="69"/>
      <c r="G117" s="68"/>
      <c r="H117" s="69"/>
      <c r="I117" s="10"/>
    </row>
    <row r="118" spans="1:9" s="53" customFormat="1" ht="15">
      <c r="A118" s="66"/>
      <c r="B118" s="67"/>
      <c r="C118" s="68"/>
      <c r="D118" s="68"/>
      <c r="E118" s="68"/>
      <c r="F118" s="69"/>
      <c r="G118" s="68"/>
      <c r="H118" s="69"/>
      <c r="I118" s="10"/>
    </row>
    <row r="119" spans="1:8" s="31" customFormat="1" ht="19.5">
      <c r="A119" s="35"/>
      <c r="B119" s="36"/>
      <c r="C119" s="37"/>
      <c r="D119" s="37"/>
      <c r="E119" s="37"/>
      <c r="F119" s="38"/>
      <c r="G119" s="37"/>
      <c r="H119" s="38"/>
    </row>
    <row r="120" spans="1:6" s="33" customFormat="1" ht="14.25">
      <c r="A120" s="171" t="s">
        <v>30</v>
      </c>
      <c r="B120" s="171"/>
      <c r="C120" s="171"/>
      <c r="D120" s="171"/>
      <c r="E120" s="171"/>
      <c r="F120" s="171"/>
    </row>
    <row r="121" spans="6:8" s="33" customFormat="1" ht="12.75">
      <c r="F121" s="34"/>
      <c r="H121" s="34"/>
    </row>
    <row r="122" spans="1:8" s="33" customFormat="1" ht="12.75">
      <c r="A122" s="32" t="s">
        <v>31</v>
      </c>
      <c r="F122" s="34"/>
      <c r="H122" s="34"/>
    </row>
    <row r="123" spans="6:8" s="33" customFormat="1" ht="12.75">
      <c r="F123" s="34"/>
      <c r="H123" s="34"/>
    </row>
    <row r="124" spans="6:8" s="33" customFormat="1" ht="12.75">
      <c r="F124" s="34"/>
      <c r="H124" s="34"/>
    </row>
    <row r="125" spans="6:8" s="33" customFormat="1" ht="12.75">
      <c r="F125" s="34"/>
      <c r="H125" s="34"/>
    </row>
    <row r="126" spans="6:8" s="33" customFormat="1" ht="12.75">
      <c r="F126" s="34"/>
      <c r="H126" s="34"/>
    </row>
    <row r="127" spans="6:8" s="33" customFormat="1" ht="12.75">
      <c r="F127" s="34"/>
      <c r="H127" s="34"/>
    </row>
    <row r="128" spans="6:8" s="33" customFormat="1" ht="12.75">
      <c r="F128" s="34"/>
      <c r="H128" s="34"/>
    </row>
    <row r="129" spans="6:8" s="33" customFormat="1" ht="12.75">
      <c r="F129" s="34"/>
      <c r="H129" s="34"/>
    </row>
    <row r="130" spans="6:8" s="33" customFormat="1" ht="12.75">
      <c r="F130" s="34"/>
      <c r="H130" s="34"/>
    </row>
    <row r="131" spans="6:8" s="33" customFormat="1" ht="12.75">
      <c r="F131" s="34"/>
      <c r="H131" s="34"/>
    </row>
    <row r="132" spans="6:8" s="33" customFormat="1" ht="12.75">
      <c r="F132" s="34"/>
      <c r="H132" s="34"/>
    </row>
    <row r="133" spans="6:8" s="33" customFormat="1" ht="12.75">
      <c r="F133" s="34"/>
      <c r="H133" s="34"/>
    </row>
    <row r="134" spans="6:8" s="33" customFormat="1" ht="12.75">
      <c r="F134" s="34"/>
      <c r="H134" s="34"/>
    </row>
    <row r="135" spans="6:8" s="33" customFormat="1" ht="12.75">
      <c r="F135" s="34"/>
      <c r="H135" s="34"/>
    </row>
    <row r="136" spans="6:8" s="33" customFormat="1" ht="12.75">
      <c r="F136" s="34"/>
      <c r="H136" s="34"/>
    </row>
    <row r="137" spans="6:8" s="33" customFormat="1" ht="12.75">
      <c r="F137" s="34"/>
      <c r="H137" s="34"/>
    </row>
    <row r="138" spans="6:8" s="33" customFormat="1" ht="12.75">
      <c r="F138" s="34"/>
      <c r="H138" s="34"/>
    </row>
    <row r="139" spans="6:8" s="33" customFormat="1" ht="12.75">
      <c r="F139" s="34"/>
      <c r="H139" s="34"/>
    </row>
    <row r="140" spans="6:8" s="33" customFormat="1" ht="12.75">
      <c r="F140" s="34"/>
      <c r="H140" s="34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20:F12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2014-05-19T11:50:03Z</cp:lastPrinted>
  <dcterms:created xsi:type="dcterms:W3CDTF">2010-04-02T14:46:04Z</dcterms:created>
  <dcterms:modified xsi:type="dcterms:W3CDTF">2014-08-13T06:14:38Z</dcterms:modified>
  <cp:category/>
  <cp:version/>
  <cp:contentType/>
  <cp:contentStatus/>
</cp:coreProperties>
</file>