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голосованию'!$A$1:$H$154</definedName>
  </definedNames>
  <calcPr fullCalcOnLoad="1"/>
</workbook>
</file>

<file path=xl/sharedStrings.xml><?xml version="1.0" encoding="utf-8"?>
<sst xmlns="http://schemas.openxmlformats.org/spreadsheetml/2006/main" count="189" uniqueCount="137">
  <si>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</si>
  <si>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</si>
  <si>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</si>
  <si>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</si>
  <si>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</si>
  <si>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</si>
  <si>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</si>
  <si>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</si>
  <si>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</si>
  <si>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</si>
  <si>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</si>
  <si>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</si>
  <si>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</si>
  <si>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</si>
  <si>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</si>
  <si>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</si>
  <si>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</si>
  <si>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</si>
  <si>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</si>
  <si>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</si>
  <si>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</si>
  <si>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</si>
  <si>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</si>
  <si>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</si>
  <si>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</si>
  <si>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</si>
  <si>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</si>
  <si>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</si>
  <si>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</si>
  <si>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</si>
  <si>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</si>
  <si>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</si>
  <si>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</si>
  <si>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</si>
  <si>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</si>
  <si>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</si>
  <si>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</si>
  <si>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</si>
  <si>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</si>
  <si>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</si>
  <si>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</si>
  <si>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</si>
  <si>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</si>
  <si>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</si>
  <si>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</si>
  <si>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</si>
  <si>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</si>
  <si>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</si>
  <si>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</si>
  <si>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</si>
  <si>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</si>
  <si>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</si>
  <si>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</si>
  <si>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</si>
  <si>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</si>
  <si>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</si>
  <si>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</si>
  <si>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</si>
  <si>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</si>
  <si>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</si>
  <si>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</si>
  <si>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</si>
  <si>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</si>
  <si>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</si>
  <si>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</si>
  <si>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</si>
  <si>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</si>
  <si>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</si>
  <si>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</si>
  <si>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</si>
  <si>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</si>
  <si>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</si>
  <si>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</si>
  <si>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</si>
  <si>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</si>
  <si>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</si>
  <si>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</si>
  <si>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</si>
  <si>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очистка кровли от снега и наледи в районе водоприемных воронок</t>
  </si>
  <si>
    <t>очистка от снега и наледи козырьков подъездов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</si>
  <si>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</si>
  <si>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</si>
  <si>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</si>
  <si>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</si>
  <si>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</si>
  <si>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</si>
  <si>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</si>
  <si>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 адресу: ул.Ленинского Комсомола, д.9(S общ.=3858,7 м2;S зем.уч.=3153,3 м2)</t>
  </si>
  <si>
    <t>Расчет размера платы за содержание и ремонт общего имущества в многоквартирном доме</t>
  </si>
  <si>
    <t>Итого:</t>
  </si>
  <si>
    <t>Всего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</si>
  <si>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</si>
  <si>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</si>
  <si>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</si>
  <si>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</si>
  <si>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работа с обращениями граждан</t>
  </si>
  <si>
    <t>1 раз в квартал</t>
  </si>
  <si>
    <t>посточнно</t>
  </si>
  <si>
    <t>очистка урн от мусора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</si>
  <si>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</si>
  <si>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</si>
  <si>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окраска газопровода</t>
  </si>
  <si>
    <t>замена насоса гвс / резерв /</t>
  </si>
  <si>
    <t>ревизия задвижек отопления(диам.50мм -1 шт; диам. 80мм-8 шт.)</t>
  </si>
  <si>
    <t>ремонт кровли 280 м2</t>
  </si>
  <si>
    <t>ремонт вентиляционных шахт</t>
  </si>
  <si>
    <t>устройство козырьков на канализационные вытяжки 18 шт.</t>
  </si>
  <si>
    <t>демонтаж телевизионных антенн - 4 шт.</t>
  </si>
  <si>
    <t>ремонт стойки ( 8 й подъезд)</t>
  </si>
  <si>
    <t>ремонт панельныш швов 100 п.м.</t>
  </si>
  <si>
    <t>ремонт ступеней входа в подвал ( 5,6 под)</t>
  </si>
  <si>
    <t>демонтаж шарового крана на эл.узле (д.25 мм - 1 шт.)</t>
  </si>
  <si>
    <t>установка модуля на ГВС ( д.76 мм - 1 шт.)</t>
  </si>
  <si>
    <t>смена задвижек ВВП на СТС ( д.80 мм - 3 шт.)</t>
  </si>
  <si>
    <t>смена задвижек ХВС на ВВП (д. 80 мм - 1 шт., д.50 мм - 1 шт.)</t>
  </si>
  <si>
    <t>окраска трубопроводов, задвижек тепл.узла составом "Корунд"</t>
  </si>
  <si>
    <t>уборка мусора в техподвале</t>
  </si>
  <si>
    <t>установка датчиков движения на этажных площадках 40 шт.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</si>
  <si>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</si>
  <si>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</si>
  <si>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</si>
  <si>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2013-2014 гг.</t>
  </si>
  <si>
    <t>окос травы</t>
  </si>
  <si>
    <t xml:space="preserve">2-3 раза </t>
  </si>
  <si>
    <t>подключение системы отопления с регулировкой</t>
  </si>
  <si>
    <t>замена  КИП манометр 4 шт., термометр 4 шт.</t>
  </si>
  <si>
    <t>ревизия заадвижек ГВС ( диам.80мм -2 шт)</t>
  </si>
  <si>
    <t>замена  КИП  на ВВП манометр 5 шт., термометры 5 шт.</t>
  </si>
  <si>
    <t>замена  КИП  манометр 1 шт.</t>
  </si>
  <si>
    <t>ревизия задвижек  ХВС (диам.80мм- 1 шт.)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</si>
  <si>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</si>
  <si>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</si>
  <si>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</si>
  <si>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ремонт кровли100 м2</t>
  </si>
  <si>
    <t>ремонт панельныш швов 50 п.м.</t>
  </si>
  <si>
    <t>ремонт кровли над входом в подвал № 8, № 2 (примыкания)</t>
  </si>
  <si>
    <t>ремонт ступеней входа в подвал (подъезд  № 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</si>
</sst>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19" fillId="24" borderId="17" xfId="0" applyNumberFormat="1" applyFont="1" applyFill="1" applyBorder="1" applyAlignment="1">
      <alignment horizontal="center"/>
    </xf>
    <xf numFmtId="2" fontId="0" fillId="24" borderId="18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32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0" fontId="0" fillId="24" borderId="14" xfId="0" applyFont="1" applyFill="1" applyBorder="1" applyAlignment="1">
      <alignment horizontal="left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0" fillId="26" borderId="37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2" fontId="0" fillId="26" borderId="38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0" fillId="26" borderId="28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0" fillId="24" borderId="32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75" zoomScaleNormal="75" zoomScalePageLayoutView="0" workbookViewId="0" topLeftCell="A98">
      <selection activeCell="A1" sqref="A1:H13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8" hidden="1" customWidth="1"/>
    <col min="12" max="14" width="15.375" style="8" customWidth="1"/>
    <col min="15" max="16384" width="9.125" style="8" customWidth="1"/>
  </cols>
  <sheetData>
    <row r="1" spans="1:8" ht="16.5" customHeight="1">
      <c r="A1" s="120" t="s">
        <v>0</v>
      </c>
      <c r="B1" s="121"/>
      <c r="C1" s="121"/>
      <c r="D1" s="121"/>
      <c r="E1" s="121"/>
      <c r="F1" s="121"/>
      <c r="G1" s="121"/>
      <c r="H1" s="121"/>
    </row>
    <row r="2" spans="2:8" ht="12.75" customHeight="1">
      <c r="B2" s="122" t="s">
        <v>1</v>
      </c>
      <c r="C2" s="122"/>
      <c r="D2" s="122"/>
      <c r="E2" s="122"/>
      <c r="F2" s="122"/>
      <c r="G2" s="121"/>
      <c r="H2" s="121"/>
    </row>
    <row r="3" spans="1:8" ht="19.5" customHeight="1">
      <c r="A3" s="76" t="s">
        <v>121</v>
      </c>
      <c r="B3" s="122" t="s">
        <v>2</v>
      </c>
      <c r="C3" s="122"/>
      <c r="D3" s="122"/>
      <c r="E3" s="122"/>
      <c r="F3" s="122"/>
      <c r="G3" s="121"/>
      <c r="H3" s="121"/>
    </row>
    <row r="4" spans="2:8" ht="14.25" customHeight="1">
      <c r="B4" s="122" t="s">
        <v>32</v>
      </c>
      <c r="C4" s="122"/>
      <c r="D4" s="122"/>
      <c r="E4" s="122"/>
      <c r="F4" s="122"/>
      <c r="G4" s="121"/>
      <c r="H4" s="121"/>
    </row>
    <row r="5" spans="1:8" s="1" customFormat="1" ht="39.75" customHeight="1">
      <c r="A5" s="116"/>
      <c r="B5" s="117"/>
      <c r="C5" s="117"/>
      <c r="D5" s="117"/>
      <c r="E5" s="117"/>
      <c r="F5" s="117"/>
      <c r="G5" s="117"/>
      <c r="H5" s="117"/>
    </row>
    <row r="6" spans="1:8" s="1" customFormat="1" ht="33" customHeight="1">
      <c r="A6" s="118"/>
      <c r="B6" s="119"/>
      <c r="C6" s="119"/>
      <c r="D6" s="119"/>
      <c r="E6" s="119"/>
      <c r="F6" s="119"/>
      <c r="G6" s="119"/>
      <c r="H6" s="119"/>
    </row>
    <row r="7" spans="1:11" s="21" customFormat="1" ht="22.5" customHeight="1">
      <c r="A7" s="112" t="s">
        <v>3</v>
      </c>
      <c r="B7" s="112"/>
      <c r="C7" s="112"/>
      <c r="D7" s="112"/>
      <c r="E7" s="113"/>
      <c r="F7" s="113"/>
      <c r="G7" s="113"/>
      <c r="H7" s="113"/>
      <c r="K7" s="69"/>
    </row>
    <row r="8" spans="1:8" s="22" customFormat="1" ht="18.75" customHeight="1">
      <c r="A8" s="112" t="s">
        <v>87</v>
      </c>
      <c r="B8" s="112"/>
      <c r="C8" s="112"/>
      <c r="D8" s="112"/>
      <c r="E8" s="113"/>
      <c r="F8" s="113"/>
      <c r="G8" s="113"/>
      <c r="H8" s="113"/>
    </row>
    <row r="9" spans="1:8" s="23" customFormat="1" ht="17.25" customHeight="1">
      <c r="A9" s="114" t="s">
        <v>76</v>
      </c>
      <c r="B9" s="114"/>
      <c r="C9" s="114"/>
      <c r="D9" s="114"/>
      <c r="E9" s="115"/>
      <c r="F9" s="115"/>
      <c r="G9" s="115"/>
      <c r="H9" s="115"/>
    </row>
    <row r="10" spans="1:8" s="22" customFormat="1" ht="30" customHeight="1" thickBot="1">
      <c r="A10" s="110" t="s">
        <v>88</v>
      </c>
      <c r="B10" s="110"/>
      <c r="C10" s="110"/>
      <c r="D10" s="110"/>
      <c r="E10" s="111"/>
      <c r="F10" s="111"/>
      <c r="G10" s="111"/>
      <c r="H10" s="111"/>
    </row>
    <row r="11" spans="1:11" s="27" customFormat="1" ht="139.5" customHeight="1" thickBot="1">
      <c r="A11" s="24" t="s">
        <v>4</v>
      </c>
      <c r="B11" s="25" t="s">
        <v>5</v>
      </c>
      <c r="C11" s="26" t="s">
        <v>6</v>
      </c>
      <c r="D11" s="26" t="s">
        <v>33</v>
      </c>
      <c r="E11" s="26" t="s">
        <v>6</v>
      </c>
      <c r="F11" s="2" t="s">
        <v>7</v>
      </c>
      <c r="G11" s="26" t="s">
        <v>6</v>
      </c>
      <c r="H11" s="2" t="s">
        <v>7</v>
      </c>
      <c r="K11" s="43"/>
    </row>
    <row r="12" spans="1:11" s="33" customFormat="1" ht="12.75">
      <c r="A12" s="28">
        <v>1</v>
      </c>
      <c r="B12" s="29">
        <v>2</v>
      </c>
      <c r="C12" s="29">
        <v>3</v>
      </c>
      <c r="D12" s="30"/>
      <c r="E12" s="29">
        <v>3</v>
      </c>
      <c r="F12" s="3">
        <v>4</v>
      </c>
      <c r="G12" s="31">
        <v>3</v>
      </c>
      <c r="H12" s="32">
        <v>4</v>
      </c>
      <c r="K12" s="70"/>
    </row>
    <row r="13" spans="1:11" s="33" customFormat="1" ht="49.5" customHeight="1">
      <c r="A13" s="106" t="s">
        <v>8</v>
      </c>
      <c r="B13" s="107"/>
      <c r="C13" s="107"/>
      <c r="D13" s="107"/>
      <c r="E13" s="107"/>
      <c r="F13" s="107"/>
      <c r="G13" s="108"/>
      <c r="H13" s="109"/>
      <c r="K13" s="70"/>
    </row>
    <row r="14" spans="1:11" s="27" customFormat="1" ht="15">
      <c r="A14" s="34" t="s">
        <v>9</v>
      </c>
      <c r="B14" s="35"/>
      <c r="C14" s="36">
        <f>F14*12</f>
        <v>0</v>
      </c>
      <c r="D14" s="78">
        <f>G14*I14</f>
        <v>111130.55999999998</v>
      </c>
      <c r="E14" s="79">
        <f>H14*12</f>
        <v>28.799999999999997</v>
      </c>
      <c r="F14" s="80"/>
      <c r="G14" s="79">
        <f>H14*12</f>
        <v>28.799999999999997</v>
      </c>
      <c r="H14" s="80">
        <v>2.4</v>
      </c>
      <c r="I14" s="27">
        <v>3858.7</v>
      </c>
      <c r="J14" s="27">
        <v>1.07</v>
      </c>
      <c r="K14" s="43">
        <v>2.2363</v>
      </c>
    </row>
    <row r="15" spans="1:11" s="27" customFormat="1" ht="27" customHeight="1">
      <c r="A15" s="15" t="s">
        <v>91</v>
      </c>
      <c r="B15" s="16" t="s">
        <v>92</v>
      </c>
      <c r="C15" s="36"/>
      <c r="D15" s="78"/>
      <c r="E15" s="79"/>
      <c r="F15" s="80"/>
      <c r="G15" s="79"/>
      <c r="H15" s="80"/>
      <c r="K15" s="43"/>
    </row>
    <row r="16" spans="1:11" s="27" customFormat="1" ht="27" customHeight="1">
      <c r="A16" s="15" t="s">
        <v>93</v>
      </c>
      <c r="B16" s="16" t="s">
        <v>92</v>
      </c>
      <c r="C16" s="36"/>
      <c r="D16" s="78"/>
      <c r="E16" s="79"/>
      <c r="F16" s="80"/>
      <c r="G16" s="79"/>
      <c r="H16" s="80"/>
      <c r="K16" s="43"/>
    </row>
    <row r="17" spans="1:11" s="27" customFormat="1" ht="27" customHeight="1">
      <c r="A17" s="15" t="s">
        <v>94</v>
      </c>
      <c r="B17" s="16" t="s">
        <v>96</v>
      </c>
      <c r="C17" s="36"/>
      <c r="D17" s="78"/>
      <c r="E17" s="79"/>
      <c r="F17" s="80"/>
      <c r="G17" s="79"/>
      <c r="H17" s="80"/>
      <c r="K17" s="43"/>
    </row>
    <row r="18" spans="1:11" s="27" customFormat="1" ht="27" customHeight="1">
      <c r="A18" s="15" t="s">
        <v>95</v>
      </c>
      <c r="B18" s="16" t="s">
        <v>97</v>
      </c>
      <c r="C18" s="36"/>
      <c r="D18" s="78"/>
      <c r="E18" s="79"/>
      <c r="F18" s="80"/>
      <c r="G18" s="79"/>
      <c r="H18" s="80"/>
      <c r="K18" s="43"/>
    </row>
    <row r="19" spans="1:11" s="27" customFormat="1" ht="30">
      <c r="A19" s="34" t="s">
        <v>11</v>
      </c>
      <c r="B19" s="37"/>
      <c r="C19" s="36">
        <f>F19*12</f>
        <v>0</v>
      </c>
      <c r="D19" s="78">
        <f>G19*I19</f>
        <v>117150.132</v>
      </c>
      <c r="E19" s="79">
        <f>H19*12</f>
        <v>30.36</v>
      </c>
      <c r="F19" s="80"/>
      <c r="G19" s="79">
        <f>H19*12</f>
        <v>30.36</v>
      </c>
      <c r="H19" s="80">
        <v>2.53</v>
      </c>
      <c r="I19" s="27">
        <v>3858.7</v>
      </c>
      <c r="J19" s="27">
        <v>1.07</v>
      </c>
      <c r="K19" s="43">
        <v>2.3647</v>
      </c>
    </row>
    <row r="20" spans="1:11" s="27" customFormat="1" ht="15">
      <c r="A20" s="15" t="s">
        <v>80</v>
      </c>
      <c r="B20" s="16" t="s">
        <v>12</v>
      </c>
      <c r="C20" s="36"/>
      <c r="D20" s="78"/>
      <c r="E20" s="79"/>
      <c r="F20" s="80"/>
      <c r="G20" s="79"/>
      <c r="H20" s="80"/>
      <c r="K20" s="43"/>
    </row>
    <row r="21" spans="1:11" s="27" customFormat="1" ht="15">
      <c r="A21" s="15" t="s">
        <v>81</v>
      </c>
      <c r="B21" s="16" t="s">
        <v>12</v>
      </c>
      <c r="C21" s="36"/>
      <c r="D21" s="78"/>
      <c r="E21" s="79"/>
      <c r="F21" s="80"/>
      <c r="G21" s="79"/>
      <c r="H21" s="80"/>
      <c r="K21" s="43"/>
    </row>
    <row r="22" spans="1:11" s="27" customFormat="1" ht="15">
      <c r="A22" s="77" t="s">
        <v>122</v>
      </c>
      <c r="B22" s="75" t="s">
        <v>123</v>
      </c>
      <c r="C22" s="36"/>
      <c r="D22" s="78"/>
      <c r="E22" s="79"/>
      <c r="F22" s="80"/>
      <c r="G22" s="79"/>
      <c r="H22" s="80"/>
      <c r="K22" s="43"/>
    </row>
    <row r="23" spans="1:11" s="27" customFormat="1" ht="15">
      <c r="A23" s="15" t="s">
        <v>82</v>
      </c>
      <c r="B23" s="16" t="s">
        <v>12</v>
      </c>
      <c r="C23" s="36"/>
      <c r="D23" s="78"/>
      <c r="E23" s="79"/>
      <c r="F23" s="80"/>
      <c r="G23" s="79"/>
      <c r="H23" s="80"/>
      <c r="K23" s="43"/>
    </row>
    <row r="24" spans="1:11" s="27" customFormat="1" ht="25.5">
      <c r="A24" s="15" t="s">
        <v>83</v>
      </c>
      <c r="B24" s="16" t="s">
        <v>13</v>
      </c>
      <c r="C24" s="36"/>
      <c r="D24" s="78"/>
      <c r="E24" s="79"/>
      <c r="F24" s="80"/>
      <c r="G24" s="79"/>
      <c r="H24" s="80"/>
      <c r="K24" s="43"/>
    </row>
    <row r="25" spans="1:11" s="27" customFormat="1" ht="15">
      <c r="A25" s="15" t="s">
        <v>84</v>
      </c>
      <c r="B25" s="16" t="s">
        <v>12</v>
      </c>
      <c r="C25" s="36"/>
      <c r="D25" s="78"/>
      <c r="E25" s="79"/>
      <c r="F25" s="80"/>
      <c r="G25" s="79"/>
      <c r="H25" s="80"/>
      <c r="K25" s="43"/>
    </row>
    <row r="26" spans="1:11" s="27" customFormat="1" ht="15">
      <c r="A26" s="65" t="s">
        <v>98</v>
      </c>
      <c r="B26" s="66" t="s">
        <v>12</v>
      </c>
      <c r="C26" s="36"/>
      <c r="D26" s="78"/>
      <c r="E26" s="79"/>
      <c r="F26" s="80"/>
      <c r="G26" s="79"/>
      <c r="H26" s="80"/>
      <c r="K26" s="43"/>
    </row>
    <row r="27" spans="1:11" s="27" customFormat="1" ht="26.25" thickBot="1">
      <c r="A27" s="17" t="s">
        <v>85</v>
      </c>
      <c r="B27" s="18" t="s">
        <v>86</v>
      </c>
      <c r="C27" s="36"/>
      <c r="D27" s="78"/>
      <c r="E27" s="79"/>
      <c r="F27" s="80"/>
      <c r="G27" s="79"/>
      <c r="H27" s="80"/>
      <c r="K27" s="43"/>
    </row>
    <row r="28" spans="1:11" s="39" customFormat="1" ht="15">
      <c r="A28" s="38" t="s">
        <v>14</v>
      </c>
      <c r="B28" s="35" t="s">
        <v>10</v>
      </c>
      <c r="C28" s="36">
        <f>F28*12</f>
        <v>0</v>
      </c>
      <c r="D28" s="78">
        <f>G28*I28</f>
        <v>29634.816</v>
      </c>
      <c r="E28" s="79">
        <f>H28*12</f>
        <v>7.68</v>
      </c>
      <c r="F28" s="81"/>
      <c r="G28" s="79">
        <f>H28*12</f>
        <v>7.68</v>
      </c>
      <c r="H28" s="80">
        <v>0.64</v>
      </c>
      <c r="I28" s="27">
        <v>3858.7</v>
      </c>
      <c r="J28" s="27">
        <v>1.07</v>
      </c>
      <c r="K28" s="43">
        <v>0.5992000000000001</v>
      </c>
    </row>
    <row r="29" spans="1:11" s="27" customFormat="1" ht="15">
      <c r="A29" s="38" t="s">
        <v>15</v>
      </c>
      <c r="B29" s="35" t="s">
        <v>16</v>
      </c>
      <c r="C29" s="36">
        <f>F29*12</f>
        <v>0</v>
      </c>
      <c r="D29" s="78">
        <f>G29*I29</f>
        <v>96313.152</v>
      </c>
      <c r="E29" s="79">
        <f>H29*12</f>
        <v>24.96</v>
      </c>
      <c r="F29" s="81"/>
      <c r="G29" s="79">
        <f>H29*12</f>
        <v>24.96</v>
      </c>
      <c r="H29" s="80">
        <v>2.08</v>
      </c>
      <c r="I29" s="27">
        <v>3858.7</v>
      </c>
      <c r="J29" s="27">
        <v>1.07</v>
      </c>
      <c r="K29" s="43">
        <v>1.9367</v>
      </c>
    </row>
    <row r="30" spans="1:11" s="33" customFormat="1" ht="30">
      <c r="A30" s="38" t="s">
        <v>50</v>
      </c>
      <c r="B30" s="35" t="s">
        <v>10</v>
      </c>
      <c r="C30" s="40"/>
      <c r="D30" s="78">
        <v>1733.72</v>
      </c>
      <c r="E30" s="82">
        <f>H30*12</f>
        <v>0.4493015782517429</v>
      </c>
      <c r="F30" s="81"/>
      <c r="G30" s="79">
        <f aca="true" t="shared" si="0" ref="G30:G35">D30/I30</f>
        <v>0.44930157825174283</v>
      </c>
      <c r="H30" s="80">
        <f aca="true" t="shared" si="1" ref="H30:H35">G30/12</f>
        <v>0.03744179818764524</v>
      </c>
      <c r="I30" s="27">
        <v>3858.7</v>
      </c>
      <c r="J30" s="27">
        <v>1.07</v>
      </c>
      <c r="K30" s="43">
        <v>0.032100000000000004</v>
      </c>
    </row>
    <row r="31" spans="1:11" s="33" customFormat="1" ht="30">
      <c r="A31" s="38" t="s">
        <v>75</v>
      </c>
      <c r="B31" s="35" t="s">
        <v>10</v>
      </c>
      <c r="C31" s="40"/>
      <c r="D31" s="78">
        <v>1733.72</v>
      </c>
      <c r="E31" s="82">
        <f>H31*12</f>
        <v>0.4493015782517429</v>
      </c>
      <c r="F31" s="81"/>
      <c r="G31" s="79">
        <f t="shared" si="0"/>
        <v>0.44930157825174283</v>
      </c>
      <c r="H31" s="80">
        <f t="shared" si="1"/>
        <v>0.03744179818764524</v>
      </c>
      <c r="I31" s="27">
        <v>3858.7</v>
      </c>
      <c r="J31" s="27">
        <v>1.07</v>
      </c>
      <c r="K31" s="43">
        <v>0.032100000000000004</v>
      </c>
    </row>
    <row r="32" spans="1:11" s="33" customFormat="1" ht="15">
      <c r="A32" s="38" t="s">
        <v>51</v>
      </c>
      <c r="B32" s="35" t="s">
        <v>10</v>
      </c>
      <c r="C32" s="40"/>
      <c r="D32" s="78">
        <v>10948.1</v>
      </c>
      <c r="E32" s="82"/>
      <c r="F32" s="81"/>
      <c r="G32" s="79">
        <f t="shared" si="0"/>
        <v>2.837250887604634</v>
      </c>
      <c r="H32" s="80">
        <f t="shared" si="1"/>
        <v>0.2364375739670528</v>
      </c>
      <c r="I32" s="27">
        <v>3858.7</v>
      </c>
      <c r="J32" s="27">
        <v>1.07</v>
      </c>
      <c r="K32" s="43">
        <v>0.2247</v>
      </c>
    </row>
    <row r="33" spans="1:11" s="33" customFormat="1" ht="30" hidden="1">
      <c r="A33" s="38" t="s">
        <v>52</v>
      </c>
      <c r="B33" s="35" t="s">
        <v>13</v>
      </c>
      <c r="C33" s="40"/>
      <c r="D33" s="78">
        <f>G33*I33</f>
        <v>0</v>
      </c>
      <c r="E33" s="82"/>
      <c r="F33" s="81"/>
      <c r="G33" s="79">
        <f t="shared" si="0"/>
        <v>2.837250887604634</v>
      </c>
      <c r="H33" s="80">
        <f t="shared" si="1"/>
        <v>0.2364375739670528</v>
      </c>
      <c r="I33" s="27">
        <v>3858.7</v>
      </c>
      <c r="J33" s="27">
        <v>1.07</v>
      </c>
      <c r="K33" s="43">
        <v>0</v>
      </c>
    </row>
    <row r="34" spans="1:11" s="33" customFormat="1" ht="30" hidden="1">
      <c r="A34" s="38" t="s">
        <v>53</v>
      </c>
      <c r="B34" s="35" t="s">
        <v>13</v>
      </c>
      <c r="C34" s="40"/>
      <c r="D34" s="78">
        <f>G34*I34</f>
        <v>0</v>
      </c>
      <c r="E34" s="82"/>
      <c r="F34" s="81"/>
      <c r="G34" s="79">
        <f t="shared" si="0"/>
        <v>2.837250887604634</v>
      </c>
      <c r="H34" s="80">
        <f t="shared" si="1"/>
        <v>0.2364375739670528</v>
      </c>
      <c r="I34" s="27">
        <v>3858.7</v>
      </c>
      <c r="J34" s="27">
        <v>1.07</v>
      </c>
      <c r="K34" s="43">
        <v>0</v>
      </c>
    </row>
    <row r="35" spans="1:11" s="33" customFormat="1" ht="30">
      <c r="A35" s="38" t="s">
        <v>53</v>
      </c>
      <c r="B35" s="35" t="s">
        <v>13</v>
      </c>
      <c r="C35" s="40"/>
      <c r="D35" s="78">
        <v>3100.59</v>
      </c>
      <c r="E35" s="82"/>
      <c r="F35" s="81"/>
      <c r="G35" s="79">
        <f t="shared" si="0"/>
        <v>0.8035322777101097</v>
      </c>
      <c r="H35" s="80">
        <f t="shared" si="1"/>
        <v>0.06696102314250914</v>
      </c>
      <c r="I35" s="27">
        <v>3858.7</v>
      </c>
      <c r="J35" s="27">
        <v>1.07</v>
      </c>
      <c r="K35" s="43">
        <v>0</v>
      </c>
    </row>
    <row r="36" spans="1:11" s="33" customFormat="1" ht="30">
      <c r="A36" s="38" t="s">
        <v>23</v>
      </c>
      <c r="B36" s="35"/>
      <c r="C36" s="40">
        <f>F36*12</f>
        <v>0</v>
      </c>
      <c r="D36" s="78">
        <f>G36*I36</f>
        <v>8334.792</v>
      </c>
      <c r="E36" s="82">
        <f>H36*12</f>
        <v>2.16</v>
      </c>
      <c r="F36" s="81"/>
      <c r="G36" s="79">
        <f>H36*12</f>
        <v>2.16</v>
      </c>
      <c r="H36" s="80">
        <v>0.18</v>
      </c>
      <c r="I36" s="27">
        <v>3858.7</v>
      </c>
      <c r="J36" s="27">
        <v>1.07</v>
      </c>
      <c r="K36" s="43">
        <v>0.1391</v>
      </c>
    </row>
    <row r="37" spans="1:11" s="27" customFormat="1" ht="15">
      <c r="A37" s="38" t="s">
        <v>25</v>
      </c>
      <c r="B37" s="35" t="s">
        <v>26</v>
      </c>
      <c r="C37" s="40">
        <f>F37*12</f>
        <v>0</v>
      </c>
      <c r="D37" s="78">
        <f>G37*I37</f>
        <v>1852.176</v>
      </c>
      <c r="E37" s="82">
        <f>H37*12</f>
        <v>0.48</v>
      </c>
      <c r="F37" s="81"/>
      <c r="G37" s="79">
        <f>H37*12</f>
        <v>0.48</v>
      </c>
      <c r="H37" s="80">
        <v>0.04</v>
      </c>
      <c r="I37" s="27">
        <v>3858.7</v>
      </c>
      <c r="J37" s="27">
        <v>1.07</v>
      </c>
      <c r="K37" s="43">
        <v>0.032100000000000004</v>
      </c>
    </row>
    <row r="38" spans="1:11" s="27" customFormat="1" ht="15">
      <c r="A38" s="38" t="s">
        <v>27</v>
      </c>
      <c r="B38" s="41" t="s">
        <v>28</v>
      </c>
      <c r="C38" s="42">
        <f>F38*12</f>
        <v>0</v>
      </c>
      <c r="D38" s="78">
        <v>990.92</v>
      </c>
      <c r="E38" s="83">
        <f>H38*12</f>
        <v>0.25680151346308344</v>
      </c>
      <c r="F38" s="84"/>
      <c r="G38" s="79">
        <f>D38/I38</f>
        <v>0.25680151346308344</v>
      </c>
      <c r="H38" s="80">
        <f>G38/12</f>
        <v>0.02140012612192362</v>
      </c>
      <c r="I38" s="27">
        <v>3858.7</v>
      </c>
      <c r="J38" s="27">
        <v>1.07</v>
      </c>
      <c r="K38" s="43">
        <v>0.021400000000000002</v>
      </c>
    </row>
    <row r="39" spans="1:11" s="39" customFormat="1" ht="30">
      <c r="A39" s="38" t="s">
        <v>24</v>
      </c>
      <c r="B39" s="35" t="s">
        <v>99</v>
      </c>
      <c r="C39" s="40">
        <f>F39*12</f>
        <v>0</v>
      </c>
      <c r="D39" s="78">
        <v>1486.37</v>
      </c>
      <c r="E39" s="82">
        <f>H39*12</f>
        <v>0.36</v>
      </c>
      <c r="F39" s="81"/>
      <c r="G39" s="79">
        <f>H39*12</f>
        <v>0.36</v>
      </c>
      <c r="H39" s="80">
        <v>0.03</v>
      </c>
      <c r="I39" s="27">
        <v>3858.7</v>
      </c>
      <c r="J39" s="27">
        <v>1.07</v>
      </c>
      <c r="K39" s="43">
        <v>0.032100000000000004</v>
      </c>
    </row>
    <row r="40" spans="1:11" s="39" customFormat="1" ht="15">
      <c r="A40" s="38" t="s">
        <v>34</v>
      </c>
      <c r="B40" s="35"/>
      <c r="C40" s="36"/>
      <c r="D40" s="79">
        <f>D42+D43+D44+D45+D46+D47+D48+D49+D50+D51+D54</f>
        <v>21834.29</v>
      </c>
      <c r="E40" s="79"/>
      <c r="F40" s="81"/>
      <c r="G40" s="79">
        <f>D40/I40</f>
        <v>5.65845751159717</v>
      </c>
      <c r="H40" s="80">
        <f>G40/12</f>
        <v>0.47153812596643085</v>
      </c>
      <c r="I40" s="27">
        <v>3858.7</v>
      </c>
      <c r="J40" s="27">
        <v>1.07</v>
      </c>
      <c r="K40" s="43">
        <v>0.5305015281485129</v>
      </c>
    </row>
    <row r="41" spans="1:11" s="33" customFormat="1" ht="15" hidden="1">
      <c r="A41" s="10"/>
      <c r="B41" s="16"/>
      <c r="C41" s="4"/>
      <c r="D41" s="85"/>
      <c r="E41" s="86"/>
      <c r="F41" s="87"/>
      <c r="G41" s="86"/>
      <c r="H41" s="87"/>
      <c r="I41" s="27"/>
      <c r="J41" s="27"/>
      <c r="K41" s="43"/>
    </row>
    <row r="42" spans="1:11" s="33" customFormat="1" ht="15">
      <c r="A42" s="10" t="s">
        <v>45</v>
      </c>
      <c r="B42" s="16" t="s">
        <v>17</v>
      </c>
      <c r="C42" s="4"/>
      <c r="D42" s="85">
        <v>184.33</v>
      </c>
      <c r="E42" s="86"/>
      <c r="F42" s="87"/>
      <c r="G42" s="86"/>
      <c r="H42" s="87"/>
      <c r="I42" s="27">
        <v>3858.7</v>
      </c>
      <c r="J42" s="27">
        <v>1.07</v>
      </c>
      <c r="K42" s="43">
        <v>0.010700000000000001</v>
      </c>
    </row>
    <row r="43" spans="1:11" s="33" customFormat="1" ht="15">
      <c r="A43" s="10" t="s">
        <v>18</v>
      </c>
      <c r="B43" s="16" t="s">
        <v>22</v>
      </c>
      <c r="C43" s="4">
        <f>F43*12</f>
        <v>0</v>
      </c>
      <c r="D43" s="85">
        <v>390.07</v>
      </c>
      <c r="E43" s="86">
        <f>H43*12</f>
        <v>0</v>
      </c>
      <c r="F43" s="87"/>
      <c r="G43" s="86"/>
      <c r="H43" s="87"/>
      <c r="I43" s="27">
        <v>3858.7</v>
      </c>
      <c r="J43" s="27">
        <v>1.07</v>
      </c>
      <c r="K43" s="43">
        <v>0.010700000000000001</v>
      </c>
    </row>
    <row r="44" spans="1:11" s="33" customFormat="1" ht="15">
      <c r="A44" s="10" t="s">
        <v>103</v>
      </c>
      <c r="B44" s="16" t="s">
        <v>17</v>
      </c>
      <c r="C44" s="4">
        <f>F44*12</f>
        <v>0</v>
      </c>
      <c r="D44" s="85">
        <v>6244.11</v>
      </c>
      <c r="E44" s="86">
        <f>H44*12</f>
        <v>0</v>
      </c>
      <c r="F44" s="87"/>
      <c r="G44" s="86"/>
      <c r="H44" s="87"/>
      <c r="I44" s="27">
        <v>3858.7</v>
      </c>
      <c r="J44" s="27">
        <v>1.07</v>
      </c>
      <c r="K44" s="43">
        <v>0.12840000000000001</v>
      </c>
    </row>
    <row r="45" spans="1:11" s="33" customFormat="1" ht="15">
      <c r="A45" s="10" t="s">
        <v>60</v>
      </c>
      <c r="B45" s="16" t="s">
        <v>17</v>
      </c>
      <c r="C45" s="4">
        <f>F45*12</f>
        <v>0</v>
      </c>
      <c r="D45" s="85">
        <v>743.35</v>
      </c>
      <c r="E45" s="86">
        <f>H45*12</f>
        <v>0</v>
      </c>
      <c r="F45" s="87"/>
      <c r="G45" s="86"/>
      <c r="H45" s="87"/>
      <c r="I45" s="27">
        <v>3858.7</v>
      </c>
      <c r="J45" s="27">
        <v>1.07</v>
      </c>
      <c r="K45" s="43">
        <v>0.010700000000000001</v>
      </c>
    </row>
    <row r="46" spans="1:11" s="33" customFormat="1" ht="15">
      <c r="A46" s="10" t="s">
        <v>19</v>
      </c>
      <c r="B46" s="16" t="s">
        <v>17</v>
      </c>
      <c r="C46" s="4">
        <f>F46*12</f>
        <v>0</v>
      </c>
      <c r="D46" s="85">
        <v>3314.05</v>
      </c>
      <c r="E46" s="86">
        <f>H46*12</f>
        <v>0</v>
      </c>
      <c r="F46" s="87"/>
      <c r="G46" s="86"/>
      <c r="H46" s="87"/>
      <c r="I46" s="27">
        <v>3858.7</v>
      </c>
      <c r="J46" s="27">
        <v>1.07</v>
      </c>
      <c r="K46" s="43">
        <v>0.06420000000000001</v>
      </c>
    </row>
    <row r="47" spans="1:11" s="33" customFormat="1" ht="15">
      <c r="A47" s="10" t="s">
        <v>20</v>
      </c>
      <c r="B47" s="16" t="s">
        <v>17</v>
      </c>
      <c r="C47" s="4">
        <f>F47*12</f>
        <v>0</v>
      </c>
      <c r="D47" s="85">
        <v>780.14</v>
      </c>
      <c r="E47" s="86">
        <f>H47*12</f>
        <v>0</v>
      </c>
      <c r="F47" s="87"/>
      <c r="G47" s="86"/>
      <c r="H47" s="87"/>
      <c r="I47" s="27">
        <v>3858.7</v>
      </c>
      <c r="J47" s="27">
        <v>1.07</v>
      </c>
      <c r="K47" s="43">
        <v>0.010700000000000001</v>
      </c>
    </row>
    <row r="48" spans="1:11" s="33" customFormat="1" ht="15">
      <c r="A48" s="10" t="s">
        <v>56</v>
      </c>
      <c r="B48" s="16" t="s">
        <v>17</v>
      </c>
      <c r="C48" s="4"/>
      <c r="D48" s="85">
        <v>371.66</v>
      </c>
      <c r="E48" s="86"/>
      <c r="F48" s="87"/>
      <c r="G48" s="86"/>
      <c r="H48" s="87"/>
      <c r="I48" s="27">
        <v>3858.7</v>
      </c>
      <c r="J48" s="27">
        <v>1.07</v>
      </c>
      <c r="K48" s="43">
        <v>0.010700000000000001</v>
      </c>
    </row>
    <row r="49" spans="1:11" s="33" customFormat="1" ht="15">
      <c r="A49" s="10" t="s">
        <v>57</v>
      </c>
      <c r="B49" s="16" t="s">
        <v>22</v>
      </c>
      <c r="C49" s="4"/>
      <c r="D49" s="85">
        <v>1486.7</v>
      </c>
      <c r="E49" s="86"/>
      <c r="F49" s="87"/>
      <c r="G49" s="86"/>
      <c r="H49" s="87"/>
      <c r="I49" s="27">
        <v>3858.7</v>
      </c>
      <c r="J49" s="27">
        <v>1.07</v>
      </c>
      <c r="K49" s="43">
        <v>0.032100000000000004</v>
      </c>
    </row>
    <row r="50" spans="1:11" s="33" customFormat="1" ht="25.5">
      <c r="A50" s="10" t="s">
        <v>21</v>
      </c>
      <c r="B50" s="16" t="s">
        <v>17</v>
      </c>
      <c r="C50" s="4">
        <f>F50*12</f>
        <v>0</v>
      </c>
      <c r="D50" s="85">
        <v>2744.97</v>
      </c>
      <c r="E50" s="86">
        <f>H50*12</f>
        <v>0</v>
      </c>
      <c r="F50" s="87"/>
      <c r="G50" s="86"/>
      <c r="H50" s="87"/>
      <c r="I50" s="27">
        <v>3858.7</v>
      </c>
      <c r="J50" s="27">
        <v>1.07</v>
      </c>
      <c r="K50" s="43">
        <v>0.053500000000000006</v>
      </c>
    </row>
    <row r="51" spans="1:11" s="33" customFormat="1" ht="15">
      <c r="A51" s="10" t="s">
        <v>124</v>
      </c>
      <c r="B51" s="16" t="s">
        <v>17</v>
      </c>
      <c r="C51" s="4"/>
      <c r="D51" s="85">
        <v>2617.3</v>
      </c>
      <c r="E51" s="86"/>
      <c r="F51" s="87"/>
      <c r="G51" s="86"/>
      <c r="H51" s="87"/>
      <c r="I51" s="27">
        <v>3858.7</v>
      </c>
      <c r="J51" s="27">
        <v>1.07</v>
      </c>
      <c r="K51" s="43">
        <v>0.010700000000000001</v>
      </c>
    </row>
    <row r="52" spans="1:11" s="33" customFormat="1" ht="15" hidden="1">
      <c r="A52" s="10"/>
      <c r="B52" s="16"/>
      <c r="C52" s="11"/>
      <c r="D52" s="85"/>
      <c r="E52" s="88"/>
      <c r="F52" s="87"/>
      <c r="G52" s="86"/>
      <c r="H52" s="87"/>
      <c r="I52" s="27"/>
      <c r="J52" s="27"/>
      <c r="K52" s="43"/>
    </row>
    <row r="53" spans="1:11" s="33" customFormat="1" ht="15" hidden="1">
      <c r="A53" s="10"/>
      <c r="B53" s="16"/>
      <c r="C53" s="4"/>
      <c r="D53" s="85"/>
      <c r="E53" s="86"/>
      <c r="F53" s="87"/>
      <c r="G53" s="86"/>
      <c r="H53" s="87"/>
      <c r="I53" s="27"/>
      <c r="J53" s="27"/>
      <c r="K53" s="43"/>
    </row>
    <row r="54" spans="1:11" s="33" customFormat="1" ht="25.5">
      <c r="A54" s="10" t="s">
        <v>125</v>
      </c>
      <c r="B54" s="75" t="s">
        <v>13</v>
      </c>
      <c r="C54" s="4"/>
      <c r="D54" s="85">
        <v>2957.61</v>
      </c>
      <c r="E54" s="86"/>
      <c r="F54" s="87"/>
      <c r="G54" s="86"/>
      <c r="H54" s="87"/>
      <c r="I54" s="27">
        <v>3858.7</v>
      </c>
      <c r="J54" s="27">
        <v>1.07</v>
      </c>
      <c r="K54" s="43">
        <v>0.02760152814851289</v>
      </c>
    </row>
    <row r="55" spans="1:11" s="39" customFormat="1" ht="30">
      <c r="A55" s="38" t="s">
        <v>41</v>
      </c>
      <c r="B55" s="35"/>
      <c r="C55" s="36"/>
      <c r="D55" s="79">
        <f>D56+D57+D58+D59+D60+D64+D65+D66</f>
        <v>27537.5</v>
      </c>
      <c r="E55" s="79"/>
      <c r="F55" s="81"/>
      <c r="G55" s="79">
        <f>D55/I55</f>
        <v>7.136470832145542</v>
      </c>
      <c r="H55" s="80">
        <f>G55/12</f>
        <v>0.5947059026787952</v>
      </c>
      <c r="I55" s="27">
        <v>3858.7</v>
      </c>
      <c r="J55" s="27">
        <v>1.07</v>
      </c>
      <c r="K55" s="43">
        <v>0.7663891984347061</v>
      </c>
    </row>
    <row r="56" spans="1:11" s="33" customFormat="1" ht="15">
      <c r="A56" s="10" t="s">
        <v>35</v>
      </c>
      <c r="B56" s="16" t="s">
        <v>61</v>
      </c>
      <c r="C56" s="4"/>
      <c r="D56" s="85">
        <v>2230.05</v>
      </c>
      <c r="E56" s="86"/>
      <c r="F56" s="87"/>
      <c r="G56" s="86"/>
      <c r="H56" s="87"/>
      <c r="I56" s="27">
        <v>3858.7</v>
      </c>
      <c r="J56" s="27">
        <v>1.07</v>
      </c>
      <c r="K56" s="43">
        <v>0.042800000000000005</v>
      </c>
    </row>
    <row r="57" spans="1:11" s="33" customFormat="1" ht="25.5">
      <c r="A57" s="10" t="s">
        <v>36</v>
      </c>
      <c r="B57" s="16" t="s">
        <v>46</v>
      </c>
      <c r="C57" s="4"/>
      <c r="D57" s="85">
        <v>1486.7</v>
      </c>
      <c r="E57" s="86"/>
      <c r="F57" s="87"/>
      <c r="G57" s="86"/>
      <c r="H57" s="87"/>
      <c r="I57" s="27">
        <v>3858.7</v>
      </c>
      <c r="J57" s="27">
        <v>1.07</v>
      </c>
      <c r="K57" s="43">
        <v>0.032100000000000004</v>
      </c>
    </row>
    <row r="58" spans="1:11" s="33" customFormat="1" ht="15">
      <c r="A58" s="10" t="s">
        <v>65</v>
      </c>
      <c r="B58" s="16" t="s">
        <v>64</v>
      </c>
      <c r="C58" s="4"/>
      <c r="D58" s="85">
        <v>1560.23</v>
      </c>
      <c r="E58" s="86"/>
      <c r="F58" s="87"/>
      <c r="G58" s="86"/>
      <c r="H58" s="87"/>
      <c r="I58" s="27">
        <v>3858.7</v>
      </c>
      <c r="J58" s="27">
        <v>1.07</v>
      </c>
      <c r="K58" s="43">
        <v>0.032100000000000004</v>
      </c>
    </row>
    <row r="59" spans="1:11" s="33" customFormat="1" ht="25.5">
      <c r="A59" s="10" t="s">
        <v>62</v>
      </c>
      <c r="B59" s="16" t="s">
        <v>63</v>
      </c>
      <c r="C59" s="4"/>
      <c r="D59" s="85">
        <v>1486.68</v>
      </c>
      <c r="E59" s="86"/>
      <c r="F59" s="87"/>
      <c r="G59" s="86"/>
      <c r="H59" s="87"/>
      <c r="I59" s="27">
        <v>3858.7</v>
      </c>
      <c r="J59" s="27">
        <v>1.07</v>
      </c>
      <c r="K59" s="43">
        <v>0.032100000000000004</v>
      </c>
    </row>
    <row r="60" spans="1:11" s="33" customFormat="1" ht="25.5">
      <c r="A60" s="10" t="s">
        <v>127</v>
      </c>
      <c r="B60" s="75" t="s">
        <v>13</v>
      </c>
      <c r="C60" s="4"/>
      <c r="D60" s="85">
        <v>3696.76</v>
      </c>
      <c r="E60" s="86"/>
      <c r="F60" s="87"/>
      <c r="G60" s="86"/>
      <c r="H60" s="87"/>
      <c r="I60" s="27">
        <v>3858.7</v>
      </c>
      <c r="J60" s="27">
        <v>1.07</v>
      </c>
      <c r="K60" s="43">
        <v>0.284889198434706</v>
      </c>
    </row>
    <row r="61" spans="1:11" s="33" customFormat="1" ht="15" hidden="1">
      <c r="A61" s="10" t="s">
        <v>48</v>
      </c>
      <c r="B61" s="16" t="s">
        <v>64</v>
      </c>
      <c r="C61" s="4"/>
      <c r="D61" s="85">
        <f aca="true" t="shared" si="2" ref="D61:D67">G61*I61</f>
        <v>0</v>
      </c>
      <c r="E61" s="86"/>
      <c r="F61" s="87"/>
      <c r="G61" s="86"/>
      <c r="H61" s="87"/>
      <c r="I61" s="27">
        <v>3858.7</v>
      </c>
      <c r="J61" s="27">
        <v>1.07</v>
      </c>
      <c r="K61" s="43">
        <v>0</v>
      </c>
    </row>
    <row r="62" spans="1:11" s="33" customFormat="1" ht="15" hidden="1">
      <c r="A62" s="10" t="s">
        <v>49</v>
      </c>
      <c r="B62" s="16" t="s">
        <v>17</v>
      </c>
      <c r="C62" s="4"/>
      <c r="D62" s="85">
        <f t="shared" si="2"/>
        <v>0</v>
      </c>
      <c r="E62" s="86"/>
      <c r="F62" s="87"/>
      <c r="G62" s="86"/>
      <c r="H62" s="87"/>
      <c r="I62" s="27">
        <v>3858.7</v>
      </c>
      <c r="J62" s="27">
        <v>1.07</v>
      </c>
      <c r="K62" s="43">
        <v>0</v>
      </c>
    </row>
    <row r="63" spans="1:11" s="33" customFormat="1" ht="25.5" hidden="1">
      <c r="A63" s="10" t="s">
        <v>47</v>
      </c>
      <c r="B63" s="16" t="s">
        <v>17</v>
      </c>
      <c r="C63" s="4"/>
      <c r="D63" s="85">
        <f t="shared" si="2"/>
        <v>0</v>
      </c>
      <c r="E63" s="86"/>
      <c r="F63" s="87"/>
      <c r="G63" s="86"/>
      <c r="H63" s="87"/>
      <c r="I63" s="27">
        <v>3858.7</v>
      </c>
      <c r="J63" s="27">
        <v>1.07</v>
      </c>
      <c r="K63" s="43">
        <v>0</v>
      </c>
    </row>
    <row r="64" spans="1:11" s="33" customFormat="1" ht="15">
      <c r="A64" s="10" t="s">
        <v>126</v>
      </c>
      <c r="B64" s="16" t="s">
        <v>17</v>
      </c>
      <c r="C64" s="4"/>
      <c r="D64" s="85">
        <v>1428.84</v>
      </c>
      <c r="E64" s="86"/>
      <c r="F64" s="87"/>
      <c r="G64" s="86"/>
      <c r="H64" s="87"/>
      <c r="I64" s="27">
        <v>3858.7</v>
      </c>
      <c r="J64" s="27">
        <v>1.07</v>
      </c>
      <c r="K64" s="43">
        <v>0.021400000000000002</v>
      </c>
    </row>
    <row r="65" spans="1:11" s="33" customFormat="1" ht="25.5">
      <c r="A65" s="10" t="s">
        <v>102</v>
      </c>
      <c r="B65" s="16" t="s">
        <v>13</v>
      </c>
      <c r="C65" s="4"/>
      <c r="D65" s="85">
        <v>10360.56</v>
      </c>
      <c r="E65" s="86"/>
      <c r="F65" s="87"/>
      <c r="G65" s="86"/>
      <c r="H65" s="87"/>
      <c r="I65" s="27">
        <v>3858.7</v>
      </c>
      <c r="J65" s="27">
        <v>1.07</v>
      </c>
      <c r="K65" s="43">
        <v>0.21400000000000002</v>
      </c>
    </row>
    <row r="66" spans="1:11" s="33" customFormat="1" ht="15">
      <c r="A66" s="10" t="s">
        <v>58</v>
      </c>
      <c r="B66" s="16" t="s">
        <v>10</v>
      </c>
      <c r="C66" s="11"/>
      <c r="D66" s="85">
        <v>5287.68</v>
      </c>
      <c r="E66" s="88"/>
      <c r="F66" s="87"/>
      <c r="G66" s="86"/>
      <c r="H66" s="87"/>
      <c r="I66" s="27">
        <v>3858.7</v>
      </c>
      <c r="J66" s="27">
        <v>1.07</v>
      </c>
      <c r="K66" s="43">
        <v>0.10700000000000001</v>
      </c>
    </row>
    <row r="67" spans="1:11" s="33" customFormat="1" ht="15" hidden="1">
      <c r="A67" s="10" t="s">
        <v>72</v>
      </c>
      <c r="B67" s="16" t="s">
        <v>17</v>
      </c>
      <c r="C67" s="4"/>
      <c r="D67" s="85">
        <f t="shared" si="2"/>
        <v>0</v>
      </c>
      <c r="E67" s="86"/>
      <c r="F67" s="87"/>
      <c r="G67" s="86">
        <f>H67*12</f>
        <v>0</v>
      </c>
      <c r="H67" s="87">
        <v>0</v>
      </c>
      <c r="I67" s="27">
        <v>3858.7</v>
      </c>
      <c r="J67" s="27">
        <v>1.07</v>
      </c>
      <c r="K67" s="43">
        <v>0</v>
      </c>
    </row>
    <row r="68" spans="1:11" s="33" customFormat="1" ht="30">
      <c r="A68" s="38" t="s">
        <v>42</v>
      </c>
      <c r="B68" s="16"/>
      <c r="C68" s="4"/>
      <c r="D68" s="79">
        <f>D69+D70+D71</f>
        <v>1035.49</v>
      </c>
      <c r="E68" s="86"/>
      <c r="F68" s="87"/>
      <c r="G68" s="79">
        <f>D68/I68</f>
        <v>0.26835203565967813</v>
      </c>
      <c r="H68" s="80">
        <f>G68/12</f>
        <v>0.02236266963830651</v>
      </c>
      <c r="I68" s="27">
        <v>3858.7</v>
      </c>
      <c r="J68" s="27">
        <v>1.07</v>
      </c>
      <c r="K68" s="43">
        <v>0.07490000000000001</v>
      </c>
    </row>
    <row r="69" spans="1:11" s="33" customFormat="1" ht="25.5">
      <c r="A69" s="10" t="s">
        <v>128</v>
      </c>
      <c r="B69" s="75" t="s">
        <v>13</v>
      </c>
      <c r="C69" s="4"/>
      <c r="D69" s="85">
        <v>321.07</v>
      </c>
      <c r="E69" s="86"/>
      <c r="F69" s="87"/>
      <c r="G69" s="86"/>
      <c r="H69" s="87"/>
      <c r="I69" s="27">
        <v>3858.7</v>
      </c>
      <c r="J69" s="27">
        <v>1.07</v>
      </c>
      <c r="K69" s="43">
        <v>0.032100000000000004</v>
      </c>
    </row>
    <row r="70" spans="1:11" s="33" customFormat="1" ht="15">
      <c r="A70" s="10" t="s">
        <v>129</v>
      </c>
      <c r="B70" s="16" t="s">
        <v>17</v>
      </c>
      <c r="C70" s="4"/>
      <c r="D70" s="85">
        <v>714.42</v>
      </c>
      <c r="E70" s="86"/>
      <c r="F70" s="87"/>
      <c r="G70" s="86"/>
      <c r="H70" s="87"/>
      <c r="I70" s="27">
        <v>3858.7</v>
      </c>
      <c r="J70" s="27">
        <v>1.07</v>
      </c>
      <c r="K70" s="43">
        <v>0.042800000000000005</v>
      </c>
    </row>
    <row r="71" spans="1:11" s="33" customFormat="1" ht="15" hidden="1">
      <c r="A71" s="10" t="s">
        <v>59</v>
      </c>
      <c r="B71" s="16" t="s">
        <v>10</v>
      </c>
      <c r="C71" s="4"/>
      <c r="D71" s="85">
        <f>G71*I71</f>
        <v>0</v>
      </c>
      <c r="E71" s="86"/>
      <c r="F71" s="87"/>
      <c r="G71" s="86">
        <f>H71*12</f>
        <v>0</v>
      </c>
      <c r="H71" s="87">
        <v>0</v>
      </c>
      <c r="I71" s="27">
        <v>3858.7</v>
      </c>
      <c r="J71" s="27">
        <v>1.07</v>
      </c>
      <c r="K71" s="43">
        <v>0</v>
      </c>
    </row>
    <row r="72" spans="1:11" s="33" customFormat="1" ht="15">
      <c r="A72" s="38" t="s">
        <v>43</v>
      </c>
      <c r="B72" s="16"/>
      <c r="C72" s="4"/>
      <c r="D72" s="79">
        <f>D74+D75+D81</f>
        <v>39323.14</v>
      </c>
      <c r="E72" s="86"/>
      <c r="F72" s="87"/>
      <c r="G72" s="79">
        <f>D72/I72</f>
        <v>10.190774094902428</v>
      </c>
      <c r="H72" s="80">
        <f>G72/12</f>
        <v>0.8492311745752024</v>
      </c>
      <c r="I72" s="27">
        <v>3858.7</v>
      </c>
      <c r="J72" s="27">
        <v>1.07</v>
      </c>
      <c r="K72" s="43">
        <v>0.2782</v>
      </c>
    </row>
    <row r="73" spans="1:11" s="33" customFormat="1" ht="15" hidden="1">
      <c r="A73" s="10" t="s">
        <v>37</v>
      </c>
      <c r="B73" s="16" t="s">
        <v>10</v>
      </c>
      <c r="C73" s="4"/>
      <c r="D73" s="85">
        <f aca="true" t="shared" si="3" ref="D73:D80">G73*I73</f>
        <v>0</v>
      </c>
      <c r="E73" s="86"/>
      <c r="F73" s="87"/>
      <c r="G73" s="86">
        <f aca="true" t="shared" si="4" ref="G73:G80">H73*12</f>
        <v>0</v>
      </c>
      <c r="H73" s="87">
        <v>0</v>
      </c>
      <c r="I73" s="27">
        <v>3858.7</v>
      </c>
      <c r="J73" s="27">
        <v>1.07</v>
      </c>
      <c r="K73" s="43">
        <v>0</v>
      </c>
    </row>
    <row r="74" spans="1:11" s="33" customFormat="1" ht="15">
      <c r="A74" s="10" t="s">
        <v>77</v>
      </c>
      <c r="B74" s="16" t="s">
        <v>17</v>
      </c>
      <c r="C74" s="4"/>
      <c r="D74" s="85">
        <v>10187.9</v>
      </c>
      <c r="E74" s="86"/>
      <c r="F74" s="87"/>
      <c r="G74" s="86"/>
      <c r="H74" s="87"/>
      <c r="I74" s="27">
        <v>3858.7</v>
      </c>
      <c r="J74" s="27">
        <v>1.07</v>
      </c>
      <c r="K74" s="43">
        <v>0.2033</v>
      </c>
    </row>
    <row r="75" spans="1:11" s="33" customFormat="1" ht="15">
      <c r="A75" s="10" t="s">
        <v>38</v>
      </c>
      <c r="B75" s="16" t="s">
        <v>17</v>
      </c>
      <c r="C75" s="4"/>
      <c r="D75" s="85">
        <v>777.03</v>
      </c>
      <c r="E75" s="86"/>
      <c r="F75" s="87"/>
      <c r="G75" s="86"/>
      <c r="H75" s="87"/>
      <c r="I75" s="27">
        <v>3858.7</v>
      </c>
      <c r="J75" s="27">
        <v>1.07</v>
      </c>
      <c r="K75" s="43">
        <v>0.010700000000000001</v>
      </c>
    </row>
    <row r="76" spans="1:11" s="33" customFormat="1" ht="27.75" customHeight="1" hidden="1">
      <c r="A76" s="10"/>
      <c r="B76" s="16"/>
      <c r="C76" s="4"/>
      <c r="D76" s="85"/>
      <c r="E76" s="86"/>
      <c r="F76" s="87"/>
      <c r="G76" s="86"/>
      <c r="H76" s="87"/>
      <c r="I76" s="27"/>
      <c r="J76" s="27"/>
      <c r="K76" s="43"/>
    </row>
    <row r="77" spans="1:11" s="33" customFormat="1" ht="25.5" hidden="1">
      <c r="A77" s="10" t="s">
        <v>73</v>
      </c>
      <c r="B77" s="16" t="s">
        <v>13</v>
      </c>
      <c r="C77" s="4"/>
      <c r="D77" s="85">
        <f t="shared" si="3"/>
        <v>0</v>
      </c>
      <c r="E77" s="86"/>
      <c r="F77" s="87"/>
      <c r="G77" s="86">
        <f t="shared" si="4"/>
        <v>0</v>
      </c>
      <c r="H77" s="87">
        <v>0</v>
      </c>
      <c r="I77" s="27">
        <v>3858.7</v>
      </c>
      <c r="J77" s="27">
        <v>1.07</v>
      </c>
      <c r="K77" s="43">
        <v>0</v>
      </c>
    </row>
    <row r="78" spans="1:11" s="33" customFormat="1" ht="25.5" hidden="1">
      <c r="A78" s="10" t="s">
        <v>66</v>
      </c>
      <c r="B78" s="16" t="s">
        <v>13</v>
      </c>
      <c r="C78" s="4"/>
      <c r="D78" s="85">
        <f t="shared" si="3"/>
        <v>0</v>
      </c>
      <c r="E78" s="86"/>
      <c r="F78" s="87"/>
      <c r="G78" s="86">
        <f t="shared" si="4"/>
        <v>0</v>
      </c>
      <c r="H78" s="87">
        <v>0</v>
      </c>
      <c r="I78" s="27">
        <v>3858.7</v>
      </c>
      <c r="J78" s="27">
        <v>1.07</v>
      </c>
      <c r="K78" s="43">
        <v>0</v>
      </c>
    </row>
    <row r="79" spans="1:11" s="33" customFormat="1" ht="25.5" hidden="1">
      <c r="A79" s="10" t="s">
        <v>74</v>
      </c>
      <c r="B79" s="16" t="s">
        <v>13</v>
      </c>
      <c r="C79" s="4"/>
      <c r="D79" s="85">
        <f t="shared" si="3"/>
        <v>0</v>
      </c>
      <c r="E79" s="86"/>
      <c r="F79" s="87"/>
      <c r="G79" s="86">
        <f t="shared" si="4"/>
        <v>0</v>
      </c>
      <c r="H79" s="87">
        <v>0</v>
      </c>
      <c r="I79" s="27">
        <v>3858.7</v>
      </c>
      <c r="J79" s="27">
        <v>1.07</v>
      </c>
      <c r="K79" s="43">
        <v>0</v>
      </c>
    </row>
    <row r="80" spans="1:11" s="33" customFormat="1" ht="25.5" hidden="1">
      <c r="A80" s="10" t="s">
        <v>71</v>
      </c>
      <c r="B80" s="16" t="s">
        <v>13</v>
      </c>
      <c r="C80" s="4"/>
      <c r="D80" s="85">
        <f t="shared" si="3"/>
        <v>0</v>
      </c>
      <c r="E80" s="86"/>
      <c r="F80" s="87"/>
      <c r="G80" s="86">
        <f t="shared" si="4"/>
        <v>0</v>
      </c>
      <c r="H80" s="87">
        <v>0</v>
      </c>
      <c r="I80" s="27">
        <v>3858.7</v>
      </c>
      <c r="J80" s="27">
        <v>1.07</v>
      </c>
      <c r="K80" s="43">
        <v>0</v>
      </c>
    </row>
    <row r="81" spans="1:11" s="33" customFormat="1" ht="15">
      <c r="A81" s="10" t="s">
        <v>130</v>
      </c>
      <c r="B81" s="75" t="s">
        <v>131</v>
      </c>
      <c r="C81" s="4"/>
      <c r="D81" s="89">
        <v>28358.21</v>
      </c>
      <c r="E81" s="86"/>
      <c r="F81" s="87"/>
      <c r="G81" s="88"/>
      <c r="H81" s="95"/>
      <c r="I81" s="27"/>
      <c r="J81" s="27"/>
      <c r="K81" s="43"/>
    </row>
    <row r="82" spans="1:11" s="33" customFormat="1" ht="15">
      <c r="A82" s="38" t="s">
        <v>44</v>
      </c>
      <c r="B82" s="16"/>
      <c r="C82" s="4"/>
      <c r="D82" s="79">
        <f>D83+D84</f>
        <v>932.26</v>
      </c>
      <c r="E82" s="86"/>
      <c r="F82" s="87"/>
      <c r="G82" s="79">
        <f>D82/I82</f>
        <v>0.24159950242309586</v>
      </c>
      <c r="H82" s="80">
        <f>G82/12</f>
        <v>0.02013329186859132</v>
      </c>
      <c r="I82" s="27">
        <v>3858.7</v>
      </c>
      <c r="J82" s="27">
        <v>1.07</v>
      </c>
      <c r="K82" s="43">
        <v>0.12840000000000001</v>
      </c>
    </row>
    <row r="83" spans="1:11" s="33" customFormat="1" ht="15">
      <c r="A83" s="10" t="s">
        <v>39</v>
      </c>
      <c r="B83" s="16" t="s">
        <v>17</v>
      </c>
      <c r="C83" s="4"/>
      <c r="D83" s="85">
        <v>932.26</v>
      </c>
      <c r="E83" s="86"/>
      <c r="F83" s="87"/>
      <c r="G83" s="86"/>
      <c r="H83" s="87"/>
      <c r="I83" s="27">
        <v>3858.7</v>
      </c>
      <c r="J83" s="27">
        <v>1.07</v>
      </c>
      <c r="K83" s="43">
        <v>0.021400000000000002</v>
      </c>
    </row>
    <row r="84" spans="1:11" s="33" customFormat="1" ht="15" hidden="1">
      <c r="A84" s="10" t="s">
        <v>40</v>
      </c>
      <c r="B84" s="16" t="s">
        <v>17</v>
      </c>
      <c r="C84" s="4"/>
      <c r="D84" s="85"/>
      <c r="E84" s="86"/>
      <c r="F84" s="87"/>
      <c r="G84" s="86"/>
      <c r="H84" s="87"/>
      <c r="I84" s="27">
        <v>3858.7</v>
      </c>
      <c r="J84" s="27">
        <v>1.07</v>
      </c>
      <c r="K84" s="43">
        <v>0.010700000000000001</v>
      </c>
    </row>
    <row r="85" spans="1:11" s="27" customFormat="1" ht="15">
      <c r="A85" s="38" t="s">
        <v>55</v>
      </c>
      <c r="B85" s="35"/>
      <c r="C85" s="36"/>
      <c r="D85" s="79">
        <f>D86+D87</f>
        <v>1381.39</v>
      </c>
      <c r="E85" s="79"/>
      <c r="F85" s="81"/>
      <c r="G85" s="79">
        <f>D85/I85</f>
        <v>0.3579936247959158</v>
      </c>
      <c r="H85" s="80">
        <f>G85/12</f>
        <v>0.029832802066326315</v>
      </c>
      <c r="I85" s="27">
        <v>3858.7</v>
      </c>
      <c r="J85" s="27">
        <v>1.07</v>
      </c>
      <c r="K85" s="43">
        <v>0.3745</v>
      </c>
    </row>
    <row r="86" spans="1:11" s="33" customFormat="1" ht="25.5">
      <c r="A86" s="10" t="s">
        <v>68</v>
      </c>
      <c r="B86" s="75" t="s">
        <v>13</v>
      </c>
      <c r="C86" s="4"/>
      <c r="D86" s="85">
        <v>1381.39</v>
      </c>
      <c r="E86" s="86"/>
      <c r="F86" s="87"/>
      <c r="G86" s="86"/>
      <c r="H86" s="87"/>
      <c r="I86" s="27">
        <v>3858.7</v>
      </c>
      <c r="J86" s="27">
        <v>1.07</v>
      </c>
      <c r="K86" s="43">
        <v>0.032100000000000004</v>
      </c>
    </row>
    <row r="87" spans="1:11" s="33" customFormat="1" ht="25.5" hidden="1">
      <c r="A87" s="10" t="s">
        <v>67</v>
      </c>
      <c r="B87" s="16" t="s">
        <v>13</v>
      </c>
      <c r="C87" s="4">
        <f>F87*12</f>
        <v>0</v>
      </c>
      <c r="D87" s="85"/>
      <c r="E87" s="86">
        <f>H87*12</f>
        <v>0</v>
      </c>
      <c r="F87" s="87"/>
      <c r="G87" s="86"/>
      <c r="H87" s="87"/>
      <c r="I87" s="27">
        <v>3858.7</v>
      </c>
      <c r="J87" s="27">
        <v>1.07</v>
      </c>
      <c r="K87" s="43">
        <v>0.34240000000000004</v>
      </c>
    </row>
    <row r="88" spans="1:11" s="27" customFormat="1" ht="15">
      <c r="A88" s="38" t="s">
        <v>54</v>
      </c>
      <c r="B88" s="35"/>
      <c r="C88" s="36"/>
      <c r="D88" s="79">
        <f>D89+D90+D91+D92</f>
        <v>6380.51</v>
      </c>
      <c r="E88" s="79"/>
      <c r="F88" s="81"/>
      <c r="G88" s="79">
        <f>D88/I88</f>
        <v>1.653538756576049</v>
      </c>
      <c r="H88" s="80">
        <f>G88/12</f>
        <v>0.13779489638133743</v>
      </c>
      <c r="I88" s="27">
        <v>3858.7</v>
      </c>
      <c r="J88" s="27">
        <v>1.07</v>
      </c>
      <c r="K88" s="43">
        <v>0.5992000000000001</v>
      </c>
    </row>
    <row r="89" spans="1:11" s="33" customFormat="1" ht="15" hidden="1">
      <c r="A89" s="10" t="s">
        <v>78</v>
      </c>
      <c r="B89" s="16" t="s">
        <v>61</v>
      </c>
      <c r="C89" s="4"/>
      <c r="D89" s="85"/>
      <c r="E89" s="86"/>
      <c r="F89" s="87"/>
      <c r="G89" s="86"/>
      <c r="H89" s="87"/>
      <c r="I89" s="27">
        <v>3858.7</v>
      </c>
      <c r="J89" s="27">
        <v>1.07</v>
      </c>
      <c r="K89" s="43">
        <v>0.17120000000000002</v>
      </c>
    </row>
    <row r="90" spans="1:11" s="33" customFormat="1" ht="15">
      <c r="A90" s="10" t="s">
        <v>69</v>
      </c>
      <c r="B90" s="75" t="s">
        <v>17</v>
      </c>
      <c r="C90" s="4"/>
      <c r="D90" s="85">
        <v>690.7</v>
      </c>
      <c r="E90" s="86"/>
      <c r="F90" s="87"/>
      <c r="G90" s="86"/>
      <c r="H90" s="87"/>
      <c r="I90" s="27">
        <v>3858.7</v>
      </c>
      <c r="J90" s="27">
        <v>1.07</v>
      </c>
      <c r="K90" s="43">
        <v>0.042800000000000005</v>
      </c>
    </row>
    <row r="91" spans="1:11" s="33" customFormat="1" ht="25.5" customHeight="1" hidden="1">
      <c r="A91" s="10" t="s">
        <v>70</v>
      </c>
      <c r="B91" s="16" t="s">
        <v>17</v>
      </c>
      <c r="C91" s="4"/>
      <c r="D91" s="85"/>
      <c r="E91" s="86"/>
      <c r="F91" s="87"/>
      <c r="G91" s="86"/>
      <c r="H91" s="87"/>
      <c r="I91" s="27">
        <v>3858.7</v>
      </c>
      <c r="J91" s="27">
        <v>1.07</v>
      </c>
      <c r="K91" s="43">
        <v>0.042800000000000005</v>
      </c>
    </row>
    <row r="92" spans="1:11" s="33" customFormat="1" ht="18.75" customHeight="1" thickBot="1">
      <c r="A92" s="103" t="s">
        <v>79</v>
      </c>
      <c r="B92" s="104" t="s">
        <v>17</v>
      </c>
      <c r="C92" s="14"/>
      <c r="D92" s="90">
        <v>5689.81</v>
      </c>
      <c r="E92" s="91"/>
      <c r="F92" s="92"/>
      <c r="G92" s="91"/>
      <c r="H92" s="92"/>
      <c r="I92" s="27">
        <v>3858.7</v>
      </c>
      <c r="J92" s="27">
        <v>1.07</v>
      </c>
      <c r="K92" s="43">
        <v>0.34240000000000004</v>
      </c>
    </row>
    <row r="93" spans="1:11" s="27" customFormat="1" ht="30.75" thickBot="1">
      <c r="A93" s="102" t="s">
        <v>31</v>
      </c>
      <c r="B93" s="26" t="s">
        <v>13</v>
      </c>
      <c r="C93" s="47">
        <f>F93*12</f>
        <v>0</v>
      </c>
      <c r="D93" s="94">
        <f>G93*I93</f>
        <v>54639.191999999995</v>
      </c>
      <c r="E93" s="94">
        <f>H93*12</f>
        <v>14.16</v>
      </c>
      <c r="F93" s="96"/>
      <c r="G93" s="94">
        <f>H93*12</f>
        <v>14.16</v>
      </c>
      <c r="H93" s="96">
        <v>1.18</v>
      </c>
      <c r="I93" s="27">
        <v>3858.7</v>
      </c>
      <c r="J93" s="27">
        <v>1.07</v>
      </c>
      <c r="K93" s="43">
        <v>0.29960000000000003</v>
      </c>
    </row>
    <row r="94" spans="1:11" s="27" customFormat="1" ht="19.5" thickBot="1">
      <c r="A94" s="67" t="s">
        <v>132</v>
      </c>
      <c r="B94" s="9" t="s">
        <v>12</v>
      </c>
      <c r="C94" s="47"/>
      <c r="D94" s="94">
        <f>G94*I94</f>
        <v>65289.20399999999</v>
      </c>
      <c r="E94" s="94"/>
      <c r="F94" s="94"/>
      <c r="G94" s="94">
        <f>H94*12</f>
        <v>16.919999999999998</v>
      </c>
      <c r="H94" s="96">
        <v>1.41</v>
      </c>
      <c r="I94" s="27">
        <v>3858.7</v>
      </c>
      <c r="K94" s="43"/>
    </row>
    <row r="95" spans="1:11" s="27" customFormat="1" ht="19.5" thickBot="1">
      <c r="A95" s="102" t="s">
        <v>89</v>
      </c>
      <c r="B95" s="26"/>
      <c r="C95" s="47"/>
      <c r="D95" s="96">
        <f>D14+D19+D28+D29+D30+D31+D32+D35+D36+D37+D38+D39+D40+D55+D68+D72+D82+D85+D88+D93+D94</f>
        <v>602762.024</v>
      </c>
      <c r="E95" s="96">
        <f>E14+E19+E28+E29+E30+E31+E32+E35+E36+E37+E38+E39+E40+E55+E68+E72+E82+E85+E88+E93+E94</f>
        <v>110.1154046699666</v>
      </c>
      <c r="F95" s="96">
        <f>F14+F19+F28+F29+F30+F31+F32+F35+F36+F37+F38+F39+F40+F55+F68+F72+F82+F85+F88+F93+F94</f>
        <v>0</v>
      </c>
      <c r="G95" s="96">
        <f>G14+G19+G28+G29+G30+G31+G32+G35+G36+G37+G38+G39+G40+G55+G68+G72+G82+G85+G88+G93+G94+0.01</f>
        <v>156.1933741933812</v>
      </c>
      <c r="H95" s="96">
        <f>H14+H19+H28+H29+H30+H31+H32+H35+H36+H37+H38+H39+H40+H55+H68+H72+H82+H85+H88+H93+H94</f>
        <v>13.015281182781763</v>
      </c>
      <c r="J95" s="43"/>
      <c r="K95" s="43"/>
    </row>
    <row r="96" spans="1:11" s="45" customFormat="1" ht="18.75">
      <c r="A96" s="44"/>
      <c r="C96" s="19"/>
      <c r="D96" s="93"/>
      <c r="E96" s="93"/>
      <c r="F96" s="93"/>
      <c r="G96" s="93"/>
      <c r="H96" s="93"/>
      <c r="J96" s="19"/>
      <c r="K96" s="19"/>
    </row>
    <row r="97" spans="1:11" s="45" customFormat="1" ht="18.75">
      <c r="A97" s="46"/>
      <c r="C97" s="19"/>
      <c r="D97" s="93"/>
      <c r="E97" s="93"/>
      <c r="F97" s="93"/>
      <c r="G97" s="93"/>
      <c r="H97" s="93"/>
      <c r="K97" s="19"/>
    </row>
    <row r="98" spans="1:11" s="45" customFormat="1" ht="19.5" thickBot="1">
      <c r="A98" s="46"/>
      <c r="C98" s="19"/>
      <c r="D98" s="93"/>
      <c r="E98" s="93"/>
      <c r="F98" s="93"/>
      <c r="G98" s="93"/>
      <c r="H98" s="93"/>
      <c r="K98" s="19"/>
    </row>
    <row r="99" spans="1:11" s="27" customFormat="1" ht="30.75" thickBot="1">
      <c r="A99" s="74" t="s">
        <v>100</v>
      </c>
      <c r="B99" s="26"/>
      <c r="C99" s="47">
        <f>F99*12</f>
        <v>0</v>
      </c>
      <c r="D99" s="94">
        <f>D100+D101+D102+D103+D104+D105+D106+D107+D108+D109+D110+D111+D112+D113+D114+D115+D116+D117+D118+D119+D120+D121</f>
        <v>238253.78000000003</v>
      </c>
      <c r="E99" s="94">
        <f>SUM(E100:E121)</f>
        <v>0</v>
      </c>
      <c r="F99" s="94">
        <f>SUM(F100:F121)</f>
        <v>0</v>
      </c>
      <c r="G99" s="94">
        <f>D99/I99</f>
        <v>61.74457200611606</v>
      </c>
      <c r="H99" s="96">
        <f>G99/12</f>
        <v>5.145381000509672</v>
      </c>
      <c r="I99" s="27">
        <v>3858.7</v>
      </c>
      <c r="K99" s="43"/>
    </row>
    <row r="100" spans="1:11" s="33" customFormat="1" ht="15">
      <c r="A100" s="48" t="s">
        <v>133</v>
      </c>
      <c r="B100" s="49"/>
      <c r="C100" s="11"/>
      <c r="D100" s="89">
        <v>38431.09</v>
      </c>
      <c r="E100" s="88"/>
      <c r="F100" s="95"/>
      <c r="G100" s="88">
        <f>D100/I100</f>
        <v>9.959595200456112</v>
      </c>
      <c r="H100" s="95">
        <f>G100/12</f>
        <v>0.829966266704676</v>
      </c>
      <c r="I100" s="27">
        <v>3858.7</v>
      </c>
      <c r="K100" s="70"/>
    </row>
    <row r="101" spans="1:11" s="33" customFormat="1" ht="15" hidden="1">
      <c r="A101" s="48" t="s">
        <v>104</v>
      </c>
      <c r="B101" s="49"/>
      <c r="C101" s="11"/>
      <c r="D101" s="89"/>
      <c r="E101" s="88"/>
      <c r="F101" s="95"/>
      <c r="G101" s="88"/>
      <c r="H101" s="95"/>
      <c r="I101" s="27">
        <v>3858.7</v>
      </c>
      <c r="K101" s="70"/>
    </row>
    <row r="102" spans="1:11" s="33" customFormat="1" ht="15">
      <c r="A102" s="48" t="s">
        <v>105</v>
      </c>
      <c r="B102" s="49"/>
      <c r="C102" s="11"/>
      <c r="D102" s="89">
        <v>16602.3</v>
      </c>
      <c r="E102" s="88"/>
      <c r="F102" s="95"/>
      <c r="G102" s="88">
        <f aca="true" t="shared" si="5" ref="G102:G121">D102/I102</f>
        <v>4.302563039365589</v>
      </c>
      <c r="H102" s="95">
        <f aca="true" t="shared" si="6" ref="H102:H121">G102/12</f>
        <v>0.35854691994713245</v>
      </c>
      <c r="I102" s="27">
        <v>3858.7</v>
      </c>
      <c r="K102" s="70"/>
    </row>
    <row r="103" spans="1:11" s="33" customFormat="1" ht="15">
      <c r="A103" s="48" t="s">
        <v>106</v>
      </c>
      <c r="B103" s="49"/>
      <c r="C103" s="11"/>
      <c r="D103" s="89">
        <v>10274.73</v>
      </c>
      <c r="E103" s="88"/>
      <c r="F103" s="95"/>
      <c r="G103" s="88">
        <f t="shared" si="5"/>
        <v>2.6627439293026147</v>
      </c>
      <c r="H103" s="95">
        <f t="shared" si="6"/>
        <v>0.22189532744188456</v>
      </c>
      <c r="I103" s="27">
        <v>3858.7</v>
      </c>
      <c r="K103" s="70"/>
    </row>
    <row r="104" spans="1:11" s="33" customFormat="1" ht="15" hidden="1">
      <c r="A104" s="48" t="s">
        <v>107</v>
      </c>
      <c r="B104" s="49"/>
      <c r="C104" s="11"/>
      <c r="D104" s="89"/>
      <c r="E104" s="88"/>
      <c r="F104" s="95"/>
      <c r="G104" s="88">
        <f t="shared" si="5"/>
        <v>0</v>
      </c>
      <c r="H104" s="95">
        <f t="shared" si="6"/>
        <v>0</v>
      </c>
      <c r="I104" s="27">
        <v>3858.7</v>
      </c>
      <c r="K104" s="70"/>
    </row>
    <row r="105" spans="1:11" s="33" customFormat="1" ht="15">
      <c r="A105" s="48" t="s">
        <v>108</v>
      </c>
      <c r="B105" s="49"/>
      <c r="C105" s="11"/>
      <c r="D105" s="89">
        <v>1752.6</v>
      </c>
      <c r="E105" s="88"/>
      <c r="F105" s="95"/>
      <c r="G105" s="88">
        <f t="shared" si="5"/>
        <v>0.4541944178091067</v>
      </c>
      <c r="H105" s="95">
        <f t="shared" si="6"/>
        <v>0.037849534817425555</v>
      </c>
      <c r="I105" s="27">
        <v>3858.7</v>
      </c>
      <c r="K105" s="70"/>
    </row>
    <row r="106" spans="1:11" s="33" customFormat="1" ht="15">
      <c r="A106" s="48" t="s">
        <v>134</v>
      </c>
      <c r="B106" s="49"/>
      <c r="C106" s="11"/>
      <c r="D106" s="89">
        <v>28655.95</v>
      </c>
      <c r="E106" s="88"/>
      <c r="F106" s="95"/>
      <c r="G106" s="88">
        <f t="shared" si="5"/>
        <v>7.426322336538213</v>
      </c>
      <c r="H106" s="95">
        <f t="shared" si="6"/>
        <v>0.6188601947115178</v>
      </c>
      <c r="I106" s="27">
        <v>3858.7</v>
      </c>
      <c r="K106" s="70"/>
    </row>
    <row r="107" spans="1:11" s="33" customFormat="1" ht="15" hidden="1">
      <c r="A107" s="48" t="s">
        <v>109</v>
      </c>
      <c r="B107" s="49"/>
      <c r="C107" s="11"/>
      <c r="D107" s="89"/>
      <c r="E107" s="88"/>
      <c r="F107" s="95"/>
      <c r="G107" s="88">
        <f t="shared" si="5"/>
        <v>0</v>
      </c>
      <c r="H107" s="95">
        <f t="shared" si="6"/>
        <v>0</v>
      </c>
      <c r="I107" s="27">
        <v>3858.7</v>
      </c>
      <c r="K107" s="70"/>
    </row>
    <row r="108" spans="1:11" s="33" customFormat="1" ht="15" hidden="1">
      <c r="A108" s="48" t="s">
        <v>110</v>
      </c>
      <c r="B108" s="49"/>
      <c r="C108" s="11"/>
      <c r="D108" s="89"/>
      <c r="E108" s="88"/>
      <c r="F108" s="95"/>
      <c r="G108" s="88">
        <f t="shared" si="5"/>
        <v>0</v>
      </c>
      <c r="H108" s="95">
        <f t="shared" si="6"/>
        <v>0</v>
      </c>
      <c r="I108" s="27">
        <v>3858.7</v>
      </c>
      <c r="K108" s="70"/>
    </row>
    <row r="109" spans="1:11" s="33" customFormat="1" ht="15">
      <c r="A109" s="48" t="s">
        <v>135</v>
      </c>
      <c r="B109" s="49"/>
      <c r="C109" s="11"/>
      <c r="D109" s="89">
        <v>1664.96</v>
      </c>
      <c r="E109" s="88"/>
      <c r="F109" s="95"/>
      <c r="G109" s="88">
        <f t="shared" si="5"/>
        <v>0.43148210537227566</v>
      </c>
      <c r="H109" s="95">
        <f t="shared" si="6"/>
        <v>0.035956842114356305</v>
      </c>
      <c r="I109" s="27">
        <v>3858.7</v>
      </c>
      <c r="K109" s="70"/>
    </row>
    <row r="110" spans="1:11" s="33" customFormat="1" ht="28.5" customHeight="1" hidden="1">
      <c r="A110" s="48" t="s">
        <v>136</v>
      </c>
      <c r="B110" s="49"/>
      <c r="C110" s="11"/>
      <c r="D110" s="89"/>
      <c r="E110" s="88"/>
      <c r="F110" s="95"/>
      <c r="G110" s="88"/>
      <c r="H110" s="95"/>
      <c r="I110" s="27">
        <v>3858.7</v>
      </c>
      <c r="K110" s="70"/>
    </row>
    <row r="111" spans="1:11" s="33" customFormat="1" ht="15">
      <c r="A111" s="48" t="s">
        <v>111</v>
      </c>
      <c r="B111" s="49"/>
      <c r="C111" s="11"/>
      <c r="D111" s="89">
        <v>1218.74</v>
      </c>
      <c r="E111" s="88"/>
      <c r="F111" s="95"/>
      <c r="G111" s="88">
        <f t="shared" si="5"/>
        <v>0.31584212299479103</v>
      </c>
      <c r="H111" s="95">
        <f t="shared" si="6"/>
        <v>0.026320176916232587</v>
      </c>
      <c r="I111" s="27">
        <v>3858.7</v>
      </c>
      <c r="K111" s="70"/>
    </row>
    <row r="112" spans="1:11" s="33" customFormat="1" ht="15">
      <c r="A112" s="48" t="s">
        <v>112</v>
      </c>
      <c r="B112" s="49"/>
      <c r="C112" s="11"/>
      <c r="D112" s="89">
        <v>6852.13</v>
      </c>
      <c r="E112" s="88"/>
      <c r="F112" s="95"/>
      <c r="G112" s="88">
        <f t="shared" si="5"/>
        <v>1.7757612667478686</v>
      </c>
      <c r="H112" s="95">
        <f t="shared" si="6"/>
        <v>0.14798010556232238</v>
      </c>
      <c r="I112" s="27">
        <v>3858.7</v>
      </c>
      <c r="K112" s="70"/>
    </row>
    <row r="113" spans="1:11" s="33" customFormat="1" ht="15">
      <c r="A113" s="48" t="s">
        <v>113</v>
      </c>
      <c r="B113" s="49"/>
      <c r="C113" s="11"/>
      <c r="D113" s="89">
        <v>19036.74</v>
      </c>
      <c r="E113" s="88"/>
      <c r="F113" s="95"/>
      <c r="G113" s="88">
        <f t="shared" si="5"/>
        <v>4.933459455256952</v>
      </c>
      <c r="H113" s="95">
        <f t="shared" si="6"/>
        <v>0.41112162127141266</v>
      </c>
      <c r="I113" s="27">
        <v>3858.7</v>
      </c>
      <c r="K113" s="70"/>
    </row>
    <row r="114" spans="1:11" s="33" customFormat="1" ht="15">
      <c r="A114" s="48" t="s">
        <v>114</v>
      </c>
      <c r="B114" s="49"/>
      <c r="C114" s="11"/>
      <c r="D114" s="89">
        <v>10780.51</v>
      </c>
      <c r="E114" s="88"/>
      <c r="F114" s="95"/>
      <c r="G114" s="88">
        <f t="shared" si="5"/>
        <v>2.7938191618939023</v>
      </c>
      <c r="H114" s="95">
        <f t="shared" si="6"/>
        <v>0.23281826349115853</v>
      </c>
      <c r="I114" s="27">
        <v>3858.7</v>
      </c>
      <c r="K114" s="70"/>
    </row>
    <row r="115" spans="1:11" s="33" customFormat="1" ht="15" hidden="1">
      <c r="A115" s="48" t="s">
        <v>115</v>
      </c>
      <c r="B115" s="49"/>
      <c r="C115" s="11"/>
      <c r="D115" s="89"/>
      <c r="E115" s="88"/>
      <c r="F115" s="95"/>
      <c r="G115" s="88">
        <f t="shared" si="5"/>
        <v>0</v>
      </c>
      <c r="H115" s="95">
        <f t="shared" si="6"/>
        <v>0</v>
      </c>
      <c r="I115" s="27">
        <v>3858.7</v>
      </c>
      <c r="K115" s="70"/>
    </row>
    <row r="116" spans="1:11" s="33" customFormat="1" ht="15" hidden="1">
      <c r="A116" s="48" t="s">
        <v>116</v>
      </c>
      <c r="B116" s="49"/>
      <c r="C116" s="11"/>
      <c r="D116" s="89"/>
      <c r="E116" s="88"/>
      <c r="F116" s="95"/>
      <c r="G116" s="88">
        <f t="shared" si="5"/>
        <v>0</v>
      </c>
      <c r="H116" s="95">
        <f t="shared" si="6"/>
        <v>0</v>
      </c>
      <c r="I116" s="27">
        <v>3858.7</v>
      </c>
      <c r="K116" s="70"/>
    </row>
    <row r="117" spans="1:11" s="33" customFormat="1" ht="15" hidden="1">
      <c r="A117" s="48" t="s">
        <v>117</v>
      </c>
      <c r="B117" s="49"/>
      <c r="C117" s="11"/>
      <c r="D117" s="89"/>
      <c r="E117" s="88"/>
      <c r="F117" s="95"/>
      <c r="G117" s="88">
        <f t="shared" si="5"/>
        <v>0</v>
      </c>
      <c r="H117" s="95">
        <f t="shared" si="6"/>
        <v>0</v>
      </c>
      <c r="I117" s="27">
        <v>3858.7</v>
      </c>
      <c r="K117" s="70"/>
    </row>
    <row r="118" spans="1:11" s="33" customFormat="1" ht="15">
      <c r="A118" s="10" t="s">
        <v>101</v>
      </c>
      <c r="B118" s="16"/>
      <c r="C118" s="4"/>
      <c r="D118" s="85">
        <v>5616.43</v>
      </c>
      <c r="E118" s="86"/>
      <c r="F118" s="87"/>
      <c r="G118" s="88">
        <f t="shared" si="5"/>
        <v>1.4555238810998525</v>
      </c>
      <c r="H118" s="95">
        <f t="shared" si="6"/>
        <v>0.12129365675832104</v>
      </c>
      <c r="I118" s="27">
        <v>3858.7</v>
      </c>
      <c r="K118" s="70"/>
    </row>
    <row r="119" spans="1:11" s="33" customFormat="1" ht="15" hidden="1">
      <c r="A119" s="10" t="s">
        <v>118</v>
      </c>
      <c r="B119" s="16"/>
      <c r="C119" s="4"/>
      <c r="D119" s="85"/>
      <c r="E119" s="86"/>
      <c r="F119" s="87"/>
      <c r="G119" s="88">
        <f t="shared" si="5"/>
        <v>0</v>
      </c>
      <c r="H119" s="95">
        <f t="shared" si="6"/>
        <v>0</v>
      </c>
      <c r="I119" s="27">
        <v>3858.7</v>
      </c>
      <c r="K119" s="70"/>
    </row>
    <row r="120" spans="1:11" s="33" customFormat="1" ht="15" hidden="1">
      <c r="A120" s="10" t="s">
        <v>119</v>
      </c>
      <c r="B120" s="16"/>
      <c r="C120" s="4"/>
      <c r="D120" s="85"/>
      <c r="E120" s="86"/>
      <c r="F120" s="87"/>
      <c r="G120" s="88">
        <f t="shared" si="5"/>
        <v>0</v>
      </c>
      <c r="H120" s="95">
        <f t="shared" si="6"/>
        <v>0</v>
      </c>
      <c r="I120" s="27">
        <v>3858.7</v>
      </c>
      <c r="K120" s="70"/>
    </row>
    <row r="121" spans="1:11" s="33" customFormat="1" ht="15.75" thickBot="1">
      <c r="A121" s="50" t="s">
        <v>120</v>
      </c>
      <c r="B121" s="18"/>
      <c r="C121" s="51"/>
      <c r="D121" s="97">
        <v>97367.6</v>
      </c>
      <c r="E121" s="98"/>
      <c r="F121" s="99"/>
      <c r="G121" s="100">
        <f t="shared" si="5"/>
        <v>25.233265089278774</v>
      </c>
      <c r="H121" s="101">
        <f t="shared" si="6"/>
        <v>2.102772090773231</v>
      </c>
      <c r="I121" s="27">
        <v>3858.7</v>
      </c>
      <c r="K121" s="70"/>
    </row>
    <row r="122" spans="1:11" s="33" customFormat="1" ht="15" hidden="1">
      <c r="A122" s="48"/>
      <c r="B122" s="49"/>
      <c r="C122" s="11"/>
      <c r="D122" s="89"/>
      <c r="E122" s="11"/>
      <c r="F122" s="12"/>
      <c r="G122" s="11"/>
      <c r="H122" s="12">
        <f>D122/I122/12</f>
        <v>0</v>
      </c>
      <c r="I122" s="27">
        <v>3858.7</v>
      </c>
      <c r="K122" s="70"/>
    </row>
    <row r="123" spans="1:11" s="33" customFormat="1" ht="15.75" hidden="1" thickBot="1">
      <c r="A123" s="50"/>
      <c r="B123" s="18"/>
      <c r="C123" s="51"/>
      <c r="D123" s="52"/>
      <c r="E123" s="51"/>
      <c r="F123" s="53"/>
      <c r="G123" s="51"/>
      <c r="H123" s="12">
        <f>D123/I123/12</f>
        <v>0</v>
      </c>
      <c r="I123" s="27">
        <v>3858.7</v>
      </c>
      <c r="K123" s="70"/>
    </row>
    <row r="124" spans="1:11" s="27" customFormat="1" ht="19.5" hidden="1" thickBot="1">
      <c r="A124" s="54"/>
      <c r="B124" s="55"/>
      <c r="C124" s="56" t="e">
        <f>F124*12</f>
        <v>#REF!</v>
      </c>
      <c r="D124" s="13">
        <f>D14+D19+D28+D29+D30+D31+D32+D33+D34+D35+D36+D37+D38+D39+D40+D55+D68+D72+D82+D85+D88+D93+D99</f>
        <v>1362959.3359999997</v>
      </c>
      <c r="E124" s="56" t="e">
        <f>H124*12</f>
        <v>#DIV/0!</v>
      </c>
      <c r="F124" s="13" t="e">
        <f>F14+F19+F28+F29+#REF!+#REF!+#REF!+#REF!+#REF!+F99+F93</f>
        <v>#REF!</v>
      </c>
      <c r="G124" s="56" t="e">
        <f>H124*12</f>
        <v>#DIV/0!</v>
      </c>
      <c r="H124" s="12" t="e">
        <f>D124/I124/12</f>
        <v>#DIV/0!</v>
      </c>
      <c r="K124" s="43"/>
    </row>
    <row r="125" spans="3:11" s="45" customFormat="1" ht="18.75">
      <c r="C125" s="19"/>
      <c r="D125" s="6"/>
      <c r="E125" s="19"/>
      <c r="F125" s="6"/>
      <c r="G125" s="19"/>
      <c r="H125" s="6"/>
      <c r="K125" s="19"/>
    </row>
    <row r="126" spans="3:11" s="45" customFormat="1" ht="19.5" thickBot="1">
      <c r="C126" s="19"/>
      <c r="D126" s="6"/>
      <c r="E126" s="19"/>
      <c r="F126" s="6"/>
      <c r="G126" s="19"/>
      <c r="H126" s="6"/>
      <c r="K126" s="19"/>
    </row>
    <row r="127" spans="3:11" s="45" customFormat="1" ht="19.5" hidden="1" thickBot="1">
      <c r="C127" s="19"/>
      <c r="D127" s="6"/>
      <c r="E127" s="19"/>
      <c r="F127" s="6"/>
      <c r="G127" s="19"/>
      <c r="H127" s="6"/>
      <c r="K127" s="19"/>
    </row>
    <row r="128" spans="3:11" s="45" customFormat="1" ht="19.5" hidden="1" thickBot="1">
      <c r="C128" s="19"/>
      <c r="D128" s="6"/>
      <c r="E128" s="19"/>
      <c r="F128" s="6"/>
      <c r="G128" s="19"/>
      <c r="H128" s="6"/>
      <c r="K128" s="19"/>
    </row>
    <row r="129" spans="3:11" s="45" customFormat="1" ht="19.5" hidden="1" thickBot="1">
      <c r="C129" s="19"/>
      <c r="D129" s="6"/>
      <c r="E129" s="19"/>
      <c r="F129" s="6"/>
      <c r="G129" s="19"/>
      <c r="H129" s="6"/>
      <c r="K129" s="19"/>
    </row>
    <row r="130" spans="1:11" s="27" customFormat="1" ht="19.5" thickBot="1">
      <c r="A130" s="57" t="s">
        <v>90</v>
      </c>
      <c r="B130" s="26"/>
      <c r="C130" s="47"/>
      <c r="D130" s="20">
        <f>D95+D99</f>
        <v>841015.804</v>
      </c>
      <c r="E130" s="20">
        <f>E95+E99</f>
        <v>110.1154046699666</v>
      </c>
      <c r="F130" s="20">
        <f>F95+F99</f>
        <v>0</v>
      </c>
      <c r="G130" s="20">
        <f>G95+G99-0.01</f>
        <v>217.92794619949728</v>
      </c>
      <c r="H130" s="20">
        <f>H95+H99+0.01</f>
        <v>18.170662183291437</v>
      </c>
      <c r="K130" s="43"/>
    </row>
    <row r="131" spans="3:11" s="45" customFormat="1" ht="18.75">
      <c r="C131" s="19"/>
      <c r="D131" s="6"/>
      <c r="E131" s="19"/>
      <c r="F131" s="6"/>
      <c r="G131" s="19"/>
      <c r="H131" s="6"/>
      <c r="K131" s="19"/>
    </row>
    <row r="132" spans="1:11" s="61" customFormat="1" ht="18.75">
      <c r="A132" s="59"/>
      <c r="B132" s="60"/>
      <c r="C132" s="6"/>
      <c r="D132" s="6"/>
      <c r="E132" s="6"/>
      <c r="F132" s="6"/>
      <c r="G132" s="6"/>
      <c r="H132" s="6"/>
      <c r="K132" s="71"/>
    </row>
    <row r="133" spans="1:11" s="64" customFormat="1" ht="19.5">
      <c r="A133" s="62"/>
      <c r="B133" s="63"/>
      <c r="C133" s="7"/>
      <c r="D133" s="7"/>
      <c r="E133" s="7"/>
      <c r="F133" s="7"/>
      <c r="G133" s="7"/>
      <c r="H133" s="7"/>
      <c r="K133" s="72"/>
    </row>
    <row r="134" spans="1:11" s="5" customFormat="1" ht="14.25">
      <c r="A134" s="105" t="s">
        <v>29</v>
      </c>
      <c r="B134" s="105"/>
      <c r="C134" s="105"/>
      <c r="D134" s="105"/>
      <c r="E134" s="105"/>
      <c r="F134" s="105"/>
      <c r="K134" s="73"/>
    </row>
    <row r="135" s="5" customFormat="1" ht="12.75">
      <c r="K135" s="73"/>
    </row>
    <row r="136" spans="1:11" s="5" customFormat="1" ht="12.75">
      <c r="A136" s="58" t="s">
        <v>30</v>
      </c>
      <c r="K136" s="73"/>
    </row>
    <row r="137" s="5" customFormat="1" ht="12.75">
      <c r="K137" s="73"/>
    </row>
    <row r="138" s="5" customFormat="1" ht="12.75">
      <c r="K138" s="73"/>
    </row>
    <row r="139" s="5" customFormat="1" ht="12.75">
      <c r="K139" s="73"/>
    </row>
    <row r="140" s="5" customFormat="1" ht="12.75">
      <c r="K140" s="73"/>
    </row>
    <row r="141" s="5" customFormat="1" ht="12.75">
      <c r="K141" s="73"/>
    </row>
    <row r="142" s="5" customFormat="1" ht="12.75">
      <c r="K142" s="73"/>
    </row>
    <row r="143" s="5" customFormat="1" ht="12.75">
      <c r="K143" s="73"/>
    </row>
    <row r="144" s="5" customFormat="1" ht="12.75">
      <c r="K144" s="73"/>
    </row>
    <row r="145" s="5" customFormat="1" ht="12.75">
      <c r="K145" s="73"/>
    </row>
    <row r="146" s="5" customFormat="1" ht="12.75">
      <c r="K146" s="73"/>
    </row>
    <row r="147" s="5" customFormat="1" ht="12.75">
      <c r="K147" s="73"/>
    </row>
    <row r="148" s="5" customFormat="1" ht="12.75">
      <c r="K148" s="73"/>
    </row>
    <row r="149" s="5" customFormat="1" ht="12.75">
      <c r="K149" s="73"/>
    </row>
    <row r="150" s="5" customFormat="1" ht="12.75">
      <c r="K150" s="73"/>
    </row>
    <row r="151" s="5" customFormat="1" ht="12.75">
      <c r="K151" s="73"/>
    </row>
    <row r="152" s="5" customFormat="1" ht="12.75">
      <c r="K152" s="73"/>
    </row>
    <row r="153" s="5" customFormat="1" ht="12.75">
      <c r="K153" s="73"/>
    </row>
    <row r="154" s="5" customFormat="1" ht="12.75">
      <c r="K154" s="73"/>
    </row>
  </sheetData>
  <sheetProtection/>
  <mergeCells count="12">
    <mergeCell ref="A7:H7"/>
    <mergeCell ref="A8:H8"/>
    <mergeCell ref="A9:H9"/>
    <mergeCell ref="A10:H10"/>
    <mergeCell ref="A13:H13"/>
    <mergeCell ref="A134:F13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2013-08-08T09:56:20Z</cp:lastPrinted>
  <dcterms:created xsi:type="dcterms:W3CDTF">2010-04-02T14:46:04Z</dcterms:created>
  <dcterms:modified xsi:type="dcterms:W3CDTF">2014-08-13T05:45:56Z</dcterms:modified>
  <cp:category/>
  <cp:version/>
  <cp:contentType/>
  <cp:contentStatus/>
</cp:coreProperties>
</file>