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'Лист1'!$EL$1:$EP$79</definedName>
  </definedNames>
  <calcPr fullCalcOnLoad="1"/>
</workbook>
</file>

<file path=xl/sharedStrings.xml><?xml version="1.0" encoding="utf-8"?>
<sst xmlns="http://schemas.openxmlformats.org/spreadsheetml/2006/main" count="1234" uniqueCount="451">
  <si>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</si>
  <si>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</si>
  <si>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</si>
  <si>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</si>
  <si>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</si>
  <si>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</si>
  <si>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</si>
  <si>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</si>
  <si>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</si>
  <si>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</si>
  <si>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</si>
  <si>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</si>
  <si>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</si>
  <si>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</si>
  <si>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</si>
  <si>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</si>
  <si>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</si>
  <si>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3869,4 м2</t>
  </si>
  <si>
    <t>6 м2</t>
  </si>
  <si>
    <t>Вентили  - 2 шт.</t>
  </si>
  <si>
    <t>2 м2</t>
  </si>
  <si>
    <t>2,5 м2</t>
  </si>
  <si>
    <t>ЛОН - 8 шт.</t>
  </si>
  <si>
    <t>11 м2</t>
  </si>
  <si>
    <t>Автоматы АЕ1031 - 2 шт., пак.вык. - 1 шт.</t>
  </si>
  <si>
    <t>173 чел.</t>
  </si>
  <si>
    <t>167 чел.</t>
  </si>
  <si>
    <t>171 чел.</t>
  </si>
  <si>
    <t>октябрь</t>
  </si>
  <si>
    <t>168 чел.</t>
  </si>
  <si>
    <t>ноябрь</t>
  </si>
  <si>
    <t>кран шаровый D20 - 5 шт.</t>
  </si>
  <si>
    <t>169 чел.</t>
  </si>
  <si>
    <t>декабрь</t>
  </si>
  <si>
    <t>166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</si>
  <si>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</si>
  <si>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</si>
  <si>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</si>
  <si>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</si>
  <si>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</si>
  <si>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</si>
  <si>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</si>
  <si>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</si>
  <si>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</si>
  <si>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</si>
  <si>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</si>
  <si>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</si>
  <si>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(94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</si>
  <si>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</si>
  <si>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</si>
  <si>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</si>
  <si>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</si>
  <si>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</si>
  <si>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</si>
  <si>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</si>
  <si>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</si>
  <si>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</si>
  <si>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</si>
  <si>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</si>
  <si>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</si>
  <si>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</si>
  <si>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30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</si>
  <si>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</si>
  <si>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</si>
  <si>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</si>
  <si>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</si>
  <si>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Замена эл.проводки в щитке</t>
  </si>
  <si>
    <t>№ 28 от 06.02.09г.</t>
  </si>
  <si>
    <t>Проверка и восстановление работоспособности регуляторов БГВ</t>
  </si>
  <si>
    <t>№ 7 от 10.02.09г.</t>
  </si>
  <si>
    <t>Технический осмотр систем тепло-, водоснабжения, водоотведения</t>
  </si>
  <si>
    <t>№27 от 11.02.09г.</t>
  </si>
  <si>
    <t>Проверка эл.снабжения кв.№64,65</t>
  </si>
  <si>
    <t>№ 44 от 11.02.09г.</t>
  </si>
  <si>
    <t>Замена лампочки и выключателя в подвале</t>
  </si>
  <si>
    <t>№46 от 12.02.09г.</t>
  </si>
  <si>
    <t>Проверка эл.снабжения квартиры</t>
  </si>
  <si>
    <t>№83 от 17.02.09г.</t>
  </si>
  <si>
    <t>Прочистка общего канализационного стояка</t>
  </si>
  <si>
    <t>№62 от 20.02.09г.</t>
  </si>
  <si>
    <t>№68 от 20.02.09г.</t>
  </si>
  <si>
    <t>Проверка исправности эл.счетчика кв.85</t>
  </si>
  <si>
    <t>Гидравлическое испытание подогревателя ГВС</t>
  </si>
  <si>
    <t>№10 от 27.02.09г.</t>
  </si>
  <si>
    <t>Проверка бойлеров на плотность</t>
  </si>
  <si>
    <t>№100 от 27.02.09г.</t>
  </si>
  <si>
    <t>март 2009г.</t>
  </si>
  <si>
    <t>Устранение течи кровли</t>
  </si>
  <si>
    <t>№ 45/1 от 17.03.09г.</t>
  </si>
  <si>
    <t>Проверка регуляторов РТДО по графику</t>
  </si>
  <si>
    <t>№ 147 от 20.03.09г.</t>
  </si>
  <si>
    <t>апрель 2009 г.</t>
  </si>
  <si>
    <t>Отбор воды горячего водоснабжения на анализ</t>
  </si>
  <si>
    <t>№ 96 от 13.04.09г.</t>
  </si>
  <si>
    <t>№ 113 от 14.04.09г.</t>
  </si>
  <si>
    <t>Проверка бойлеров на плотность по графику</t>
  </si>
  <si>
    <t>№ 17 от 04.05.09г.</t>
  </si>
  <si>
    <t>май 2009г.</t>
  </si>
  <si>
    <t>Ревизия задвижек</t>
  </si>
  <si>
    <t>№ 74 от 13.05.09г.</t>
  </si>
  <si>
    <t>Проведение тепловых испытаний</t>
  </si>
  <si>
    <t>№ 92 от 15.05.09г.</t>
  </si>
  <si>
    <t>Проверка на плотность СТС /опрессовка/</t>
  </si>
  <si>
    <t>№ 137 от 20.05.09г.</t>
  </si>
  <si>
    <t>№ 52 от 29.05.09г.</t>
  </si>
  <si>
    <t>Проверка работы квартирных эл.счетчиков</t>
  </si>
  <si>
    <t>№ 162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</si>
  <si>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</si>
  <si>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</si>
  <si>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</si>
  <si>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</si>
  <si>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</si>
  <si>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</si>
  <si>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№ 27/пк от 09.06.09г.</t>
  </si>
  <si>
    <t>Врезка вентиля под опрессовку</t>
  </si>
  <si>
    <t>№ 85/сл от 10.06.09г.</t>
  </si>
  <si>
    <t>№ 35/1/пк от 15.06.09г.</t>
  </si>
  <si>
    <t>Замена вх.вентиля 3 шт.</t>
  </si>
  <si>
    <t>№ 195/сл от  22.06.09г.</t>
  </si>
  <si>
    <t>Подключение и отключение компрессора</t>
  </si>
  <si>
    <t>№ 165/эл от 26.06.09г.</t>
  </si>
  <si>
    <t>Промывка отопительной системы</t>
  </si>
  <si>
    <t>№ 261/сл от 26.06.09г.</t>
  </si>
  <si>
    <t>Обслуживание приборов учета</t>
  </si>
  <si>
    <t>№ 274 ОТ 31.05.09Г.</t>
  </si>
  <si>
    <t>№ 154 от 30.04.09г.</t>
  </si>
  <si>
    <t>Управление МКД</t>
  </si>
  <si>
    <t>Ремонт теплового пункта</t>
  </si>
  <si>
    <t>ревизия жилого дома, замена деталей, протяжка контактов</t>
  </si>
  <si>
    <t>№ 130 от 20.07.09.</t>
  </si>
  <si>
    <t>август 2009г.</t>
  </si>
  <si>
    <t>монтаж досок для номеров квартир</t>
  </si>
  <si>
    <t>№ 15 от 07.08.09.</t>
  </si>
  <si>
    <t>ремонт батареи</t>
  </si>
  <si>
    <t>№ 105 от 14.08.09.</t>
  </si>
  <si>
    <t>уборка мусора в теплоузле</t>
  </si>
  <si>
    <t>№ 131 от 18.18.09.</t>
  </si>
  <si>
    <t>ревизия задвижки</t>
  </si>
  <si>
    <t>№ 142 от 20.08.09.</t>
  </si>
  <si>
    <t>отключение системы теплоснабжения на ВВП</t>
  </si>
  <si>
    <t>№ 170 от 25.08.09.</t>
  </si>
  <si>
    <t>осмотр проводки</t>
  </si>
  <si>
    <t>№ 181 от 25.08.09.</t>
  </si>
  <si>
    <t>ремонт входного вентиля</t>
  </si>
  <si>
    <t>№ 196 от 31.08.09.</t>
  </si>
  <si>
    <t>ремонт канализационной системы</t>
  </si>
  <si>
    <t>№ 206 от 31.08.09.</t>
  </si>
  <si>
    <t>сентябрь 2009 г.</t>
  </si>
  <si>
    <t>проведение испытаний на плотность, прочность системы теплоснабжения</t>
  </si>
  <si>
    <t>№ 26 от 08.09.09.</t>
  </si>
  <si>
    <t>замена входных вентилей</t>
  </si>
  <si>
    <t>№ 68 от 15.09.09.</t>
  </si>
  <si>
    <t>ремонт вентиля гор.воды в подвале</t>
  </si>
  <si>
    <t>№ 121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</si>
  <si>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</si>
  <si>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</si>
  <si>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</si>
  <si>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</si>
  <si>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</si>
  <si>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</si>
  <si>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</si>
  <si>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июнь 2009 г.</t>
  </si>
  <si>
    <t xml:space="preserve">поверка 1-го водосчетчика холодной воды Dn50 установленного в здании жилого дома </t>
  </si>
  <si>
    <t>№ 358 от 19.08.09.</t>
  </si>
  <si>
    <t>государственная поверка прибора учета тепловой энергиии теплоносителя,установленного в здании жилого дома</t>
  </si>
  <si>
    <t>№ 358а от 19.08.09.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</si>
  <si>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</si>
  <si>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</si>
  <si>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</si>
  <si>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</si>
  <si>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</si>
  <si>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Техническое обслуживание вводных и внутренних газопроводов</t>
  </si>
  <si>
    <t>№ 16 от 29.10.09</t>
  </si>
  <si>
    <t>№ 572 от 31.10.09.</t>
  </si>
  <si>
    <t>№ 279 от 31.10.09.</t>
  </si>
  <si>
    <t>замена стояка холодной воды</t>
  </si>
  <si>
    <t>968 от 28.10.09г.</t>
  </si>
  <si>
    <t>замена стекол</t>
  </si>
  <si>
    <t>23 от 29.10.09г.</t>
  </si>
  <si>
    <t>ноябрь2009г.</t>
  </si>
  <si>
    <t>декабрь 2009г.</t>
  </si>
  <si>
    <t>1090 от 11.12.09г.</t>
  </si>
  <si>
    <t>ревизия патрона</t>
  </si>
  <si>
    <t>замена вх.вентилей д.15мм-2шт.</t>
  </si>
  <si>
    <t>1096 от 25.12.09г.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</si>
  <si>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</si>
  <si>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</si>
  <si>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</si>
  <si>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</si>
  <si>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</si>
  <si>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</si>
  <si>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</si>
  <si>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</si>
  <si>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</si>
  <si>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прочистка канализационной (вентиляционной) вытяжки</t>
  </si>
  <si>
    <t>№ 8 от 22.01.2010г.</t>
  </si>
  <si>
    <t>ревизия эл.щитка</t>
  </si>
  <si>
    <t>1 от 11.01.10</t>
  </si>
  <si>
    <t>21 от 31.01.10г.</t>
  </si>
  <si>
    <t>35 от 31.01.10</t>
  </si>
  <si>
    <t>11 от 29.01.10</t>
  </si>
  <si>
    <t>апрель 2010г.</t>
  </si>
  <si>
    <t>ревизия задвижек ф 80,100 мм</t>
  </si>
  <si>
    <t>9 от 22.01.10</t>
  </si>
  <si>
    <t>смена вентиля ф 15 мм с аппаратом для газовой сварки и резки</t>
  </si>
  <si>
    <t>12 от 29.01.10</t>
  </si>
  <si>
    <t>ревизия вентилей ф 15,20,25</t>
  </si>
  <si>
    <t>15 от 05.02.10</t>
  </si>
  <si>
    <t>смена подводки</t>
  </si>
  <si>
    <t>22 от 19.02.10</t>
  </si>
  <si>
    <t>26 от 27.02.10</t>
  </si>
  <si>
    <t>смена вентиля ф 15 мм с САГ</t>
  </si>
  <si>
    <t>прочистка канализационной / вентиляционной/ вытяжки</t>
  </si>
  <si>
    <t>21 от 12.02.10</t>
  </si>
  <si>
    <t>определение в работе</t>
  </si>
  <si>
    <t>20 от 12.02.10</t>
  </si>
  <si>
    <t>47 от 26.03.10</t>
  </si>
  <si>
    <t>устранение свища на плоской батареи</t>
  </si>
  <si>
    <t>50 от 31.03.10</t>
  </si>
  <si>
    <t>устранение свища на стояке холодной воды</t>
  </si>
  <si>
    <t>40 от 12.03.10</t>
  </si>
  <si>
    <t>ремонт кровли</t>
  </si>
  <si>
    <t>33 от 5.03.10</t>
  </si>
  <si>
    <t>ремонт канализационной трубы</t>
  </si>
  <si>
    <t>44 от 19.03.10</t>
  </si>
  <si>
    <t>закрепление зонтов вентиляционных шщахт</t>
  </si>
  <si>
    <t>61 от 09.04.10</t>
  </si>
  <si>
    <t>58 от 02.04.10</t>
  </si>
  <si>
    <t>ремонт стояка воотведения</t>
  </si>
  <si>
    <t>66 от 23.04.10</t>
  </si>
  <si>
    <t>63 от 16.04.10</t>
  </si>
  <si>
    <t>отключение отопления</t>
  </si>
  <si>
    <t>восстановление освещения в тамбуре</t>
  </si>
  <si>
    <t>65 от 23.04.10</t>
  </si>
  <si>
    <t>замена патрона подвесного и лампочки</t>
  </si>
  <si>
    <t>59 от 09.04.10</t>
  </si>
  <si>
    <t>замена стекла</t>
  </si>
  <si>
    <t>70 от 30.04.10</t>
  </si>
  <si>
    <t>ревизия задвижек ф 50 мм</t>
  </si>
  <si>
    <t>краска</t>
  </si>
  <si>
    <t>тр.64 от 30.10.09</t>
  </si>
  <si>
    <t>типография</t>
  </si>
  <si>
    <t>май 2010г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</si>
  <si>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</si>
  <si>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</si>
  <si>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</si>
  <si>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80 от 21.05.10</t>
  </si>
  <si>
    <t>смена вентиля ф 15 мм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</si>
  <si>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</si>
  <si>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</si>
  <si>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</si>
  <si>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</si>
  <si>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</si>
  <si>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</si>
  <si>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</si>
  <si>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</si>
  <si>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</si>
  <si>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</si>
  <si>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Генеральный директор :                                                 А.В.Митрофанов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</si>
  <si>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</si>
  <si>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</si>
  <si>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</si>
  <si>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</si>
  <si>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>смена венетиля с аппаратом для газовой сварки и резки</t>
  </si>
  <si>
    <t>88 от 04.06.10</t>
  </si>
  <si>
    <t>91 от 11.06.10</t>
  </si>
  <si>
    <t>ревизия ШР</t>
  </si>
  <si>
    <t>90 от 11.06.10</t>
  </si>
  <si>
    <t>ревизия ШР и ШЭ</t>
  </si>
  <si>
    <t>94 от 18.06.10</t>
  </si>
  <si>
    <t>95 от 18.06.10</t>
  </si>
  <si>
    <t>98 от 25.06.10</t>
  </si>
  <si>
    <t>смена вентиля ф 15 мм саппаратом для газовой сварки</t>
  </si>
  <si>
    <t>июль 2010г.</t>
  </si>
  <si>
    <t>смена задвижек стальных ф 80 мм</t>
  </si>
  <si>
    <t>115 от 23.07.10</t>
  </si>
  <si>
    <t>промывка системы центрального отопления</t>
  </si>
  <si>
    <t>112 от 16.07.10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</si>
  <si>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</si>
  <si>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</si>
  <si>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</si>
  <si>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смена задвижек на элеваторных узлах</t>
  </si>
  <si>
    <t>подключение и отключение компрессора</t>
  </si>
  <si>
    <t>111 от 16.07.10</t>
  </si>
  <si>
    <t>освещение подвала</t>
  </si>
  <si>
    <t>114 от 23.07.10</t>
  </si>
  <si>
    <t>август 2010 г.</t>
  </si>
  <si>
    <t>установка розетки</t>
  </si>
  <si>
    <t>124 от 06.08.10</t>
  </si>
  <si>
    <t>установка КИП</t>
  </si>
  <si>
    <t>129 от 13.08.10</t>
  </si>
  <si>
    <t>смена вентиля ф 15мм</t>
  </si>
  <si>
    <t>143 от 31.08.10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</si>
  <si>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</si>
  <si>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</si>
  <si>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</si>
  <si>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</si>
  <si>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149 от 03.09.10</t>
  </si>
  <si>
    <t>130 от 13.08.10</t>
  </si>
  <si>
    <t>прочистка канализационной вытяжки</t>
  </si>
  <si>
    <t>144 от 31.08.10</t>
  </si>
  <si>
    <t>запуск системы отопления</t>
  </si>
  <si>
    <t>164 от 30.09.10</t>
  </si>
  <si>
    <t>закрашивание надписей на домах</t>
  </si>
  <si>
    <t>162 от 24.09.10</t>
  </si>
  <si>
    <t>герметизация межпанельных швов</t>
  </si>
  <si>
    <t>158 от 17.09.10</t>
  </si>
  <si>
    <t>150 от 03.09.10</t>
  </si>
  <si>
    <t>октябрь 2010г.</t>
  </si>
  <si>
    <t>прочистка крана " Маевского "</t>
  </si>
  <si>
    <t>171 от 08.10.10</t>
  </si>
  <si>
    <t>замена крана " Маевского "</t>
  </si>
  <si>
    <t>174 от 15.10.10</t>
  </si>
  <si>
    <t>подключение к отоплению лестничных клеток МКД с удалением воздушных пробок</t>
  </si>
  <si>
    <t>восстановление подъездного освещения</t>
  </si>
  <si>
    <t>170 от 08.10.10</t>
  </si>
  <si>
    <t>182 от 29.10.10</t>
  </si>
  <si>
    <t>Аварийное обслуживание</t>
  </si>
  <si>
    <t>Расчетно-кассовое обслуживание</t>
  </si>
  <si>
    <t>ноябрь 2010г.</t>
  </si>
  <si>
    <t>ревизия эл.щитка , замена автомата АЕ 16 А</t>
  </si>
  <si>
    <t>189 от 13.11.10</t>
  </si>
  <si>
    <t>200 от 30.11.10</t>
  </si>
  <si>
    <t>восстановление изоляции</t>
  </si>
  <si>
    <t>187 от 03.11.10</t>
  </si>
  <si>
    <t>декабрь 2010г.</t>
  </si>
  <si>
    <t>208 от 03.12.10</t>
  </si>
  <si>
    <t>220 от 24.12.10</t>
  </si>
  <si>
    <t>216 от 17.12.10</t>
  </si>
  <si>
    <t>январь 2011г.</t>
  </si>
  <si>
    <t>прочистка к4анализационной вытяжки</t>
  </si>
  <si>
    <t>18 от 28.01.10</t>
  </si>
  <si>
    <t>февраль 2011 г.</t>
  </si>
  <si>
    <t>39 от 18.02.11</t>
  </si>
  <si>
    <t>смена вентиля</t>
  </si>
  <si>
    <t>27 от 04.02.11</t>
  </si>
  <si>
    <t>осмотр и ревизия ВРУ</t>
  </si>
  <si>
    <t>32 от 11.02.11</t>
  </si>
  <si>
    <t>март 2011г.</t>
  </si>
  <si>
    <t>обнаружение повреждения эл.проводки</t>
  </si>
  <si>
    <t>60 от 18.03.11</t>
  </si>
  <si>
    <t>64 от 25.03.11</t>
  </si>
  <si>
    <t>ревизия эл.щитка, замена деталей</t>
  </si>
  <si>
    <t>54 от 11.03.11</t>
  </si>
  <si>
    <t>смена вентяля ф 15 мм с аппаратом для газовой сварки и резкеи</t>
  </si>
  <si>
    <t>55 от 11.03.11</t>
  </si>
  <si>
    <t>обследование ВВП на предмет закеипания латунных трубок</t>
  </si>
  <si>
    <t>65 от 31.03.11</t>
  </si>
  <si>
    <t>49 от 05.03.11</t>
  </si>
  <si>
    <t>апрель 2011г.</t>
  </si>
  <si>
    <t>отключение системы теплоснабжения</t>
  </si>
  <si>
    <t>83 от 29.04.11</t>
  </si>
  <si>
    <t>замена стояка ГВС</t>
  </si>
  <si>
    <t>77 от 15.ю04.11</t>
  </si>
  <si>
    <t>ревизия распаечной коробки</t>
  </si>
  <si>
    <t>76 от 15.04.11</t>
  </si>
  <si>
    <t>75 от 08.04.11</t>
  </si>
  <si>
    <t>Обороты с мая 2010г. по апрель 2011г.</t>
  </si>
  <si>
    <t>Остаток на 01.05.2011г.</t>
  </si>
  <si>
    <t>май 2011г.</t>
  </si>
  <si>
    <t>устранение течи батареи</t>
  </si>
  <si>
    <t>103 от 31.05.11</t>
  </si>
  <si>
    <t>гидравлические испытания вх.запорной арматуры</t>
  </si>
  <si>
    <t>94 от 13.05.11</t>
  </si>
  <si>
    <t>июнь 2011г.</t>
  </si>
  <si>
    <t>113 от 10.06.11</t>
  </si>
  <si>
    <t>ревизия задвижек отопления ф 80,100 мм</t>
  </si>
  <si>
    <t>110 от 03.06.11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</si>
  <si>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</si>
  <si>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</si>
  <si>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</si>
  <si>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</si>
  <si>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</si>
  <si>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июль 2011г.</t>
  </si>
  <si>
    <t>смена КИП</t>
  </si>
  <si>
    <t>133 от 22.07.11</t>
  </si>
  <si>
    <t>проверка работы регулятора температуры на бойлере</t>
  </si>
  <si>
    <t>опрессовка бойлера</t>
  </si>
  <si>
    <t>август 2011г.</t>
  </si>
  <si>
    <t>142 от 05.08.11</t>
  </si>
  <si>
    <t>отключение системы отопления</t>
  </si>
  <si>
    <t>152 от 26.08.11</t>
  </si>
  <si>
    <t>ремонт канализационного стояка</t>
  </si>
  <si>
    <t>149 от 19.08.11</t>
  </si>
  <si>
    <t>врезка кип на узел хвс</t>
  </si>
  <si>
    <t>установка кип</t>
  </si>
  <si>
    <t>сентябрь 2011г.</t>
  </si>
  <si>
    <t>172 от 16.09.11</t>
  </si>
  <si>
    <t>подключение системы отопления</t>
  </si>
  <si>
    <t>178 от 30.09.11</t>
  </si>
  <si>
    <t>177 от 30.09.11</t>
  </si>
  <si>
    <t>октябрь 2011г.</t>
  </si>
  <si>
    <t>ноябрь 2011г.</t>
  </si>
  <si>
    <t>ревизия эл.щитка, замена автомата АЕ 16А</t>
  </si>
  <si>
    <t>207 от 11.11.11</t>
  </si>
  <si>
    <t>замена патрона настенного и лампочки</t>
  </si>
  <si>
    <t>217 от 30.11.11</t>
  </si>
  <si>
    <t>ревизия вру</t>
  </si>
  <si>
    <t>211 от 18.11.11</t>
  </si>
  <si>
    <t>замена лампочек 40 вт в подъезде</t>
  </si>
  <si>
    <t>декабрь  2011г.</t>
  </si>
  <si>
    <t>Ремонт кровли (Локальная смета №5)</t>
  </si>
  <si>
    <t>240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</si>
  <si>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</si>
  <si>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</si>
  <si>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</si>
  <si>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</si>
  <si>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Февраль  2012 г.</t>
  </si>
  <si>
    <t>Прочистка вентеляционных каналов и канализационных вытяжек (Локальная смета №38)</t>
  </si>
  <si>
    <t>15 от 27.01.12</t>
  </si>
  <si>
    <t>Март  2012 г.</t>
  </si>
  <si>
    <t>Проверка бойлера на плотность ипрочность (Калькуляция №7/ТСС/11)</t>
  </si>
  <si>
    <t>33 от 24.02.12</t>
  </si>
  <si>
    <t>Проверка бойлера на предмет накипиобразования  латунных трубок (со снятием калачей)</t>
  </si>
  <si>
    <t>Прочистка вентеляционных каналов и канализационных  вытяжек (Локальная смета №38)</t>
  </si>
  <si>
    <t>34 от 24.02.12</t>
  </si>
  <si>
    <t>Апрель   2012 г.</t>
  </si>
  <si>
    <t>Смена вентиля</t>
  </si>
  <si>
    <t>96 от 13.04.12</t>
  </si>
  <si>
    <t>Отключение системы отопления</t>
  </si>
  <si>
    <t>105 от 28.04.12</t>
  </si>
  <si>
    <t>Монтаж теплосчетчика</t>
  </si>
  <si>
    <t>97 от 13.04.12 (акт № 12 от 09.04.12)</t>
  </si>
  <si>
    <t>ростелеком</t>
  </si>
  <si>
    <t>Проверка ВВП на плотность и прочность</t>
  </si>
  <si>
    <t>акт от 20.02.12</t>
  </si>
  <si>
    <t>акт от 9.02.12</t>
  </si>
  <si>
    <t>Отчет по выполненным работам ул. Набережная , 30 с мая 2011 г. по апрель 2012 г.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</si>
  <si>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</si>
  <si>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</si>
  <si>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</si>
  <si>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</si>
  <si>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</si>
  <si>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Отключение отопления</t>
  </si>
  <si>
    <t>13 от 04.05.09</t>
  </si>
  <si>
    <t>Ревизия запорной арматуры (15 шт)</t>
  </si>
  <si>
    <t>264/сл от 26.06.09</t>
  </si>
  <si>
    <t>Обслуживание вводных и внутренних газопроводов</t>
  </si>
  <si>
    <t>Е. П. Калинина</t>
  </si>
  <si>
    <t>регулировка системы центрального отопления</t>
  </si>
  <si>
    <t>Восстановление циркуляции ГВС, сброс воздушных пробок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</si>
  <si>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</si>
  <si>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</si>
  <si>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</si>
  <si>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</si>
  <si>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</si>
  <si>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</si>
  <si>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</si>
  <si>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Ростелеком</t>
  </si>
  <si>
    <t>Выполнено работ заявочного характера</t>
  </si>
  <si>
    <t>12964,56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</si>
</sst>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u val="single"/>
      <sz val="12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i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center" vertical="center" wrapText="1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53" fillId="35" borderId="0" xfId="0" applyNumberFormat="1" applyFont="1" applyFill="1" applyAlignment="1">
      <alignment/>
    </xf>
    <xf numFmtId="2" fontId="54" fillId="35" borderId="0" xfId="0" applyNumberFormat="1" applyFont="1" applyFill="1" applyAlignment="1">
      <alignment/>
    </xf>
    <xf numFmtId="0" fontId="0" fillId="35" borderId="11" xfId="0" applyFill="1" applyBorder="1" applyAlignment="1">
      <alignment horizontal="center" wrapText="1"/>
    </xf>
    <xf numFmtId="2" fontId="55" fillId="35" borderId="11" xfId="0" applyNumberFormat="1" applyFont="1" applyFill="1" applyBorder="1" applyAlignment="1">
      <alignment/>
    </xf>
    <xf numFmtId="2" fontId="55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3" xfId="0" applyNumberFormat="1" applyFont="1" applyFill="1" applyBorder="1" applyAlignment="1">
      <alignment horizontal="center" vertical="center"/>
    </xf>
    <xf numFmtId="2" fontId="13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2" fontId="56" fillId="35" borderId="11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87"/>
  <sheetViews>
    <sheetView tabSelected="1" zoomScalePageLayoutView="0" workbookViewId="0" topLeftCell="A38">
      <pane xSplit="1" topLeftCell="EJ1" activePane="topRight" state="frozen"/>
      <selection pane="topLeft" activeCell="A1" sqref="A1"/>
      <selection pane="topRight" activeCell="ES87" sqref="ES87"/>
    </sheetView>
  </sheetViews>
  <sheetFormatPr defaultColWidth="9.00390625" defaultRowHeight="12.75"/>
  <cols>
    <col min="1" max="1" width="37.75390625" style="10" customWidth="1"/>
    <col min="2" max="19" width="12.253906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625" style="10" customWidth="1"/>
    <col min="30" max="32" width="12.125" style="10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9.625" style="10" customWidth="1"/>
    <col min="70" max="70" width="9.1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4.75390625" style="10" customWidth="1"/>
    <col min="90" max="91" width="12.125" style="10" customWidth="1"/>
    <col min="92" max="92" width="34.75390625" style="10" customWidth="1"/>
    <col min="93" max="94" width="12.125" style="10" customWidth="1"/>
    <col min="95" max="95" width="34.75390625" style="10" customWidth="1"/>
    <col min="96" max="97" width="12.125" style="10" customWidth="1"/>
    <col min="98" max="98" width="34.75390625" style="10" customWidth="1"/>
    <col min="99" max="100" width="12.125" style="10" customWidth="1"/>
    <col min="101" max="101" width="34.75390625" style="10" customWidth="1"/>
    <col min="102" max="103" width="12.125" style="10" customWidth="1"/>
    <col min="104" max="104" width="34.75390625" style="10" customWidth="1"/>
    <col min="105" max="106" width="12.125" style="10" customWidth="1"/>
    <col min="107" max="107" width="12.375" style="10" customWidth="1"/>
    <col min="108" max="108" width="14.00390625" style="10" customWidth="1"/>
    <col min="109" max="109" width="34.75390625" style="10" customWidth="1"/>
    <col min="110" max="111" width="12.125" style="10" customWidth="1"/>
    <col min="112" max="112" width="34.75390625" style="10" customWidth="1"/>
    <col min="113" max="114" width="12.125" style="10" customWidth="1"/>
    <col min="115" max="115" width="34.75390625" style="10" customWidth="1"/>
    <col min="116" max="117" width="12.125" style="10" customWidth="1"/>
    <col min="118" max="118" width="34.75390625" style="10" customWidth="1"/>
    <col min="119" max="120" width="12.125" style="10" customWidth="1"/>
    <col min="121" max="121" width="34.75390625" style="10" customWidth="1"/>
    <col min="122" max="123" width="12.125" style="10" customWidth="1"/>
    <col min="124" max="124" width="34.75390625" style="10" customWidth="1"/>
    <col min="125" max="126" width="12.125" style="10" customWidth="1"/>
    <col min="127" max="127" width="34.75390625" style="10" customWidth="1"/>
    <col min="128" max="129" width="12.125" style="10" customWidth="1"/>
    <col min="130" max="130" width="34.75390625" style="10" customWidth="1"/>
    <col min="131" max="132" width="12.125" style="10" customWidth="1"/>
    <col min="133" max="133" width="34.75390625" style="10" customWidth="1"/>
    <col min="134" max="135" width="12.125" style="10" customWidth="1"/>
    <col min="136" max="136" width="34.75390625" style="10" customWidth="1"/>
    <col min="137" max="138" width="12.125" style="10" customWidth="1"/>
    <col min="139" max="139" width="34.75390625" style="10" customWidth="1"/>
    <col min="140" max="141" width="12.125" style="10" customWidth="1"/>
    <col min="142" max="142" width="34.75390625" style="10" customWidth="1"/>
    <col min="143" max="146" width="12.125" style="10" customWidth="1"/>
  </cols>
  <sheetData>
    <row r="1" spans="1:146" s="7" customFormat="1" ht="13.5" customHeight="1">
      <c r="A1" s="114" t="s">
        <v>427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</row>
    <row r="2" spans="1:146" s="7" customFormat="1" ht="12.75" customHeight="1">
      <c r="A2" s="11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</row>
    <row r="3" spans="1:146" s="7" customFormat="1" ht="24" customHeight="1">
      <c r="A3" s="1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  <c r="DD3" s="10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</row>
    <row r="4" spans="1:144" ht="12.75">
      <c r="A4" s="100" t="s">
        <v>0</v>
      </c>
      <c r="B4" s="103" t="s">
        <v>10</v>
      </c>
      <c r="C4" s="103"/>
      <c r="D4" s="103" t="s">
        <v>11</v>
      </c>
      <c r="E4" s="103"/>
      <c r="F4" s="102" t="s">
        <v>12</v>
      </c>
      <c r="G4" s="102"/>
      <c r="H4" s="102" t="s">
        <v>13</v>
      </c>
      <c r="I4" s="102"/>
      <c r="J4" s="102" t="s">
        <v>14</v>
      </c>
      <c r="K4" s="102"/>
      <c r="L4" s="93" t="s">
        <v>28</v>
      </c>
      <c r="M4" s="96"/>
      <c r="N4" s="93" t="s">
        <v>30</v>
      </c>
      <c r="O4" s="96"/>
      <c r="P4" s="93" t="s">
        <v>33</v>
      </c>
      <c r="Q4" s="96"/>
      <c r="R4" s="102" t="s">
        <v>8</v>
      </c>
      <c r="S4" s="102"/>
      <c r="T4" s="93" t="s">
        <v>111</v>
      </c>
      <c r="U4" s="94"/>
      <c r="V4" s="95"/>
      <c r="W4" s="93" t="s">
        <v>62</v>
      </c>
      <c r="X4" s="94"/>
      <c r="Y4" s="95"/>
      <c r="Z4" s="93" t="s">
        <v>86</v>
      </c>
      <c r="AA4" s="94"/>
      <c r="AB4" s="95"/>
      <c r="AC4" s="93" t="s">
        <v>91</v>
      </c>
      <c r="AD4" s="94"/>
      <c r="AE4" s="95"/>
      <c r="AF4" s="11"/>
      <c r="AG4" s="93" t="s">
        <v>97</v>
      </c>
      <c r="AH4" s="94"/>
      <c r="AI4" s="95"/>
      <c r="AJ4" s="93" t="s">
        <v>161</v>
      </c>
      <c r="AK4" s="94"/>
      <c r="AL4" s="95"/>
      <c r="AM4" s="93" t="s">
        <v>168</v>
      </c>
      <c r="AN4" s="94"/>
      <c r="AO4" s="95"/>
      <c r="AP4" s="93" t="s">
        <v>130</v>
      </c>
      <c r="AQ4" s="94"/>
      <c r="AR4" s="95"/>
      <c r="AS4" s="93" t="s">
        <v>147</v>
      </c>
      <c r="AT4" s="94"/>
      <c r="AU4" s="95"/>
      <c r="AV4" s="93" t="s">
        <v>170</v>
      </c>
      <c r="AW4" s="94"/>
      <c r="AX4" s="95"/>
      <c r="AY4" s="93" t="s">
        <v>179</v>
      </c>
      <c r="AZ4" s="94"/>
      <c r="BA4" s="95"/>
      <c r="BB4" s="93" t="s">
        <v>180</v>
      </c>
      <c r="BC4" s="94"/>
      <c r="BD4" s="95"/>
      <c r="BE4" s="93" t="s">
        <v>191</v>
      </c>
      <c r="BF4" s="94"/>
      <c r="BG4" s="95"/>
      <c r="BH4" s="93" t="s">
        <v>192</v>
      </c>
      <c r="BI4" s="94"/>
      <c r="BJ4" s="95"/>
      <c r="BK4" s="93" t="s">
        <v>193</v>
      </c>
      <c r="BL4" s="94"/>
      <c r="BM4" s="95"/>
      <c r="BN4" s="93" t="s">
        <v>201</v>
      </c>
      <c r="BO4" s="94"/>
      <c r="BP4" s="95"/>
      <c r="BS4" s="93" t="s">
        <v>242</v>
      </c>
      <c r="BT4" s="94"/>
      <c r="BU4" s="95"/>
      <c r="BV4" s="93" t="s">
        <v>262</v>
      </c>
      <c r="BW4" s="94"/>
      <c r="BX4" s="95"/>
      <c r="BY4" s="93" t="s">
        <v>273</v>
      </c>
      <c r="BZ4" s="94"/>
      <c r="CA4" s="95"/>
      <c r="CB4" s="93" t="s">
        <v>286</v>
      </c>
      <c r="CC4" s="94"/>
      <c r="CD4" s="95"/>
      <c r="CE4" s="93" t="s">
        <v>296</v>
      </c>
      <c r="CF4" s="94"/>
      <c r="CG4" s="95"/>
      <c r="CH4" s="93" t="s">
        <v>308</v>
      </c>
      <c r="CI4" s="94"/>
      <c r="CJ4" s="95"/>
      <c r="CK4" s="93" t="s">
        <v>319</v>
      </c>
      <c r="CL4" s="94"/>
      <c r="CM4" s="95"/>
      <c r="CN4" s="93" t="s">
        <v>325</v>
      </c>
      <c r="CO4" s="94"/>
      <c r="CP4" s="95"/>
      <c r="CQ4" s="93" t="s">
        <v>329</v>
      </c>
      <c r="CR4" s="94"/>
      <c r="CS4" s="95"/>
      <c r="CT4" s="93" t="s">
        <v>332</v>
      </c>
      <c r="CU4" s="94"/>
      <c r="CV4" s="95"/>
      <c r="CW4" s="93" t="s">
        <v>338</v>
      </c>
      <c r="CX4" s="94"/>
      <c r="CY4" s="96"/>
      <c r="CZ4" s="93" t="s">
        <v>349</v>
      </c>
      <c r="DA4" s="94"/>
      <c r="DB4" s="95"/>
      <c r="DE4" s="93" t="s">
        <v>359</v>
      </c>
      <c r="DF4" s="94"/>
      <c r="DG4" s="95"/>
      <c r="DH4" s="93" t="s">
        <v>364</v>
      </c>
      <c r="DI4" s="94"/>
      <c r="DJ4" s="95"/>
      <c r="DK4" s="93" t="s">
        <v>373</v>
      </c>
      <c r="DL4" s="94"/>
      <c r="DM4" s="95"/>
      <c r="DN4" s="93" t="s">
        <v>378</v>
      </c>
      <c r="DO4" s="94"/>
      <c r="DP4" s="95"/>
      <c r="DQ4" s="93" t="s">
        <v>386</v>
      </c>
      <c r="DR4" s="94"/>
      <c r="DS4" s="95"/>
      <c r="DT4" s="93" t="s">
        <v>391</v>
      </c>
      <c r="DU4" s="94"/>
      <c r="DV4" s="95"/>
      <c r="DW4" s="93" t="s">
        <v>392</v>
      </c>
      <c r="DX4" s="94"/>
      <c r="DY4" s="95"/>
      <c r="DZ4" s="93" t="s">
        <v>400</v>
      </c>
      <c r="EA4" s="94"/>
      <c r="EB4" s="95"/>
      <c r="EC4" s="93" t="s">
        <v>406</v>
      </c>
      <c r="ED4" s="94"/>
      <c r="EE4" s="95"/>
      <c r="EF4" s="93" t="s">
        <v>407</v>
      </c>
      <c r="EG4" s="94"/>
      <c r="EH4" s="95"/>
      <c r="EI4" s="93" t="s">
        <v>410</v>
      </c>
      <c r="EJ4" s="94"/>
      <c r="EK4" s="95"/>
      <c r="EL4" s="93" t="s">
        <v>416</v>
      </c>
      <c r="EM4" s="94"/>
      <c r="EN4" s="95"/>
    </row>
    <row r="5" spans="1:146" ht="26.25" customHeight="1">
      <c r="A5" s="101"/>
      <c r="B5" s="12" t="s">
        <v>1</v>
      </c>
      <c r="C5" s="12" t="s">
        <v>35</v>
      </c>
      <c r="D5" s="12" t="s">
        <v>1</v>
      </c>
      <c r="E5" s="12" t="s">
        <v>35</v>
      </c>
      <c r="F5" s="12" t="s">
        <v>1</v>
      </c>
      <c r="G5" s="12" t="s">
        <v>35</v>
      </c>
      <c r="H5" s="12" t="s">
        <v>1</v>
      </c>
      <c r="I5" s="12" t="s">
        <v>35</v>
      </c>
      <c r="J5" s="12" t="s">
        <v>1</v>
      </c>
      <c r="K5" s="12" t="s">
        <v>35</v>
      </c>
      <c r="L5" s="12" t="s">
        <v>1</v>
      </c>
      <c r="M5" s="12" t="s">
        <v>35</v>
      </c>
      <c r="N5" s="12" t="s">
        <v>1</v>
      </c>
      <c r="O5" s="12" t="s">
        <v>35</v>
      </c>
      <c r="P5" s="12" t="s">
        <v>1</v>
      </c>
      <c r="Q5" s="12" t="s">
        <v>35</v>
      </c>
      <c r="R5" s="12" t="s">
        <v>1</v>
      </c>
      <c r="S5" s="12" t="s">
        <v>35</v>
      </c>
      <c r="T5" s="12" t="s">
        <v>0</v>
      </c>
      <c r="U5" s="12" t="s">
        <v>63</v>
      </c>
      <c r="V5" s="12" t="s">
        <v>64</v>
      </c>
      <c r="W5" s="12" t="s">
        <v>0</v>
      </c>
      <c r="X5" s="12" t="s">
        <v>63</v>
      </c>
      <c r="Y5" s="12" t="s">
        <v>64</v>
      </c>
      <c r="Z5" s="12" t="s">
        <v>0</v>
      </c>
      <c r="AA5" s="12" t="s">
        <v>63</v>
      </c>
      <c r="AB5" s="12" t="s">
        <v>64</v>
      </c>
      <c r="AC5" s="12" t="s">
        <v>0</v>
      </c>
      <c r="AD5" s="12" t="s">
        <v>63</v>
      </c>
      <c r="AE5" s="12" t="s">
        <v>64</v>
      </c>
      <c r="AF5" s="12"/>
      <c r="AG5" s="12" t="s">
        <v>0</v>
      </c>
      <c r="AH5" s="12" t="s">
        <v>63</v>
      </c>
      <c r="AI5" s="12" t="s">
        <v>64</v>
      </c>
      <c r="AJ5" s="12" t="s">
        <v>0</v>
      </c>
      <c r="AK5" s="12" t="s">
        <v>63</v>
      </c>
      <c r="AL5" s="12" t="s">
        <v>64</v>
      </c>
      <c r="AM5" s="12" t="s">
        <v>0</v>
      </c>
      <c r="AN5" s="12" t="s">
        <v>63</v>
      </c>
      <c r="AO5" s="12" t="s">
        <v>64</v>
      </c>
      <c r="AP5" s="12" t="s">
        <v>0</v>
      </c>
      <c r="AQ5" s="12" t="s">
        <v>63</v>
      </c>
      <c r="AR5" s="12" t="s">
        <v>64</v>
      </c>
      <c r="AS5" s="12" t="s">
        <v>0</v>
      </c>
      <c r="AT5" s="12" t="s">
        <v>63</v>
      </c>
      <c r="AU5" s="12" t="s">
        <v>64</v>
      </c>
      <c r="AV5" s="12" t="s">
        <v>0</v>
      </c>
      <c r="AW5" s="12" t="s">
        <v>63</v>
      </c>
      <c r="AX5" s="12" t="s">
        <v>64</v>
      </c>
      <c r="AY5" s="12" t="s">
        <v>0</v>
      </c>
      <c r="AZ5" s="12" t="s">
        <v>63</v>
      </c>
      <c r="BA5" s="12" t="s">
        <v>64</v>
      </c>
      <c r="BB5" s="12" t="s">
        <v>0</v>
      </c>
      <c r="BC5" s="12" t="s">
        <v>63</v>
      </c>
      <c r="BD5" s="12" t="s">
        <v>64</v>
      </c>
      <c r="BE5" s="12" t="s">
        <v>0</v>
      </c>
      <c r="BF5" s="12" t="s">
        <v>63</v>
      </c>
      <c r="BG5" s="12" t="s">
        <v>64</v>
      </c>
      <c r="BH5" s="12" t="s">
        <v>0</v>
      </c>
      <c r="BI5" s="12" t="s">
        <v>63</v>
      </c>
      <c r="BJ5" s="12" t="s">
        <v>64</v>
      </c>
      <c r="BK5" s="12" t="s">
        <v>0</v>
      </c>
      <c r="BL5" s="12" t="s">
        <v>63</v>
      </c>
      <c r="BM5" s="12" t="s">
        <v>64</v>
      </c>
      <c r="BN5" s="12" t="s">
        <v>0</v>
      </c>
      <c r="BO5" s="12" t="s">
        <v>63</v>
      </c>
      <c r="BP5" s="12" t="s">
        <v>64</v>
      </c>
      <c r="BS5" s="12" t="s">
        <v>0</v>
      </c>
      <c r="BT5" s="12" t="s">
        <v>63</v>
      </c>
      <c r="BU5" s="12" t="s">
        <v>64</v>
      </c>
      <c r="BV5" s="12" t="s">
        <v>0</v>
      </c>
      <c r="BW5" s="12" t="s">
        <v>63</v>
      </c>
      <c r="BX5" s="12" t="s">
        <v>64</v>
      </c>
      <c r="BY5" s="12" t="s">
        <v>0</v>
      </c>
      <c r="BZ5" s="12" t="s">
        <v>63</v>
      </c>
      <c r="CA5" s="12" t="s">
        <v>64</v>
      </c>
      <c r="CB5" s="12" t="s">
        <v>0</v>
      </c>
      <c r="CC5" s="12" t="s">
        <v>63</v>
      </c>
      <c r="CD5" s="12" t="s">
        <v>64</v>
      </c>
      <c r="CE5" s="12" t="s">
        <v>0</v>
      </c>
      <c r="CF5" s="12" t="s">
        <v>63</v>
      </c>
      <c r="CG5" s="12" t="s">
        <v>64</v>
      </c>
      <c r="CH5" s="12" t="s">
        <v>0</v>
      </c>
      <c r="CI5" s="12" t="s">
        <v>63</v>
      </c>
      <c r="CJ5" s="12" t="s">
        <v>64</v>
      </c>
      <c r="CK5" s="12" t="s">
        <v>0</v>
      </c>
      <c r="CL5" s="12" t="s">
        <v>63</v>
      </c>
      <c r="CM5" s="12" t="s">
        <v>64</v>
      </c>
      <c r="CN5" s="12" t="s">
        <v>0</v>
      </c>
      <c r="CO5" s="12" t="s">
        <v>63</v>
      </c>
      <c r="CP5" s="12" t="s">
        <v>64</v>
      </c>
      <c r="CQ5" s="12" t="s">
        <v>0</v>
      </c>
      <c r="CR5" s="12" t="s">
        <v>63</v>
      </c>
      <c r="CS5" s="12" t="s">
        <v>64</v>
      </c>
      <c r="CT5" s="12" t="s">
        <v>0</v>
      </c>
      <c r="CU5" s="12" t="s">
        <v>63</v>
      </c>
      <c r="CV5" s="12" t="s">
        <v>64</v>
      </c>
      <c r="CW5" s="12" t="s">
        <v>0</v>
      </c>
      <c r="CX5" s="12" t="s">
        <v>63</v>
      </c>
      <c r="CY5" s="12" t="s">
        <v>64</v>
      </c>
      <c r="CZ5" s="12" t="s">
        <v>0</v>
      </c>
      <c r="DA5" s="12" t="s">
        <v>63</v>
      </c>
      <c r="DB5" s="12" t="s">
        <v>64</v>
      </c>
      <c r="DE5" s="12" t="s">
        <v>0</v>
      </c>
      <c r="DF5" s="12" t="s">
        <v>63</v>
      </c>
      <c r="DG5" s="12" t="s">
        <v>64</v>
      </c>
      <c r="DH5" s="12" t="s">
        <v>0</v>
      </c>
      <c r="DI5" s="12" t="s">
        <v>63</v>
      </c>
      <c r="DJ5" s="12" t="s">
        <v>64</v>
      </c>
      <c r="DK5" s="12" t="s">
        <v>0</v>
      </c>
      <c r="DL5" s="12" t="s">
        <v>63</v>
      </c>
      <c r="DM5" s="12" t="s">
        <v>64</v>
      </c>
      <c r="DN5" s="12" t="s">
        <v>0</v>
      </c>
      <c r="DO5" s="12" t="s">
        <v>63</v>
      </c>
      <c r="DP5" s="12" t="s">
        <v>64</v>
      </c>
      <c r="DQ5" s="12" t="s">
        <v>0</v>
      </c>
      <c r="DR5" s="12" t="s">
        <v>63</v>
      </c>
      <c r="DS5" s="12" t="s">
        <v>64</v>
      </c>
      <c r="DT5" s="12" t="s">
        <v>0</v>
      </c>
      <c r="DU5" s="12" t="s">
        <v>63</v>
      </c>
      <c r="DV5" s="12" t="s">
        <v>64</v>
      </c>
      <c r="DW5" s="12" t="s">
        <v>0</v>
      </c>
      <c r="DX5" s="12" t="s">
        <v>63</v>
      </c>
      <c r="DY5" s="12" t="s">
        <v>64</v>
      </c>
      <c r="DZ5" s="12" t="s">
        <v>0</v>
      </c>
      <c r="EA5" s="12" t="s">
        <v>63</v>
      </c>
      <c r="EB5" s="12" t="s">
        <v>64</v>
      </c>
      <c r="EC5" s="12" t="s">
        <v>0</v>
      </c>
      <c r="ED5" s="12" t="s">
        <v>63</v>
      </c>
      <c r="EE5" s="12" t="s">
        <v>64</v>
      </c>
      <c r="EF5" s="12" t="s">
        <v>0</v>
      </c>
      <c r="EG5" s="12" t="s">
        <v>63</v>
      </c>
      <c r="EH5" s="12" t="s">
        <v>64</v>
      </c>
      <c r="EI5" s="12" t="s">
        <v>0</v>
      </c>
      <c r="EJ5" s="12" t="s">
        <v>63</v>
      </c>
      <c r="EK5" s="12" t="s">
        <v>64</v>
      </c>
      <c r="EL5" s="12" t="s">
        <v>0</v>
      </c>
      <c r="EM5" s="12" t="s">
        <v>63</v>
      </c>
      <c r="EN5" s="12" t="s">
        <v>64</v>
      </c>
      <c r="EO5" s="12"/>
      <c r="EP5" s="12"/>
    </row>
    <row r="6" spans="1:144" ht="14.25" customHeight="1">
      <c r="A6" s="13"/>
      <c r="B6" s="92" t="s">
        <v>2</v>
      </c>
      <c r="C6" s="92"/>
      <c r="D6" s="92" t="s">
        <v>2</v>
      </c>
      <c r="E6" s="92"/>
      <c r="F6" s="92" t="s">
        <v>2</v>
      </c>
      <c r="G6" s="92"/>
      <c r="H6" s="92" t="s">
        <v>2</v>
      </c>
      <c r="I6" s="92"/>
      <c r="J6" s="92" t="s">
        <v>2</v>
      </c>
      <c r="K6" s="92"/>
      <c r="L6" s="92" t="s">
        <v>2</v>
      </c>
      <c r="M6" s="92"/>
      <c r="N6" s="92" t="s">
        <v>2</v>
      </c>
      <c r="O6" s="92"/>
      <c r="P6" s="92" t="s">
        <v>2</v>
      </c>
      <c r="Q6" s="92"/>
      <c r="R6" s="92" t="s">
        <v>2</v>
      </c>
      <c r="S6" s="92"/>
      <c r="T6" s="89"/>
      <c r="U6" s="90"/>
      <c r="V6" s="91"/>
      <c r="W6" s="89"/>
      <c r="X6" s="90"/>
      <c r="Y6" s="91"/>
      <c r="Z6" s="89"/>
      <c r="AA6" s="90"/>
      <c r="AB6" s="91"/>
      <c r="AC6" s="89"/>
      <c r="AD6" s="90"/>
      <c r="AE6" s="91"/>
      <c r="AF6" s="14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  <c r="AX6" s="91"/>
      <c r="AY6" s="89"/>
      <c r="AZ6" s="90"/>
      <c r="BA6" s="91"/>
      <c r="BB6" s="89"/>
      <c r="BC6" s="90"/>
      <c r="BD6" s="91"/>
      <c r="BE6" s="89"/>
      <c r="BF6" s="90"/>
      <c r="BG6" s="91"/>
      <c r="BH6" s="89"/>
      <c r="BI6" s="90"/>
      <c r="BJ6" s="91"/>
      <c r="BK6" s="89"/>
      <c r="BL6" s="90"/>
      <c r="BM6" s="91"/>
      <c r="BN6" s="89"/>
      <c r="BO6" s="90"/>
      <c r="BP6" s="91"/>
      <c r="BS6" s="89"/>
      <c r="BT6" s="90"/>
      <c r="BU6" s="91"/>
      <c r="BV6" s="89"/>
      <c r="BW6" s="90"/>
      <c r="BX6" s="91"/>
      <c r="BY6" s="89"/>
      <c r="BZ6" s="90"/>
      <c r="CA6" s="91"/>
      <c r="CB6" s="89"/>
      <c r="CC6" s="90"/>
      <c r="CD6" s="91"/>
      <c r="CE6" s="89"/>
      <c r="CF6" s="90"/>
      <c r="CG6" s="91"/>
      <c r="CH6" s="89"/>
      <c r="CI6" s="90"/>
      <c r="CJ6" s="91"/>
      <c r="CK6" s="89"/>
      <c r="CL6" s="90"/>
      <c r="CM6" s="91"/>
      <c r="CN6" s="89"/>
      <c r="CO6" s="90"/>
      <c r="CP6" s="91"/>
      <c r="CQ6" s="89"/>
      <c r="CR6" s="90"/>
      <c r="CS6" s="91"/>
      <c r="CT6" s="89"/>
      <c r="CU6" s="90"/>
      <c r="CV6" s="91"/>
      <c r="CW6" s="89"/>
      <c r="CX6" s="90"/>
      <c r="CY6" s="91"/>
      <c r="CZ6" s="89"/>
      <c r="DA6" s="90"/>
      <c r="DB6" s="91"/>
      <c r="DE6" s="89"/>
      <c r="DF6" s="90"/>
      <c r="DG6" s="91"/>
      <c r="DH6" s="89"/>
      <c r="DI6" s="90"/>
      <c r="DJ6" s="91"/>
      <c r="DK6" s="89"/>
      <c r="DL6" s="90"/>
      <c r="DM6" s="91"/>
      <c r="DN6" s="89"/>
      <c r="DO6" s="90"/>
      <c r="DP6" s="91"/>
      <c r="DQ6" s="89"/>
      <c r="DR6" s="90"/>
      <c r="DS6" s="91"/>
      <c r="DT6" s="89"/>
      <c r="DU6" s="90"/>
      <c r="DV6" s="91"/>
      <c r="DW6" s="89"/>
      <c r="DX6" s="90"/>
      <c r="DY6" s="91"/>
      <c r="DZ6" s="89"/>
      <c r="EA6" s="90"/>
      <c r="EB6" s="91"/>
      <c r="EC6" s="89"/>
      <c r="ED6" s="90"/>
      <c r="EE6" s="91"/>
      <c r="EF6" s="89"/>
      <c r="EG6" s="90"/>
      <c r="EH6" s="91"/>
      <c r="EI6" s="89"/>
      <c r="EJ6" s="90"/>
      <c r="EK6" s="91"/>
      <c r="EL6" s="92"/>
      <c r="EM6" s="92"/>
      <c r="EN6" s="105"/>
    </row>
    <row r="7" spans="1:146" s="1" customFormat="1" ht="18" customHeight="1">
      <c r="A7" s="12"/>
      <c r="B7" s="15" t="s">
        <v>17</v>
      </c>
      <c r="C7" s="16">
        <v>7351.86</v>
      </c>
      <c r="D7" s="15" t="s">
        <v>17</v>
      </c>
      <c r="E7" s="16">
        <v>7351.86</v>
      </c>
      <c r="F7" s="15" t="s">
        <v>17</v>
      </c>
      <c r="G7" s="16">
        <v>7351.86</v>
      </c>
      <c r="H7" s="15" t="s">
        <v>17</v>
      </c>
      <c r="I7" s="16">
        <v>7351.86</v>
      </c>
      <c r="J7" s="15" t="s">
        <v>17</v>
      </c>
      <c r="K7" s="16">
        <v>7351.86</v>
      </c>
      <c r="L7" s="15" t="s">
        <v>17</v>
      </c>
      <c r="M7" s="16">
        <v>7351.86</v>
      </c>
      <c r="N7" s="15" t="s">
        <v>17</v>
      </c>
      <c r="O7" s="16">
        <v>7351.86</v>
      </c>
      <c r="P7" s="15" t="s">
        <v>17</v>
      </c>
      <c r="Q7" s="16">
        <v>7351.86</v>
      </c>
      <c r="R7" s="15" t="s">
        <v>17</v>
      </c>
      <c r="S7" s="17">
        <f>C7+E7+G7+I7+K7+M7+O7+Q7</f>
        <v>58814.88</v>
      </c>
      <c r="T7" s="18" t="s">
        <v>65</v>
      </c>
      <c r="U7" s="15"/>
      <c r="V7" s="19">
        <v>7351.86</v>
      </c>
      <c r="W7" s="18" t="s">
        <v>65</v>
      </c>
      <c r="X7" s="20"/>
      <c r="Y7" s="19">
        <v>7351.86</v>
      </c>
      <c r="Z7" s="18" t="s">
        <v>65</v>
      </c>
      <c r="AA7" s="20"/>
      <c r="AB7" s="19">
        <v>7351.86</v>
      </c>
      <c r="AC7" s="18" t="s">
        <v>65</v>
      </c>
      <c r="AD7" s="15"/>
      <c r="AE7" s="19">
        <v>7351.86</v>
      </c>
      <c r="AF7" s="19"/>
      <c r="AG7" s="18" t="s">
        <v>65</v>
      </c>
      <c r="AH7" s="15"/>
      <c r="AI7" s="19">
        <v>7003.61</v>
      </c>
      <c r="AJ7" s="18" t="s">
        <v>65</v>
      </c>
      <c r="AK7" s="15"/>
      <c r="AL7" s="19">
        <v>7003.61</v>
      </c>
      <c r="AM7" s="18" t="s">
        <v>65</v>
      </c>
      <c r="AN7" s="15"/>
      <c r="AO7" s="19">
        <v>7003.61</v>
      </c>
      <c r="AP7" s="18" t="s">
        <v>65</v>
      </c>
      <c r="AQ7" s="15"/>
      <c r="AR7" s="19">
        <v>7003.61</v>
      </c>
      <c r="AS7" s="18" t="s">
        <v>65</v>
      </c>
      <c r="AT7" s="15"/>
      <c r="AU7" s="19">
        <v>7003.61</v>
      </c>
      <c r="AV7" s="18" t="s">
        <v>65</v>
      </c>
      <c r="AW7" s="15"/>
      <c r="AX7" s="19">
        <v>7003.61</v>
      </c>
      <c r="AY7" s="18" t="s">
        <v>65</v>
      </c>
      <c r="AZ7" s="15"/>
      <c r="BA7" s="19">
        <v>7003.61</v>
      </c>
      <c r="BB7" s="18" t="s">
        <v>65</v>
      </c>
      <c r="BC7" s="15"/>
      <c r="BD7" s="19">
        <v>7003.61</v>
      </c>
      <c r="BE7" s="18" t="s">
        <v>65</v>
      </c>
      <c r="BF7" s="15"/>
      <c r="BG7" s="19">
        <v>7003.61</v>
      </c>
      <c r="BH7" s="18" t="s">
        <v>65</v>
      </c>
      <c r="BI7" s="15"/>
      <c r="BJ7" s="19">
        <v>7003.61</v>
      </c>
      <c r="BK7" s="18" t="s">
        <v>65</v>
      </c>
      <c r="BL7" s="15"/>
      <c r="BM7" s="19">
        <v>7003.61</v>
      </c>
      <c r="BN7" s="18" t="s">
        <v>65</v>
      </c>
      <c r="BO7" s="15"/>
      <c r="BP7" s="19">
        <v>7003.61</v>
      </c>
      <c r="BQ7" s="10"/>
      <c r="BR7" s="10"/>
      <c r="BS7" s="18" t="s">
        <v>126</v>
      </c>
      <c r="BT7" s="15"/>
      <c r="BU7" s="19">
        <v>7183.69</v>
      </c>
      <c r="BV7" s="18" t="s">
        <v>126</v>
      </c>
      <c r="BW7" s="15"/>
      <c r="BX7" s="19">
        <v>7183.69</v>
      </c>
      <c r="BY7" s="18" t="s">
        <v>126</v>
      </c>
      <c r="BZ7" s="15"/>
      <c r="CA7" s="19">
        <v>7183.69</v>
      </c>
      <c r="CB7" s="18" t="s">
        <v>126</v>
      </c>
      <c r="CC7" s="15"/>
      <c r="CD7" s="19">
        <v>7183.69</v>
      </c>
      <c r="CE7" s="18" t="s">
        <v>126</v>
      </c>
      <c r="CF7" s="15"/>
      <c r="CG7" s="19">
        <v>7183.69</v>
      </c>
      <c r="CH7" s="18" t="s">
        <v>126</v>
      </c>
      <c r="CI7" s="15"/>
      <c r="CJ7" s="19">
        <v>7183.69</v>
      </c>
      <c r="CK7" s="18" t="s">
        <v>126</v>
      </c>
      <c r="CL7" s="15"/>
      <c r="CM7" s="19">
        <v>7183.69</v>
      </c>
      <c r="CN7" s="18" t="s">
        <v>126</v>
      </c>
      <c r="CO7" s="15"/>
      <c r="CP7" s="19">
        <v>7183.69</v>
      </c>
      <c r="CQ7" s="18" t="s">
        <v>126</v>
      </c>
      <c r="CR7" s="15"/>
      <c r="CS7" s="19">
        <v>7183.69</v>
      </c>
      <c r="CT7" s="18" t="s">
        <v>126</v>
      </c>
      <c r="CU7" s="15"/>
      <c r="CV7" s="19">
        <v>7183.69</v>
      </c>
      <c r="CW7" s="18" t="s">
        <v>126</v>
      </c>
      <c r="CX7" s="15"/>
      <c r="CY7" s="19">
        <v>7183.69</v>
      </c>
      <c r="CZ7" s="18" t="s">
        <v>126</v>
      </c>
      <c r="DA7" s="15"/>
      <c r="DB7" s="19">
        <v>7183.69</v>
      </c>
      <c r="DC7" s="10"/>
      <c r="DD7" s="10"/>
      <c r="DE7" s="18" t="s">
        <v>126</v>
      </c>
      <c r="DF7" s="15"/>
      <c r="DG7" s="64">
        <v>8064.27</v>
      </c>
      <c r="DH7" s="18" t="s">
        <v>126</v>
      </c>
      <c r="DI7" s="15"/>
      <c r="DJ7" s="64">
        <v>8064.27</v>
      </c>
      <c r="DK7" s="18" t="s">
        <v>126</v>
      </c>
      <c r="DL7" s="15"/>
      <c r="DM7" s="64">
        <v>8064.27</v>
      </c>
      <c r="DN7" s="18" t="s">
        <v>126</v>
      </c>
      <c r="DO7" s="15"/>
      <c r="DP7" s="64">
        <v>8064.27</v>
      </c>
      <c r="DQ7" s="18" t="s">
        <v>126</v>
      </c>
      <c r="DR7" s="15"/>
      <c r="DS7" s="64">
        <v>8064.27</v>
      </c>
      <c r="DT7" s="18" t="s">
        <v>126</v>
      </c>
      <c r="DU7" s="15"/>
      <c r="DV7" s="64">
        <v>8064.27</v>
      </c>
      <c r="DW7" s="18" t="s">
        <v>126</v>
      </c>
      <c r="DX7" s="15"/>
      <c r="DY7" s="64">
        <v>8064.27</v>
      </c>
      <c r="DZ7" s="18" t="s">
        <v>126</v>
      </c>
      <c r="EA7" s="15"/>
      <c r="EB7" s="64">
        <v>8064.27</v>
      </c>
      <c r="EC7" s="18" t="s">
        <v>126</v>
      </c>
      <c r="ED7" s="15"/>
      <c r="EE7" s="64">
        <v>8064.27</v>
      </c>
      <c r="EF7" s="18" t="s">
        <v>126</v>
      </c>
      <c r="EG7" s="15"/>
      <c r="EH7" s="64">
        <v>8064.27</v>
      </c>
      <c r="EI7" s="18" t="s">
        <v>126</v>
      </c>
      <c r="EJ7" s="15"/>
      <c r="EK7" s="64">
        <v>8064.27</v>
      </c>
      <c r="EL7" s="18" t="s">
        <v>126</v>
      </c>
      <c r="EM7" s="15"/>
      <c r="EN7" s="64">
        <v>8064.27</v>
      </c>
      <c r="EO7" s="19"/>
      <c r="EP7" s="19"/>
    </row>
    <row r="8" spans="1:146" s="1" customFormat="1" ht="31.5" customHeight="1">
      <c r="A8" s="12"/>
      <c r="B8" s="15" t="s">
        <v>17</v>
      </c>
      <c r="C8" s="16">
        <f>SUM(C9:C13)</f>
        <v>928.6500000000001</v>
      </c>
      <c r="D8" s="15" t="s">
        <v>17</v>
      </c>
      <c r="E8" s="16">
        <f>SUM(E9:E13)</f>
        <v>928.6500000000001</v>
      </c>
      <c r="F8" s="15" t="s">
        <v>17</v>
      </c>
      <c r="G8" s="16">
        <f>SUM(G9:G13)</f>
        <v>928.6500000000001</v>
      </c>
      <c r="H8" s="15" t="s">
        <v>17</v>
      </c>
      <c r="I8" s="16">
        <f>SUM(I9:I13)</f>
        <v>928.6500000000001</v>
      </c>
      <c r="J8" s="15" t="s">
        <v>17</v>
      </c>
      <c r="K8" s="16">
        <f>SUM(K9:K13)</f>
        <v>928.6500000000001</v>
      </c>
      <c r="L8" s="15" t="s">
        <v>17</v>
      </c>
      <c r="M8" s="16">
        <f>SUM(M9:M13)</f>
        <v>928.6500000000001</v>
      </c>
      <c r="N8" s="15" t="s">
        <v>17</v>
      </c>
      <c r="O8" s="16">
        <f>SUM(O9:O13)</f>
        <v>928.6500000000001</v>
      </c>
      <c r="P8" s="15" t="s">
        <v>17</v>
      </c>
      <c r="Q8" s="16">
        <f>SUM(Q9:Q13)</f>
        <v>928.6500000000001</v>
      </c>
      <c r="R8" s="15" t="s">
        <v>17</v>
      </c>
      <c r="S8" s="17">
        <f aca="true" t="shared" si="0" ref="S8:S35">C8+E8+G8+I8+K8+M8+O8+Q8</f>
        <v>7429.199999999999</v>
      </c>
      <c r="T8" s="18" t="s">
        <v>4</v>
      </c>
      <c r="U8" s="20" t="s">
        <v>112</v>
      </c>
      <c r="V8" s="19">
        <v>126.97</v>
      </c>
      <c r="W8" s="56" t="s">
        <v>66</v>
      </c>
      <c r="X8" s="57" t="s">
        <v>67</v>
      </c>
      <c r="Y8" s="57">
        <v>673.83</v>
      </c>
      <c r="Z8" s="56" t="s">
        <v>87</v>
      </c>
      <c r="AA8" s="57" t="s">
        <v>88</v>
      </c>
      <c r="AB8" s="57">
        <v>4655.51</v>
      </c>
      <c r="AC8" s="56" t="s">
        <v>92</v>
      </c>
      <c r="AD8" s="57" t="s">
        <v>93</v>
      </c>
      <c r="AE8" s="57">
        <f>6377.17/10</f>
        <v>637.717</v>
      </c>
      <c r="AF8" s="16"/>
      <c r="AG8" s="56" t="s">
        <v>95</v>
      </c>
      <c r="AH8" s="57" t="s">
        <v>96</v>
      </c>
      <c r="AI8" s="57">
        <f>3156.9/12</f>
        <v>263.075</v>
      </c>
      <c r="AJ8" s="61" t="s">
        <v>87</v>
      </c>
      <c r="AK8" s="63" t="s">
        <v>113</v>
      </c>
      <c r="AL8" s="64">
        <v>17496.19</v>
      </c>
      <c r="AM8" s="61" t="s">
        <v>128</v>
      </c>
      <c r="AN8" s="63" t="s">
        <v>129</v>
      </c>
      <c r="AO8" s="64">
        <v>4710.91</v>
      </c>
      <c r="AP8" s="61" t="s">
        <v>131</v>
      </c>
      <c r="AQ8" s="61" t="s">
        <v>132</v>
      </c>
      <c r="AR8" s="61">
        <v>257.98</v>
      </c>
      <c r="AS8" s="56" t="s">
        <v>148</v>
      </c>
      <c r="AT8" s="57" t="s">
        <v>149</v>
      </c>
      <c r="AU8" s="57">
        <v>368.57</v>
      </c>
      <c r="AV8" s="15" t="s">
        <v>171</v>
      </c>
      <c r="AW8" s="16" t="s">
        <v>172</v>
      </c>
      <c r="AX8" s="16">
        <v>13661.1</v>
      </c>
      <c r="AY8" s="15" t="s">
        <v>157</v>
      </c>
      <c r="AZ8" s="16" t="s">
        <v>190</v>
      </c>
      <c r="BA8" s="16">
        <v>964.19</v>
      </c>
      <c r="BB8" s="18" t="s">
        <v>182</v>
      </c>
      <c r="BC8" s="20" t="s">
        <v>181</v>
      </c>
      <c r="BD8" s="19">
        <v>90.23</v>
      </c>
      <c r="BE8" s="18" t="s">
        <v>194</v>
      </c>
      <c r="BF8" s="20" t="s">
        <v>195</v>
      </c>
      <c r="BG8" s="19">
        <v>581.82</v>
      </c>
      <c r="BH8" s="18" t="s">
        <v>206</v>
      </c>
      <c r="BI8" s="20" t="s">
        <v>207</v>
      </c>
      <c r="BJ8" s="19">
        <v>338.76</v>
      </c>
      <c r="BK8" s="19" t="s">
        <v>204</v>
      </c>
      <c r="BL8" s="18" t="s">
        <v>216</v>
      </c>
      <c r="BM8" s="16">
        <v>1064.66</v>
      </c>
      <c r="BN8" s="18" t="s">
        <v>225</v>
      </c>
      <c r="BO8" s="20" t="s">
        <v>226</v>
      </c>
      <c r="BP8" s="19">
        <v>3213.35</v>
      </c>
      <c r="BQ8" s="10"/>
      <c r="BR8" s="10"/>
      <c r="BS8" s="18" t="s">
        <v>65</v>
      </c>
      <c r="BT8" s="21"/>
      <c r="BU8" s="21">
        <v>10535.4</v>
      </c>
      <c r="BV8" s="18" t="s">
        <v>65</v>
      </c>
      <c r="BW8" s="21"/>
      <c r="BX8" s="21">
        <v>10535.4</v>
      </c>
      <c r="BY8" s="18" t="s">
        <v>65</v>
      </c>
      <c r="BZ8" s="21"/>
      <c r="CA8" s="21">
        <v>10535.4</v>
      </c>
      <c r="CB8" s="18" t="s">
        <v>65</v>
      </c>
      <c r="CC8" s="21"/>
      <c r="CD8" s="21">
        <v>10535.4</v>
      </c>
      <c r="CE8" s="18" t="s">
        <v>65</v>
      </c>
      <c r="CF8" s="21"/>
      <c r="CG8" s="21">
        <v>10535.4</v>
      </c>
      <c r="CH8" s="18" t="s">
        <v>65</v>
      </c>
      <c r="CI8" s="21"/>
      <c r="CJ8" s="21">
        <v>10535.4</v>
      </c>
      <c r="CK8" s="18" t="s">
        <v>65</v>
      </c>
      <c r="CL8" s="21"/>
      <c r="CM8" s="21">
        <v>10535.4</v>
      </c>
      <c r="CN8" s="18" t="s">
        <v>65</v>
      </c>
      <c r="CO8" s="21"/>
      <c r="CP8" s="21">
        <v>10535.4</v>
      </c>
      <c r="CQ8" s="18" t="s">
        <v>65</v>
      </c>
      <c r="CR8" s="21"/>
      <c r="CS8" s="21">
        <v>10535.4</v>
      </c>
      <c r="CT8" s="18" t="s">
        <v>65</v>
      </c>
      <c r="CU8" s="21"/>
      <c r="CV8" s="21">
        <v>10535.4</v>
      </c>
      <c r="CW8" s="18" t="s">
        <v>65</v>
      </c>
      <c r="CX8" s="21"/>
      <c r="CY8" s="21">
        <v>10535.4</v>
      </c>
      <c r="CZ8" s="18" t="s">
        <v>65</v>
      </c>
      <c r="DA8" s="21"/>
      <c r="DB8" s="21">
        <v>10535.4</v>
      </c>
      <c r="DC8" s="10"/>
      <c r="DD8" s="10"/>
      <c r="DE8" s="18" t="s">
        <v>65</v>
      </c>
      <c r="DF8" s="21"/>
      <c r="DG8" s="65">
        <v>9453.33</v>
      </c>
      <c r="DH8" s="18" t="s">
        <v>65</v>
      </c>
      <c r="DI8" s="21"/>
      <c r="DJ8" s="65">
        <v>9453.33</v>
      </c>
      <c r="DK8" s="18" t="s">
        <v>65</v>
      </c>
      <c r="DL8" s="21"/>
      <c r="DM8" s="65">
        <v>9453.33</v>
      </c>
      <c r="DN8" s="18" t="s">
        <v>65</v>
      </c>
      <c r="DO8" s="21"/>
      <c r="DP8" s="65">
        <v>9453.33</v>
      </c>
      <c r="DQ8" s="18" t="s">
        <v>65</v>
      </c>
      <c r="DR8" s="21"/>
      <c r="DS8" s="65">
        <v>9453.33</v>
      </c>
      <c r="DT8" s="18" t="s">
        <v>65</v>
      </c>
      <c r="DU8" s="21"/>
      <c r="DV8" s="65">
        <v>9453.33</v>
      </c>
      <c r="DW8" s="18" t="s">
        <v>65</v>
      </c>
      <c r="DX8" s="21"/>
      <c r="DY8" s="65">
        <v>9453.33</v>
      </c>
      <c r="DZ8" s="18" t="s">
        <v>65</v>
      </c>
      <c r="EA8" s="21"/>
      <c r="EB8" s="65">
        <v>9453.33</v>
      </c>
      <c r="EC8" s="18" t="s">
        <v>65</v>
      </c>
      <c r="ED8" s="21"/>
      <c r="EE8" s="65">
        <v>9453.33</v>
      </c>
      <c r="EF8" s="18" t="s">
        <v>65</v>
      </c>
      <c r="EG8" s="21"/>
      <c r="EH8" s="65">
        <v>9453.33</v>
      </c>
      <c r="EI8" s="18" t="s">
        <v>65</v>
      </c>
      <c r="EJ8" s="21"/>
      <c r="EK8" s="65">
        <v>9453.33</v>
      </c>
      <c r="EL8" s="18" t="s">
        <v>65</v>
      </c>
      <c r="EM8" s="21"/>
      <c r="EN8" s="65">
        <v>9453.33</v>
      </c>
      <c r="EO8" s="21"/>
      <c r="EP8" s="21"/>
    </row>
    <row r="9" spans="1:146" ht="36" customHeight="1">
      <c r="A9" s="15"/>
      <c r="B9" s="15" t="s">
        <v>17</v>
      </c>
      <c r="C9" s="22">
        <v>735.19</v>
      </c>
      <c r="D9" s="15" t="s">
        <v>17</v>
      </c>
      <c r="E9" s="22">
        <v>735.19</v>
      </c>
      <c r="F9" s="15" t="s">
        <v>17</v>
      </c>
      <c r="G9" s="22">
        <v>735.19</v>
      </c>
      <c r="H9" s="15" t="s">
        <v>17</v>
      </c>
      <c r="I9" s="22">
        <v>735.19</v>
      </c>
      <c r="J9" s="15" t="s">
        <v>17</v>
      </c>
      <c r="K9" s="22">
        <v>735.19</v>
      </c>
      <c r="L9" s="15" t="s">
        <v>17</v>
      </c>
      <c r="M9" s="22">
        <v>735.19</v>
      </c>
      <c r="N9" s="15" t="s">
        <v>17</v>
      </c>
      <c r="O9" s="22">
        <v>735.19</v>
      </c>
      <c r="P9" s="15" t="s">
        <v>17</v>
      </c>
      <c r="Q9" s="22">
        <v>735.19</v>
      </c>
      <c r="R9" s="15" t="s">
        <v>17</v>
      </c>
      <c r="S9" s="17">
        <f t="shared" si="0"/>
        <v>5881.52</v>
      </c>
      <c r="T9" s="15" t="s">
        <v>6</v>
      </c>
      <c r="U9" s="16"/>
      <c r="V9" s="16">
        <v>735.19</v>
      </c>
      <c r="W9" s="56" t="s">
        <v>68</v>
      </c>
      <c r="X9" s="57" t="s">
        <v>69</v>
      </c>
      <c r="Y9" s="58">
        <v>721.03</v>
      </c>
      <c r="Z9" s="56" t="s">
        <v>89</v>
      </c>
      <c r="AA9" s="57" t="s">
        <v>90</v>
      </c>
      <c r="AB9" s="58">
        <v>721.03</v>
      </c>
      <c r="AC9" s="56" t="s">
        <v>89</v>
      </c>
      <c r="AD9" s="57" t="s">
        <v>94</v>
      </c>
      <c r="AE9" s="58">
        <f>5897.26/8</f>
        <v>737.1575</v>
      </c>
      <c r="AF9" s="22"/>
      <c r="AG9" s="56" t="s">
        <v>98</v>
      </c>
      <c r="AH9" s="57" t="s">
        <v>99</v>
      </c>
      <c r="AI9" s="57">
        <v>1409.18</v>
      </c>
      <c r="AJ9" s="56" t="s">
        <v>114</v>
      </c>
      <c r="AK9" s="57" t="s">
        <v>115</v>
      </c>
      <c r="AL9" s="57">
        <v>1998.44</v>
      </c>
      <c r="AM9" s="15" t="s">
        <v>154</v>
      </c>
      <c r="AN9" s="16" t="s">
        <v>155</v>
      </c>
      <c r="AO9" s="16">
        <v>126.97</v>
      </c>
      <c r="AP9" s="56" t="s">
        <v>133</v>
      </c>
      <c r="AQ9" s="57" t="s">
        <v>134</v>
      </c>
      <c r="AR9" s="57">
        <v>417.81</v>
      </c>
      <c r="AS9" s="56" t="s">
        <v>150</v>
      </c>
      <c r="AT9" s="57" t="s">
        <v>151</v>
      </c>
      <c r="AU9" s="57">
        <v>1077.23</v>
      </c>
      <c r="AV9" s="56" t="s">
        <v>175</v>
      </c>
      <c r="AW9" s="57" t="s">
        <v>176</v>
      </c>
      <c r="AX9" s="57">
        <v>1630.03</v>
      </c>
      <c r="AY9" s="12" t="s">
        <v>3</v>
      </c>
      <c r="AZ9" s="16"/>
      <c r="BA9" s="16">
        <v>6229.73</v>
      </c>
      <c r="BB9" s="15" t="s">
        <v>183</v>
      </c>
      <c r="BC9" s="16" t="s">
        <v>184</v>
      </c>
      <c r="BD9" s="16">
        <v>1539.74</v>
      </c>
      <c r="BE9" s="15" t="s">
        <v>196</v>
      </c>
      <c r="BF9" s="16" t="s">
        <v>197</v>
      </c>
      <c r="BG9" s="16">
        <v>180.46</v>
      </c>
      <c r="BH9" s="15" t="s">
        <v>208</v>
      </c>
      <c r="BI9" s="16" t="s">
        <v>207</v>
      </c>
      <c r="BJ9" s="16">
        <v>4056.01</v>
      </c>
      <c r="BK9" s="15" t="s">
        <v>217</v>
      </c>
      <c r="BL9" s="16" t="s">
        <v>218</v>
      </c>
      <c r="BM9" s="16">
        <v>1081.67</v>
      </c>
      <c r="BN9" s="15" t="s">
        <v>221</v>
      </c>
      <c r="BO9" s="16" t="s">
        <v>227</v>
      </c>
      <c r="BP9" s="16">
        <v>25458.48</v>
      </c>
      <c r="BS9" s="15" t="s">
        <v>187</v>
      </c>
      <c r="BT9" s="16"/>
      <c r="BU9" s="16">
        <v>115.87</v>
      </c>
      <c r="BV9" s="15" t="s">
        <v>263</v>
      </c>
      <c r="BW9" s="16" t="s">
        <v>265</v>
      </c>
      <c r="BX9" s="16">
        <v>596.48</v>
      </c>
      <c r="BY9" s="15" t="s">
        <v>274</v>
      </c>
      <c r="BZ9" s="16" t="s">
        <v>275</v>
      </c>
      <c r="CA9" s="16">
        <v>5697.44</v>
      </c>
      <c r="CB9" s="18" t="s">
        <v>287</v>
      </c>
      <c r="CC9" s="18" t="s">
        <v>288</v>
      </c>
      <c r="CD9" s="18">
        <v>254.88</v>
      </c>
      <c r="CE9" s="18" t="s">
        <v>204</v>
      </c>
      <c r="CF9" s="18" t="s">
        <v>297</v>
      </c>
      <c r="CG9" s="18">
        <v>1064.66</v>
      </c>
      <c r="CH9" s="18" t="s">
        <v>309</v>
      </c>
      <c r="CI9" s="18" t="s">
        <v>310</v>
      </c>
      <c r="CJ9" s="18">
        <v>387.88</v>
      </c>
      <c r="CK9" s="18" t="s">
        <v>320</v>
      </c>
      <c r="CL9" s="18" t="s">
        <v>321</v>
      </c>
      <c r="CM9" s="18">
        <v>347.17</v>
      </c>
      <c r="CN9" s="18" t="s">
        <v>299</v>
      </c>
      <c r="CO9" s="16" t="s">
        <v>326</v>
      </c>
      <c r="CP9" s="21">
        <v>193.94</v>
      </c>
      <c r="CQ9" s="18" t="s">
        <v>330</v>
      </c>
      <c r="CR9" s="16" t="s">
        <v>331</v>
      </c>
      <c r="CS9" s="21">
        <v>387.88</v>
      </c>
      <c r="CT9" s="18" t="s">
        <v>299</v>
      </c>
      <c r="CU9" s="16" t="s">
        <v>333</v>
      </c>
      <c r="CV9" s="21">
        <v>387.88</v>
      </c>
      <c r="CW9" s="18" t="s">
        <v>339</v>
      </c>
      <c r="CX9" s="16" t="s">
        <v>340</v>
      </c>
      <c r="CY9" s="21">
        <v>657.74</v>
      </c>
      <c r="CZ9" s="18" t="s">
        <v>350</v>
      </c>
      <c r="DA9" s="16" t="s">
        <v>351</v>
      </c>
      <c r="DB9" s="21">
        <v>193.94</v>
      </c>
      <c r="DE9" s="18" t="s">
        <v>360</v>
      </c>
      <c r="DF9" s="16" t="s">
        <v>361</v>
      </c>
      <c r="DG9" s="83">
        <v>330.46</v>
      </c>
      <c r="DH9" s="18" t="s">
        <v>276</v>
      </c>
      <c r="DI9" s="16" t="s">
        <v>365</v>
      </c>
      <c r="DJ9" s="65">
        <v>2894.62</v>
      </c>
      <c r="DK9" s="15" t="s">
        <v>374</v>
      </c>
      <c r="DL9" s="16" t="s">
        <v>375</v>
      </c>
      <c r="DM9" s="57">
        <v>1194.46</v>
      </c>
      <c r="DN9" s="15" t="s">
        <v>382</v>
      </c>
      <c r="DO9" s="16" t="s">
        <v>379</v>
      </c>
      <c r="DP9" s="84">
        <v>650.82</v>
      </c>
      <c r="DQ9" s="15" t="s">
        <v>243</v>
      </c>
      <c r="DR9" s="16" t="s">
        <v>387</v>
      </c>
      <c r="DS9" s="57">
        <v>170.35</v>
      </c>
      <c r="DT9" s="15"/>
      <c r="DU9" s="16"/>
      <c r="DV9" s="16"/>
      <c r="DW9" s="15" t="s">
        <v>393</v>
      </c>
      <c r="DX9" s="16" t="s">
        <v>394</v>
      </c>
      <c r="DY9" s="84">
        <v>393.46</v>
      </c>
      <c r="DZ9" s="15" t="s">
        <v>401</v>
      </c>
      <c r="EA9" s="16" t="s">
        <v>402</v>
      </c>
      <c r="EB9" s="57">
        <v>88450</v>
      </c>
      <c r="EC9" s="15" t="s">
        <v>408</v>
      </c>
      <c r="ED9" s="16" t="s">
        <v>409</v>
      </c>
      <c r="EE9" s="57">
        <v>1662.5</v>
      </c>
      <c r="EF9" s="15" t="s">
        <v>411</v>
      </c>
      <c r="EG9" s="16" t="s">
        <v>412</v>
      </c>
      <c r="EH9" s="57">
        <v>649.27</v>
      </c>
      <c r="EI9" s="15"/>
      <c r="EJ9" s="16"/>
      <c r="EK9" s="16"/>
      <c r="EL9" s="15" t="s">
        <v>417</v>
      </c>
      <c r="EM9" s="16" t="s">
        <v>418</v>
      </c>
      <c r="EN9" s="84">
        <v>122.18</v>
      </c>
      <c r="EO9" s="16"/>
      <c r="EP9" s="16"/>
    </row>
    <row r="10" spans="1:146" ht="38.25" customHeight="1">
      <c r="A10" s="15"/>
      <c r="B10" s="15"/>
      <c r="C10" s="22"/>
      <c r="D10" s="15"/>
      <c r="E10" s="22"/>
      <c r="F10" s="15"/>
      <c r="G10" s="22"/>
      <c r="H10" s="15"/>
      <c r="I10" s="22"/>
      <c r="J10" s="15"/>
      <c r="K10" s="22"/>
      <c r="L10" s="15"/>
      <c r="M10" s="22"/>
      <c r="N10" s="15"/>
      <c r="O10" s="22"/>
      <c r="P10" s="15"/>
      <c r="Q10" s="22"/>
      <c r="R10" s="15"/>
      <c r="S10" s="17">
        <f t="shared" si="0"/>
        <v>0</v>
      </c>
      <c r="T10" s="15" t="s">
        <v>36</v>
      </c>
      <c r="U10" s="16"/>
      <c r="V10" s="22"/>
      <c r="W10" s="56" t="s">
        <v>70</v>
      </c>
      <c r="X10" s="57" t="s">
        <v>71</v>
      </c>
      <c r="Y10" s="58">
        <v>252.77</v>
      </c>
      <c r="Z10" s="15"/>
      <c r="AA10" s="16"/>
      <c r="AB10" s="22"/>
      <c r="AC10" s="15" t="s">
        <v>107</v>
      </c>
      <c r="AD10" s="16" t="s">
        <v>108</v>
      </c>
      <c r="AE10" s="22">
        <v>126.97</v>
      </c>
      <c r="AF10" s="22"/>
      <c r="AG10" s="61" t="s">
        <v>100</v>
      </c>
      <c r="AH10" s="61" t="s">
        <v>101</v>
      </c>
      <c r="AI10" s="57">
        <f>2948.63/8</f>
        <v>368.57875</v>
      </c>
      <c r="AJ10" s="61" t="s">
        <v>87</v>
      </c>
      <c r="AK10" s="61" t="s">
        <v>116</v>
      </c>
      <c r="AL10" s="61">
        <v>7006.2</v>
      </c>
      <c r="AM10" s="15" t="s">
        <v>156</v>
      </c>
      <c r="AN10" s="16" t="s">
        <v>155</v>
      </c>
      <c r="AO10" s="18">
        <v>157.28</v>
      </c>
      <c r="AP10" s="61" t="s">
        <v>135</v>
      </c>
      <c r="AQ10" s="61" t="s">
        <v>136</v>
      </c>
      <c r="AR10" s="61">
        <v>737.16</v>
      </c>
      <c r="AS10" s="61" t="s">
        <v>152</v>
      </c>
      <c r="AT10" s="61" t="s">
        <v>153</v>
      </c>
      <c r="AU10" s="61">
        <v>217.51</v>
      </c>
      <c r="AV10" s="61" t="s">
        <v>177</v>
      </c>
      <c r="AW10" s="61" t="s">
        <v>178</v>
      </c>
      <c r="AX10" s="61">
        <v>4302.41</v>
      </c>
      <c r="AY10" s="15" t="s">
        <v>126</v>
      </c>
      <c r="AZ10" s="16"/>
      <c r="BA10" s="16">
        <v>6616.67</v>
      </c>
      <c r="BB10" s="18" t="s">
        <v>187</v>
      </c>
      <c r="BC10" s="20" t="s">
        <v>188</v>
      </c>
      <c r="BD10" s="16">
        <v>56.93</v>
      </c>
      <c r="BE10" s="18" t="s">
        <v>194</v>
      </c>
      <c r="BF10" s="20" t="s">
        <v>200</v>
      </c>
      <c r="BG10" s="16">
        <v>387.88</v>
      </c>
      <c r="BH10" s="15" t="s">
        <v>214</v>
      </c>
      <c r="BI10" s="16" t="s">
        <v>215</v>
      </c>
      <c r="BJ10" s="16">
        <v>96.97</v>
      </c>
      <c r="BK10" s="18" t="s">
        <v>219</v>
      </c>
      <c r="BL10" s="20" t="s">
        <v>218</v>
      </c>
      <c r="BM10" s="16">
        <v>3778.73</v>
      </c>
      <c r="BN10" s="18" t="s">
        <v>214</v>
      </c>
      <c r="BO10" s="20" t="s">
        <v>230</v>
      </c>
      <c r="BP10" s="16">
        <v>96.97</v>
      </c>
      <c r="BS10" s="18" t="s">
        <v>157</v>
      </c>
      <c r="BT10" s="20"/>
      <c r="BU10" s="19">
        <v>1044.84</v>
      </c>
      <c r="BV10" s="18" t="s">
        <v>157</v>
      </c>
      <c r="BW10" s="20"/>
      <c r="BX10" s="19">
        <v>1044.84</v>
      </c>
      <c r="BY10" s="18" t="s">
        <v>157</v>
      </c>
      <c r="BZ10" s="20"/>
      <c r="CA10" s="19">
        <v>1044.84</v>
      </c>
      <c r="CB10" s="18" t="s">
        <v>157</v>
      </c>
      <c r="CC10" s="20"/>
      <c r="CD10" s="19">
        <v>1044.84</v>
      </c>
      <c r="CE10" s="18" t="s">
        <v>157</v>
      </c>
      <c r="CF10" s="20"/>
      <c r="CG10" s="19">
        <v>1044.84</v>
      </c>
      <c r="CH10" s="18" t="s">
        <v>157</v>
      </c>
      <c r="CI10" s="20"/>
      <c r="CJ10" s="19">
        <v>1044.84</v>
      </c>
      <c r="CK10" s="18" t="s">
        <v>157</v>
      </c>
      <c r="CL10" s="20"/>
      <c r="CM10" s="19">
        <v>1044.84</v>
      </c>
      <c r="CN10" s="18" t="s">
        <v>157</v>
      </c>
      <c r="CO10" s="20"/>
      <c r="CP10" s="19">
        <v>1044.84</v>
      </c>
      <c r="CQ10" s="18" t="s">
        <v>157</v>
      </c>
      <c r="CR10" s="20"/>
      <c r="CS10" s="19">
        <v>1044.84</v>
      </c>
      <c r="CT10" s="18" t="s">
        <v>157</v>
      </c>
      <c r="CU10" s="20"/>
      <c r="CV10" s="19">
        <v>1044.84</v>
      </c>
      <c r="CW10" s="18" t="s">
        <v>157</v>
      </c>
      <c r="CX10" s="20"/>
      <c r="CY10" s="19">
        <v>1044.84</v>
      </c>
      <c r="CZ10" s="18" t="s">
        <v>157</v>
      </c>
      <c r="DA10" s="20"/>
      <c r="DB10" s="19">
        <v>1044.84</v>
      </c>
      <c r="DE10" s="18"/>
      <c r="DF10" s="20"/>
      <c r="DG10" s="19"/>
      <c r="DH10" s="18"/>
      <c r="DI10" s="20"/>
      <c r="DJ10" s="19"/>
      <c r="DK10" s="15" t="s">
        <v>249</v>
      </c>
      <c r="DL10" s="16"/>
      <c r="DM10" s="57">
        <v>115.76</v>
      </c>
      <c r="DN10" s="15" t="s">
        <v>249</v>
      </c>
      <c r="DO10" s="16"/>
      <c r="DP10" s="57">
        <v>115.76</v>
      </c>
      <c r="DQ10" s="15" t="s">
        <v>249</v>
      </c>
      <c r="DR10" s="16"/>
      <c r="DS10" s="57">
        <v>115.76</v>
      </c>
      <c r="DT10" s="15" t="s">
        <v>249</v>
      </c>
      <c r="DU10" s="16"/>
      <c r="DV10" s="57">
        <v>115.76</v>
      </c>
      <c r="DW10" s="15" t="s">
        <v>249</v>
      </c>
      <c r="DX10" s="16"/>
      <c r="DY10" s="57">
        <v>115.76</v>
      </c>
      <c r="DZ10" s="15" t="s">
        <v>249</v>
      </c>
      <c r="EA10" s="16"/>
      <c r="EB10" s="57">
        <v>115.76</v>
      </c>
      <c r="EC10" s="15" t="s">
        <v>249</v>
      </c>
      <c r="ED10" s="16"/>
      <c r="EE10" s="57">
        <v>115.76</v>
      </c>
      <c r="EF10" s="15" t="s">
        <v>249</v>
      </c>
      <c r="EG10" s="16"/>
      <c r="EH10" s="57">
        <v>115.76</v>
      </c>
      <c r="EI10" s="15" t="s">
        <v>249</v>
      </c>
      <c r="EJ10" s="16"/>
      <c r="EK10" s="57">
        <v>115.76</v>
      </c>
      <c r="EL10" s="15" t="s">
        <v>249</v>
      </c>
      <c r="EM10" s="16"/>
      <c r="EN10" s="57">
        <v>115.76</v>
      </c>
      <c r="EO10" s="16"/>
      <c r="EP10" s="16"/>
    </row>
    <row r="11" spans="1:146" ht="35.25" customHeight="1">
      <c r="A11" s="15"/>
      <c r="B11" s="15" t="s">
        <v>17</v>
      </c>
      <c r="C11" s="16">
        <v>38.69</v>
      </c>
      <c r="D11" s="15" t="s">
        <v>17</v>
      </c>
      <c r="E11" s="16">
        <v>38.69</v>
      </c>
      <c r="F11" s="15" t="s">
        <v>17</v>
      </c>
      <c r="G11" s="16">
        <v>38.69</v>
      </c>
      <c r="H11" s="15" t="s">
        <v>17</v>
      </c>
      <c r="I11" s="16">
        <v>38.69</v>
      </c>
      <c r="J11" s="15" t="s">
        <v>17</v>
      </c>
      <c r="K11" s="16">
        <v>38.69</v>
      </c>
      <c r="L11" s="15" t="s">
        <v>17</v>
      </c>
      <c r="M11" s="16">
        <v>38.69</v>
      </c>
      <c r="N11" s="15" t="s">
        <v>17</v>
      </c>
      <c r="O11" s="16">
        <v>38.69</v>
      </c>
      <c r="P11" s="15" t="s">
        <v>17</v>
      </c>
      <c r="Q11" s="16">
        <v>38.69</v>
      </c>
      <c r="R11" s="15" t="s">
        <v>17</v>
      </c>
      <c r="S11" s="17">
        <f t="shared" si="0"/>
        <v>309.52</v>
      </c>
      <c r="T11" s="15" t="s">
        <v>15</v>
      </c>
      <c r="U11" s="16"/>
      <c r="V11" s="22">
        <v>38.69</v>
      </c>
      <c r="W11" s="56" t="s">
        <v>72</v>
      </c>
      <c r="X11" s="57" t="s">
        <v>73</v>
      </c>
      <c r="Y11" s="58">
        <v>335.05</v>
      </c>
      <c r="Z11" s="15"/>
      <c r="AA11" s="16"/>
      <c r="AB11" s="16"/>
      <c r="AC11" s="15" t="s">
        <v>123</v>
      </c>
      <c r="AD11" s="16" t="s">
        <v>125</v>
      </c>
      <c r="AE11" s="22">
        <v>964.19</v>
      </c>
      <c r="AF11" s="22"/>
      <c r="AG11" s="56" t="s">
        <v>102</v>
      </c>
      <c r="AH11" s="57" t="s">
        <v>103</v>
      </c>
      <c r="AI11" s="62">
        <f>1578.45/7</f>
        <v>225.49285714285716</v>
      </c>
      <c r="AJ11" s="61" t="s">
        <v>117</v>
      </c>
      <c r="AK11" s="61" t="s">
        <v>118</v>
      </c>
      <c r="AL11" s="65">
        <v>748.73</v>
      </c>
      <c r="AM11" s="15" t="s">
        <v>157</v>
      </c>
      <c r="AN11" s="16" t="s">
        <v>158</v>
      </c>
      <c r="AO11" s="16">
        <v>964.19</v>
      </c>
      <c r="AP11" s="61" t="s">
        <v>137</v>
      </c>
      <c r="AQ11" s="61" t="s">
        <v>138</v>
      </c>
      <c r="AR11" s="65">
        <v>881.35</v>
      </c>
      <c r="AS11" s="15" t="s">
        <v>157</v>
      </c>
      <c r="AT11" s="16" t="s">
        <v>159</v>
      </c>
      <c r="AU11" s="16">
        <v>964.19</v>
      </c>
      <c r="AV11" s="15" t="s">
        <v>157</v>
      </c>
      <c r="AW11" s="16" t="s">
        <v>173</v>
      </c>
      <c r="AX11" s="16">
        <v>964.19</v>
      </c>
      <c r="AY11" s="18" t="s">
        <v>154</v>
      </c>
      <c r="AZ11" s="18" t="s">
        <v>189</v>
      </c>
      <c r="BA11" s="18">
        <v>126.97</v>
      </c>
      <c r="BB11" s="18" t="s">
        <v>154</v>
      </c>
      <c r="BC11" s="16" t="s">
        <v>185</v>
      </c>
      <c r="BD11" s="16">
        <v>126.97</v>
      </c>
      <c r="BE11" s="18" t="s">
        <v>154</v>
      </c>
      <c r="BF11" s="18" t="s">
        <v>198</v>
      </c>
      <c r="BG11" s="16">
        <v>126.97</v>
      </c>
      <c r="BH11" s="18" t="s">
        <v>154</v>
      </c>
      <c r="BI11" s="16"/>
      <c r="BJ11" s="16">
        <v>126.97</v>
      </c>
      <c r="BK11" s="18" t="s">
        <v>154</v>
      </c>
      <c r="BL11" s="16"/>
      <c r="BM11" s="16">
        <v>126.97</v>
      </c>
      <c r="BN11" s="18" t="s">
        <v>154</v>
      </c>
      <c r="BO11" s="16"/>
      <c r="BP11" s="16">
        <v>126.97</v>
      </c>
      <c r="BS11" s="18" t="s">
        <v>251</v>
      </c>
      <c r="BT11" s="18" t="s">
        <v>250</v>
      </c>
      <c r="BU11" s="16">
        <v>157.28</v>
      </c>
      <c r="BV11" s="18" t="s">
        <v>263</v>
      </c>
      <c r="BW11" s="18" t="s">
        <v>264</v>
      </c>
      <c r="BX11" s="16">
        <v>596.48</v>
      </c>
      <c r="BY11" s="18" t="s">
        <v>276</v>
      </c>
      <c r="BZ11" s="18" t="s">
        <v>277</v>
      </c>
      <c r="CA11" s="16">
        <v>2572.96</v>
      </c>
      <c r="CB11" s="18" t="s">
        <v>289</v>
      </c>
      <c r="CC11" s="18" t="s">
        <v>290</v>
      </c>
      <c r="CD11" s="16">
        <v>4423.36</v>
      </c>
      <c r="CE11" s="18" t="s">
        <v>301</v>
      </c>
      <c r="CF11" s="16" t="s">
        <v>302</v>
      </c>
      <c r="CG11" s="21">
        <v>133</v>
      </c>
      <c r="CH11" s="18" t="s">
        <v>204</v>
      </c>
      <c r="CI11" s="16" t="s">
        <v>310</v>
      </c>
      <c r="CJ11" s="21">
        <v>532.33</v>
      </c>
      <c r="CK11" s="18" t="s">
        <v>221</v>
      </c>
      <c r="CL11" s="16" t="s">
        <v>322</v>
      </c>
      <c r="CM11" s="21">
        <v>63646.2</v>
      </c>
      <c r="CN11" s="15" t="s">
        <v>299</v>
      </c>
      <c r="CO11" s="16" t="s">
        <v>327</v>
      </c>
      <c r="CP11" s="16">
        <v>193.94</v>
      </c>
      <c r="CQ11" s="15"/>
      <c r="CR11" s="16"/>
      <c r="CS11" s="16"/>
      <c r="CT11" s="15" t="s">
        <v>334</v>
      </c>
      <c r="CU11" s="16" t="s">
        <v>335</v>
      </c>
      <c r="CV11" s="16">
        <v>244.36</v>
      </c>
      <c r="CW11" s="15" t="s">
        <v>196</v>
      </c>
      <c r="CX11" s="16" t="s">
        <v>341</v>
      </c>
      <c r="CY11" s="16">
        <v>180.46</v>
      </c>
      <c r="CZ11" s="15" t="s">
        <v>352</v>
      </c>
      <c r="DA11" s="16" t="s">
        <v>353</v>
      </c>
      <c r="DB11" s="16">
        <v>1131.2</v>
      </c>
      <c r="DE11" s="15" t="s">
        <v>362</v>
      </c>
      <c r="DF11" s="16" t="s">
        <v>363</v>
      </c>
      <c r="DG11" s="57">
        <v>170.35</v>
      </c>
      <c r="DH11" s="15" t="s">
        <v>279</v>
      </c>
      <c r="DI11" s="16" t="s">
        <v>365</v>
      </c>
      <c r="DJ11" s="57">
        <v>681.4</v>
      </c>
      <c r="DK11" s="18" t="s">
        <v>251</v>
      </c>
      <c r="DL11" s="18"/>
      <c r="DM11" s="57">
        <v>77.17</v>
      </c>
      <c r="DN11" s="18" t="s">
        <v>251</v>
      </c>
      <c r="DO11" s="18"/>
      <c r="DP11" s="57">
        <v>77.17</v>
      </c>
      <c r="DQ11" s="18" t="s">
        <v>251</v>
      </c>
      <c r="DR11" s="18"/>
      <c r="DS11" s="57">
        <v>77.17</v>
      </c>
      <c r="DT11" s="18" t="s">
        <v>251</v>
      </c>
      <c r="DU11" s="18"/>
      <c r="DV11" s="57">
        <v>77.17</v>
      </c>
      <c r="DW11" s="18" t="s">
        <v>251</v>
      </c>
      <c r="DX11" s="18"/>
      <c r="DY11" s="57">
        <v>77.17</v>
      </c>
      <c r="DZ11" s="18" t="s">
        <v>251</v>
      </c>
      <c r="EA11" s="18"/>
      <c r="EB11" s="57">
        <v>77.17</v>
      </c>
      <c r="EC11" s="18" t="s">
        <v>251</v>
      </c>
      <c r="ED11" s="18"/>
      <c r="EE11" s="57">
        <v>77.17</v>
      </c>
      <c r="EF11" s="18" t="s">
        <v>251</v>
      </c>
      <c r="EG11" s="18"/>
      <c r="EH11" s="57">
        <v>77.17</v>
      </c>
      <c r="EI11" s="18" t="s">
        <v>251</v>
      </c>
      <c r="EJ11" s="18"/>
      <c r="EK11" s="57">
        <v>77.17</v>
      </c>
      <c r="EL11" s="18" t="s">
        <v>251</v>
      </c>
      <c r="EM11" s="18"/>
      <c r="EN11" s="57">
        <v>77.17</v>
      </c>
      <c r="EO11" s="16"/>
      <c r="EP11" s="16"/>
    </row>
    <row r="12" spans="1:146" ht="24" customHeight="1">
      <c r="A12" s="15"/>
      <c r="B12" s="15" t="s">
        <v>17</v>
      </c>
      <c r="C12" s="16">
        <v>116.08</v>
      </c>
      <c r="D12" s="15" t="s">
        <v>17</v>
      </c>
      <c r="E12" s="16">
        <v>116.08</v>
      </c>
      <c r="F12" s="15" t="s">
        <v>17</v>
      </c>
      <c r="G12" s="16">
        <v>116.08</v>
      </c>
      <c r="H12" s="15" t="s">
        <v>17</v>
      </c>
      <c r="I12" s="16">
        <v>116.08</v>
      </c>
      <c r="J12" s="15" t="s">
        <v>17</v>
      </c>
      <c r="K12" s="16">
        <v>116.08</v>
      </c>
      <c r="L12" s="15" t="s">
        <v>17</v>
      </c>
      <c r="M12" s="16">
        <v>116.08</v>
      </c>
      <c r="N12" s="15" t="s">
        <v>17</v>
      </c>
      <c r="O12" s="16">
        <v>116.08</v>
      </c>
      <c r="P12" s="15" t="s">
        <v>17</v>
      </c>
      <c r="Q12" s="16">
        <v>116.08</v>
      </c>
      <c r="R12" s="15" t="s">
        <v>17</v>
      </c>
      <c r="S12" s="17">
        <f t="shared" si="0"/>
        <v>928.6400000000001</v>
      </c>
      <c r="T12" s="15" t="s">
        <v>16</v>
      </c>
      <c r="U12" s="16"/>
      <c r="V12" s="22">
        <v>116.08</v>
      </c>
      <c r="W12" s="56" t="s">
        <v>74</v>
      </c>
      <c r="X12" s="57" t="s">
        <v>75</v>
      </c>
      <c r="Y12" s="58">
        <v>723.71</v>
      </c>
      <c r="Z12" s="12" t="s">
        <v>3</v>
      </c>
      <c r="AA12" s="16"/>
      <c r="AB12" s="16">
        <v>6152.35</v>
      </c>
      <c r="AC12" s="12" t="s">
        <v>3</v>
      </c>
      <c r="AD12" s="16"/>
      <c r="AE12" s="16">
        <v>6152.35</v>
      </c>
      <c r="AF12" s="16"/>
      <c r="AG12" s="56" t="s">
        <v>87</v>
      </c>
      <c r="AH12" s="57" t="s">
        <v>104</v>
      </c>
      <c r="AI12" s="62">
        <v>11596.72</v>
      </c>
      <c r="AJ12" s="56" t="s">
        <v>119</v>
      </c>
      <c r="AK12" s="57" t="s">
        <v>120</v>
      </c>
      <c r="AL12" s="62">
        <v>447.36</v>
      </c>
      <c r="AM12" s="12" t="s">
        <v>3</v>
      </c>
      <c r="AN12" s="16"/>
      <c r="AO12" s="16">
        <v>6229.73</v>
      </c>
      <c r="AP12" s="56" t="s">
        <v>139</v>
      </c>
      <c r="AQ12" s="57" t="s">
        <v>140</v>
      </c>
      <c r="AR12" s="57">
        <v>225.49</v>
      </c>
      <c r="AS12" s="18" t="s">
        <v>154</v>
      </c>
      <c r="AT12" s="18" t="s">
        <v>160</v>
      </c>
      <c r="AU12" s="18">
        <v>126.97</v>
      </c>
      <c r="AV12" s="18" t="s">
        <v>154</v>
      </c>
      <c r="AW12" s="18" t="s">
        <v>174</v>
      </c>
      <c r="AX12" s="18">
        <v>126.97</v>
      </c>
      <c r="AY12" s="15" t="s">
        <v>255</v>
      </c>
      <c r="AZ12" s="16"/>
      <c r="BA12" s="16">
        <v>38.62</v>
      </c>
      <c r="BB12" s="15" t="s">
        <v>157</v>
      </c>
      <c r="BC12" s="16" t="s">
        <v>186</v>
      </c>
      <c r="BD12" s="16">
        <v>964.19</v>
      </c>
      <c r="BE12" s="15" t="s">
        <v>157</v>
      </c>
      <c r="BF12" s="16" t="s">
        <v>199</v>
      </c>
      <c r="BG12" s="16">
        <v>964.19</v>
      </c>
      <c r="BH12" s="15" t="s">
        <v>157</v>
      </c>
      <c r="BI12" s="16"/>
      <c r="BJ12" s="16">
        <v>964.19</v>
      </c>
      <c r="BK12" s="15" t="s">
        <v>157</v>
      </c>
      <c r="BL12" s="16"/>
      <c r="BM12" s="16">
        <v>964.19</v>
      </c>
      <c r="BN12" s="15" t="s">
        <v>157</v>
      </c>
      <c r="BO12" s="16"/>
      <c r="BP12" s="16">
        <v>964.19</v>
      </c>
      <c r="BS12" s="12" t="s">
        <v>249</v>
      </c>
      <c r="BT12" s="16" t="s">
        <v>250</v>
      </c>
      <c r="BU12" s="21">
        <v>126.97</v>
      </c>
      <c r="BV12" s="18" t="s">
        <v>266</v>
      </c>
      <c r="BW12" s="16" t="s">
        <v>267</v>
      </c>
      <c r="BX12" s="21">
        <v>4021.8</v>
      </c>
      <c r="BY12" s="18" t="s">
        <v>278</v>
      </c>
      <c r="BZ12" s="16" t="s">
        <v>277</v>
      </c>
      <c r="CA12" s="21">
        <v>1731.36</v>
      </c>
      <c r="CB12" s="15" t="s">
        <v>187</v>
      </c>
      <c r="CC12" s="16"/>
      <c r="CD12" s="16">
        <v>115.87</v>
      </c>
      <c r="CE12" s="15" t="s">
        <v>187</v>
      </c>
      <c r="CF12" s="16"/>
      <c r="CG12" s="16">
        <v>115.87</v>
      </c>
      <c r="CH12" s="15" t="s">
        <v>187</v>
      </c>
      <c r="CI12" s="16"/>
      <c r="CJ12" s="16">
        <v>115.87</v>
      </c>
      <c r="CK12" s="15" t="s">
        <v>187</v>
      </c>
      <c r="CL12" s="16"/>
      <c r="CM12" s="16">
        <v>115.87</v>
      </c>
      <c r="CN12" s="15" t="s">
        <v>187</v>
      </c>
      <c r="CO12" s="16"/>
      <c r="CP12" s="16">
        <v>115.87</v>
      </c>
      <c r="CQ12" s="15" t="s">
        <v>187</v>
      </c>
      <c r="CR12" s="16"/>
      <c r="CS12" s="16">
        <v>115.87</v>
      </c>
      <c r="CT12" s="15" t="s">
        <v>187</v>
      </c>
      <c r="CU12" s="16"/>
      <c r="CV12" s="16">
        <v>115.87</v>
      </c>
      <c r="CW12" s="15" t="s">
        <v>187</v>
      </c>
      <c r="CX12" s="16"/>
      <c r="CY12" s="16">
        <v>115.87</v>
      </c>
      <c r="CZ12" s="15" t="s">
        <v>187</v>
      </c>
      <c r="DA12" s="16"/>
      <c r="DB12" s="16">
        <v>115.87</v>
      </c>
      <c r="DE12" s="15" t="s">
        <v>249</v>
      </c>
      <c r="DF12" s="16"/>
      <c r="DG12" s="57">
        <v>115.76</v>
      </c>
      <c r="DH12" s="15" t="s">
        <v>280</v>
      </c>
      <c r="DI12" s="16" t="s">
        <v>365</v>
      </c>
      <c r="DJ12" s="57">
        <v>2313.76</v>
      </c>
      <c r="DK12" s="15" t="s">
        <v>376</v>
      </c>
      <c r="DL12" s="16"/>
      <c r="DM12" s="57">
        <v>384.87</v>
      </c>
      <c r="DN12" s="15" t="s">
        <v>376</v>
      </c>
      <c r="DO12" s="16"/>
      <c r="DP12" s="57">
        <v>384.87</v>
      </c>
      <c r="DQ12" s="15" t="s">
        <v>376</v>
      </c>
      <c r="DR12" s="16"/>
      <c r="DS12" s="57">
        <v>384.87</v>
      </c>
      <c r="DT12" s="15" t="s">
        <v>376</v>
      </c>
      <c r="DU12" s="16"/>
      <c r="DV12" s="57">
        <v>384.87</v>
      </c>
      <c r="DW12" s="15" t="s">
        <v>376</v>
      </c>
      <c r="DX12" s="16"/>
      <c r="DY12" s="57">
        <v>384.87</v>
      </c>
      <c r="DZ12" s="15" t="s">
        <v>376</v>
      </c>
      <c r="EA12" s="16"/>
      <c r="EB12" s="57">
        <v>384.87</v>
      </c>
      <c r="EC12" s="15" t="s">
        <v>376</v>
      </c>
      <c r="ED12" s="16"/>
      <c r="EE12" s="57">
        <v>384.87</v>
      </c>
      <c r="EF12" s="15" t="s">
        <v>376</v>
      </c>
      <c r="EG12" s="16"/>
      <c r="EH12" s="57">
        <v>384.87</v>
      </c>
      <c r="EI12" s="15" t="s">
        <v>376</v>
      </c>
      <c r="EJ12" s="16"/>
      <c r="EK12" s="57">
        <v>384.87</v>
      </c>
      <c r="EL12" s="15" t="s">
        <v>376</v>
      </c>
      <c r="EM12" s="16"/>
      <c r="EN12" s="57">
        <v>384.87</v>
      </c>
      <c r="EO12" s="16"/>
      <c r="EP12" s="16"/>
    </row>
    <row r="13" spans="1:146" ht="34.5" customHeight="1">
      <c r="A13" s="15"/>
      <c r="B13" s="15" t="s">
        <v>17</v>
      </c>
      <c r="C13" s="16">
        <v>38.69</v>
      </c>
      <c r="D13" s="15" t="s">
        <v>17</v>
      </c>
      <c r="E13" s="16">
        <v>38.69</v>
      </c>
      <c r="F13" s="15" t="s">
        <v>17</v>
      </c>
      <c r="G13" s="16">
        <v>38.69</v>
      </c>
      <c r="H13" s="15" t="s">
        <v>17</v>
      </c>
      <c r="I13" s="16">
        <v>38.69</v>
      </c>
      <c r="J13" s="15" t="s">
        <v>17</v>
      </c>
      <c r="K13" s="16">
        <v>38.69</v>
      </c>
      <c r="L13" s="15" t="s">
        <v>17</v>
      </c>
      <c r="M13" s="16">
        <v>38.69</v>
      </c>
      <c r="N13" s="15" t="s">
        <v>17</v>
      </c>
      <c r="O13" s="16">
        <v>38.69</v>
      </c>
      <c r="P13" s="15" t="s">
        <v>17</v>
      </c>
      <c r="Q13" s="16">
        <v>38.69</v>
      </c>
      <c r="R13" s="15" t="s">
        <v>17</v>
      </c>
      <c r="S13" s="17">
        <f t="shared" si="0"/>
        <v>309.52</v>
      </c>
      <c r="T13" s="15" t="s">
        <v>9</v>
      </c>
      <c r="U13" s="16"/>
      <c r="V13" s="22">
        <v>38.69</v>
      </c>
      <c r="W13" s="56" t="s">
        <v>76</v>
      </c>
      <c r="X13" s="57" t="s">
        <v>77</v>
      </c>
      <c r="Y13" s="58">
        <v>670.1</v>
      </c>
      <c r="Z13" s="12" t="s">
        <v>5</v>
      </c>
      <c r="AA13" s="16"/>
      <c r="AB13" s="16">
        <v>2592.5</v>
      </c>
      <c r="AC13" s="12" t="s">
        <v>5</v>
      </c>
      <c r="AD13" s="16"/>
      <c r="AE13" s="16">
        <v>2592.5</v>
      </c>
      <c r="AF13" s="16"/>
      <c r="AG13" s="56" t="s">
        <v>105</v>
      </c>
      <c r="AH13" s="57" t="s">
        <v>106</v>
      </c>
      <c r="AI13" s="58">
        <f>447.36/7</f>
        <v>63.90857142857143</v>
      </c>
      <c r="AJ13" s="56" t="s">
        <v>121</v>
      </c>
      <c r="AK13" s="57" t="s">
        <v>122</v>
      </c>
      <c r="AL13" s="58">
        <v>2531.21</v>
      </c>
      <c r="AM13" s="15" t="s">
        <v>126</v>
      </c>
      <c r="AN13" s="16"/>
      <c r="AO13" s="16">
        <v>6616.67</v>
      </c>
      <c r="AP13" s="56" t="s">
        <v>141</v>
      </c>
      <c r="AQ13" s="57" t="s">
        <v>142</v>
      </c>
      <c r="AR13" s="58">
        <v>298.25</v>
      </c>
      <c r="AS13" s="18" t="s">
        <v>156</v>
      </c>
      <c r="AT13" s="18" t="s">
        <v>160</v>
      </c>
      <c r="AU13" s="21">
        <v>157.28</v>
      </c>
      <c r="AV13" s="18" t="s">
        <v>156</v>
      </c>
      <c r="AW13" s="18" t="s">
        <v>174</v>
      </c>
      <c r="AX13" s="21">
        <v>157.28</v>
      </c>
      <c r="AY13" s="15" t="s">
        <v>256</v>
      </c>
      <c r="AZ13" s="16"/>
      <c r="BA13" s="16">
        <v>38.62</v>
      </c>
      <c r="BB13" s="12" t="s">
        <v>3</v>
      </c>
      <c r="BC13" s="16"/>
      <c r="BD13" s="16">
        <v>6229.73</v>
      </c>
      <c r="BE13" s="12" t="s">
        <v>3</v>
      </c>
      <c r="BF13" s="16"/>
      <c r="BG13" s="16">
        <v>6229.73</v>
      </c>
      <c r="BH13" s="12" t="s">
        <v>3</v>
      </c>
      <c r="BI13" s="16"/>
      <c r="BJ13" s="16">
        <v>6229.73</v>
      </c>
      <c r="BK13" s="12" t="s">
        <v>3</v>
      </c>
      <c r="BL13" s="16"/>
      <c r="BM13" s="16">
        <v>6229.73</v>
      </c>
      <c r="BN13" s="12" t="s">
        <v>3</v>
      </c>
      <c r="BO13" s="16"/>
      <c r="BP13" s="16">
        <v>6229.73</v>
      </c>
      <c r="BS13" s="15" t="s">
        <v>243</v>
      </c>
      <c r="BT13" s="16" t="s">
        <v>244</v>
      </c>
      <c r="BU13" s="16">
        <v>302.84</v>
      </c>
      <c r="BV13" s="18" t="s">
        <v>266</v>
      </c>
      <c r="BW13" s="16" t="s">
        <v>267</v>
      </c>
      <c r="BX13" s="16">
        <v>2010.9</v>
      </c>
      <c r="BY13" s="18" t="s">
        <v>279</v>
      </c>
      <c r="BZ13" s="16" t="s">
        <v>277</v>
      </c>
      <c r="CA13" s="16">
        <v>302.84</v>
      </c>
      <c r="CB13" s="18" t="s">
        <v>291</v>
      </c>
      <c r="CC13" s="16" t="s">
        <v>292</v>
      </c>
      <c r="CD13" s="16">
        <v>310.07</v>
      </c>
      <c r="CE13" s="18" t="s">
        <v>303</v>
      </c>
      <c r="CF13" s="16" t="s">
        <v>304</v>
      </c>
      <c r="CG13" s="16">
        <v>348.74</v>
      </c>
      <c r="CH13" s="18" t="s">
        <v>311</v>
      </c>
      <c r="CI13" s="16" t="s">
        <v>312</v>
      </c>
      <c r="CJ13" s="16">
        <v>152.93</v>
      </c>
      <c r="CK13" s="18" t="s">
        <v>323</v>
      </c>
      <c r="CL13" s="16" t="s">
        <v>324</v>
      </c>
      <c r="CM13" s="16">
        <v>16405.78</v>
      </c>
      <c r="CN13" s="18" t="s">
        <v>206</v>
      </c>
      <c r="CO13" s="16" t="s">
        <v>328</v>
      </c>
      <c r="CP13" s="16">
        <v>677.52</v>
      </c>
      <c r="CQ13" s="18"/>
      <c r="CR13" s="16"/>
      <c r="CS13" s="16"/>
      <c r="CT13" s="18" t="s">
        <v>336</v>
      </c>
      <c r="CU13" s="20" t="s">
        <v>337</v>
      </c>
      <c r="CV13" s="16">
        <v>1206.52</v>
      </c>
      <c r="CW13" s="18" t="s">
        <v>342</v>
      </c>
      <c r="CX13" s="20" t="s">
        <v>343</v>
      </c>
      <c r="CY13" s="16">
        <v>615.71</v>
      </c>
      <c r="CZ13" s="18" t="s">
        <v>354</v>
      </c>
      <c r="DA13" s="20" t="s">
        <v>355</v>
      </c>
      <c r="DB13" s="16">
        <v>541.39</v>
      </c>
      <c r="DE13" s="18" t="s">
        <v>251</v>
      </c>
      <c r="DF13" s="18"/>
      <c r="DG13" s="57">
        <v>77.17</v>
      </c>
      <c r="DH13" s="18" t="s">
        <v>366</v>
      </c>
      <c r="DI13" s="20" t="s">
        <v>367</v>
      </c>
      <c r="DJ13" s="57">
        <v>8535.15</v>
      </c>
      <c r="DK13" s="18"/>
      <c r="DL13" s="20"/>
      <c r="DM13" s="16"/>
      <c r="DN13" s="15" t="s">
        <v>380</v>
      </c>
      <c r="DO13" s="16" t="s">
        <v>381</v>
      </c>
      <c r="DP13" s="84">
        <v>161</v>
      </c>
      <c r="DQ13" s="18" t="s">
        <v>388</v>
      </c>
      <c r="DR13" s="16" t="s">
        <v>389</v>
      </c>
      <c r="DS13" s="62">
        <v>161</v>
      </c>
      <c r="DT13" s="18"/>
      <c r="DU13" s="16"/>
      <c r="DV13" s="23"/>
      <c r="DW13" s="18" t="s">
        <v>395</v>
      </c>
      <c r="DX13" s="16" t="s">
        <v>396</v>
      </c>
      <c r="DY13" s="85">
        <v>207.08</v>
      </c>
      <c r="DZ13" s="18" t="s">
        <v>405</v>
      </c>
      <c r="EA13" s="16" t="s">
        <v>404</v>
      </c>
      <c r="EB13" s="85">
        <v>361.98</v>
      </c>
      <c r="EC13" s="18"/>
      <c r="ED13" s="16"/>
      <c r="EE13" s="23"/>
      <c r="EF13" s="18" t="s">
        <v>414</v>
      </c>
      <c r="EG13" s="16" t="s">
        <v>415</v>
      </c>
      <c r="EH13" s="62">
        <v>166.25</v>
      </c>
      <c r="EI13" s="18"/>
      <c r="EJ13" s="16"/>
      <c r="EK13" s="23"/>
      <c r="EL13" s="18" t="s">
        <v>421</v>
      </c>
      <c r="EM13" s="16" t="s">
        <v>422</v>
      </c>
      <c r="EN13" s="85">
        <v>658.23</v>
      </c>
      <c r="EO13" s="23"/>
      <c r="EP13" s="23"/>
    </row>
    <row r="14" spans="1:146" s="1" customFormat="1" ht="27.75" customHeight="1">
      <c r="A14" s="12"/>
      <c r="B14" s="15" t="s">
        <v>17</v>
      </c>
      <c r="C14" s="16">
        <f>SUM(C15:C25)</f>
        <v>3637.22</v>
      </c>
      <c r="D14" s="15" t="s">
        <v>17</v>
      </c>
      <c r="E14" s="16">
        <f>SUM(E15:E25)</f>
        <v>3637.22</v>
      </c>
      <c r="F14" s="15" t="s">
        <v>17</v>
      </c>
      <c r="G14" s="16">
        <f>SUM(G15:G25)</f>
        <v>3637.22</v>
      </c>
      <c r="H14" s="15" t="s">
        <v>17</v>
      </c>
      <c r="I14" s="16">
        <f>SUM(I15:I25)</f>
        <v>3637.22</v>
      </c>
      <c r="J14" s="15" t="s">
        <v>17</v>
      </c>
      <c r="K14" s="16">
        <f>SUM(K15:K25)</f>
        <v>3637.22</v>
      </c>
      <c r="L14" s="15" t="s">
        <v>17</v>
      </c>
      <c r="M14" s="16">
        <f>SUM(M15:M25)</f>
        <v>3637.22</v>
      </c>
      <c r="N14" s="15" t="s">
        <v>17</v>
      </c>
      <c r="O14" s="16">
        <f>SUM(O15:O25)</f>
        <v>3637.22</v>
      </c>
      <c r="P14" s="15" t="s">
        <v>17</v>
      </c>
      <c r="Q14" s="16">
        <f>SUM(Q15:Q25)</f>
        <v>3637.22</v>
      </c>
      <c r="R14" s="15" t="s">
        <v>17</v>
      </c>
      <c r="S14" s="17">
        <f t="shared" si="0"/>
        <v>29097.760000000002</v>
      </c>
      <c r="T14" s="15" t="s">
        <v>37</v>
      </c>
      <c r="U14" s="16"/>
      <c r="V14" s="16">
        <v>619.1</v>
      </c>
      <c r="W14" s="56" t="s">
        <v>78</v>
      </c>
      <c r="X14" s="57" t="s">
        <v>79</v>
      </c>
      <c r="Y14" s="57">
        <v>1442.05</v>
      </c>
      <c r="Z14" s="15" t="s">
        <v>123</v>
      </c>
      <c r="AA14" s="16"/>
      <c r="AB14" s="16">
        <v>964.19</v>
      </c>
      <c r="AC14" s="15"/>
      <c r="AD14" s="16"/>
      <c r="AE14" s="16"/>
      <c r="AF14" s="16"/>
      <c r="AG14" s="15" t="s">
        <v>109</v>
      </c>
      <c r="AH14" s="16" t="s">
        <v>110</v>
      </c>
      <c r="AI14" s="23">
        <v>157.28</v>
      </c>
      <c r="AJ14" s="59" t="s">
        <v>435</v>
      </c>
      <c r="AK14" s="60" t="s">
        <v>436</v>
      </c>
      <c r="AL14" s="60">
        <v>3049.62</v>
      </c>
      <c r="AM14" s="15" t="s">
        <v>255</v>
      </c>
      <c r="AN14" s="16"/>
      <c r="AO14" s="16">
        <v>38.62</v>
      </c>
      <c r="AP14" s="56" t="s">
        <v>143</v>
      </c>
      <c r="AQ14" s="57" t="s">
        <v>144</v>
      </c>
      <c r="AR14" s="57">
        <v>414.81</v>
      </c>
      <c r="AS14" s="12" t="s">
        <v>3</v>
      </c>
      <c r="AT14" s="16"/>
      <c r="AU14" s="16">
        <v>6229.73</v>
      </c>
      <c r="AV14" s="12" t="s">
        <v>3</v>
      </c>
      <c r="AW14" s="16"/>
      <c r="AX14" s="16">
        <v>6229.73</v>
      </c>
      <c r="AY14" s="15" t="s">
        <v>187</v>
      </c>
      <c r="AZ14" s="16"/>
      <c r="BA14" s="16">
        <v>115.87</v>
      </c>
      <c r="BB14" s="15" t="s">
        <v>126</v>
      </c>
      <c r="BC14" s="16"/>
      <c r="BD14" s="16">
        <v>6616.67</v>
      </c>
      <c r="BE14" s="15" t="s">
        <v>126</v>
      </c>
      <c r="BF14" s="16"/>
      <c r="BG14" s="16">
        <v>6616.67</v>
      </c>
      <c r="BH14" s="15" t="s">
        <v>126</v>
      </c>
      <c r="BI14" s="16"/>
      <c r="BJ14" s="16">
        <v>6616.67</v>
      </c>
      <c r="BK14" s="15" t="s">
        <v>126</v>
      </c>
      <c r="BL14" s="16"/>
      <c r="BM14" s="16">
        <v>6616.67</v>
      </c>
      <c r="BN14" s="15" t="s">
        <v>126</v>
      </c>
      <c r="BO14" s="16"/>
      <c r="BP14" s="16">
        <v>6616.67</v>
      </c>
      <c r="BQ14" s="10"/>
      <c r="BR14" s="10"/>
      <c r="BS14" s="15" t="s">
        <v>245</v>
      </c>
      <c r="BT14" s="16" t="s">
        <v>246</v>
      </c>
      <c r="BU14" s="16">
        <v>1789.44</v>
      </c>
      <c r="BV14" s="18" t="s">
        <v>266</v>
      </c>
      <c r="BW14" s="16" t="s">
        <v>267</v>
      </c>
      <c r="BX14" s="16">
        <v>938.4</v>
      </c>
      <c r="BY14" s="18" t="s">
        <v>280</v>
      </c>
      <c r="BZ14" s="16" t="s">
        <v>277</v>
      </c>
      <c r="CA14" s="16">
        <v>153.93</v>
      </c>
      <c r="CB14" s="15" t="s">
        <v>293</v>
      </c>
      <c r="CC14" s="16" t="s">
        <v>294</v>
      </c>
      <c r="CD14" s="21">
        <v>96.97</v>
      </c>
      <c r="CE14" s="15" t="s">
        <v>305</v>
      </c>
      <c r="CF14" s="16" t="s">
        <v>306</v>
      </c>
      <c r="CG14" s="21">
        <v>8608.8</v>
      </c>
      <c r="CH14" s="18" t="s">
        <v>313</v>
      </c>
      <c r="CI14" s="18" t="s">
        <v>312</v>
      </c>
      <c r="CJ14" s="16">
        <v>2144.88</v>
      </c>
      <c r="CK14" s="15" t="s">
        <v>256</v>
      </c>
      <c r="CL14" s="16"/>
      <c r="CM14" s="16">
        <v>670.29</v>
      </c>
      <c r="CN14" s="15" t="s">
        <v>256</v>
      </c>
      <c r="CO14" s="16"/>
      <c r="CP14" s="16">
        <v>670.29</v>
      </c>
      <c r="CQ14" s="15" t="s">
        <v>256</v>
      </c>
      <c r="CR14" s="16"/>
      <c r="CS14" s="16">
        <v>670.29</v>
      </c>
      <c r="CT14" s="15" t="s">
        <v>256</v>
      </c>
      <c r="CU14" s="16"/>
      <c r="CV14" s="16">
        <v>670.29</v>
      </c>
      <c r="CW14" s="15" t="s">
        <v>256</v>
      </c>
      <c r="CX14" s="16"/>
      <c r="CY14" s="16">
        <v>670.29</v>
      </c>
      <c r="CZ14" s="15" t="s">
        <v>256</v>
      </c>
      <c r="DA14" s="16"/>
      <c r="DB14" s="16">
        <v>670.29</v>
      </c>
      <c r="DC14" s="10"/>
      <c r="DD14" s="10"/>
      <c r="DE14" s="15" t="s">
        <v>376</v>
      </c>
      <c r="DF14" s="16"/>
      <c r="DG14" s="57">
        <v>384.87</v>
      </c>
      <c r="DH14" s="15" t="s">
        <v>368</v>
      </c>
      <c r="DI14" s="16" t="s">
        <v>367</v>
      </c>
      <c r="DJ14" s="57">
        <v>1969.65</v>
      </c>
      <c r="DK14" s="15"/>
      <c r="DL14" s="16"/>
      <c r="DM14" s="16"/>
      <c r="DN14" s="15"/>
      <c r="DO14" s="16"/>
      <c r="DP14" s="16"/>
      <c r="DQ14" s="15" t="s">
        <v>284</v>
      </c>
      <c r="DR14" s="16" t="s">
        <v>390</v>
      </c>
      <c r="DS14" s="84">
        <v>501.43</v>
      </c>
      <c r="DT14" s="15"/>
      <c r="DU14" s="16"/>
      <c r="DV14" s="16"/>
      <c r="DW14" s="15" t="s">
        <v>397</v>
      </c>
      <c r="DX14" s="16" t="s">
        <v>398</v>
      </c>
      <c r="DY14" s="57">
        <v>678.69</v>
      </c>
      <c r="DZ14" s="18" t="s">
        <v>403</v>
      </c>
      <c r="EA14" s="18" t="s">
        <v>404</v>
      </c>
      <c r="EB14" s="84">
        <v>73.11</v>
      </c>
      <c r="EC14" s="15"/>
      <c r="ED14" s="16"/>
      <c r="EE14" s="16"/>
      <c r="EF14" s="15" t="s">
        <v>424</v>
      </c>
      <c r="EG14" s="16" t="s">
        <v>425</v>
      </c>
      <c r="EH14" s="57">
        <v>649.27</v>
      </c>
      <c r="EI14" s="15"/>
      <c r="EJ14" s="16"/>
      <c r="EK14" s="16"/>
      <c r="EL14" s="18" t="s">
        <v>419</v>
      </c>
      <c r="EM14" s="18" t="s">
        <v>420</v>
      </c>
      <c r="EN14" s="57">
        <v>161</v>
      </c>
      <c r="EO14" s="16"/>
      <c r="EP14" s="16"/>
    </row>
    <row r="15" spans="1:146" ht="26.25" customHeight="1">
      <c r="A15" s="15"/>
      <c r="B15" s="15" t="s">
        <v>17</v>
      </c>
      <c r="C15" s="16">
        <v>619.1</v>
      </c>
      <c r="D15" s="15" t="s">
        <v>17</v>
      </c>
      <c r="E15" s="16">
        <v>619.1</v>
      </c>
      <c r="F15" s="15" t="s">
        <v>17</v>
      </c>
      <c r="G15" s="16">
        <v>619.1</v>
      </c>
      <c r="H15" s="15" t="s">
        <v>17</v>
      </c>
      <c r="I15" s="16">
        <v>619.1</v>
      </c>
      <c r="J15" s="15" t="s">
        <v>17</v>
      </c>
      <c r="K15" s="16">
        <v>619.1</v>
      </c>
      <c r="L15" s="15" t="s">
        <v>17</v>
      </c>
      <c r="M15" s="16">
        <v>619.1</v>
      </c>
      <c r="N15" s="15" t="s">
        <v>17</v>
      </c>
      <c r="O15" s="16">
        <v>619.1</v>
      </c>
      <c r="P15" s="15" t="s">
        <v>17</v>
      </c>
      <c r="Q15" s="16">
        <v>619.1</v>
      </c>
      <c r="R15" s="15" t="s">
        <v>17</v>
      </c>
      <c r="S15" s="17">
        <f t="shared" si="0"/>
        <v>4952.8</v>
      </c>
      <c r="T15" s="15" t="s">
        <v>38</v>
      </c>
      <c r="U15" s="16"/>
      <c r="V15" s="16">
        <v>38.69</v>
      </c>
      <c r="W15" s="15" t="s">
        <v>81</v>
      </c>
      <c r="X15" s="16" t="s">
        <v>80</v>
      </c>
      <c r="Y15" s="16">
        <v>268.04</v>
      </c>
      <c r="Z15" s="18" t="s">
        <v>4</v>
      </c>
      <c r="AA15" s="20"/>
      <c r="AB15" s="19">
        <v>126.97</v>
      </c>
      <c r="AC15" s="15"/>
      <c r="AD15" s="16"/>
      <c r="AE15" s="16"/>
      <c r="AF15" s="16"/>
      <c r="AG15" s="15" t="s">
        <v>123</v>
      </c>
      <c r="AH15" s="16" t="s">
        <v>124</v>
      </c>
      <c r="AI15" s="16">
        <v>964.19</v>
      </c>
      <c r="AJ15" s="12" t="s">
        <v>3</v>
      </c>
      <c r="AK15" s="16"/>
      <c r="AL15" s="16">
        <v>6229.73</v>
      </c>
      <c r="AM15" s="15" t="s">
        <v>256</v>
      </c>
      <c r="AN15" s="16"/>
      <c r="AO15" s="16">
        <v>38.62</v>
      </c>
      <c r="AP15" s="56" t="s">
        <v>145</v>
      </c>
      <c r="AQ15" s="57" t="s">
        <v>146</v>
      </c>
      <c r="AR15" s="57">
        <v>180.45</v>
      </c>
      <c r="AS15" s="15" t="s">
        <v>126</v>
      </c>
      <c r="AT15" s="16"/>
      <c r="AU15" s="16">
        <v>6616.67</v>
      </c>
      <c r="AV15" s="15" t="s">
        <v>126</v>
      </c>
      <c r="AW15" s="16"/>
      <c r="AX15" s="16">
        <v>6616.67</v>
      </c>
      <c r="AY15" s="15"/>
      <c r="AZ15" s="16"/>
      <c r="BA15" s="16"/>
      <c r="BB15" s="15" t="s">
        <v>255</v>
      </c>
      <c r="BC15" s="16"/>
      <c r="BD15" s="16">
        <v>38.62</v>
      </c>
      <c r="BE15" s="15" t="s">
        <v>202</v>
      </c>
      <c r="BF15" s="16" t="s">
        <v>203</v>
      </c>
      <c r="BG15" s="16">
        <v>583.57</v>
      </c>
      <c r="BH15" s="15" t="s">
        <v>204</v>
      </c>
      <c r="BI15" s="16" t="s">
        <v>209</v>
      </c>
      <c r="BJ15" s="16">
        <v>1064.66</v>
      </c>
      <c r="BK15" s="19" t="s">
        <v>204</v>
      </c>
      <c r="BL15" s="16" t="s">
        <v>218</v>
      </c>
      <c r="BM15" s="16">
        <v>1064.66</v>
      </c>
      <c r="BN15" s="15" t="s">
        <v>228</v>
      </c>
      <c r="BO15" s="16" t="s">
        <v>229</v>
      </c>
      <c r="BP15" s="16">
        <v>2359.01</v>
      </c>
      <c r="BS15" s="15" t="s">
        <v>247</v>
      </c>
      <c r="BT15" s="16" t="s">
        <v>248</v>
      </c>
      <c r="BU15" s="16">
        <v>620.14</v>
      </c>
      <c r="BV15" s="15" t="s">
        <v>268</v>
      </c>
      <c r="BW15" s="16" t="s">
        <v>267</v>
      </c>
      <c r="BX15" s="16">
        <v>479.23</v>
      </c>
      <c r="BY15" s="15" t="s">
        <v>281</v>
      </c>
      <c r="BZ15" s="16" t="s">
        <v>277</v>
      </c>
      <c r="CA15" s="16">
        <v>9699.15</v>
      </c>
      <c r="CB15" s="15" t="s">
        <v>295</v>
      </c>
      <c r="CC15" s="16" t="s">
        <v>294</v>
      </c>
      <c r="CD15" s="16">
        <v>96.97</v>
      </c>
      <c r="CE15" s="15" t="s">
        <v>221</v>
      </c>
      <c r="CF15" s="16" t="s">
        <v>307</v>
      </c>
      <c r="CG15" s="16">
        <v>7071.8</v>
      </c>
      <c r="CH15" s="15" t="s">
        <v>314</v>
      </c>
      <c r="CI15" s="16" t="s">
        <v>315</v>
      </c>
      <c r="CJ15" s="16">
        <v>327.26</v>
      </c>
      <c r="CK15" s="15"/>
      <c r="CL15" s="16"/>
      <c r="CM15" s="16"/>
      <c r="CN15" s="15"/>
      <c r="CO15" s="16"/>
      <c r="CP15" s="16"/>
      <c r="CQ15" s="15"/>
      <c r="CR15" s="16"/>
      <c r="CS15" s="16"/>
      <c r="CT15" s="15"/>
      <c r="CU15" s="16"/>
      <c r="CV15" s="16"/>
      <c r="CW15" s="15" t="s">
        <v>344</v>
      </c>
      <c r="CX15" s="16" t="s">
        <v>345</v>
      </c>
      <c r="CY15" s="16">
        <v>1064.66</v>
      </c>
      <c r="CZ15" s="15" t="s">
        <v>221</v>
      </c>
      <c r="DA15" s="16" t="s">
        <v>356</v>
      </c>
      <c r="DB15" s="16">
        <v>14143.6</v>
      </c>
      <c r="DE15" s="15"/>
      <c r="DF15" s="16"/>
      <c r="DG15" s="16"/>
      <c r="DH15" s="15" t="s">
        <v>369</v>
      </c>
      <c r="DI15" s="16" t="s">
        <v>367</v>
      </c>
      <c r="DJ15" s="57">
        <v>917.68</v>
      </c>
      <c r="DK15" s="15"/>
      <c r="DL15" s="16"/>
      <c r="DM15" s="16"/>
      <c r="DN15" s="15" t="s">
        <v>382</v>
      </c>
      <c r="DO15" s="16" t="s">
        <v>383</v>
      </c>
      <c r="DP15" s="84">
        <v>1897.44</v>
      </c>
      <c r="DQ15" s="15" t="s">
        <v>439</v>
      </c>
      <c r="DR15" s="16"/>
      <c r="DS15" s="57">
        <v>2125.03</v>
      </c>
      <c r="DT15" s="15"/>
      <c r="DU15" s="16"/>
      <c r="DV15" s="16"/>
      <c r="DW15" s="15" t="s">
        <v>399</v>
      </c>
      <c r="DX15" s="16" t="s">
        <v>398</v>
      </c>
      <c r="DY15" s="84">
        <v>64.06</v>
      </c>
      <c r="DZ15" s="15"/>
      <c r="EA15" s="16"/>
      <c r="EB15" s="16"/>
      <c r="EC15" s="15"/>
      <c r="ED15" s="16"/>
      <c r="EE15" s="16"/>
      <c r="EF15" s="15" t="s">
        <v>424</v>
      </c>
      <c r="EG15" s="16" t="s">
        <v>426</v>
      </c>
      <c r="EH15" s="57">
        <v>649.27</v>
      </c>
      <c r="EI15" s="15"/>
      <c r="EJ15" s="16"/>
      <c r="EK15" s="16"/>
      <c r="EL15" s="15"/>
      <c r="EM15" s="16"/>
      <c r="EN15" s="16"/>
      <c r="EO15" s="16"/>
      <c r="EP15" s="16"/>
    </row>
    <row r="16" spans="1:146" ht="33.75" customHeight="1">
      <c r="A16" s="15"/>
      <c r="B16" s="15" t="s">
        <v>17</v>
      </c>
      <c r="C16" s="16">
        <v>38.69</v>
      </c>
      <c r="D16" s="15" t="s">
        <v>17</v>
      </c>
      <c r="E16" s="16">
        <v>38.69</v>
      </c>
      <c r="F16" s="15" t="s">
        <v>17</v>
      </c>
      <c r="G16" s="16">
        <v>38.69</v>
      </c>
      <c r="H16" s="15" t="s">
        <v>17</v>
      </c>
      <c r="I16" s="16">
        <v>38.69</v>
      </c>
      <c r="J16" s="15" t="s">
        <v>17</v>
      </c>
      <c r="K16" s="16">
        <v>38.69</v>
      </c>
      <c r="L16" s="15" t="s">
        <v>17</v>
      </c>
      <c r="M16" s="16">
        <v>38.69</v>
      </c>
      <c r="N16" s="15" t="s">
        <v>17</v>
      </c>
      <c r="O16" s="16">
        <v>38.69</v>
      </c>
      <c r="P16" s="15" t="s">
        <v>17</v>
      </c>
      <c r="Q16" s="16">
        <v>38.69</v>
      </c>
      <c r="R16" s="15" t="s">
        <v>17</v>
      </c>
      <c r="S16" s="17">
        <f t="shared" si="0"/>
        <v>309.52</v>
      </c>
      <c r="T16" s="15" t="s">
        <v>39</v>
      </c>
      <c r="U16" s="16"/>
      <c r="V16" s="16">
        <v>154.78</v>
      </c>
      <c r="W16" s="56" t="s">
        <v>82</v>
      </c>
      <c r="X16" s="57" t="s">
        <v>83</v>
      </c>
      <c r="Y16" s="57">
        <v>721.03</v>
      </c>
      <c r="Z16" s="15"/>
      <c r="AA16" s="16"/>
      <c r="AB16" s="16"/>
      <c r="AC16" s="15"/>
      <c r="AD16" s="16"/>
      <c r="AE16" s="16"/>
      <c r="AF16" s="16"/>
      <c r="AG16" s="12" t="s">
        <v>3</v>
      </c>
      <c r="AH16" s="16"/>
      <c r="AI16" s="16">
        <v>6229.73</v>
      </c>
      <c r="AJ16" s="15" t="s">
        <v>126</v>
      </c>
      <c r="AK16" s="16"/>
      <c r="AL16" s="16">
        <v>6616.67</v>
      </c>
      <c r="AM16" s="15" t="s">
        <v>257</v>
      </c>
      <c r="AN16" s="16"/>
      <c r="AO16" s="16">
        <v>656.58</v>
      </c>
      <c r="AP16" s="56" t="s">
        <v>162</v>
      </c>
      <c r="AQ16" s="57" t="s">
        <v>163</v>
      </c>
      <c r="AR16" s="57">
        <v>2407.27</v>
      </c>
      <c r="AS16" s="15" t="s">
        <v>169</v>
      </c>
      <c r="AT16" s="16"/>
      <c r="AU16" s="16">
        <v>1502.47</v>
      </c>
      <c r="AV16" s="15" t="s">
        <v>169</v>
      </c>
      <c r="AW16" s="16"/>
      <c r="AX16" s="16">
        <v>1502.47</v>
      </c>
      <c r="AY16" s="15"/>
      <c r="AZ16" s="16"/>
      <c r="BA16" s="16"/>
      <c r="BB16" s="15" t="s">
        <v>256</v>
      </c>
      <c r="BC16" s="16"/>
      <c r="BD16" s="16">
        <v>38.62</v>
      </c>
      <c r="BE16" s="15" t="s">
        <v>204</v>
      </c>
      <c r="BF16" s="16" t="s">
        <v>205</v>
      </c>
      <c r="BG16" s="16">
        <v>1064.66</v>
      </c>
      <c r="BH16" s="15" t="s">
        <v>206</v>
      </c>
      <c r="BI16" s="16" t="s">
        <v>210</v>
      </c>
      <c r="BJ16" s="16">
        <v>338.76</v>
      </c>
      <c r="BK16" s="19" t="s">
        <v>204</v>
      </c>
      <c r="BL16" s="16" t="s">
        <v>220</v>
      </c>
      <c r="BM16" s="16">
        <v>1064.66</v>
      </c>
      <c r="BN16" s="15" t="s">
        <v>231</v>
      </c>
      <c r="BO16" s="16" t="s">
        <v>230</v>
      </c>
      <c r="BP16" s="16">
        <v>96.97</v>
      </c>
      <c r="BS16" s="15" t="s">
        <v>260</v>
      </c>
      <c r="BT16" s="16"/>
      <c r="BU16" s="16">
        <v>268.11</v>
      </c>
      <c r="BV16" s="15" t="s">
        <v>260</v>
      </c>
      <c r="BW16" s="16"/>
      <c r="BX16" s="16">
        <v>268.11</v>
      </c>
      <c r="BY16" s="15" t="s">
        <v>260</v>
      </c>
      <c r="BZ16" s="16"/>
      <c r="CA16" s="16">
        <v>268.11</v>
      </c>
      <c r="CB16" s="15" t="s">
        <v>260</v>
      </c>
      <c r="CC16" s="16"/>
      <c r="CD16" s="16">
        <v>268.11</v>
      </c>
      <c r="CE16" s="15" t="s">
        <v>260</v>
      </c>
      <c r="CF16" s="16"/>
      <c r="CG16" s="16">
        <v>268.11</v>
      </c>
      <c r="CH16" s="15" t="s">
        <v>260</v>
      </c>
      <c r="CI16" s="16"/>
      <c r="CJ16" s="16">
        <v>268.11</v>
      </c>
      <c r="CK16" s="15" t="s">
        <v>260</v>
      </c>
      <c r="CL16" s="16"/>
      <c r="CM16" s="16">
        <v>268.11</v>
      </c>
      <c r="CN16" s="15" t="s">
        <v>260</v>
      </c>
      <c r="CO16" s="16"/>
      <c r="CP16" s="16">
        <v>268.11</v>
      </c>
      <c r="CQ16" s="15" t="s">
        <v>260</v>
      </c>
      <c r="CR16" s="16"/>
      <c r="CS16" s="16">
        <v>268.11</v>
      </c>
      <c r="CT16" s="15" t="s">
        <v>260</v>
      </c>
      <c r="CU16" s="16"/>
      <c r="CV16" s="16">
        <v>268.11</v>
      </c>
      <c r="CW16" s="15" t="s">
        <v>260</v>
      </c>
      <c r="CX16" s="16"/>
      <c r="CY16" s="16">
        <v>268.11</v>
      </c>
      <c r="CZ16" s="15" t="s">
        <v>260</v>
      </c>
      <c r="DA16" s="16"/>
      <c r="DB16" s="16">
        <v>268.11</v>
      </c>
      <c r="DE16" s="15"/>
      <c r="DF16" s="16"/>
      <c r="DG16" s="16"/>
      <c r="DH16" s="15" t="s">
        <v>370</v>
      </c>
      <c r="DI16" s="16" t="s">
        <v>367</v>
      </c>
      <c r="DJ16" s="57">
        <v>656.55</v>
      </c>
      <c r="DK16" s="15"/>
      <c r="DL16" s="16"/>
      <c r="DM16" s="16"/>
      <c r="DN16" s="15" t="s">
        <v>384</v>
      </c>
      <c r="DO16" s="16" t="s">
        <v>383</v>
      </c>
      <c r="DP16" s="57">
        <v>1131.56</v>
      </c>
      <c r="DQ16" s="15"/>
      <c r="DR16" s="16"/>
      <c r="DS16" s="16"/>
      <c r="DT16" s="15"/>
      <c r="DU16" s="16"/>
      <c r="DV16" s="16"/>
      <c r="DW16" s="15"/>
      <c r="DX16" s="16"/>
      <c r="DY16" s="16"/>
      <c r="DZ16" s="15"/>
      <c r="EA16" s="16"/>
      <c r="EB16" s="16"/>
      <c r="EC16" s="15"/>
      <c r="ED16" s="16"/>
      <c r="EE16" s="16"/>
      <c r="EF16" s="18" t="s">
        <v>413</v>
      </c>
      <c r="EG16" s="18" t="s">
        <v>412</v>
      </c>
      <c r="EH16" s="57">
        <v>1298.54</v>
      </c>
      <c r="EI16" s="15"/>
      <c r="EJ16" s="16"/>
      <c r="EK16" s="16"/>
      <c r="EL16" s="15"/>
      <c r="EM16" s="16"/>
      <c r="EN16" s="16"/>
      <c r="EO16" s="16"/>
      <c r="EP16" s="16"/>
    </row>
    <row r="17" spans="1:146" ht="37.5" customHeight="1">
      <c r="A17" s="15"/>
      <c r="B17" s="15" t="s">
        <v>17</v>
      </c>
      <c r="C17" s="16">
        <v>154.78</v>
      </c>
      <c r="D17" s="15" t="s">
        <v>17</v>
      </c>
      <c r="E17" s="16">
        <v>154.78</v>
      </c>
      <c r="F17" s="15" t="s">
        <v>17</v>
      </c>
      <c r="G17" s="16">
        <v>154.78</v>
      </c>
      <c r="H17" s="15" t="s">
        <v>17</v>
      </c>
      <c r="I17" s="16">
        <v>154.78</v>
      </c>
      <c r="J17" s="15" t="s">
        <v>17</v>
      </c>
      <c r="K17" s="16">
        <v>154.78</v>
      </c>
      <c r="L17" s="15" t="s">
        <v>17</v>
      </c>
      <c r="M17" s="16">
        <v>154.78</v>
      </c>
      <c r="N17" s="15" t="s">
        <v>17</v>
      </c>
      <c r="O17" s="16">
        <v>154.78</v>
      </c>
      <c r="P17" s="15" t="s">
        <v>17</v>
      </c>
      <c r="Q17" s="16">
        <v>154.78</v>
      </c>
      <c r="R17" s="15" t="s">
        <v>17</v>
      </c>
      <c r="S17" s="17">
        <f t="shared" si="0"/>
        <v>1238.24</v>
      </c>
      <c r="T17" s="15" t="s">
        <v>40</v>
      </c>
      <c r="U17" s="16"/>
      <c r="V17" s="16">
        <v>503.02</v>
      </c>
      <c r="W17" s="56" t="s">
        <v>84</v>
      </c>
      <c r="X17" s="57" t="s">
        <v>85</v>
      </c>
      <c r="Y17" s="58">
        <v>721.03</v>
      </c>
      <c r="Z17" s="15"/>
      <c r="AA17" s="16"/>
      <c r="AB17" s="22"/>
      <c r="AC17" s="15"/>
      <c r="AD17" s="16"/>
      <c r="AE17" s="16"/>
      <c r="AF17" s="16"/>
      <c r="AG17" s="15" t="s">
        <v>126</v>
      </c>
      <c r="AH17" s="16"/>
      <c r="AI17" s="16">
        <v>6616.67</v>
      </c>
      <c r="AJ17" s="15" t="s">
        <v>123</v>
      </c>
      <c r="AK17" s="16"/>
      <c r="AL17" s="16">
        <v>964.19</v>
      </c>
      <c r="AM17" s="15" t="s">
        <v>187</v>
      </c>
      <c r="AN17" s="16"/>
      <c r="AO17" s="16">
        <v>115.87</v>
      </c>
      <c r="AP17" s="56" t="s">
        <v>164</v>
      </c>
      <c r="AQ17" s="57" t="s">
        <v>165</v>
      </c>
      <c r="AR17" s="57">
        <v>8000</v>
      </c>
      <c r="AS17" s="15" t="s">
        <v>255</v>
      </c>
      <c r="AT17" s="16"/>
      <c r="AU17" s="16">
        <v>38.62</v>
      </c>
      <c r="AV17" s="24" t="s">
        <v>239</v>
      </c>
      <c r="AW17" s="16" t="s">
        <v>240</v>
      </c>
      <c r="AX17" s="16">
        <v>762.08</v>
      </c>
      <c r="AY17" s="15"/>
      <c r="AZ17" s="16"/>
      <c r="BA17" s="16"/>
      <c r="BB17" s="15" t="s">
        <v>187</v>
      </c>
      <c r="BC17" s="16"/>
      <c r="BD17" s="16">
        <v>115.87</v>
      </c>
      <c r="BE17" s="15" t="s">
        <v>255</v>
      </c>
      <c r="BF17" s="16"/>
      <c r="BG17" s="16">
        <v>38.62</v>
      </c>
      <c r="BH17" s="15" t="s">
        <v>211</v>
      </c>
      <c r="BI17" s="16" t="s">
        <v>210</v>
      </c>
      <c r="BJ17" s="23">
        <v>1093.4</v>
      </c>
      <c r="BK17" s="15" t="s">
        <v>221</v>
      </c>
      <c r="BL17" s="16" t="s">
        <v>222</v>
      </c>
      <c r="BM17" s="16">
        <v>1767.95</v>
      </c>
      <c r="BN17" s="15" t="s">
        <v>232</v>
      </c>
      <c r="BO17" s="16" t="s">
        <v>233</v>
      </c>
      <c r="BP17" s="16">
        <v>1157.59</v>
      </c>
      <c r="BS17" s="15" t="s">
        <v>261</v>
      </c>
      <c r="BT17" s="16"/>
      <c r="BU17" s="16">
        <v>241.82</v>
      </c>
      <c r="BV17" s="15" t="s">
        <v>256</v>
      </c>
      <c r="BW17" s="16"/>
      <c r="BX17" s="16">
        <v>670.29</v>
      </c>
      <c r="BY17" s="15" t="s">
        <v>256</v>
      </c>
      <c r="BZ17" s="16"/>
      <c r="CA17" s="16">
        <v>670.29</v>
      </c>
      <c r="CB17" s="15" t="s">
        <v>256</v>
      </c>
      <c r="CC17" s="16"/>
      <c r="CD17" s="16">
        <v>670.29</v>
      </c>
      <c r="CE17" s="15" t="s">
        <v>261</v>
      </c>
      <c r="CF17" s="16"/>
      <c r="CG17" s="16">
        <v>241.82</v>
      </c>
      <c r="CH17" s="15" t="s">
        <v>256</v>
      </c>
      <c r="CI17" s="16"/>
      <c r="CJ17" s="16">
        <v>670.29</v>
      </c>
      <c r="CK17" s="15" t="s">
        <v>261</v>
      </c>
      <c r="CL17" s="16"/>
      <c r="CM17" s="16">
        <v>241.82</v>
      </c>
      <c r="CN17" s="15"/>
      <c r="CO17" s="16"/>
      <c r="CP17" s="16"/>
      <c r="CQ17" s="15"/>
      <c r="CR17" s="16"/>
      <c r="CS17" s="16"/>
      <c r="CT17" s="15" t="s">
        <v>261</v>
      </c>
      <c r="CU17" s="16"/>
      <c r="CV17" s="16">
        <v>241.82</v>
      </c>
      <c r="CW17" s="15"/>
      <c r="CX17" s="16"/>
      <c r="CY17" s="16"/>
      <c r="CZ17" s="15"/>
      <c r="DA17" s="16"/>
      <c r="DB17" s="16"/>
      <c r="DE17" s="15"/>
      <c r="DF17" s="16"/>
      <c r="DG17" s="16"/>
      <c r="DH17" s="15" t="s">
        <v>371</v>
      </c>
      <c r="DI17" s="16" t="s">
        <v>367</v>
      </c>
      <c r="DJ17" s="57">
        <v>649.27</v>
      </c>
      <c r="DK17" s="15"/>
      <c r="DL17" s="16"/>
      <c r="DM17" s="16"/>
      <c r="DN17" s="15" t="s">
        <v>385</v>
      </c>
      <c r="DO17" s="16" t="s">
        <v>383</v>
      </c>
      <c r="DP17" s="57">
        <v>9521.88</v>
      </c>
      <c r="DQ17" s="15"/>
      <c r="DR17" s="16"/>
      <c r="DS17" s="16"/>
      <c r="DT17" s="15"/>
      <c r="DU17" s="16"/>
      <c r="DV17" s="16"/>
      <c r="DW17" s="15"/>
      <c r="DX17" s="16"/>
      <c r="DY17" s="16"/>
      <c r="DZ17" s="15"/>
      <c r="EA17" s="16"/>
      <c r="EB17" s="16"/>
      <c r="EC17" s="15"/>
      <c r="ED17" s="16"/>
      <c r="EE17" s="16"/>
      <c r="EF17" s="15" t="s">
        <v>440</v>
      </c>
      <c r="EG17" s="16"/>
      <c r="EH17" s="57">
        <v>1298.52</v>
      </c>
      <c r="EI17" s="15"/>
      <c r="EJ17" s="16"/>
      <c r="EK17" s="16"/>
      <c r="EL17" s="15"/>
      <c r="EM17" s="16"/>
      <c r="EN17" s="16"/>
      <c r="EO17" s="16"/>
      <c r="EP17" s="16"/>
    </row>
    <row r="18" spans="1:146" ht="27" customHeight="1">
      <c r="A18" s="15"/>
      <c r="B18" s="15" t="s">
        <v>17</v>
      </c>
      <c r="C18" s="16">
        <v>503.02</v>
      </c>
      <c r="D18" s="15" t="s">
        <v>17</v>
      </c>
      <c r="E18" s="16">
        <v>503.02</v>
      </c>
      <c r="F18" s="15" t="s">
        <v>17</v>
      </c>
      <c r="G18" s="16">
        <v>503.02</v>
      </c>
      <c r="H18" s="15" t="s">
        <v>17</v>
      </c>
      <c r="I18" s="16">
        <v>503.02</v>
      </c>
      <c r="J18" s="15" t="s">
        <v>17</v>
      </c>
      <c r="K18" s="16">
        <v>503.02</v>
      </c>
      <c r="L18" s="15" t="s">
        <v>17</v>
      </c>
      <c r="M18" s="16">
        <v>503.02</v>
      </c>
      <c r="N18" s="15" t="s">
        <v>17</v>
      </c>
      <c r="O18" s="16">
        <v>503.02</v>
      </c>
      <c r="P18" s="15" t="s">
        <v>17</v>
      </c>
      <c r="Q18" s="16">
        <v>503.02</v>
      </c>
      <c r="R18" s="15" t="s">
        <v>17</v>
      </c>
      <c r="S18" s="17">
        <f t="shared" si="0"/>
        <v>4024.16</v>
      </c>
      <c r="T18" s="15" t="s">
        <v>41</v>
      </c>
      <c r="U18" s="16"/>
      <c r="V18" s="16">
        <v>38.69</v>
      </c>
      <c r="W18" s="12" t="s">
        <v>3</v>
      </c>
      <c r="X18" s="16"/>
      <c r="Y18" s="16">
        <v>6152.35</v>
      </c>
      <c r="Z18" s="15"/>
      <c r="AA18" s="16"/>
      <c r="AB18" s="16"/>
      <c r="AC18" s="15"/>
      <c r="AD18" s="16"/>
      <c r="AE18" s="16"/>
      <c r="AF18" s="16"/>
      <c r="AG18" s="15" t="s">
        <v>255</v>
      </c>
      <c r="AH18" s="16"/>
      <c r="AI18" s="16">
        <v>38.62</v>
      </c>
      <c r="AJ18" s="56" t="s">
        <v>109</v>
      </c>
      <c r="AK18" s="57"/>
      <c r="AL18" s="62">
        <v>157.28</v>
      </c>
      <c r="AM18" s="15"/>
      <c r="AN18" s="16"/>
      <c r="AO18" s="16"/>
      <c r="AP18" s="12" t="s">
        <v>3</v>
      </c>
      <c r="AQ18" s="16"/>
      <c r="AR18" s="16">
        <v>6229.73</v>
      </c>
      <c r="AS18" s="15" t="s">
        <v>256</v>
      </c>
      <c r="AT18" s="16"/>
      <c r="AU18" s="16">
        <v>38.62</v>
      </c>
      <c r="AV18" s="15" t="s">
        <v>255</v>
      </c>
      <c r="AW18" s="16"/>
      <c r="AX18" s="16">
        <v>38.62</v>
      </c>
      <c r="AY18" s="15"/>
      <c r="AZ18" s="16"/>
      <c r="BA18" s="16"/>
      <c r="BB18" s="15"/>
      <c r="BC18" s="16"/>
      <c r="BD18" s="16"/>
      <c r="BE18" s="15" t="s">
        <v>256</v>
      </c>
      <c r="BF18" s="16"/>
      <c r="BG18" s="16">
        <v>38.62</v>
      </c>
      <c r="BH18" s="15" t="s">
        <v>212</v>
      </c>
      <c r="BI18" s="16" t="s">
        <v>213</v>
      </c>
      <c r="BJ18" s="16">
        <v>1551.52</v>
      </c>
      <c r="BK18" s="15" t="s">
        <v>223</v>
      </c>
      <c r="BL18" s="16" t="s">
        <v>224</v>
      </c>
      <c r="BM18" s="16">
        <v>385.09</v>
      </c>
      <c r="BN18" s="15" t="s">
        <v>234</v>
      </c>
      <c r="BO18" s="16" t="s">
        <v>233</v>
      </c>
      <c r="BP18" s="16">
        <v>320.04</v>
      </c>
      <c r="BS18" s="15" t="s">
        <v>317</v>
      </c>
      <c r="BT18" s="16"/>
      <c r="BU18" s="16">
        <v>6218.14</v>
      </c>
      <c r="BV18" s="15" t="s">
        <v>196</v>
      </c>
      <c r="BW18" s="16" t="s">
        <v>269</v>
      </c>
      <c r="BX18" s="16">
        <v>180.43</v>
      </c>
      <c r="BY18" s="15" t="s">
        <v>238</v>
      </c>
      <c r="BZ18" s="16" t="s">
        <v>277</v>
      </c>
      <c r="CA18" s="16">
        <v>816.3</v>
      </c>
      <c r="CB18" s="15" t="s">
        <v>221</v>
      </c>
      <c r="CC18" s="16" t="s">
        <v>298</v>
      </c>
      <c r="CD18" s="16">
        <v>7071.8</v>
      </c>
      <c r="CE18" s="15" t="s">
        <v>256</v>
      </c>
      <c r="CF18" s="16"/>
      <c r="CG18" s="16">
        <v>670.29</v>
      </c>
      <c r="CH18" s="15" t="s">
        <v>221</v>
      </c>
      <c r="CI18" s="16" t="s">
        <v>316</v>
      </c>
      <c r="CJ18" s="16">
        <v>10607.7</v>
      </c>
      <c r="CK18" s="15"/>
      <c r="CL18" s="16"/>
      <c r="CM18" s="16"/>
      <c r="CN18" s="15"/>
      <c r="CO18" s="16"/>
      <c r="CP18" s="16"/>
      <c r="CQ18" s="15"/>
      <c r="CR18" s="16"/>
      <c r="CS18" s="16"/>
      <c r="CT18" s="15"/>
      <c r="CU18" s="16"/>
      <c r="CV18" s="16"/>
      <c r="CW18" s="15" t="s">
        <v>346</v>
      </c>
      <c r="CX18" s="16" t="s">
        <v>347</v>
      </c>
      <c r="CY18" s="16">
        <v>1154.2</v>
      </c>
      <c r="CZ18" s="15"/>
      <c r="DA18" s="16"/>
      <c r="DB18" s="16"/>
      <c r="DE18" s="15"/>
      <c r="DF18" s="16"/>
      <c r="DG18" s="16"/>
      <c r="DH18" s="15" t="s">
        <v>372</v>
      </c>
      <c r="DI18" s="16" t="s">
        <v>367</v>
      </c>
      <c r="DJ18" s="57">
        <v>324.63</v>
      </c>
      <c r="DK18" s="15"/>
      <c r="DL18" s="16"/>
      <c r="DM18" s="16"/>
      <c r="DN18" s="15"/>
      <c r="DO18" s="16"/>
      <c r="DP18" s="16"/>
      <c r="DQ18" s="15"/>
      <c r="DR18" s="16"/>
      <c r="DS18" s="16"/>
      <c r="DT18" s="15"/>
      <c r="DU18" s="16"/>
      <c r="DV18" s="16"/>
      <c r="DW18" s="15"/>
      <c r="DX18" s="16"/>
      <c r="DY18" s="16"/>
      <c r="DZ18" s="15"/>
      <c r="EA18" s="16"/>
      <c r="EB18" s="16"/>
      <c r="EC18" s="15"/>
      <c r="ED18" s="16"/>
      <c r="EE18" s="16"/>
      <c r="EF18" s="15"/>
      <c r="EG18" s="16"/>
      <c r="EH18" s="16"/>
      <c r="EI18" s="15"/>
      <c r="EJ18" s="16"/>
      <c r="EK18" s="16"/>
      <c r="EL18" s="15"/>
      <c r="EM18" s="16"/>
      <c r="EN18" s="16"/>
      <c r="EO18" s="16"/>
      <c r="EP18" s="16"/>
    </row>
    <row r="19" spans="1:146" ht="30.75" customHeight="1">
      <c r="A19" s="15"/>
      <c r="B19" s="15" t="s">
        <v>17</v>
      </c>
      <c r="C19" s="16">
        <v>38.69</v>
      </c>
      <c r="D19" s="15" t="s">
        <v>17</v>
      </c>
      <c r="E19" s="16">
        <v>38.69</v>
      </c>
      <c r="F19" s="15" t="s">
        <v>17</v>
      </c>
      <c r="G19" s="16">
        <v>38.69</v>
      </c>
      <c r="H19" s="15" t="s">
        <v>17</v>
      </c>
      <c r="I19" s="16">
        <v>38.69</v>
      </c>
      <c r="J19" s="15" t="s">
        <v>17</v>
      </c>
      <c r="K19" s="16">
        <v>38.69</v>
      </c>
      <c r="L19" s="15" t="s">
        <v>17</v>
      </c>
      <c r="M19" s="16">
        <v>38.69</v>
      </c>
      <c r="N19" s="15" t="s">
        <v>17</v>
      </c>
      <c r="O19" s="16">
        <v>38.69</v>
      </c>
      <c r="P19" s="15" t="s">
        <v>17</v>
      </c>
      <c r="Q19" s="16">
        <v>38.69</v>
      </c>
      <c r="R19" s="15" t="s">
        <v>17</v>
      </c>
      <c r="S19" s="17">
        <f t="shared" si="0"/>
        <v>309.52</v>
      </c>
      <c r="T19" s="15" t="s">
        <v>42</v>
      </c>
      <c r="U19" s="16"/>
      <c r="V19" s="16">
        <v>541.72</v>
      </c>
      <c r="W19" s="12" t="s">
        <v>5</v>
      </c>
      <c r="X19" s="16"/>
      <c r="Y19" s="16">
        <v>2592.5</v>
      </c>
      <c r="Z19" s="15"/>
      <c r="AA19" s="16"/>
      <c r="AB19" s="16"/>
      <c r="AC19" s="15"/>
      <c r="AD19" s="16"/>
      <c r="AE19" s="16"/>
      <c r="AF19" s="16"/>
      <c r="AG19" s="15" t="s">
        <v>256</v>
      </c>
      <c r="AH19" s="16"/>
      <c r="AI19" s="16">
        <v>38.62</v>
      </c>
      <c r="AJ19" s="15" t="s">
        <v>169</v>
      </c>
      <c r="AK19" s="16"/>
      <c r="AL19" s="16">
        <v>5837.63</v>
      </c>
      <c r="AM19" s="15"/>
      <c r="AN19" s="16"/>
      <c r="AO19" s="16"/>
      <c r="AP19" s="18" t="s">
        <v>154</v>
      </c>
      <c r="AQ19" s="16" t="s">
        <v>166</v>
      </c>
      <c r="AR19" s="22">
        <v>126.97</v>
      </c>
      <c r="AS19" s="15" t="s">
        <v>187</v>
      </c>
      <c r="AT19" s="16"/>
      <c r="AU19" s="16">
        <v>115.87</v>
      </c>
      <c r="AV19" s="15" t="s">
        <v>256</v>
      </c>
      <c r="AW19" s="16"/>
      <c r="AX19" s="16">
        <v>38.62</v>
      </c>
      <c r="AY19" s="15"/>
      <c r="AZ19" s="16"/>
      <c r="BA19" s="16"/>
      <c r="BB19" s="15"/>
      <c r="BC19" s="16"/>
      <c r="BD19" s="16"/>
      <c r="BE19" s="15" t="s">
        <v>257</v>
      </c>
      <c r="BF19" s="16"/>
      <c r="BG19" s="16">
        <v>656.58</v>
      </c>
      <c r="BH19" s="15" t="s">
        <v>204</v>
      </c>
      <c r="BI19" s="16" t="s">
        <v>215</v>
      </c>
      <c r="BJ19" s="16">
        <v>1064.66</v>
      </c>
      <c r="BK19" s="15" t="s">
        <v>241</v>
      </c>
      <c r="BL19" s="16"/>
      <c r="BM19" s="16">
        <v>204.5</v>
      </c>
      <c r="BN19" s="15" t="s">
        <v>196</v>
      </c>
      <c r="BO19" s="16" t="s">
        <v>235</v>
      </c>
      <c r="BP19" s="16">
        <v>416.81</v>
      </c>
      <c r="BS19" s="15" t="s">
        <v>318</v>
      </c>
      <c r="BT19" s="16"/>
      <c r="BU19" s="16">
        <v>1931.1</v>
      </c>
      <c r="BV19" s="15" t="s">
        <v>214</v>
      </c>
      <c r="BW19" s="16" t="s">
        <v>270</v>
      </c>
      <c r="BX19" s="16">
        <v>96.97</v>
      </c>
      <c r="BY19" s="15" t="s">
        <v>202</v>
      </c>
      <c r="BZ19" s="16" t="s">
        <v>277</v>
      </c>
      <c r="CA19" s="16">
        <v>8753.55</v>
      </c>
      <c r="CB19" s="15" t="s">
        <v>299</v>
      </c>
      <c r="CC19" s="16" t="s">
        <v>300</v>
      </c>
      <c r="CD19" s="16">
        <v>581.82</v>
      </c>
      <c r="CE19" s="15"/>
      <c r="CF19" s="16"/>
      <c r="CG19" s="16"/>
      <c r="CH19" s="15"/>
      <c r="CI19" s="16"/>
      <c r="CJ19" s="16"/>
      <c r="CK19" s="15"/>
      <c r="CL19" s="16"/>
      <c r="CM19" s="16"/>
      <c r="CN19" s="15"/>
      <c r="CO19" s="16"/>
      <c r="CP19" s="16"/>
      <c r="CQ19" s="15"/>
      <c r="CR19" s="16"/>
      <c r="CS19" s="16"/>
      <c r="CT19" s="15"/>
      <c r="CU19" s="16"/>
      <c r="CV19" s="16"/>
      <c r="CW19" s="18" t="s">
        <v>211</v>
      </c>
      <c r="CX19" s="16" t="s">
        <v>348</v>
      </c>
      <c r="CY19" s="21">
        <v>2186.8</v>
      </c>
      <c r="CZ19" s="18"/>
      <c r="DA19" s="16"/>
      <c r="DB19" s="21"/>
      <c r="DE19" s="18"/>
      <c r="DF19" s="16"/>
      <c r="DG19" s="21"/>
      <c r="DH19" s="15" t="s">
        <v>249</v>
      </c>
      <c r="DI19" s="16"/>
      <c r="DJ19" s="57">
        <v>115.76</v>
      </c>
      <c r="DK19" s="18"/>
      <c r="DL19" s="16"/>
      <c r="DM19" s="21"/>
      <c r="DN19" s="18"/>
      <c r="DO19" s="16"/>
      <c r="DP19" s="21"/>
      <c r="DQ19" s="18"/>
      <c r="DR19" s="16"/>
      <c r="DS19" s="21"/>
      <c r="DT19" s="18"/>
      <c r="DU19" s="16"/>
      <c r="DV19" s="21"/>
      <c r="DW19" s="18"/>
      <c r="DX19" s="16"/>
      <c r="DY19" s="21"/>
      <c r="DZ19" s="18"/>
      <c r="EA19" s="16"/>
      <c r="EB19" s="21"/>
      <c r="EC19" s="18"/>
      <c r="ED19" s="16"/>
      <c r="EE19" s="21"/>
      <c r="EF19" s="18"/>
      <c r="EG19" s="16"/>
      <c r="EH19" s="21"/>
      <c r="EI19" s="18"/>
      <c r="EJ19" s="16"/>
      <c r="EK19" s="21"/>
      <c r="EL19" s="18"/>
      <c r="EM19" s="16"/>
      <c r="EN19" s="21"/>
      <c r="EO19" s="21"/>
      <c r="EP19" s="21"/>
    </row>
    <row r="20" spans="1:146" ht="22.5">
      <c r="A20" s="15"/>
      <c r="B20" s="15" t="s">
        <v>17</v>
      </c>
      <c r="C20" s="16">
        <v>541.72</v>
      </c>
      <c r="D20" s="15" t="s">
        <v>17</v>
      </c>
      <c r="E20" s="16">
        <v>541.72</v>
      </c>
      <c r="F20" s="15" t="s">
        <v>17</v>
      </c>
      <c r="G20" s="16">
        <v>541.72</v>
      </c>
      <c r="H20" s="15" t="s">
        <v>17</v>
      </c>
      <c r="I20" s="16">
        <v>541.72</v>
      </c>
      <c r="J20" s="15" t="s">
        <v>17</v>
      </c>
      <c r="K20" s="16">
        <v>541.72</v>
      </c>
      <c r="L20" s="15" t="s">
        <v>17</v>
      </c>
      <c r="M20" s="16">
        <v>541.72</v>
      </c>
      <c r="N20" s="15" t="s">
        <v>17</v>
      </c>
      <c r="O20" s="16">
        <v>541.72</v>
      </c>
      <c r="P20" s="15" t="s">
        <v>17</v>
      </c>
      <c r="Q20" s="16">
        <v>541.72</v>
      </c>
      <c r="R20" s="15" t="s">
        <v>17</v>
      </c>
      <c r="S20" s="17">
        <f t="shared" si="0"/>
        <v>4333.760000000001</v>
      </c>
      <c r="T20" s="15" t="s">
        <v>43</v>
      </c>
      <c r="U20" s="16"/>
      <c r="V20" s="16">
        <v>38.69</v>
      </c>
      <c r="W20" s="15" t="s">
        <v>123</v>
      </c>
      <c r="X20" s="16"/>
      <c r="Y20" s="16">
        <v>964.19</v>
      </c>
      <c r="Z20" s="15"/>
      <c r="AA20" s="16"/>
      <c r="AB20" s="16"/>
      <c r="AC20" s="15"/>
      <c r="AD20" s="16"/>
      <c r="AE20" s="16"/>
      <c r="AF20" s="16"/>
      <c r="AG20" s="15" t="s">
        <v>187</v>
      </c>
      <c r="AH20" s="16"/>
      <c r="AI20" s="16">
        <v>115.87</v>
      </c>
      <c r="AJ20" s="15" t="s">
        <v>255</v>
      </c>
      <c r="AK20" s="16"/>
      <c r="AL20" s="16">
        <v>38.62</v>
      </c>
      <c r="AM20" s="15"/>
      <c r="AN20" s="16"/>
      <c r="AO20" s="23"/>
      <c r="AP20" s="15" t="s">
        <v>156</v>
      </c>
      <c r="AQ20" s="16" t="s">
        <v>166</v>
      </c>
      <c r="AR20" s="16">
        <v>157.28</v>
      </c>
      <c r="AS20" s="15"/>
      <c r="AT20" s="16"/>
      <c r="AU20" s="23"/>
      <c r="AV20" s="15" t="s">
        <v>257</v>
      </c>
      <c r="AW20" s="16"/>
      <c r="AX20" s="16">
        <v>656.58</v>
      </c>
      <c r="AY20" s="15"/>
      <c r="AZ20" s="16"/>
      <c r="BA20" s="23"/>
      <c r="BB20" s="15"/>
      <c r="BC20" s="16"/>
      <c r="BD20" s="23"/>
      <c r="BE20" s="15" t="s">
        <v>187</v>
      </c>
      <c r="BF20" s="16"/>
      <c r="BG20" s="16">
        <v>115.87</v>
      </c>
      <c r="BH20" s="15" t="s">
        <v>255</v>
      </c>
      <c r="BI20" s="16"/>
      <c r="BJ20" s="16">
        <v>38.62</v>
      </c>
      <c r="BK20" s="15" t="s">
        <v>255</v>
      </c>
      <c r="BL20" s="16"/>
      <c r="BM20" s="16">
        <v>38.62</v>
      </c>
      <c r="BN20" s="15" t="s">
        <v>236</v>
      </c>
      <c r="BO20" s="16" t="s">
        <v>237</v>
      </c>
      <c r="BP20" s="23">
        <v>450.05</v>
      </c>
      <c r="BS20" s="15" t="s">
        <v>256</v>
      </c>
      <c r="BT20" s="16"/>
      <c r="BU20" s="16">
        <v>670.29</v>
      </c>
      <c r="BV20" s="15" t="s">
        <v>211</v>
      </c>
      <c r="BW20" s="16" t="s">
        <v>271</v>
      </c>
      <c r="BX20" s="23">
        <v>2186.8</v>
      </c>
      <c r="BY20" s="15" t="s">
        <v>282</v>
      </c>
      <c r="BZ20" s="16" t="s">
        <v>283</v>
      </c>
      <c r="CA20" s="23">
        <v>180.46</v>
      </c>
      <c r="CB20" s="15" t="s">
        <v>261</v>
      </c>
      <c r="CC20" s="16"/>
      <c r="CD20" s="16">
        <v>241.82</v>
      </c>
      <c r="CE20" s="15"/>
      <c r="CF20" s="16"/>
      <c r="CG20" s="23"/>
      <c r="CH20" s="15"/>
      <c r="CI20" s="16"/>
      <c r="CJ20" s="23"/>
      <c r="CK20" s="15"/>
      <c r="CL20" s="16"/>
      <c r="CM20" s="23"/>
      <c r="CN20" s="15"/>
      <c r="CO20" s="16"/>
      <c r="CP20" s="23"/>
      <c r="CQ20" s="15"/>
      <c r="CR20" s="16"/>
      <c r="CS20" s="23"/>
      <c r="CT20" s="15"/>
      <c r="CU20" s="16"/>
      <c r="CV20" s="23"/>
      <c r="CW20" s="15"/>
      <c r="CX20" s="16"/>
      <c r="CY20" s="23"/>
      <c r="CZ20" s="15"/>
      <c r="DA20" s="16"/>
      <c r="DB20" s="23"/>
      <c r="DE20" s="15"/>
      <c r="DF20" s="16"/>
      <c r="DG20" s="23"/>
      <c r="DH20" s="18" t="s">
        <v>251</v>
      </c>
      <c r="DI20" s="18"/>
      <c r="DJ20" s="57">
        <v>77.17</v>
      </c>
      <c r="DK20" s="15"/>
      <c r="DL20" s="16"/>
      <c r="DM20" s="23"/>
      <c r="DN20" s="15"/>
      <c r="DO20" s="16"/>
      <c r="DP20" s="23"/>
      <c r="DQ20" s="15"/>
      <c r="DR20" s="16"/>
      <c r="DS20" s="23"/>
      <c r="DT20" s="15"/>
      <c r="DU20" s="16"/>
      <c r="DV20" s="23"/>
      <c r="DW20" s="15"/>
      <c r="DX20" s="16"/>
      <c r="DY20" s="23"/>
      <c r="DZ20" s="15"/>
      <c r="EA20" s="16"/>
      <c r="EB20" s="23"/>
      <c r="EC20" s="15"/>
      <c r="ED20" s="16"/>
      <c r="EE20" s="23"/>
      <c r="EF20" s="15"/>
      <c r="EG20" s="16"/>
      <c r="EH20" s="23"/>
      <c r="EI20" s="15"/>
      <c r="EJ20" s="16"/>
      <c r="EK20" s="23"/>
      <c r="EL20" s="15"/>
      <c r="EM20" s="16"/>
      <c r="EN20" s="23"/>
      <c r="EO20" s="23"/>
      <c r="EP20" s="23"/>
    </row>
    <row r="21" spans="1:146" ht="22.5">
      <c r="A21" s="15"/>
      <c r="B21" s="15" t="s">
        <v>17</v>
      </c>
      <c r="C21" s="16">
        <v>38.69</v>
      </c>
      <c r="D21" s="15" t="s">
        <v>17</v>
      </c>
      <c r="E21" s="16">
        <v>38.69</v>
      </c>
      <c r="F21" s="15" t="s">
        <v>17</v>
      </c>
      <c r="G21" s="16">
        <v>38.69</v>
      </c>
      <c r="H21" s="15" t="s">
        <v>17</v>
      </c>
      <c r="I21" s="16">
        <v>38.69</v>
      </c>
      <c r="J21" s="15" t="s">
        <v>17</v>
      </c>
      <c r="K21" s="16">
        <v>38.69</v>
      </c>
      <c r="L21" s="15" t="s">
        <v>17</v>
      </c>
      <c r="M21" s="16">
        <v>38.69</v>
      </c>
      <c r="N21" s="15" t="s">
        <v>17</v>
      </c>
      <c r="O21" s="16">
        <v>38.69</v>
      </c>
      <c r="P21" s="15" t="s">
        <v>17</v>
      </c>
      <c r="Q21" s="16">
        <v>38.69</v>
      </c>
      <c r="R21" s="15" t="s">
        <v>17</v>
      </c>
      <c r="S21" s="17">
        <f t="shared" si="0"/>
        <v>309.52</v>
      </c>
      <c r="T21" s="15" t="s">
        <v>44</v>
      </c>
      <c r="U21" s="16"/>
      <c r="V21" s="16">
        <v>38.69</v>
      </c>
      <c r="W21" s="18" t="s">
        <v>4</v>
      </c>
      <c r="X21" s="20"/>
      <c r="Y21" s="19">
        <v>126.97</v>
      </c>
      <c r="Z21" s="15"/>
      <c r="AA21" s="16"/>
      <c r="AB21" s="16"/>
      <c r="AC21" s="15"/>
      <c r="AD21" s="16"/>
      <c r="AE21" s="16"/>
      <c r="AF21" s="16"/>
      <c r="AG21" s="59" t="s">
        <v>433</v>
      </c>
      <c r="AH21" s="60" t="s">
        <v>434</v>
      </c>
      <c r="AI21" s="60">
        <v>171.27</v>
      </c>
      <c r="AJ21" s="15" t="s">
        <v>256</v>
      </c>
      <c r="AK21" s="16"/>
      <c r="AL21" s="16">
        <v>38.62</v>
      </c>
      <c r="AM21" s="15"/>
      <c r="AN21" s="16"/>
      <c r="AO21" s="16"/>
      <c r="AP21" s="15" t="s">
        <v>157</v>
      </c>
      <c r="AQ21" s="16" t="s">
        <v>167</v>
      </c>
      <c r="AR21" s="16">
        <v>964.19</v>
      </c>
      <c r="AS21" s="15"/>
      <c r="AT21" s="16"/>
      <c r="AU21" s="16"/>
      <c r="AV21" s="15" t="s">
        <v>187</v>
      </c>
      <c r="AW21" s="16"/>
      <c r="AX21" s="16">
        <v>115.87</v>
      </c>
      <c r="AY21" s="15"/>
      <c r="AZ21" s="16"/>
      <c r="BA21" s="16"/>
      <c r="BB21" s="15"/>
      <c r="BC21" s="16"/>
      <c r="BD21" s="16"/>
      <c r="BE21" s="15"/>
      <c r="BF21" s="16"/>
      <c r="BG21" s="16"/>
      <c r="BH21" s="15" t="s">
        <v>256</v>
      </c>
      <c r="BI21" s="16"/>
      <c r="BJ21" s="16">
        <v>38.62</v>
      </c>
      <c r="BK21" s="15" t="s">
        <v>256</v>
      </c>
      <c r="BL21" s="16"/>
      <c r="BM21" s="16">
        <v>38.62</v>
      </c>
      <c r="BN21" s="15" t="s">
        <v>221</v>
      </c>
      <c r="BO21" s="16" t="s">
        <v>237</v>
      </c>
      <c r="BP21" s="16">
        <v>1060.77</v>
      </c>
      <c r="BS21" s="15"/>
      <c r="BT21" s="16"/>
      <c r="BU21" s="16"/>
      <c r="BV21" s="15" t="s">
        <v>272</v>
      </c>
      <c r="BW21" s="16" t="s">
        <v>271</v>
      </c>
      <c r="BX21" s="16">
        <v>1064.66</v>
      </c>
      <c r="BY21" s="15" t="s">
        <v>187</v>
      </c>
      <c r="BZ21" s="16"/>
      <c r="CA21" s="16">
        <v>115.87</v>
      </c>
      <c r="CB21" s="15"/>
      <c r="CC21" s="16"/>
      <c r="CD21" s="16"/>
      <c r="CE21" s="15"/>
      <c r="CF21" s="16"/>
      <c r="CG21" s="16"/>
      <c r="CH21" s="15"/>
      <c r="CI21" s="16"/>
      <c r="CJ21" s="16"/>
      <c r="CK21" s="15"/>
      <c r="CL21" s="16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/>
      <c r="DF21" s="16"/>
      <c r="DG21" s="16"/>
      <c r="DH21" s="15" t="s">
        <v>376</v>
      </c>
      <c r="DI21" s="16"/>
      <c r="DJ21" s="57">
        <v>384.87</v>
      </c>
      <c r="DK21" s="15"/>
      <c r="DL21" s="16"/>
      <c r="DM21" s="16"/>
      <c r="DN21" s="15"/>
      <c r="DO21" s="16"/>
      <c r="DP21" s="16"/>
      <c r="DQ21" s="15"/>
      <c r="DR21" s="16"/>
      <c r="DS21" s="16"/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6"/>
      <c r="EP21" s="16"/>
    </row>
    <row r="22" spans="1:146" ht="22.5">
      <c r="A22" s="15"/>
      <c r="B22" s="15" t="s">
        <v>17</v>
      </c>
      <c r="C22" s="16">
        <v>38.69</v>
      </c>
      <c r="D22" s="15" t="s">
        <v>17</v>
      </c>
      <c r="E22" s="16">
        <v>38.69</v>
      </c>
      <c r="F22" s="15" t="s">
        <v>17</v>
      </c>
      <c r="G22" s="16">
        <v>38.69</v>
      </c>
      <c r="H22" s="15" t="s">
        <v>17</v>
      </c>
      <c r="I22" s="16">
        <v>38.69</v>
      </c>
      <c r="J22" s="15" t="s">
        <v>17</v>
      </c>
      <c r="K22" s="16">
        <v>38.69</v>
      </c>
      <c r="L22" s="15" t="s">
        <v>17</v>
      </c>
      <c r="M22" s="16">
        <v>38.69</v>
      </c>
      <c r="N22" s="15" t="s">
        <v>17</v>
      </c>
      <c r="O22" s="16">
        <v>38.69</v>
      </c>
      <c r="P22" s="15" t="s">
        <v>17</v>
      </c>
      <c r="Q22" s="16">
        <v>38.69</v>
      </c>
      <c r="R22" s="15" t="s">
        <v>17</v>
      </c>
      <c r="S22" s="17">
        <f t="shared" si="0"/>
        <v>309.52</v>
      </c>
      <c r="T22" s="15" t="s">
        <v>47</v>
      </c>
      <c r="U22" s="16"/>
      <c r="V22" s="16">
        <v>386.94</v>
      </c>
      <c r="W22" s="15"/>
      <c r="X22" s="16"/>
      <c r="Y22" s="16"/>
      <c r="Z22" s="15"/>
      <c r="AA22" s="16"/>
      <c r="AB22" s="16"/>
      <c r="AC22" s="15"/>
      <c r="AD22" s="16"/>
      <c r="AE22" s="16"/>
      <c r="AF22" s="16"/>
      <c r="AG22" s="15"/>
      <c r="AH22" s="16"/>
      <c r="AI22" s="16"/>
      <c r="AJ22" s="15" t="s">
        <v>187</v>
      </c>
      <c r="AK22" s="16"/>
      <c r="AL22" s="16">
        <v>115.87</v>
      </c>
      <c r="AM22" s="15"/>
      <c r="AN22" s="16"/>
      <c r="AO22" s="16"/>
      <c r="AP22" s="15" t="s">
        <v>126</v>
      </c>
      <c r="AQ22" s="16"/>
      <c r="AR22" s="16">
        <v>6616.67</v>
      </c>
      <c r="AS22" s="15"/>
      <c r="AT22" s="16"/>
      <c r="AU22" s="16"/>
      <c r="AV22" s="15"/>
      <c r="AW22" s="16"/>
      <c r="AX22" s="16"/>
      <c r="AY22" s="15"/>
      <c r="AZ22" s="16"/>
      <c r="BA22" s="16"/>
      <c r="BB22" s="15"/>
      <c r="BC22" s="16"/>
      <c r="BD22" s="16"/>
      <c r="BE22" s="15"/>
      <c r="BF22" s="16"/>
      <c r="BG22" s="16"/>
      <c r="BH22" s="15" t="s">
        <v>187</v>
      </c>
      <c r="BI22" s="16"/>
      <c r="BJ22" s="16">
        <v>115.87</v>
      </c>
      <c r="BK22" s="15" t="s">
        <v>187</v>
      </c>
      <c r="BL22" s="16"/>
      <c r="BM22" s="16">
        <v>115.87</v>
      </c>
      <c r="BN22" s="15" t="s">
        <v>255</v>
      </c>
      <c r="BO22" s="16"/>
      <c r="BP22" s="16">
        <v>38.62</v>
      </c>
      <c r="BS22" s="15"/>
      <c r="BT22" s="16"/>
      <c r="BU22" s="16"/>
      <c r="BV22" s="18" t="s">
        <v>251</v>
      </c>
      <c r="BW22" s="18"/>
      <c r="BX22" s="16">
        <v>157.28</v>
      </c>
      <c r="BY22" s="18" t="s">
        <v>251</v>
      </c>
      <c r="BZ22" s="18"/>
      <c r="CA22" s="16">
        <v>157.28</v>
      </c>
      <c r="CB22" s="18" t="s">
        <v>251</v>
      </c>
      <c r="CC22" s="18"/>
      <c r="CD22" s="16">
        <v>157.28</v>
      </c>
      <c r="CE22" s="18" t="s">
        <v>251</v>
      </c>
      <c r="CF22" s="18"/>
      <c r="CG22" s="16">
        <v>157.28</v>
      </c>
      <c r="CH22" s="18" t="s">
        <v>251</v>
      </c>
      <c r="CI22" s="18"/>
      <c r="CJ22" s="16">
        <v>157.28</v>
      </c>
      <c r="CK22" s="18"/>
      <c r="CL22" s="18"/>
      <c r="CM22" s="16"/>
      <c r="CN22" s="18"/>
      <c r="CO22" s="18"/>
      <c r="CP22" s="16"/>
      <c r="CQ22" s="18"/>
      <c r="CR22" s="18"/>
      <c r="CS22" s="16"/>
      <c r="CT22" s="18"/>
      <c r="CU22" s="18"/>
      <c r="CV22" s="16"/>
      <c r="CW22" s="18"/>
      <c r="CX22" s="18"/>
      <c r="CY22" s="16"/>
      <c r="CZ22" s="18"/>
      <c r="DA22" s="18"/>
      <c r="DB22" s="16"/>
      <c r="DE22" s="18"/>
      <c r="DF22" s="18"/>
      <c r="DG22" s="16"/>
      <c r="DH22" s="15" t="s">
        <v>377</v>
      </c>
      <c r="DI22" s="16"/>
      <c r="DJ22" s="57">
        <v>1362.77</v>
      </c>
      <c r="DK22" s="18"/>
      <c r="DL22" s="18"/>
      <c r="DM22" s="16"/>
      <c r="DN22" s="18"/>
      <c r="DO22" s="18"/>
      <c r="DP22" s="16"/>
      <c r="DQ22" s="18"/>
      <c r="DR22" s="18"/>
      <c r="DS22" s="16"/>
      <c r="DT22" s="18"/>
      <c r="DU22" s="18"/>
      <c r="DV22" s="16"/>
      <c r="DW22" s="18"/>
      <c r="DX22" s="18"/>
      <c r="DY22" s="16"/>
      <c r="DZ22" s="18"/>
      <c r="EA22" s="18"/>
      <c r="EB22" s="16"/>
      <c r="EC22" s="18"/>
      <c r="ED22" s="18"/>
      <c r="EE22" s="16"/>
      <c r="EF22" s="18"/>
      <c r="EG22" s="18"/>
      <c r="EH22" s="16"/>
      <c r="EI22" s="18"/>
      <c r="EJ22" s="18"/>
      <c r="EK22" s="16"/>
      <c r="EL22" s="18"/>
      <c r="EM22" s="18"/>
      <c r="EN22" s="16"/>
      <c r="EO22" s="16"/>
      <c r="EP22" s="16"/>
    </row>
    <row r="23" spans="1:146" ht="22.5">
      <c r="A23" s="15"/>
      <c r="B23" s="15" t="s">
        <v>17</v>
      </c>
      <c r="C23" s="16">
        <v>386.94</v>
      </c>
      <c r="D23" s="15" t="s">
        <v>17</v>
      </c>
      <c r="E23" s="16">
        <v>386.94</v>
      </c>
      <c r="F23" s="15" t="s">
        <v>17</v>
      </c>
      <c r="G23" s="16">
        <v>386.94</v>
      </c>
      <c r="H23" s="15" t="s">
        <v>17</v>
      </c>
      <c r="I23" s="16">
        <v>386.94</v>
      </c>
      <c r="J23" s="15" t="s">
        <v>17</v>
      </c>
      <c r="K23" s="16">
        <v>386.94</v>
      </c>
      <c r="L23" s="15" t="s">
        <v>17</v>
      </c>
      <c r="M23" s="16">
        <v>386.94</v>
      </c>
      <c r="N23" s="15" t="s">
        <v>17</v>
      </c>
      <c r="O23" s="16">
        <v>386.94</v>
      </c>
      <c r="P23" s="15" t="s">
        <v>17</v>
      </c>
      <c r="Q23" s="16">
        <v>386.94</v>
      </c>
      <c r="R23" s="15" t="s">
        <v>17</v>
      </c>
      <c r="S23" s="17">
        <f t="shared" si="0"/>
        <v>3095.52</v>
      </c>
      <c r="T23" s="15" t="s">
        <v>46</v>
      </c>
      <c r="U23" s="16"/>
      <c r="V23" s="16">
        <v>1083.43</v>
      </c>
      <c r="W23" s="15"/>
      <c r="X23" s="16"/>
      <c r="Y23" s="16"/>
      <c r="Z23" s="15"/>
      <c r="AA23" s="16"/>
      <c r="AB23" s="16"/>
      <c r="AC23" s="15"/>
      <c r="AD23" s="16"/>
      <c r="AE23" s="16"/>
      <c r="AF23" s="16"/>
      <c r="AG23" s="15"/>
      <c r="AH23" s="16"/>
      <c r="AI23" s="16"/>
      <c r="AJ23" s="59" t="s">
        <v>4</v>
      </c>
      <c r="AK23" s="60"/>
      <c r="AL23" s="60">
        <v>126.97</v>
      </c>
      <c r="AM23" s="15"/>
      <c r="AN23" s="16"/>
      <c r="AO23" s="16"/>
      <c r="AP23" s="15" t="s">
        <v>255</v>
      </c>
      <c r="AQ23" s="16"/>
      <c r="AR23" s="16">
        <v>38.62</v>
      </c>
      <c r="AS23" s="15"/>
      <c r="AT23" s="16"/>
      <c r="AU23" s="16"/>
      <c r="AV23" s="15"/>
      <c r="AW23" s="16"/>
      <c r="AX23" s="16"/>
      <c r="AY23" s="15"/>
      <c r="AZ23" s="16"/>
      <c r="BA23" s="16"/>
      <c r="BB23" s="15"/>
      <c r="BC23" s="16"/>
      <c r="BD23" s="16"/>
      <c r="BE23" s="15"/>
      <c r="BF23" s="16"/>
      <c r="BG23" s="16"/>
      <c r="BH23" s="15"/>
      <c r="BI23" s="16"/>
      <c r="BJ23" s="16"/>
      <c r="BK23" s="15"/>
      <c r="BL23" s="16"/>
      <c r="BM23" s="16"/>
      <c r="BN23" s="15" t="s">
        <v>256</v>
      </c>
      <c r="BO23" s="16"/>
      <c r="BP23" s="16">
        <v>38.62</v>
      </c>
      <c r="BS23" s="15"/>
      <c r="BT23" s="16"/>
      <c r="BU23" s="16"/>
      <c r="BV23" s="12" t="s">
        <v>249</v>
      </c>
      <c r="BW23" s="16"/>
      <c r="BX23" s="21">
        <v>126.97</v>
      </c>
      <c r="BY23" s="12" t="s">
        <v>249</v>
      </c>
      <c r="BZ23" s="16"/>
      <c r="CA23" s="21">
        <v>126.97</v>
      </c>
      <c r="CB23" s="12" t="s">
        <v>249</v>
      </c>
      <c r="CC23" s="16"/>
      <c r="CD23" s="21">
        <v>126.97</v>
      </c>
      <c r="CE23" s="12" t="s">
        <v>249</v>
      </c>
      <c r="CF23" s="16"/>
      <c r="CG23" s="21">
        <v>126.97</v>
      </c>
      <c r="CH23" s="12" t="s">
        <v>249</v>
      </c>
      <c r="CI23" s="16"/>
      <c r="CJ23" s="21">
        <v>126.97</v>
      </c>
      <c r="CK23" s="12" t="s">
        <v>249</v>
      </c>
      <c r="CL23" s="16"/>
      <c r="CM23" s="21">
        <v>126.97</v>
      </c>
      <c r="CN23" s="12" t="s">
        <v>249</v>
      </c>
      <c r="CO23" s="16"/>
      <c r="CP23" s="21">
        <v>126.97</v>
      </c>
      <c r="CQ23" s="12" t="s">
        <v>249</v>
      </c>
      <c r="CR23" s="16"/>
      <c r="CS23" s="21">
        <v>126.97</v>
      </c>
      <c r="CT23" s="12" t="s">
        <v>249</v>
      </c>
      <c r="CU23" s="16"/>
      <c r="CV23" s="21">
        <v>126.97</v>
      </c>
      <c r="CW23" s="12" t="s">
        <v>249</v>
      </c>
      <c r="CX23" s="16"/>
      <c r="CY23" s="21">
        <v>126.97</v>
      </c>
      <c r="CZ23" s="12" t="s">
        <v>249</v>
      </c>
      <c r="DA23" s="16"/>
      <c r="DB23" s="21">
        <v>126.97</v>
      </c>
      <c r="DE23" s="12"/>
      <c r="DF23" s="16"/>
      <c r="DG23" s="21"/>
      <c r="DH23" s="12"/>
      <c r="DI23" s="16"/>
      <c r="DJ23" s="21"/>
      <c r="DK23" s="12"/>
      <c r="DL23" s="16"/>
      <c r="DM23" s="21"/>
      <c r="DN23" s="12"/>
      <c r="DO23" s="16"/>
      <c r="DP23" s="21"/>
      <c r="DQ23" s="12"/>
      <c r="DR23" s="16"/>
      <c r="DS23" s="21"/>
      <c r="DT23" s="12"/>
      <c r="DU23" s="16"/>
      <c r="DV23" s="21"/>
      <c r="DW23" s="12"/>
      <c r="DX23" s="16"/>
      <c r="DY23" s="21"/>
      <c r="DZ23" s="12"/>
      <c r="EA23" s="16"/>
      <c r="EB23" s="21"/>
      <c r="EC23" s="12"/>
      <c r="ED23" s="16"/>
      <c r="EE23" s="21"/>
      <c r="EF23" s="12"/>
      <c r="EG23" s="16"/>
      <c r="EH23" s="21"/>
      <c r="EI23" s="12"/>
      <c r="EJ23" s="16"/>
      <c r="EK23" s="21"/>
      <c r="EL23" s="12"/>
      <c r="EM23" s="16"/>
      <c r="EN23" s="21"/>
      <c r="EO23" s="21"/>
      <c r="EP23" s="21"/>
    </row>
    <row r="24" spans="1:146" ht="27.75" customHeight="1">
      <c r="A24" s="15"/>
      <c r="B24" s="15" t="s">
        <v>17</v>
      </c>
      <c r="C24" s="16">
        <v>1083.43</v>
      </c>
      <c r="D24" s="15" t="s">
        <v>17</v>
      </c>
      <c r="E24" s="16">
        <v>1083.43</v>
      </c>
      <c r="F24" s="15" t="s">
        <v>17</v>
      </c>
      <c r="G24" s="16">
        <v>1083.43</v>
      </c>
      <c r="H24" s="15" t="s">
        <v>17</v>
      </c>
      <c r="I24" s="16">
        <v>1083.43</v>
      </c>
      <c r="J24" s="15" t="s">
        <v>17</v>
      </c>
      <c r="K24" s="16">
        <v>1083.43</v>
      </c>
      <c r="L24" s="15" t="s">
        <v>17</v>
      </c>
      <c r="M24" s="16">
        <v>1083.43</v>
      </c>
      <c r="N24" s="15" t="s">
        <v>17</v>
      </c>
      <c r="O24" s="16">
        <v>1083.43</v>
      </c>
      <c r="P24" s="15" t="s">
        <v>17</v>
      </c>
      <c r="Q24" s="16">
        <v>1083.43</v>
      </c>
      <c r="R24" s="15" t="s">
        <v>17</v>
      </c>
      <c r="S24" s="17">
        <f t="shared" si="0"/>
        <v>8667.44</v>
      </c>
      <c r="T24" s="15" t="s">
        <v>45</v>
      </c>
      <c r="U24" s="16"/>
      <c r="V24" s="16">
        <v>193.47</v>
      </c>
      <c r="W24" s="15"/>
      <c r="X24" s="16"/>
      <c r="Y24" s="16"/>
      <c r="Z24" s="15"/>
      <c r="AA24" s="16"/>
      <c r="AB24" s="16"/>
      <c r="AC24" s="15"/>
      <c r="AD24" s="16"/>
      <c r="AE24" s="16"/>
      <c r="AF24" s="16"/>
      <c r="AG24" s="15"/>
      <c r="AH24" s="16"/>
      <c r="AI24" s="16"/>
      <c r="AJ24" s="15"/>
      <c r="AK24" s="16"/>
      <c r="AL24" s="16"/>
      <c r="AM24" s="15"/>
      <c r="AN24" s="16"/>
      <c r="AO24" s="16"/>
      <c r="AP24" s="15" t="s">
        <v>256</v>
      </c>
      <c r="AQ24" s="16"/>
      <c r="AR24" s="16">
        <v>38.62</v>
      </c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/>
      <c r="BF24" s="16"/>
      <c r="BG24" s="16"/>
      <c r="BH24" s="15"/>
      <c r="BI24" s="16"/>
      <c r="BJ24" s="16"/>
      <c r="BK24" s="15"/>
      <c r="BL24" s="16"/>
      <c r="BM24" s="16"/>
      <c r="BN24" s="15" t="s">
        <v>257</v>
      </c>
      <c r="BO24" s="16"/>
      <c r="BP24" s="16">
        <v>656.58</v>
      </c>
      <c r="BS24" s="15"/>
      <c r="BT24" s="16"/>
      <c r="BU24" s="16"/>
      <c r="BV24" s="15" t="s">
        <v>187</v>
      </c>
      <c r="BW24" s="16"/>
      <c r="BX24" s="16">
        <v>115.87</v>
      </c>
      <c r="BY24" s="15" t="s">
        <v>284</v>
      </c>
      <c r="BZ24" s="16" t="s">
        <v>285</v>
      </c>
      <c r="CA24" s="16">
        <v>178.51</v>
      </c>
      <c r="CB24" s="15"/>
      <c r="CC24" s="16"/>
      <c r="CD24" s="16"/>
      <c r="CE24" s="15"/>
      <c r="CF24" s="16"/>
      <c r="CG24" s="16"/>
      <c r="CH24" s="15"/>
      <c r="CI24" s="16"/>
      <c r="CJ24" s="16"/>
      <c r="CK24" s="15"/>
      <c r="CL24" s="16"/>
      <c r="CM24" s="16"/>
      <c r="CN24" s="15" t="s">
        <v>261</v>
      </c>
      <c r="CO24" s="16"/>
      <c r="CP24" s="16">
        <v>241.82</v>
      </c>
      <c r="CQ24" s="15" t="s">
        <v>261</v>
      </c>
      <c r="CR24" s="16"/>
      <c r="CS24" s="16">
        <v>241.82</v>
      </c>
      <c r="CT24" s="15" t="s">
        <v>261</v>
      </c>
      <c r="CU24" s="16"/>
      <c r="CV24" s="16">
        <v>241.82</v>
      </c>
      <c r="CW24" s="15" t="s">
        <v>261</v>
      </c>
      <c r="CX24" s="16"/>
      <c r="CY24" s="16">
        <v>241.82</v>
      </c>
      <c r="CZ24" s="15" t="s">
        <v>261</v>
      </c>
      <c r="DA24" s="16"/>
      <c r="DB24" s="16">
        <v>241.82</v>
      </c>
      <c r="DE24" s="15" t="s">
        <v>157</v>
      </c>
      <c r="DF24" s="16"/>
      <c r="DG24" s="57">
        <v>1196.14</v>
      </c>
      <c r="DH24" s="15" t="s">
        <v>157</v>
      </c>
      <c r="DI24" s="16"/>
      <c r="DJ24" s="57">
        <v>1196.14</v>
      </c>
      <c r="DK24" s="15" t="s">
        <v>157</v>
      </c>
      <c r="DL24" s="16"/>
      <c r="DM24" s="57">
        <v>1196.14</v>
      </c>
      <c r="DN24" s="15" t="s">
        <v>157</v>
      </c>
      <c r="DO24" s="16"/>
      <c r="DP24" s="57">
        <v>1196.14</v>
      </c>
      <c r="DQ24" s="15" t="s">
        <v>157</v>
      </c>
      <c r="DR24" s="16"/>
      <c r="DS24" s="57">
        <v>1196.14</v>
      </c>
      <c r="DT24" s="15" t="s">
        <v>157</v>
      </c>
      <c r="DU24" s="16"/>
      <c r="DV24" s="57">
        <v>1196.14</v>
      </c>
      <c r="DW24" s="15" t="s">
        <v>157</v>
      </c>
      <c r="DX24" s="16"/>
      <c r="DY24" s="57">
        <v>1196.14</v>
      </c>
      <c r="DZ24" s="15" t="s">
        <v>157</v>
      </c>
      <c r="EA24" s="16"/>
      <c r="EB24" s="57">
        <v>1196.14</v>
      </c>
      <c r="EC24" s="15" t="s">
        <v>157</v>
      </c>
      <c r="ED24" s="16"/>
      <c r="EE24" s="57">
        <v>1196.14</v>
      </c>
      <c r="EF24" s="15" t="s">
        <v>157</v>
      </c>
      <c r="EG24" s="16"/>
      <c r="EH24" s="57">
        <v>1196.14</v>
      </c>
      <c r="EI24" s="15" t="s">
        <v>157</v>
      </c>
      <c r="EJ24" s="16"/>
      <c r="EK24" s="57">
        <v>1196.14</v>
      </c>
      <c r="EL24" s="15" t="s">
        <v>157</v>
      </c>
      <c r="EM24" s="16"/>
      <c r="EN24" s="57">
        <v>1196.14</v>
      </c>
      <c r="EO24" s="16"/>
      <c r="EP24" s="16"/>
    </row>
    <row r="25" spans="1:146" ht="18" customHeight="1">
      <c r="A25" s="15"/>
      <c r="B25" s="15" t="s">
        <v>17</v>
      </c>
      <c r="C25" s="16">
        <v>193.47</v>
      </c>
      <c r="D25" s="15" t="s">
        <v>17</v>
      </c>
      <c r="E25" s="16">
        <v>193.47</v>
      </c>
      <c r="F25" s="15" t="s">
        <v>17</v>
      </c>
      <c r="G25" s="16">
        <v>193.47</v>
      </c>
      <c r="H25" s="15" t="s">
        <v>17</v>
      </c>
      <c r="I25" s="16">
        <v>193.47</v>
      </c>
      <c r="J25" s="15" t="s">
        <v>17</v>
      </c>
      <c r="K25" s="16">
        <v>193.47</v>
      </c>
      <c r="L25" s="15" t="s">
        <v>17</v>
      </c>
      <c r="M25" s="16">
        <v>193.47</v>
      </c>
      <c r="N25" s="15" t="s">
        <v>17</v>
      </c>
      <c r="O25" s="16">
        <v>193.47</v>
      </c>
      <c r="P25" s="15" t="s">
        <v>17</v>
      </c>
      <c r="Q25" s="16">
        <v>193.47</v>
      </c>
      <c r="R25" s="15" t="s">
        <v>17</v>
      </c>
      <c r="S25" s="17">
        <f t="shared" si="0"/>
        <v>1547.76</v>
      </c>
      <c r="T25" s="12" t="s">
        <v>3</v>
      </c>
      <c r="U25" s="16"/>
      <c r="V25" s="16">
        <v>6152.35</v>
      </c>
      <c r="W25" s="15"/>
      <c r="X25" s="16"/>
      <c r="Y25" s="16"/>
      <c r="Z25" s="15"/>
      <c r="AA25" s="16"/>
      <c r="AB25" s="16"/>
      <c r="AC25" s="15"/>
      <c r="AD25" s="16"/>
      <c r="AE25" s="16"/>
      <c r="AF25" s="16"/>
      <c r="AG25" s="15"/>
      <c r="AH25" s="16"/>
      <c r="AI25" s="16"/>
      <c r="AJ25" s="15"/>
      <c r="AK25" s="16"/>
      <c r="AL25" s="16"/>
      <c r="AM25" s="15"/>
      <c r="AN25" s="16"/>
      <c r="AO25" s="16"/>
      <c r="AP25" s="15" t="s">
        <v>187</v>
      </c>
      <c r="AQ25" s="16"/>
      <c r="AR25" s="16">
        <v>115.87</v>
      </c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 t="s">
        <v>187</v>
      </c>
      <c r="BO25" s="16"/>
      <c r="BP25" s="16">
        <v>115.87</v>
      </c>
      <c r="BS25" s="15"/>
      <c r="BT25" s="16"/>
      <c r="BU25" s="16"/>
      <c r="BV25" s="15" t="s">
        <v>317</v>
      </c>
      <c r="BW25" s="16"/>
      <c r="BX25" s="16">
        <v>6218.14</v>
      </c>
      <c r="BY25" s="15" t="s">
        <v>317</v>
      </c>
      <c r="BZ25" s="16"/>
      <c r="CA25" s="16">
        <v>6218.14</v>
      </c>
      <c r="CB25" s="15" t="s">
        <v>317</v>
      </c>
      <c r="CC25" s="16"/>
      <c r="CD25" s="16">
        <v>6218.14</v>
      </c>
      <c r="CE25" s="15" t="s">
        <v>317</v>
      </c>
      <c r="CF25" s="16"/>
      <c r="CG25" s="16">
        <v>6218.14</v>
      </c>
      <c r="CH25" s="15" t="s">
        <v>317</v>
      </c>
      <c r="CI25" s="16"/>
      <c r="CJ25" s="16">
        <v>6218.14</v>
      </c>
      <c r="CK25" s="15" t="s">
        <v>317</v>
      </c>
      <c r="CL25" s="16"/>
      <c r="CM25" s="16">
        <v>6218.14</v>
      </c>
      <c r="CN25" s="15" t="s">
        <v>317</v>
      </c>
      <c r="CO25" s="16"/>
      <c r="CP25" s="16">
        <v>6218.14</v>
      </c>
      <c r="CQ25" s="15" t="s">
        <v>317</v>
      </c>
      <c r="CR25" s="16"/>
      <c r="CS25" s="16">
        <v>6218.14</v>
      </c>
      <c r="CT25" s="15" t="s">
        <v>317</v>
      </c>
      <c r="CU25" s="16"/>
      <c r="CV25" s="16">
        <v>6218.14</v>
      </c>
      <c r="CW25" s="15" t="s">
        <v>317</v>
      </c>
      <c r="CX25" s="16"/>
      <c r="CY25" s="16">
        <v>6218.14</v>
      </c>
      <c r="CZ25" s="15" t="s">
        <v>317</v>
      </c>
      <c r="DA25" s="16"/>
      <c r="DB25" s="16">
        <v>6218.14</v>
      </c>
      <c r="DE25" s="15" t="s">
        <v>317</v>
      </c>
      <c r="DF25" s="16"/>
      <c r="DG25" s="57">
        <v>6983.89</v>
      </c>
      <c r="DH25" s="15" t="s">
        <v>317</v>
      </c>
      <c r="DI25" s="16"/>
      <c r="DJ25" s="57">
        <v>6983.89</v>
      </c>
      <c r="DK25" s="15" t="s">
        <v>317</v>
      </c>
      <c r="DL25" s="16"/>
      <c r="DM25" s="57">
        <v>6983.89</v>
      </c>
      <c r="DN25" s="15" t="s">
        <v>317</v>
      </c>
      <c r="DO25" s="16"/>
      <c r="DP25" s="57">
        <v>6983.89</v>
      </c>
      <c r="DQ25" s="15" t="s">
        <v>317</v>
      </c>
      <c r="DR25" s="16"/>
      <c r="DS25" s="57">
        <v>6983.89</v>
      </c>
      <c r="DT25" s="15" t="s">
        <v>317</v>
      </c>
      <c r="DU25" s="16"/>
      <c r="DV25" s="57">
        <v>6983.89</v>
      </c>
      <c r="DW25" s="15" t="s">
        <v>317</v>
      </c>
      <c r="DX25" s="16"/>
      <c r="DY25" s="57">
        <v>6983.89</v>
      </c>
      <c r="DZ25" s="15" t="s">
        <v>317</v>
      </c>
      <c r="EA25" s="16"/>
      <c r="EB25" s="57">
        <v>6983.89</v>
      </c>
      <c r="EC25" s="15" t="s">
        <v>317</v>
      </c>
      <c r="ED25" s="16"/>
      <c r="EE25" s="57">
        <v>6983.89</v>
      </c>
      <c r="EF25" s="15" t="s">
        <v>317</v>
      </c>
      <c r="EG25" s="16"/>
      <c r="EH25" s="57">
        <v>6983.89</v>
      </c>
      <c r="EI25" s="15" t="s">
        <v>317</v>
      </c>
      <c r="EJ25" s="16"/>
      <c r="EK25" s="57">
        <v>6983.89</v>
      </c>
      <c r="EL25" s="15" t="s">
        <v>317</v>
      </c>
      <c r="EM25" s="16"/>
      <c r="EN25" s="57">
        <v>6983.89</v>
      </c>
      <c r="EO25" s="16"/>
      <c r="EP25" s="16"/>
    </row>
    <row r="26" spans="1:146" s="1" customFormat="1" ht="22.5" customHeight="1">
      <c r="A26" s="12"/>
      <c r="B26" s="15" t="s">
        <v>17</v>
      </c>
      <c r="C26" s="16">
        <v>6152.35</v>
      </c>
      <c r="D26" s="15" t="s">
        <v>17</v>
      </c>
      <c r="E26" s="16">
        <v>6152.35</v>
      </c>
      <c r="F26" s="15" t="s">
        <v>17</v>
      </c>
      <c r="G26" s="16">
        <v>6152.35</v>
      </c>
      <c r="H26" s="15" t="s">
        <v>17</v>
      </c>
      <c r="I26" s="16">
        <v>6152.35</v>
      </c>
      <c r="J26" s="15" t="s">
        <v>17</v>
      </c>
      <c r="K26" s="16">
        <v>6152.35</v>
      </c>
      <c r="L26" s="15" t="s">
        <v>17</v>
      </c>
      <c r="M26" s="16">
        <v>6152.35</v>
      </c>
      <c r="N26" s="15" t="s">
        <v>17</v>
      </c>
      <c r="O26" s="16">
        <v>6152.35</v>
      </c>
      <c r="P26" s="15" t="s">
        <v>17</v>
      </c>
      <c r="Q26" s="16">
        <v>6152.35</v>
      </c>
      <c r="R26" s="15" t="s">
        <v>17</v>
      </c>
      <c r="S26" s="17">
        <f t="shared" si="0"/>
        <v>49218.799999999996</v>
      </c>
      <c r="T26" s="12" t="s">
        <v>5</v>
      </c>
      <c r="U26" s="16"/>
      <c r="V26" s="16">
        <v>2592.5</v>
      </c>
      <c r="W26" s="15"/>
      <c r="X26" s="16"/>
      <c r="Y26" s="16"/>
      <c r="Z26" s="15"/>
      <c r="AA26" s="16"/>
      <c r="AB26" s="16"/>
      <c r="AC26" s="15"/>
      <c r="AD26" s="16"/>
      <c r="AE26" s="16"/>
      <c r="AF26" s="16"/>
      <c r="AG26" s="15"/>
      <c r="AH26" s="16"/>
      <c r="AI26" s="16"/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Q26" s="10"/>
      <c r="BR26" s="10"/>
      <c r="BS26" s="15"/>
      <c r="BT26" s="16"/>
      <c r="BU26" s="16"/>
      <c r="BV26" s="15" t="s">
        <v>318</v>
      </c>
      <c r="BW26" s="16"/>
      <c r="BX26" s="16">
        <v>1931.1</v>
      </c>
      <c r="BY26" s="15" t="s">
        <v>318</v>
      </c>
      <c r="BZ26" s="16"/>
      <c r="CA26" s="16">
        <v>1931.1</v>
      </c>
      <c r="CB26" s="15" t="s">
        <v>318</v>
      </c>
      <c r="CC26" s="16"/>
      <c r="CD26" s="16">
        <v>1931.1</v>
      </c>
      <c r="CE26" s="15" t="s">
        <v>318</v>
      </c>
      <c r="CF26" s="16"/>
      <c r="CG26" s="16">
        <v>1931.1</v>
      </c>
      <c r="CH26" s="15" t="s">
        <v>318</v>
      </c>
      <c r="CI26" s="16"/>
      <c r="CJ26" s="16">
        <v>1931.1</v>
      </c>
      <c r="CK26" s="15" t="s">
        <v>318</v>
      </c>
      <c r="CL26" s="16"/>
      <c r="CM26" s="16">
        <v>1931.1</v>
      </c>
      <c r="CN26" s="15" t="s">
        <v>318</v>
      </c>
      <c r="CO26" s="16"/>
      <c r="CP26" s="16">
        <v>1931.1</v>
      </c>
      <c r="CQ26" s="15" t="s">
        <v>318</v>
      </c>
      <c r="CR26" s="16"/>
      <c r="CS26" s="16">
        <v>1931.1</v>
      </c>
      <c r="CT26" s="15" t="s">
        <v>318</v>
      </c>
      <c r="CU26" s="16"/>
      <c r="CV26" s="16">
        <v>1931.1</v>
      </c>
      <c r="CW26" s="15" t="s">
        <v>318</v>
      </c>
      <c r="CX26" s="16"/>
      <c r="CY26" s="16">
        <v>1931.1</v>
      </c>
      <c r="CZ26" s="15" t="s">
        <v>318</v>
      </c>
      <c r="DA26" s="16"/>
      <c r="DB26" s="16">
        <v>1931.1</v>
      </c>
      <c r="DC26" s="10"/>
      <c r="DD26" s="10"/>
      <c r="DE26" s="15" t="s">
        <v>318</v>
      </c>
      <c r="DF26" s="16"/>
      <c r="DG26" s="57">
        <v>2160.76</v>
      </c>
      <c r="DH26" s="15" t="s">
        <v>318</v>
      </c>
      <c r="DI26" s="16"/>
      <c r="DJ26" s="57">
        <v>2160.76</v>
      </c>
      <c r="DK26" s="15" t="s">
        <v>318</v>
      </c>
      <c r="DL26" s="16"/>
      <c r="DM26" s="57">
        <v>2160.76</v>
      </c>
      <c r="DN26" s="15" t="s">
        <v>318</v>
      </c>
      <c r="DO26" s="16"/>
      <c r="DP26" s="57">
        <v>2160.76</v>
      </c>
      <c r="DQ26" s="15" t="s">
        <v>318</v>
      </c>
      <c r="DR26" s="16"/>
      <c r="DS26" s="57">
        <v>2160.76</v>
      </c>
      <c r="DT26" s="15" t="s">
        <v>318</v>
      </c>
      <c r="DU26" s="16"/>
      <c r="DV26" s="57">
        <v>2160.76</v>
      </c>
      <c r="DW26" s="15" t="s">
        <v>318</v>
      </c>
      <c r="DX26" s="16"/>
      <c r="DY26" s="57">
        <v>2160.76</v>
      </c>
      <c r="DZ26" s="15" t="s">
        <v>318</v>
      </c>
      <c r="EA26" s="16"/>
      <c r="EB26" s="57">
        <v>2160.76</v>
      </c>
      <c r="EC26" s="15" t="s">
        <v>318</v>
      </c>
      <c r="ED26" s="16"/>
      <c r="EE26" s="57">
        <v>2160.76</v>
      </c>
      <c r="EF26" s="15" t="s">
        <v>318</v>
      </c>
      <c r="EG26" s="16"/>
      <c r="EH26" s="57">
        <v>2160.76</v>
      </c>
      <c r="EI26" s="15" t="s">
        <v>318</v>
      </c>
      <c r="EJ26" s="16"/>
      <c r="EK26" s="57">
        <v>2160.76</v>
      </c>
      <c r="EL26" s="15" t="s">
        <v>318</v>
      </c>
      <c r="EM26" s="16"/>
      <c r="EN26" s="57">
        <v>2160.76</v>
      </c>
      <c r="EO26" s="16"/>
      <c r="EP26" s="16"/>
    </row>
    <row r="27" spans="1:146" s="1" customFormat="1" ht="21.75" customHeight="1">
      <c r="A27" s="12"/>
      <c r="B27" s="15" t="s">
        <v>17</v>
      </c>
      <c r="C27" s="16">
        <v>116.08</v>
      </c>
      <c r="D27" s="15" t="s">
        <v>17</v>
      </c>
      <c r="E27" s="16">
        <v>116.08</v>
      </c>
      <c r="F27" s="15" t="s">
        <v>17</v>
      </c>
      <c r="G27" s="16">
        <v>116.08</v>
      </c>
      <c r="H27" s="15" t="s">
        <v>17</v>
      </c>
      <c r="I27" s="16">
        <v>116.08</v>
      </c>
      <c r="J27" s="15" t="s">
        <v>17</v>
      </c>
      <c r="K27" s="16">
        <v>116.08</v>
      </c>
      <c r="L27" s="15" t="s">
        <v>17</v>
      </c>
      <c r="M27" s="16">
        <v>116.08</v>
      </c>
      <c r="N27" s="15" t="s">
        <v>17</v>
      </c>
      <c r="O27" s="16">
        <v>116.08</v>
      </c>
      <c r="P27" s="15" t="s">
        <v>17</v>
      </c>
      <c r="Q27" s="16">
        <v>116.08</v>
      </c>
      <c r="R27" s="15" t="s">
        <v>17</v>
      </c>
      <c r="S27" s="17">
        <f t="shared" si="0"/>
        <v>928.6400000000001</v>
      </c>
      <c r="T27" s="25" t="s">
        <v>127</v>
      </c>
      <c r="U27" s="16"/>
      <c r="V27" s="16">
        <v>1964.54</v>
      </c>
      <c r="W27" s="25"/>
      <c r="X27" s="16"/>
      <c r="Y27" s="16"/>
      <c r="Z27" s="25"/>
      <c r="AA27" s="16"/>
      <c r="AB27" s="16"/>
      <c r="AC27" s="25"/>
      <c r="AD27" s="16"/>
      <c r="AE27" s="16"/>
      <c r="AF27" s="16"/>
      <c r="AG27" s="25"/>
      <c r="AH27" s="16"/>
      <c r="AI27" s="16"/>
      <c r="AJ27" s="25"/>
      <c r="AK27" s="16"/>
      <c r="AL27" s="16"/>
      <c r="AM27" s="25"/>
      <c r="AN27" s="16"/>
      <c r="AO27" s="16"/>
      <c r="AP27" s="25"/>
      <c r="AQ27" s="16"/>
      <c r="AR27" s="16"/>
      <c r="AS27" s="25"/>
      <c r="AT27" s="16"/>
      <c r="AU27" s="16"/>
      <c r="AV27" s="25"/>
      <c r="AW27" s="16"/>
      <c r="AX27" s="16"/>
      <c r="AY27" s="25"/>
      <c r="AZ27" s="16"/>
      <c r="BA27" s="16"/>
      <c r="BB27" s="25"/>
      <c r="BC27" s="16"/>
      <c r="BD27" s="16"/>
      <c r="BE27" s="25"/>
      <c r="BF27" s="16"/>
      <c r="BG27" s="16"/>
      <c r="BH27" s="25"/>
      <c r="BI27" s="16"/>
      <c r="BJ27" s="16"/>
      <c r="BK27" s="25"/>
      <c r="BL27" s="16"/>
      <c r="BM27" s="16"/>
      <c r="BN27" s="25"/>
      <c r="BO27" s="16"/>
      <c r="BP27" s="16"/>
      <c r="BQ27" s="10"/>
      <c r="BR27" s="10"/>
      <c r="BS27" s="25"/>
      <c r="BT27" s="16"/>
      <c r="BU27" s="16"/>
      <c r="BV27" s="25"/>
      <c r="BW27" s="16"/>
      <c r="BX27" s="16"/>
      <c r="BY27" s="25"/>
      <c r="BZ27" s="16"/>
      <c r="CA27" s="16"/>
      <c r="CB27" s="25"/>
      <c r="CC27" s="16"/>
      <c r="CD27" s="16"/>
      <c r="CE27" s="25"/>
      <c r="CF27" s="16"/>
      <c r="CG27" s="16"/>
      <c r="CH27" s="25"/>
      <c r="CI27" s="16"/>
      <c r="CJ27" s="16"/>
      <c r="CK27" s="25"/>
      <c r="CL27" s="16"/>
      <c r="CM27" s="16"/>
      <c r="CN27" s="25"/>
      <c r="CO27" s="16"/>
      <c r="CP27" s="16"/>
      <c r="CQ27" s="25"/>
      <c r="CR27" s="16"/>
      <c r="CS27" s="16"/>
      <c r="CT27" s="25"/>
      <c r="CU27" s="16"/>
      <c r="CV27" s="16"/>
      <c r="CW27" s="25"/>
      <c r="CX27" s="16"/>
      <c r="CY27" s="16"/>
      <c r="CZ27" s="25"/>
      <c r="DA27" s="16"/>
      <c r="DB27" s="16"/>
      <c r="DC27" s="10"/>
      <c r="DD27" s="10"/>
      <c r="DE27" s="15"/>
      <c r="DF27" s="16"/>
      <c r="DG27" s="57"/>
      <c r="DH27" s="15"/>
      <c r="DI27" s="16"/>
      <c r="DJ27" s="57"/>
      <c r="DK27" s="15"/>
      <c r="DL27" s="16"/>
      <c r="DM27" s="57"/>
      <c r="DN27" s="15"/>
      <c r="DO27" s="16"/>
      <c r="DP27" s="57"/>
      <c r="DQ27" s="15"/>
      <c r="DR27" s="16"/>
      <c r="DS27" s="57"/>
      <c r="DT27" s="15"/>
      <c r="DU27" s="16"/>
      <c r="DV27" s="57"/>
      <c r="DW27" s="15"/>
      <c r="DX27" s="16"/>
      <c r="DY27" s="57"/>
      <c r="DZ27" s="15"/>
      <c r="EA27" s="16"/>
      <c r="EB27" s="57"/>
      <c r="EC27" s="15"/>
      <c r="ED27" s="16"/>
      <c r="EE27" s="57"/>
      <c r="EF27" s="15"/>
      <c r="EG27" s="16"/>
      <c r="EH27" s="57"/>
      <c r="EI27" s="15"/>
      <c r="EJ27" s="16"/>
      <c r="EK27" s="57"/>
      <c r="EL27" s="15"/>
      <c r="EM27" s="16"/>
      <c r="EN27" s="57"/>
      <c r="EO27" s="16"/>
      <c r="EP27" s="16"/>
    </row>
    <row r="28" spans="1:146" s="1" customFormat="1" ht="45" customHeight="1">
      <c r="A28" s="12"/>
      <c r="B28" s="15" t="s">
        <v>17</v>
      </c>
      <c r="C28" s="16">
        <v>77.39</v>
      </c>
      <c r="D28" s="15" t="s">
        <v>17</v>
      </c>
      <c r="E28" s="16">
        <v>77.39</v>
      </c>
      <c r="F28" s="15" t="s">
        <v>17</v>
      </c>
      <c r="G28" s="16">
        <v>77.39</v>
      </c>
      <c r="H28" s="15" t="s">
        <v>17</v>
      </c>
      <c r="I28" s="16">
        <v>77.39</v>
      </c>
      <c r="J28" s="15" t="s">
        <v>17</v>
      </c>
      <c r="K28" s="16">
        <v>77.39</v>
      </c>
      <c r="L28" s="15" t="s">
        <v>17</v>
      </c>
      <c r="M28" s="16">
        <v>77.39</v>
      </c>
      <c r="N28" s="15" t="s">
        <v>17</v>
      </c>
      <c r="O28" s="16">
        <v>77.39</v>
      </c>
      <c r="P28" s="15" t="s">
        <v>17</v>
      </c>
      <c r="Q28" s="16">
        <v>77.39</v>
      </c>
      <c r="R28" s="15" t="s">
        <v>17</v>
      </c>
      <c r="S28" s="17">
        <f t="shared" si="0"/>
        <v>619.12</v>
      </c>
      <c r="T28" s="15"/>
      <c r="U28" s="16"/>
      <c r="V28" s="16"/>
      <c r="W28" s="15"/>
      <c r="X28" s="16"/>
      <c r="Y28" s="16"/>
      <c r="Z28" s="15"/>
      <c r="AA28" s="16"/>
      <c r="AB28" s="16"/>
      <c r="AC28" s="15"/>
      <c r="AD28" s="16"/>
      <c r="AE28" s="16"/>
      <c r="AF28" s="16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Q28" s="10"/>
      <c r="BR28" s="10"/>
      <c r="BS28" s="15"/>
      <c r="BT28" s="16"/>
      <c r="BU28" s="16"/>
      <c r="BV28" s="15"/>
      <c r="BW28" s="16"/>
      <c r="BX28" s="16"/>
      <c r="BY28" s="15"/>
      <c r="BZ28" s="16"/>
      <c r="CA28" s="16"/>
      <c r="CB28" s="15"/>
      <c r="CC28" s="16"/>
      <c r="CD28" s="16"/>
      <c r="CE28" s="15"/>
      <c r="CF28" s="16"/>
      <c r="CG28" s="16"/>
      <c r="CH28" s="15"/>
      <c r="CI28" s="16"/>
      <c r="CJ28" s="16"/>
      <c r="CK28" s="15"/>
      <c r="CL28" s="16"/>
      <c r="CM28" s="16"/>
      <c r="CN28" s="15"/>
      <c r="CO28" s="16"/>
      <c r="CP28" s="16"/>
      <c r="CQ28" s="15"/>
      <c r="CR28" s="16"/>
      <c r="CS28" s="16"/>
      <c r="CT28" s="15"/>
      <c r="CU28" s="16"/>
      <c r="CV28" s="16"/>
      <c r="CW28" s="15"/>
      <c r="CX28" s="16"/>
      <c r="CY28" s="16"/>
      <c r="CZ28" s="15"/>
      <c r="DA28" s="16"/>
      <c r="DB28" s="16"/>
      <c r="DC28" s="10"/>
      <c r="DD28" s="10"/>
      <c r="DE28" s="15" t="s">
        <v>45</v>
      </c>
      <c r="DF28" s="16"/>
      <c r="DG28" s="57">
        <v>115.76</v>
      </c>
      <c r="DH28" s="15" t="s">
        <v>45</v>
      </c>
      <c r="DI28" s="16"/>
      <c r="DJ28" s="57">
        <v>115.76</v>
      </c>
      <c r="DK28" s="15" t="s">
        <v>45</v>
      </c>
      <c r="DL28" s="16"/>
      <c r="DM28" s="57">
        <v>115.76</v>
      </c>
      <c r="DN28" s="15" t="s">
        <v>45</v>
      </c>
      <c r="DO28" s="16"/>
      <c r="DP28" s="57">
        <v>115.76</v>
      </c>
      <c r="DQ28" s="15" t="s">
        <v>45</v>
      </c>
      <c r="DR28" s="16"/>
      <c r="DS28" s="57">
        <v>115.76</v>
      </c>
      <c r="DT28" s="15" t="s">
        <v>45</v>
      </c>
      <c r="DU28" s="16"/>
      <c r="DV28" s="57">
        <v>115.76</v>
      </c>
      <c r="DW28" s="15" t="s">
        <v>45</v>
      </c>
      <c r="DX28" s="16"/>
      <c r="DY28" s="57">
        <v>115.76</v>
      </c>
      <c r="DZ28" s="15" t="s">
        <v>45</v>
      </c>
      <c r="EA28" s="16"/>
      <c r="EB28" s="57">
        <v>115.76</v>
      </c>
      <c r="EC28" s="15" t="s">
        <v>45</v>
      </c>
      <c r="ED28" s="16"/>
      <c r="EE28" s="57">
        <v>115.76</v>
      </c>
      <c r="EF28" s="15" t="s">
        <v>45</v>
      </c>
      <c r="EG28" s="16"/>
      <c r="EH28" s="57">
        <v>115.76</v>
      </c>
      <c r="EI28" s="15" t="s">
        <v>45</v>
      </c>
      <c r="EJ28" s="16"/>
      <c r="EK28" s="57">
        <v>115.76</v>
      </c>
      <c r="EL28" s="15" t="s">
        <v>45</v>
      </c>
      <c r="EM28" s="16"/>
      <c r="EN28" s="57">
        <v>115.76</v>
      </c>
      <c r="EO28" s="16"/>
      <c r="EP28" s="16"/>
    </row>
    <row r="29" spans="1:146" s="1" customFormat="1" ht="24" customHeight="1">
      <c r="A29" s="12"/>
      <c r="B29" s="15" t="s">
        <v>17</v>
      </c>
      <c r="C29" s="16">
        <v>2592.5</v>
      </c>
      <c r="D29" s="15" t="s">
        <v>17</v>
      </c>
      <c r="E29" s="16">
        <v>2592.5</v>
      </c>
      <c r="F29" s="15" t="s">
        <v>17</v>
      </c>
      <c r="G29" s="16">
        <v>2592.5</v>
      </c>
      <c r="H29" s="15" t="s">
        <v>17</v>
      </c>
      <c r="I29" s="16">
        <v>2592.5</v>
      </c>
      <c r="J29" s="15" t="s">
        <v>17</v>
      </c>
      <c r="K29" s="16">
        <v>2592.5</v>
      </c>
      <c r="L29" s="15" t="s">
        <v>17</v>
      </c>
      <c r="M29" s="16">
        <v>2592.5</v>
      </c>
      <c r="N29" s="15" t="s">
        <v>17</v>
      </c>
      <c r="O29" s="16">
        <v>2592.5</v>
      </c>
      <c r="P29" s="15" t="s">
        <v>17</v>
      </c>
      <c r="Q29" s="16">
        <v>2592.5</v>
      </c>
      <c r="R29" s="15" t="s">
        <v>17</v>
      </c>
      <c r="S29" s="17">
        <f t="shared" si="0"/>
        <v>20740</v>
      </c>
      <c r="T29" s="15"/>
      <c r="U29" s="16"/>
      <c r="V29" s="16"/>
      <c r="W29" s="15"/>
      <c r="X29" s="16"/>
      <c r="Y29" s="16"/>
      <c r="Z29" s="15"/>
      <c r="AA29" s="16"/>
      <c r="AB29" s="16"/>
      <c r="AC29" s="15"/>
      <c r="AD29" s="16"/>
      <c r="AE29" s="16"/>
      <c r="AF29" s="16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/>
      <c r="BC29" s="16"/>
      <c r="BD29" s="16"/>
      <c r="BE29" s="15"/>
      <c r="BF29" s="16"/>
      <c r="BG29" s="16"/>
      <c r="BH29" s="15"/>
      <c r="BI29" s="16"/>
      <c r="BJ29" s="16"/>
      <c r="BK29" s="15"/>
      <c r="BL29" s="16"/>
      <c r="BM29" s="16"/>
      <c r="BN29" s="15"/>
      <c r="BO29" s="16"/>
      <c r="BP29" s="16"/>
      <c r="BQ29" s="10"/>
      <c r="BR29" s="10"/>
      <c r="BS29" s="15"/>
      <c r="BT29" s="16"/>
      <c r="BU29" s="16"/>
      <c r="BV29" s="15"/>
      <c r="BW29" s="16"/>
      <c r="BX29" s="16"/>
      <c r="BY29" s="15"/>
      <c r="BZ29" s="16"/>
      <c r="CA29" s="16"/>
      <c r="CB29" s="15"/>
      <c r="CC29" s="16"/>
      <c r="CD29" s="16"/>
      <c r="CE29" s="15"/>
      <c r="CF29" s="16"/>
      <c r="CG29" s="16"/>
      <c r="CH29" s="15"/>
      <c r="CI29" s="16"/>
      <c r="CJ29" s="16"/>
      <c r="CK29" s="15"/>
      <c r="CL29" s="16"/>
      <c r="CM29" s="16"/>
      <c r="CN29" s="15"/>
      <c r="CO29" s="16"/>
      <c r="CP29" s="16"/>
      <c r="CQ29" s="15"/>
      <c r="CR29" s="16"/>
      <c r="CS29" s="16"/>
      <c r="CT29" s="15"/>
      <c r="CU29" s="16"/>
      <c r="CV29" s="16"/>
      <c r="CW29" s="15"/>
      <c r="CX29" s="16"/>
      <c r="CY29" s="16"/>
      <c r="CZ29" s="15"/>
      <c r="DA29" s="16"/>
      <c r="DB29" s="16"/>
      <c r="DC29" s="10"/>
      <c r="DD29" s="10"/>
      <c r="DE29" s="15" t="s">
        <v>437</v>
      </c>
      <c r="DF29" s="16"/>
      <c r="DG29" s="57">
        <v>501.61</v>
      </c>
      <c r="DH29" s="15" t="s">
        <v>437</v>
      </c>
      <c r="DI29" s="16"/>
      <c r="DJ29" s="57">
        <v>501.61</v>
      </c>
      <c r="DK29" s="15" t="s">
        <v>437</v>
      </c>
      <c r="DL29" s="16"/>
      <c r="DM29" s="57">
        <v>501.61</v>
      </c>
      <c r="DN29" s="15" t="s">
        <v>437</v>
      </c>
      <c r="DO29" s="16"/>
      <c r="DP29" s="57">
        <v>501.61</v>
      </c>
      <c r="DQ29" s="15" t="s">
        <v>437</v>
      </c>
      <c r="DR29" s="16"/>
      <c r="DS29" s="57">
        <v>501.61</v>
      </c>
      <c r="DT29" s="15" t="s">
        <v>437</v>
      </c>
      <c r="DU29" s="16"/>
      <c r="DV29" s="57">
        <v>501.61</v>
      </c>
      <c r="DW29" s="15" t="s">
        <v>437</v>
      </c>
      <c r="DX29" s="16"/>
      <c r="DY29" s="57">
        <v>501.61</v>
      </c>
      <c r="DZ29" s="15" t="s">
        <v>437</v>
      </c>
      <c r="EA29" s="16"/>
      <c r="EB29" s="57">
        <v>501.61</v>
      </c>
      <c r="EC29" s="15" t="s">
        <v>437</v>
      </c>
      <c r="ED29" s="16"/>
      <c r="EE29" s="57">
        <v>501.61</v>
      </c>
      <c r="EF29" s="15" t="s">
        <v>437</v>
      </c>
      <c r="EG29" s="16"/>
      <c r="EH29" s="57">
        <v>501.61</v>
      </c>
      <c r="EI29" s="15" t="s">
        <v>437</v>
      </c>
      <c r="EJ29" s="16"/>
      <c r="EK29" s="57">
        <v>501.61</v>
      </c>
      <c r="EL29" s="15" t="s">
        <v>437</v>
      </c>
      <c r="EM29" s="16"/>
      <c r="EN29" s="57">
        <v>501.61</v>
      </c>
      <c r="EO29" s="16"/>
      <c r="EP29" s="16"/>
    </row>
    <row r="30" spans="1:146" s="1" customFormat="1" ht="27" customHeight="1">
      <c r="A30" s="12"/>
      <c r="B30" s="15" t="s">
        <v>25</v>
      </c>
      <c r="C30" s="16">
        <v>2761.08</v>
      </c>
      <c r="D30" s="15" t="s">
        <v>26</v>
      </c>
      <c r="E30" s="16">
        <v>2665.32</v>
      </c>
      <c r="F30" s="15" t="s">
        <v>25</v>
      </c>
      <c r="G30" s="16">
        <v>2761.08</v>
      </c>
      <c r="H30" s="15" t="s">
        <v>25</v>
      </c>
      <c r="I30" s="16">
        <v>2761.08</v>
      </c>
      <c r="J30" s="15" t="s">
        <v>27</v>
      </c>
      <c r="K30" s="16">
        <v>2729.16</v>
      </c>
      <c r="L30" s="16" t="s">
        <v>29</v>
      </c>
      <c r="M30" s="16">
        <v>2681.28</v>
      </c>
      <c r="N30" s="16" t="s">
        <v>32</v>
      </c>
      <c r="O30" s="16">
        <v>2697.24</v>
      </c>
      <c r="P30" s="16" t="s">
        <v>34</v>
      </c>
      <c r="Q30" s="16">
        <v>2649.36</v>
      </c>
      <c r="R30" s="15" t="s">
        <v>27</v>
      </c>
      <c r="S30" s="17">
        <f t="shared" si="0"/>
        <v>21705.6</v>
      </c>
      <c r="T30" s="25"/>
      <c r="U30" s="16"/>
      <c r="V30" s="16"/>
      <c r="W30" s="25"/>
      <c r="X30" s="16"/>
      <c r="Y30" s="16"/>
      <c r="Z30" s="25"/>
      <c r="AA30" s="16"/>
      <c r="AB30" s="16"/>
      <c r="AC30" s="25"/>
      <c r="AD30" s="16"/>
      <c r="AE30" s="16"/>
      <c r="AF30" s="16"/>
      <c r="AG30" s="25"/>
      <c r="AH30" s="16"/>
      <c r="AI30" s="16"/>
      <c r="AJ30" s="25"/>
      <c r="AK30" s="16"/>
      <c r="AL30" s="16"/>
      <c r="AM30" s="25"/>
      <c r="AN30" s="16"/>
      <c r="AO30" s="16"/>
      <c r="AP30" s="25"/>
      <c r="AQ30" s="16"/>
      <c r="AR30" s="16"/>
      <c r="AS30" s="25"/>
      <c r="AT30" s="16"/>
      <c r="AU30" s="16"/>
      <c r="AV30" s="25"/>
      <c r="AW30" s="16"/>
      <c r="AX30" s="16"/>
      <c r="AY30" s="25"/>
      <c r="AZ30" s="16"/>
      <c r="BA30" s="16"/>
      <c r="BB30" s="25"/>
      <c r="BC30" s="16"/>
      <c r="BD30" s="16"/>
      <c r="BE30" s="25"/>
      <c r="BF30" s="16"/>
      <c r="BG30" s="16"/>
      <c r="BH30" s="25"/>
      <c r="BI30" s="16"/>
      <c r="BJ30" s="16"/>
      <c r="BK30" s="25"/>
      <c r="BL30" s="16"/>
      <c r="BM30" s="16"/>
      <c r="BN30" s="25"/>
      <c r="BO30" s="16"/>
      <c r="BP30" s="16"/>
      <c r="BQ30" s="10"/>
      <c r="BR30" s="10"/>
      <c r="BS30" s="25"/>
      <c r="BT30" s="16"/>
      <c r="BU30" s="16"/>
      <c r="BV30" s="25"/>
      <c r="BW30" s="16"/>
      <c r="BX30" s="16"/>
      <c r="BY30" s="25"/>
      <c r="BZ30" s="16"/>
      <c r="CA30" s="16"/>
      <c r="CB30" s="25"/>
      <c r="CC30" s="16"/>
      <c r="CD30" s="16"/>
      <c r="CE30" s="25"/>
      <c r="CF30" s="16"/>
      <c r="CG30" s="16"/>
      <c r="CH30" s="25"/>
      <c r="CI30" s="16"/>
      <c r="CJ30" s="16"/>
      <c r="CK30" s="25"/>
      <c r="CL30" s="16"/>
      <c r="CM30" s="16"/>
      <c r="CN30" s="25"/>
      <c r="CO30" s="16"/>
      <c r="CP30" s="16"/>
      <c r="CQ30" s="25"/>
      <c r="CR30" s="16"/>
      <c r="CS30" s="16"/>
      <c r="CT30" s="25"/>
      <c r="CU30" s="16"/>
      <c r="CV30" s="16"/>
      <c r="CW30" s="25"/>
      <c r="CX30" s="16"/>
      <c r="CY30" s="16"/>
      <c r="CZ30" s="25"/>
      <c r="DA30" s="16"/>
      <c r="DB30" s="16"/>
      <c r="DC30" s="10"/>
      <c r="DD30" s="10"/>
      <c r="DE30" s="25"/>
      <c r="DF30" s="16"/>
      <c r="DG30" s="16"/>
      <c r="DH30" s="25"/>
      <c r="DI30" s="16"/>
      <c r="DJ30" s="16"/>
      <c r="DK30" s="25"/>
      <c r="DL30" s="16"/>
      <c r="DM30" s="16"/>
      <c r="DN30" s="25"/>
      <c r="DO30" s="16"/>
      <c r="DP30" s="16"/>
      <c r="DQ30" s="25"/>
      <c r="DR30" s="16"/>
      <c r="DS30" s="16"/>
      <c r="DT30" s="25"/>
      <c r="DU30" s="16"/>
      <c r="DV30" s="16"/>
      <c r="DW30" s="25"/>
      <c r="DX30" s="16"/>
      <c r="DY30" s="16"/>
      <c r="DZ30" s="25"/>
      <c r="EA30" s="16"/>
      <c r="EB30" s="16"/>
      <c r="EC30" s="25"/>
      <c r="ED30" s="16"/>
      <c r="EE30" s="16"/>
      <c r="EF30" s="25"/>
      <c r="EG30" s="16"/>
      <c r="EH30" s="16"/>
      <c r="EI30" s="25"/>
      <c r="EJ30" s="16"/>
      <c r="EK30" s="16"/>
      <c r="EL30" s="25"/>
      <c r="EM30" s="16"/>
      <c r="EN30" s="16"/>
      <c r="EO30" s="16"/>
      <c r="EP30" s="16"/>
    </row>
    <row r="31" spans="1:146" ht="16.5" customHeight="1">
      <c r="A31" s="13"/>
      <c r="B31" s="92" t="s">
        <v>7</v>
      </c>
      <c r="C31" s="92"/>
      <c r="D31" s="92" t="s">
        <v>7</v>
      </c>
      <c r="E31" s="92"/>
      <c r="F31" s="92" t="s">
        <v>7</v>
      </c>
      <c r="G31" s="92"/>
      <c r="H31" s="92" t="s">
        <v>7</v>
      </c>
      <c r="I31" s="92"/>
      <c r="J31" s="92" t="s">
        <v>7</v>
      </c>
      <c r="K31" s="92"/>
      <c r="L31" s="92" t="s">
        <v>7</v>
      </c>
      <c r="M31" s="92"/>
      <c r="N31" s="92" t="s">
        <v>7</v>
      </c>
      <c r="O31" s="92"/>
      <c r="P31" s="92" t="s">
        <v>7</v>
      </c>
      <c r="Q31" s="92"/>
      <c r="R31" s="92" t="s">
        <v>7</v>
      </c>
      <c r="S31" s="9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</row>
    <row r="32" spans="1:146" ht="21.75" customHeight="1">
      <c r="A32" s="15"/>
      <c r="B32" s="15" t="s">
        <v>19</v>
      </c>
      <c r="C32" s="16">
        <v>454.84</v>
      </c>
      <c r="D32" s="15" t="s">
        <v>19</v>
      </c>
      <c r="E32" s="16">
        <v>454.84</v>
      </c>
      <c r="F32" s="15"/>
      <c r="G32" s="16"/>
      <c r="H32" s="15"/>
      <c r="I32" s="16"/>
      <c r="J32" s="15"/>
      <c r="K32" s="16"/>
      <c r="L32" s="16"/>
      <c r="M32" s="16"/>
      <c r="N32" s="16" t="s">
        <v>31</v>
      </c>
      <c r="O32" s="16">
        <v>1137.11</v>
      </c>
      <c r="P32" s="16"/>
      <c r="Q32" s="16"/>
      <c r="R32" s="26"/>
      <c r="S32" s="17">
        <f t="shared" si="0"/>
        <v>2046.79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</row>
    <row r="33" spans="1:146" ht="13.5" customHeight="1">
      <c r="A33" s="15"/>
      <c r="B33" s="15" t="s">
        <v>18</v>
      </c>
      <c r="C33" s="16">
        <v>1142.71</v>
      </c>
      <c r="D33" s="15" t="s">
        <v>20</v>
      </c>
      <c r="E33" s="16">
        <v>380.9</v>
      </c>
      <c r="F33" s="15" t="s">
        <v>21</v>
      </c>
      <c r="G33" s="16">
        <v>476.13</v>
      </c>
      <c r="H33" s="15" t="s">
        <v>23</v>
      </c>
      <c r="I33" s="16">
        <v>2094.97</v>
      </c>
      <c r="J33" s="15"/>
      <c r="K33" s="27"/>
      <c r="L33" s="27"/>
      <c r="M33" s="27"/>
      <c r="N33" s="27"/>
      <c r="O33" s="27"/>
      <c r="P33" s="27"/>
      <c r="Q33" s="27"/>
      <c r="R33" s="26"/>
      <c r="S33" s="17">
        <f t="shared" si="0"/>
        <v>4094.71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</row>
    <row r="34" spans="1:146" ht="60" customHeight="1">
      <c r="A34" s="15"/>
      <c r="B34" s="15"/>
      <c r="C34" s="16"/>
      <c r="D34" s="15"/>
      <c r="E34" s="16"/>
      <c r="F34" s="15" t="s">
        <v>22</v>
      </c>
      <c r="G34" s="16">
        <v>184.08</v>
      </c>
      <c r="H34" s="15"/>
      <c r="I34" s="16"/>
      <c r="J34" s="15" t="s">
        <v>24</v>
      </c>
      <c r="K34" s="16">
        <v>570.94</v>
      </c>
      <c r="L34" s="16"/>
      <c r="M34" s="16"/>
      <c r="N34" s="16"/>
      <c r="O34" s="16"/>
      <c r="P34" s="16"/>
      <c r="Q34" s="16"/>
      <c r="R34" s="26"/>
      <c r="S34" s="17">
        <f t="shared" si="0"/>
        <v>755.0200000000001</v>
      </c>
      <c r="T34" s="92"/>
      <c r="U34" s="92"/>
      <c r="V34" s="9"/>
      <c r="W34" s="92"/>
      <c r="X34" s="92"/>
      <c r="Y34" s="9"/>
      <c r="Z34" s="92"/>
      <c r="AA34" s="92"/>
      <c r="AB34" s="9"/>
      <c r="AC34" s="92"/>
      <c r="AD34" s="92"/>
      <c r="AE34" s="9"/>
      <c r="AF34" s="28" t="s">
        <v>252</v>
      </c>
      <c r="AG34" s="92"/>
      <c r="AH34" s="92"/>
      <c r="AI34" s="9"/>
      <c r="AJ34" s="92"/>
      <c r="AK34" s="92"/>
      <c r="AL34" s="9"/>
      <c r="AM34" s="92"/>
      <c r="AN34" s="92"/>
      <c r="AO34" s="9"/>
      <c r="AP34" s="92"/>
      <c r="AQ34" s="92"/>
      <c r="AR34" s="9"/>
      <c r="AS34" s="92"/>
      <c r="AT34" s="92"/>
      <c r="AU34" s="9"/>
      <c r="AV34" s="92"/>
      <c r="AW34" s="92"/>
      <c r="AX34" s="9"/>
      <c r="AY34" s="92"/>
      <c r="AZ34" s="92"/>
      <c r="BA34" s="9"/>
      <c r="BB34" s="92"/>
      <c r="BC34" s="92"/>
      <c r="BD34" s="9"/>
      <c r="BE34" s="92"/>
      <c r="BF34" s="92"/>
      <c r="BG34" s="9"/>
      <c r="BH34" s="92"/>
      <c r="BI34" s="92"/>
      <c r="BJ34" s="9"/>
      <c r="BK34" s="92"/>
      <c r="BL34" s="92"/>
      <c r="BM34" s="9"/>
      <c r="BN34" s="92"/>
      <c r="BO34" s="92"/>
      <c r="BP34" s="9"/>
      <c r="BQ34" s="29" t="s">
        <v>253</v>
      </c>
      <c r="BR34" s="29" t="s">
        <v>254</v>
      </c>
      <c r="BS34" s="92"/>
      <c r="BT34" s="92"/>
      <c r="BU34" s="9"/>
      <c r="BV34" s="92"/>
      <c r="BW34" s="92"/>
      <c r="BX34" s="9"/>
      <c r="BY34" s="92"/>
      <c r="BZ34" s="92"/>
      <c r="CA34" s="9"/>
      <c r="CB34" s="92"/>
      <c r="CC34" s="92"/>
      <c r="CD34" s="9"/>
      <c r="CE34" s="92"/>
      <c r="CF34" s="92"/>
      <c r="CG34" s="9"/>
      <c r="CH34" s="92"/>
      <c r="CI34" s="92"/>
      <c r="CJ34" s="9"/>
      <c r="CK34" s="92"/>
      <c r="CL34" s="92"/>
      <c r="CM34" s="9"/>
      <c r="CN34" s="92"/>
      <c r="CO34" s="92"/>
      <c r="CP34" s="9"/>
      <c r="CQ34" s="92"/>
      <c r="CR34" s="92"/>
      <c r="CS34" s="9"/>
      <c r="CT34" s="92"/>
      <c r="CU34" s="92"/>
      <c r="CV34" s="9"/>
      <c r="CW34" s="92"/>
      <c r="CX34" s="92"/>
      <c r="CY34" s="9"/>
      <c r="CZ34" s="92"/>
      <c r="DA34" s="92"/>
      <c r="DB34" s="9"/>
      <c r="DC34" s="29" t="s">
        <v>357</v>
      </c>
      <c r="DD34" s="29" t="s">
        <v>358</v>
      </c>
      <c r="DE34" s="92"/>
      <c r="DF34" s="92"/>
      <c r="DG34" s="9"/>
      <c r="DH34" s="92"/>
      <c r="DI34" s="92"/>
      <c r="DJ34" s="9"/>
      <c r="DK34" s="92"/>
      <c r="DL34" s="92"/>
      <c r="DM34" s="9"/>
      <c r="DN34" s="92"/>
      <c r="DO34" s="92"/>
      <c r="DP34" s="9"/>
      <c r="DQ34" s="92"/>
      <c r="DR34" s="92"/>
      <c r="DS34" s="9"/>
      <c r="DT34" s="92"/>
      <c r="DU34" s="92"/>
      <c r="DV34" s="9"/>
      <c r="DW34" s="92"/>
      <c r="DX34" s="92"/>
      <c r="DY34" s="9"/>
      <c r="DZ34" s="92"/>
      <c r="EA34" s="92"/>
      <c r="EB34" s="9"/>
      <c r="EC34" s="92"/>
      <c r="ED34" s="92"/>
      <c r="EE34" s="9"/>
      <c r="EF34" s="92"/>
      <c r="EG34" s="92"/>
      <c r="EH34" s="9"/>
      <c r="EI34" s="92"/>
      <c r="EJ34" s="92"/>
      <c r="EK34" s="9"/>
      <c r="EL34" s="92"/>
      <c r="EM34" s="92"/>
      <c r="EN34" s="9"/>
      <c r="EO34" s="68" t="s">
        <v>428</v>
      </c>
      <c r="EP34" s="68" t="s">
        <v>429</v>
      </c>
    </row>
    <row r="35" spans="1:146" s="8" customFormat="1" ht="12.75">
      <c r="A35" s="12" t="s">
        <v>8</v>
      </c>
      <c r="B35" s="12"/>
      <c r="C35" s="30">
        <f>SUM(C7:C8)+C14+SUM(C26:C30)+SUM(C32:C34)</f>
        <v>25214.679999999997</v>
      </c>
      <c r="D35" s="12"/>
      <c r="E35" s="30">
        <f>SUM(E7:E8)+E14+SUM(E26:E30)+SUM(E32:E34)</f>
        <v>24357.11</v>
      </c>
      <c r="F35" s="26"/>
      <c r="G35" s="30">
        <f>SUM(G7:G8)+G14+SUM(G26:G30)+SUM(G32:G34)</f>
        <v>24277.339999999997</v>
      </c>
      <c r="H35" s="26"/>
      <c r="I35" s="30">
        <f>SUM(I7:I8)+I14+SUM(I26:I30)+SUM(I32:I34)</f>
        <v>25712.1</v>
      </c>
      <c r="J35" s="12"/>
      <c r="K35" s="30">
        <f>SUM(K7:K8)+K14+SUM(K26:K30)+SUM(K32:K34)</f>
        <v>24156.149999999998</v>
      </c>
      <c r="L35" s="30"/>
      <c r="M35" s="30">
        <f>SUM(M7:M8)+M14+SUM(M26:M30)+SUM(M32:M34)</f>
        <v>23537.33</v>
      </c>
      <c r="N35" s="30"/>
      <c r="O35" s="30">
        <f>SUM(O7:O8)+O14+SUM(O26:O30)+SUM(O32:O34)</f>
        <v>24690.4</v>
      </c>
      <c r="P35" s="30"/>
      <c r="Q35" s="30">
        <f>SUM(Q7:Q8)+Q14+SUM(Q26:Q30)+SUM(Q32:Q34)</f>
        <v>23505.41</v>
      </c>
      <c r="R35" s="26"/>
      <c r="S35" s="17">
        <f t="shared" si="0"/>
        <v>195450.51999999996</v>
      </c>
      <c r="T35" s="31"/>
      <c r="U35" s="31"/>
      <c r="V35" s="31">
        <f>SUM(V7:V34)</f>
        <v>22754.090000000004</v>
      </c>
      <c r="W35" s="32">
        <f aca="true" t="shared" si="1" ref="W35:AL35">SUM(W7:W34)</f>
        <v>0</v>
      </c>
      <c r="X35" s="32">
        <f t="shared" si="1"/>
        <v>0</v>
      </c>
      <c r="Y35" s="32">
        <f t="shared" si="1"/>
        <v>23716.510000000002</v>
      </c>
      <c r="Z35" s="32">
        <f t="shared" si="1"/>
        <v>0</v>
      </c>
      <c r="AA35" s="32">
        <f t="shared" si="1"/>
        <v>0</v>
      </c>
      <c r="AB35" s="32">
        <f t="shared" si="1"/>
        <v>22564.41</v>
      </c>
      <c r="AC35" s="32">
        <f t="shared" si="1"/>
        <v>0</v>
      </c>
      <c r="AD35" s="32">
        <f t="shared" si="1"/>
        <v>0</v>
      </c>
      <c r="AE35" s="32">
        <f t="shared" si="1"/>
        <v>18562.7445</v>
      </c>
      <c r="AF35" s="33">
        <f>S35+V35+Y35+AB35+AE35</f>
        <v>283048.27449999994</v>
      </c>
      <c r="AG35" s="32">
        <f t="shared" si="1"/>
        <v>0</v>
      </c>
      <c r="AH35" s="32">
        <f t="shared" si="1"/>
        <v>0</v>
      </c>
      <c r="AI35" s="32">
        <f t="shared" si="1"/>
        <v>35262.81517857143</v>
      </c>
      <c r="AJ35" s="32">
        <f t="shared" si="1"/>
        <v>0</v>
      </c>
      <c r="AK35" s="32">
        <f t="shared" si="1"/>
        <v>0</v>
      </c>
      <c r="AL35" s="32">
        <f t="shared" si="1"/>
        <v>60406.94</v>
      </c>
      <c r="AM35" s="34"/>
      <c r="AN35" s="34"/>
      <c r="AO35" s="34">
        <f>SUM(AO7:AO34)</f>
        <v>26659.05</v>
      </c>
      <c r="AP35" s="34">
        <f aca="true" t="shared" si="2" ref="AP35:AU35">SUM(AP7:AP34)</f>
        <v>0</v>
      </c>
      <c r="AQ35" s="34">
        <f t="shared" si="2"/>
        <v>0</v>
      </c>
      <c r="AR35" s="34">
        <f t="shared" si="2"/>
        <v>35112.130000000005</v>
      </c>
      <c r="AS35" s="34">
        <f t="shared" si="2"/>
        <v>0</v>
      </c>
      <c r="AT35" s="34">
        <f t="shared" si="2"/>
        <v>0</v>
      </c>
      <c r="AU35" s="34">
        <f t="shared" si="2"/>
        <v>24457.34</v>
      </c>
      <c r="AV35" s="34"/>
      <c r="AW35" s="34"/>
      <c r="AX35" s="34">
        <f>SUM(AX7:AX34)</f>
        <v>43806.23</v>
      </c>
      <c r="AY35" s="34">
        <f aca="true" t="shared" si="3" ref="AY35:BD35">SUM(AY7:AY34)</f>
        <v>0</v>
      </c>
      <c r="AZ35" s="34">
        <f t="shared" si="3"/>
        <v>0</v>
      </c>
      <c r="BA35" s="34">
        <f t="shared" si="3"/>
        <v>21134.279999999995</v>
      </c>
      <c r="BB35" s="34">
        <f t="shared" si="3"/>
        <v>0</v>
      </c>
      <c r="BC35" s="34">
        <f t="shared" si="3"/>
        <v>0</v>
      </c>
      <c r="BD35" s="34">
        <f t="shared" si="3"/>
        <v>22821.179999999997</v>
      </c>
      <c r="BE35" s="34">
        <f aca="true" t="shared" si="4" ref="BE35:BM35">SUM(BE7:BE34)</f>
        <v>0</v>
      </c>
      <c r="BF35" s="34">
        <f t="shared" si="4"/>
        <v>0</v>
      </c>
      <c r="BG35" s="34">
        <f t="shared" si="4"/>
        <v>24589.25</v>
      </c>
      <c r="BH35" s="34">
        <f t="shared" si="4"/>
        <v>0</v>
      </c>
      <c r="BI35" s="34">
        <f t="shared" si="4"/>
        <v>0</v>
      </c>
      <c r="BJ35" s="34">
        <f t="shared" si="4"/>
        <v>30739.019999999993</v>
      </c>
      <c r="BK35" s="34">
        <f t="shared" si="4"/>
        <v>0</v>
      </c>
      <c r="BL35" s="34">
        <f t="shared" si="4"/>
        <v>0</v>
      </c>
      <c r="BM35" s="34">
        <f t="shared" si="4"/>
        <v>31546.199999999993</v>
      </c>
      <c r="BN35" s="34">
        <f>SUM(BN7:BN34)</f>
        <v>0</v>
      </c>
      <c r="BO35" s="34">
        <f>SUM(BO7:BO34)</f>
        <v>0</v>
      </c>
      <c r="BP35" s="34">
        <f>SUM(BP7:BP34)</f>
        <v>56420.90000000001</v>
      </c>
      <c r="BQ35" s="33">
        <f>AI34:AI35+AL35+AO35+AR35+AU35+AX35+BA35+BD35+BG35+BJ35+BM35+BP35</f>
        <v>412955.3351785715</v>
      </c>
      <c r="BR35" s="33">
        <f>BQ35+AF35</f>
        <v>696003.6096785715</v>
      </c>
      <c r="BS35" s="34"/>
      <c r="BT35" s="34"/>
      <c r="BU35" s="34">
        <f>SUM(BU7:BU34)</f>
        <v>31205.929999999997</v>
      </c>
      <c r="BV35" s="34"/>
      <c r="BW35" s="34"/>
      <c r="BX35" s="34">
        <f>SUM(BX7:BX34)</f>
        <v>40423.840000000004</v>
      </c>
      <c r="BY35" s="34"/>
      <c r="BZ35" s="34"/>
      <c r="CA35" s="34">
        <f>SUM(CA7:CA34)</f>
        <v>58338.19</v>
      </c>
      <c r="CB35" s="34"/>
      <c r="CC35" s="34"/>
      <c r="CD35" s="34">
        <f>SUM(CD7:CD34)</f>
        <v>41329.380000000005</v>
      </c>
      <c r="CE35" s="34"/>
      <c r="CF35" s="34"/>
      <c r="CG35" s="34">
        <f>SUM(CG7:CG34)</f>
        <v>45720.51</v>
      </c>
      <c r="CH35" s="34"/>
      <c r="CI35" s="34"/>
      <c r="CJ35" s="34">
        <f>SUM(CJ7:CJ34)</f>
        <v>42404.670000000006</v>
      </c>
      <c r="CK35" s="34"/>
      <c r="CL35" s="34"/>
      <c r="CM35" s="34">
        <f>SUM(CM7:CM34)</f>
        <v>108735.37999999999</v>
      </c>
      <c r="CN35" s="34"/>
      <c r="CO35" s="34"/>
      <c r="CP35" s="34">
        <f>SUM(CP7:CP34)</f>
        <v>29401.629999999997</v>
      </c>
      <c r="CQ35" s="34"/>
      <c r="CR35" s="34"/>
      <c r="CS35" s="34">
        <f>SUM(CS7:CS34)</f>
        <v>28724.11</v>
      </c>
      <c r="CT35" s="34"/>
      <c r="CU35" s="34"/>
      <c r="CV35" s="34">
        <f>SUM(CV7:CV34)</f>
        <v>30416.81</v>
      </c>
      <c r="CW35" s="34"/>
      <c r="CX35" s="34"/>
      <c r="CY35" s="34">
        <f>SUM(CY7:CY34)</f>
        <v>34195.8</v>
      </c>
      <c r="CZ35" s="34"/>
      <c r="DA35" s="34"/>
      <c r="DB35" s="34">
        <f>SUM(DB7:DB34)</f>
        <v>44346.36</v>
      </c>
      <c r="DC35" s="10">
        <f>DB35+CY35+CV35+CS35+CP35+CM35+CJ35+CG35+CD35+CA35+BX35+BU35</f>
        <v>535242.6100000001</v>
      </c>
      <c r="DD35" s="35">
        <f>DC35+BR35</f>
        <v>1231246.2196785714</v>
      </c>
      <c r="DE35" s="34"/>
      <c r="DF35" s="34"/>
      <c r="DG35" s="34">
        <f>SUM(DG7:DG34)</f>
        <v>29554.36999999999</v>
      </c>
      <c r="DH35" s="34"/>
      <c r="DI35" s="34"/>
      <c r="DJ35" s="34">
        <f>SUM(DJ7:DJ34)</f>
        <v>49359.04</v>
      </c>
      <c r="DK35" s="34"/>
      <c r="DL35" s="34"/>
      <c r="DM35" s="34">
        <f>SUM(DM7:DM34)</f>
        <v>30248.019999999993</v>
      </c>
      <c r="DN35" s="34"/>
      <c r="DO35" s="34"/>
      <c r="DP35" s="34">
        <f>SUM(DP7:DP34)</f>
        <v>42416.259999999995</v>
      </c>
      <c r="DQ35" s="34"/>
      <c r="DR35" s="34"/>
      <c r="DS35" s="34">
        <f>SUM(DS7:DS34)</f>
        <v>32011.36999999999</v>
      </c>
      <c r="DT35" s="34"/>
      <c r="DU35" s="34"/>
      <c r="DV35" s="34">
        <f>SUM(DV7:DV34)</f>
        <v>29053.559999999994</v>
      </c>
      <c r="DW35" s="34"/>
      <c r="DX35" s="34"/>
      <c r="DY35" s="34">
        <f>SUM(DY7:DY34)</f>
        <v>30396.849999999995</v>
      </c>
      <c r="DZ35" s="34"/>
      <c r="EA35" s="34"/>
      <c r="EB35" s="34">
        <f>SUM(EB7:EB34)</f>
        <v>117938.64999999998</v>
      </c>
      <c r="EC35" s="34"/>
      <c r="ED35" s="34"/>
      <c r="EE35" s="34">
        <f>SUM(EE7:EE34)</f>
        <v>30716.059999999994</v>
      </c>
      <c r="EF35" s="34"/>
      <c r="EG35" s="34"/>
      <c r="EH35" s="34">
        <f>SUM(EH7:EH34)</f>
        <v>33764.68</v>
      </c>
      <c r="EI35" s="34"/>
      <c r="EJ35" s="34"/>
      <c r="EK35" s="34">
        <f>SUM(EK7:EK34)</f>
        <v>29053.559999999994</v>
      </c>
      <c r="EL35" s="34"/>
      <c r="EM35" s="34"/>
      <c r="EN35" s="34">
        <f>SUM(EN7:EN34)</f>
        <v>29994.96999999999</v>
      </c>
      <c r="EO35" s="34">
        <f>SUM(EO7:EO34)</f>
        <v>0</v>
      </c>
      <c r="EP35" s="34">
        <f>SUM(EP7:EP34)</f>
        <v>0</v>
      </c>
    </row>
    <row r="36" spans="1:146" s="2" customFormat="1" ht="28.5" customHeight="1">
      <c r="A36" s="36" t="s">
        <v>61</v>
      </c>
      <c r="B36" s="37" t="s">
        <v>48</v>
      </c>
      <c r="C36" s="38"/>
      <c r="D36" s="38"/>
      <c r="E36" s="38"/>
      <c r="F36" s="39"/>
      <c r="G36" s="38"/>
      <c r="H36" s="38"/>
      <c r="I36" s="38"/>
      <c r="J36" s="37"/>
      <c r="K36" s="38"/>
      <c r="L36" s="38"/>
      <c r="M36" s="38"/>
      <c r="N36" s="37"/>
      <c r="O36" s="38"/>
      <c r="P36" s="38"/>
      <c r="Q36" s="38"/>
      <c r="R36" s="37" t="s">
        <v>49</v>
      </c>
      <c r="S36" s="38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3">
        <f aca="true" t="shared" si="5" ref="AF36:AF51">S36+V36+Y36+AB36+AE36</f>
        <v>0</v>
      </c>
      <c r="AG36" s="31"/>
      <c r="AH36" s="31"/>
      <c r="AI36" s="31"/>
      <c r="AJ36" s="31"/>
      <c r="AK36" s="31"/>
      <c r="AL36" s="31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3">
        <f aca="true" t="shared" si="6" ref="BQ36:BQ51">AI35:AI36+AL36+AO36+AR36+AU36+AX36+BA36+BD36+BG36+BJ36+BM36+BP36</f>
        <v>0</v>
      </c>
      <c r="BR36" s="33">
        <f aca="true" t="shared" si="7" ref="BR36:BR51">BQ36+AF36</f>
        <v>0</v>
      </c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10">
        <f aca="true" t="shared" si="8" ref="DC36:DC51">DB36+CY36+CV36+CS36+CP36+CM36+CJ36+CG36+CD36+CA36+BX36+BU36</f>
        <v>0</v>
      </c>
      <c r="DD36" s="35">
        <f aca="true" t="shared" si="9" ref="DD36:DD51">DC36+BR36</f>
        <v>0</v>
      </c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</row>
    <row r="37" spans="1:146" s="3" customFormat="1" ht="21">
      <c r="A37" s="40" t="s">
        <v>50</v>
      </c>
      <c r="B37" s="12"/>
      <c r="C37" s="17">
        <f>C35-C30</f>
        <v>22453.6</v>
      </c>
      <c r="D37" s="17"/>
      <c r="E37" s="17">
        <f aca="true" t="shared" si="10" ref="E37:Q37">E35-E30</f>
        <v>21691.79</v>
      </c>
      <c r="F37" s="17"/>
      <c r="G37" s="17">
        <f t="shared" si="10"/>
        <v>21516.259999999995</v>
      </c>
      <c r="H37" s="17"/>
      <c r="I37" s="17">
        <f t="shared" si="10"/>
        <v>22951.019999999997</v>
      </c>
      <c r="J37" s="17"/>
      <c r="K37" s="17">
        <f t="shared" si="10"/>
        <v>21426.989999999998</v>
      </c>
      <c r="L37" s="17"/>
      <c r="M37" s="17">
        <f t="shared" si="10"/>
        <v>20856.050000000003</v>
      </c>
      <c r="N37" s="17"/>
      <c r="O37" s="17">
        <f t="shared" si="10"/>
        <v>21993.160000000003</v>
      </c>
      <c r="P37" s="17"/>
      <c r="Q37" s="17">
        <f t="shared" si="10"/>
        <v>20856.05</v>
      </c>
      <c r="R37" s="17"/>
      <c r="S37" s="17">
        <f>C37+E37+G37+I37+K37+M37+O37+Q37</f>
        <v>173744.91999999998</v>
      </c>
      <c r="T37" s="31"/>
      <c r="U37" s="31"/>
      <c r="V37" s="31">
        <f>V35</f>
        <v>22754.090000000004</v>
      </c>
      <c r="W37" s="32">
        <f aca="true" t="shared" si="11" ref="W37:AL37">W35</f>
        <v>0</v>
      </c>
      <c r="X37" s="32">
        <f t="shared" si="11"/>
        <v>0</v>
      </c>
      <c r="Y37" s="32">
        <f t="shared" si="11"/>
        <v>23716.510000000002</v>
      </c>
      <c r="Z37" s="32">
        <f t="shared" si="11"/>
        <v>0</v>
      </c>
      <c r="AA37" s="32">
        <f t="shared" si="11"/>
        <v>0</v>
      </c>
      <c r="AB37" s="32">
        <f t="shared" si="11"/>
        <v>22564.41</v>
      </c>
      <c r="AC37" s="32">
        <f t="shared" si="11"/>
        <v>0</v>
      </c>
      <c r="AD37" s="32">
        <f t="shared" si="11"/>
        <v>0</v>
      </c>
      <c r="AE37" s="32">
        <f t="shared" si="11"/>
        <v>18562.7445</v>
      </c>
      <c r="AF37" s="33">
        <f t="shared" si="5"/>
        <v>261342.6745</v>
      </c>
      <c r="AG37" s="32">
        <f t="shared" si="11"/>
        <v>0</v>
      </c>
      <c r="AH37" s="32">
        <f t="shared" si="11"/>
        <v>0</v>
      </c>
      <c r="AI37" s="32">
        <f t="shared" si="11"/>
        <v>35262.81517857143</v>
      </c>
      <c r="AJ37" s="32">
        <f t="shared" si="11"/>
        <v>0</v>
      </c>
      <c r="AK37" s="32">
        <f t="shared" si="11"/>
        <v>0</v>
      </c>
      <c r="AL37" s="32">
        <f t="shared" si="11"/>
        <v>60406.94</v>
      </c>
      <c r="AM37" s="34"/>
      <c r="AN37" s="34"/>
      <c r="AO37" s="34">
        <f>AO35</f>
        <v>26659.05</v>
      </c>
      <c r="AP37" s="34">
        <f aca="true" t="shared" si="12" ref="AP37:AU37">AP35</f>
        <v>0</v>
      </c>
      <c r="AQ37" s="34">
        <f t="shared" si="12"/>
        <v>0</v>
      </c>
      <c r="AR37" s="34">
        <f t="shared" si="12"/>
        <v>35112.130000000005</v>
      </c>
      <c r="AS37" s="34">
        <f t="shared" si="12"/>
        <v>0</v>
      </c>
      <c r="AT37" s="34">
        <f t="shared" si="12"/>
        <v>0</v>
      </c>
      <c r="AU37" s="34">
        <f t="shared" si="12"/>
        <v>24457.34</v>
      </c>
      <c r="AV37" s="34"/>
      <c r="AW37" s="34"/>
      <c r="AX37" s="34">
        <f>AX35</f>
        <v>43806.23</v>
      </c>
      <c r="AY37" s="34">
        <f aca="true" t="shared" si="13" ref="AY37:BD37">AY35</f>
        <v>0</v>
      </c>
      <c r="AZ37" s="34">
        <f t="shared" si="13"/>
        <v>0</v>
      </c>
      <c r="BA37" s="34">
        <f t="shared" si="13"/>
        <v>21134.279999999995</v>
      </c>
      <c r="BB37" s="34">
        <f t="shared" si="13"/>
        <v>0</v>
      </c>
      <c r="BC37" s="34">
        <f t="shared" si="13"/>
        <v>0</v>
      </c>
      <c r="BD37" s="34">
        <f t="shared" si="13"/>
        <v>22821.179999999997</v>
      </c>
      <c r="BE37" s="34">
        <f aca="true" t="shared" si="14" ref="BE37:BM37">BE35</f>
        <v>0</v>
      </c>
      <c r="BF37" s="34">
        <f t="shared" si="14"/>
        <v>0</v>
      </c>
      <c r="BG37" s="34">
        <f t="shared" si="14"/>
        <v>24589.25</v>
      </c>
      <c r="BH37" s="34">
        <f t="shared" si="14"/>
        <v>0</v>
      </c>
      <c r="BI37" s="34">
        <f t="shared" si="14"/>
        <v>0</v>
      </c>
      <c r="BJ37" s="34">
        <f t="shared" si="14"/>
        <v>30739.019999999993</v>
      </c>
      <c r="BK37" s="34">
        <f t="shared" si="14"/>
        <v>0</v>
      </c>
      <c r="BL37" s="34">
        <f t="shared" si="14"/>
        <v>0</v>
      </c>
      <c r="BM37" s="34">
        <f t="shared" si="14"/>
        <v>31546.199999999993</v>
      </c>
      <c r="BN37" s="34">
        <f>BN35</f>
        <v>0</v>
      </c>
      <c r="BO37" s="34">
        <f>BO35</f>
        <v>0</v>
      </c>
      <c r="BP37" s="34">
        <f>BP35</f>
        <v>56420.90000000001</v>
      </c>
      <c r="BQ37" s="33">
        <f t="shared" si="6"/>
        <v>412955.3351785715</v>
      </c>
      <c r="BR37" s="33">
        <f t="shared" si="7"/>
        <v>674298.0096785715</v>
      </c>
      <c r="BS37" s="34"/>
      <c r="BT37" s="34"/>
      <c r="BU37" s="34">
        <f>BU35</f>
        <v>31205.929999999997</v>
      </c>
      <c r="BV37" s="34"/>
      <c r="BW37" s="34"/>
      <c r="BX37" s="34">
        <f>BX35</f>
        <v>40423.840000000004</v>
      </c>
      <c r="BY37" s="34"/>
      <c r="BZ37" s="34"/>
      <c r="CA37" s="34">
        <f>CA35</f>
        <v>58338.19</v>
      </c>
      <c r="CB37" s="34"/>
      <c r="CC37" s="34"/>
      <c r="CD37" s="34">
        <f>CD35</f>
        <v>41329.380000000005</v>
      </c>
      <c r="CE37" s="34"/>
      <c r="CF37" s="34"/>
      <c r="CG37" s="34">
        <f>CG35</f>
        <v>45720.51</v>
      </c>
      <c r="CH37" s="34"/>
      <c r="CI37" s="34"/>
      <c r="CJ37" s="34">
        <f>CJ35</f>
        <v>42404.670000000006</v>
      </c>
      <c r="CK37" s="34"/>
      <c r="CL37" s="34"/>
      <c r="CM37" s="34">
        <f>CM35</f>
        <v>108735.37999999999</v>
      </c>
      <c r="CN37" s="34"/>
      <c r="CO37" s="34"/>
      <c r="CP37" s="34">
        <f>CP35</f>
        <v>29401.629999999997</v>
      </c>
      <c r="CQ37" s="34"/>
      <c r="CR37" s="34"/>
      <c r="CS37" s="34">
        <f>CS35</f>
        <v>28724.11</v>
      </c>
      <c r="CT37" s="34"/>
      <c r="CU37" s="34"/>
      <c r="CV37" s="34">
        <f>CV35</f>
        <v>30416.81</v>
      </c>
      <c r="CW37" s="34"/>
      <c r="CX37" s="34"/>
      <c r="CY37" s="34">
        <f>CY35</f>
        <v>34195.8</v>
      </c>
      <c r="CZ37" s="34"/>
      <c r="DA37" s="34"/>
      <c r="DB37" s="34">
        <f>DB35</f>
        <v>44346.36</v>
      </c>
      <c r="DC37" s="10">
        <f t="shared" si="8"/>
        <v>535242.6100000001</v>
      </c>
      <c r="DD37" s="35">
        <f t="shared" si="9"/>
        <v>1209540.6196785716</v>
      </c>
      <c r="DE37" s="34"/>
      <c r="DF37" s="34"/>
      <c r="DG37" s="34">
        <f>DG35</f>
        <v>29554.36999999999</v>
      </c>
      <c r="DH37" s="34"/>
      <c r="DI37" s="34"/>
      <c r="DJ37" s="34">
        <f>DJ35</f>
        <v>49359.04</v>
      </c>
      <c r="DK37" s="34"/>
      <c r="DL37" s="34"/>
      <c r="DM37" s="34">
        <f>DM35</f>
        <v>30248.019999999993</v>
      </c>
      <c r="DN37" s="34"/>
      <c r="DO37" s="34"/>
      <c r="DP37" s="34">
        <f>DP35</f>
        <v>42416.259999999995</v>
      </c>
      <c r="DQ37" s="34"/>
      <c r="DR37" s="34"/>
      <c r="DS37" s="34">
        <f>DS35</f>
        <v>32011.36999999999</v>
      </c>
      <c r="DT37" s="34"/>
      <c r="DU37" s="34"/>
      <c r="DV37" s="34">
        <f>DV35</f>
        <v>29053.559999999994</v>
      </c>
      <c r="DW37" s="34"/>
      <c r="DX37" s="34"/>
      <c r="DY37" s="34">
        <f>DY35</f>
        <v>30396.849999999995</v>
      </c>
      <c r="DZ37" s="34"/>
      <c r="EA37" s="34"/>
      <c r="EB37" s="34">
        <f>EB35</f>
        <v>117938.64999999998</v>
      </c>
      <c r="EC37" s="34"/>
      <c r="ED37" s="34"/>
      <c r="EE37" s="34">
        <f>EE35</f>
        <v>30716.059999999994</v>
      </c>
      <c r="EF37" s="34"/>
      <c r="EG37" s="34"/>
      <c r="EH37" s="34">
        <f>EH35</f>
        <v>33764.68</v>
      </c>
      <c r="EI37" s="34"/>
      <c r="EJ37" s="34"/>
      <c r="EK37" s="34">
        <f>EK35</f>
        <v>29053.559999999994</v>
      </c>
      <c r="EL37" s="34"/>
      <c r="EM37" s="34"/>
      <c r="EN37" s="34">
        <f>EN35</f>
        <v>29994.96999999999</v>
      </c>
      <c r="EO37" s="34">
        <f>SUM(DG37:EN37)</f>
        <v>484507.3899999999</v>
      </c>
      <c r="EP37" s="34">
        <f>EP35</f>
        <v>0</v>
      </c>
    </row>
    <row r="38" spans="1:146" s="80" customFormat="1" ht="12.75">
      <c r="A38" s="71" t="s">
        <v>51</v>
      </c>
      <c r="B38" s="61"/>
      <c r="C38" s="72">
        <v>30588.59</v>
      </c>
      <c r="D38" s="72"/>
      <c r="E38" s="72">
        <v>30588.59</v>
      </c>
      <c r="F38" s="72"/>
      <c r="G38" s="72">
        <v>30588.59</v>
      </c>
      <c r="H38" s="72"/>
      <c r="I38" s="72">
        <v>30588.59</v>
      </c>
      <c r="J38" s="73"/>
      <c r="K38" s="72">
        <v>30588.59</v>
      </c>
      <c r="L38" s="72"/>
      <c r="M38" s="72">
        <v>30588.59</v>
      </c>
      <c r="N38" s="73"/>
      <c r="O38" s="72">
        <v>30588.59</v>
      </c>
      <c r="P38" s="72"/>
      <c r="Q38" s="72">
        <v>30588.59</v>
      </c>
      <c r="R38" s="73"/>
      <c r="S38" s="74">
        <f>C38+E38+G38+I38+K38+M38+O38+Q38</f>
        <v>244708.72</v>
      </c>
      <c r="T38" s="75"/>
      <c r="U38" s="75"/>
      <c r="V38" s="75">
        <v>30588.59</v>
      </c>
      <c r="W38" s="75"/>
      <c r="X38" s="75"/>
      <c r="Y38" s="75">
        <v>30588.59</v>
      </c>
      <c r="Z38" s="75"/>
      <c r="AA38" s="75"/>
      <c r="AB38" s="75">
        <v>30588.59</v>
      </c>
      <c r="AC38" s="75"/>
      <c r="AD38" s="75"/>
      <c r="AE38" s="75">
        <v>30588.59</v>
      </c>
      <c r="AF38" s="76">
        <f t="shared" si="5"/>
        <v>367063.0800000001</v>
      </c>
      <c r="AG38" s="75"/>
      <c r="AH38" s="75"/>
      <c r="AI38" s="75">
        <v>31554.19</v>
      </c>
      <c r="AJ38" s="75"/>
      <c r="AK38" s="75"/>
      <c r="AL38" s="75">
        <v>31554.19</v>
      </c>
      <c r="AM38" s="77"/>
      <c r="AN38" s="77"/>
      <c r="AO38" s="77">
        <v>31554.19</v>
      </c>
      <c r="AP38" s="77"/>
      <c r="AQ38" s="77"/>
      <c r="AR38" s="77">
        <v>31554.19</v>
      </c>
      <c r="AS38" s="77"/>
      <c r="AT38" s="77"/>
      <c r="AU38" s="77">
        <v>31554.19</v>
      </c>
      <c r="AV38" s="77"/>
      <c r="AW38" s="77"/>
      <c r="AX38" s="77">
        <v>31554.19</v>
      </c>
      <c r="AY38" s="77"/>
      <c r="AZ38" s="77"/>
      <c r="BA38" s="77">
        <v>31554.19</v>
      </c>
      <c r="BB38" s="77"/>
      <c r="BC38" s="77"/>
      <c r="BD38" s="77">
        <v>31554.19</v>
      </c>
      <c r="BE38" s="77"/>
      <c r="BF38" s="77"/>
      <c r="BG38" s="77">
        <v>31523.96</v>
      </c>
      <c r="BH38" s="77"/>
      <c r="BI38" s="77"/>
      <c r="BJ38" s="77">
        <v>31523.96</v>
      </c>
      <c r="BK38" s="77"/>
      <c r="BL38" s="77"/>
      <c r="BM38" s="77">
        <v>31523.96</v>
      </c>
      <c r="BN38" s="77"/>
      <c r="BO38" s="77"/>
      <c r="BP38" s="77">
        <v>31523.96</v>
      </c>
      <c r="BQ38" s="76">
        <f t="shared" si="6"/>
        <v>378529.36000000004</v>
      </c>
      <c r="BR38" s="76">
        <f t="shared" si="7"/>
        <v>745592.4400000002</v>
      </c>
      <c r="BS38" s="77"/>
      <c r="BT38" s="77"/>
      <c r="BU38" s="77">
        <v>34070.63</v>
      </c>
      <c r="BV38" s="77"/>
      <c r="BW38" s="77"/>
      <c r="BX38" s="77">
        <v>34070.63</v>
      </c>
      <c r="BY38" s="77"/>
      <c r="BZ38" s="77"/>
      <c r="CA38" s="77">
        <v>34070.63</v>
      </c>
      <c r="CB38" s="77"/>
      <c r="CC38" s="77"/>
      <c r="CD38" s="77">
        <v>34070.63</v>
      </c>
      <c r="CE38" s="77"/>
      <c r="CF38" s="77"/>
      <c r="CG38" s="77">
        <v>34070.63</v>
      </c>
      <c r="CH38" s="77"/>
      <c r="CI38" s="77"/>
      <c r="CJ38" s="77">
        <v>34070.63</v>
      </c>
      <c r="CK38" s="77"/>
      <c r="CL38" s="77"/>
      <c r="CM38" s="77">
        <v>34070.63</v>
      </c>
      <c r="CN38" s="77"/>
      <c r="CO38" s="77"/>
      <c r="CP38" s="77">
        <v>34070.63</v>
      </c>
      <c r="CQ38" s="77"/>
      <c r="CR38" s="77"/>
      <c r="CS38" s="77">
        <v>34070.63</v>
      </c>
      <c r="CT38" s="77"/>
      <c r="CU38" s="77"/>
      <c r="CV38" s="77">
        <v>34070.63</v>
      </c>
      <c r="CW38" s="77"/>
      <c r="CX38" s="77"/>
      <c r="CY38" s="77">
        <v>34070.63</v>
      </c>
      <c r="CZ38" s="77"/>
      <c r="DA38" s="77"/>
      <c r="DB38" s="77">
        <v>34070.63</v>
      </c>
      <c r="DC38" s="78">
        <f t="shared" si="8"/>
        <v>408847.56</v>
      </c>
      <c r="DD38" s="79">
        <f t="shared" si="9"/>
        <v>1154440.0000000002</v>
      </c>
      <c r="DE38" s="77"/>
      <c r="DF38" s="77"/>
      <c r="DG38" s="77">
        <v>58263.35</v>
      </c>
      <c r="DH38" s="77"/>
      <c r="DI38" s="77"/>
      <c r="DJ38" s="77">
        <v>46610.85</v>
      </c>
      <c r="DK38" s="77"/>
      <c r="DL38" s="77"/>
      <c r="DM38" s="77">
        <v>52437.1</v>
      </c>
      <c r="DN38" s="77"/>
      <c r="DO38" s="77"/>
      <c r="DP38" s="77">
        <v>52437.1</v>
      </c>
      <c r="DQ38" s="77"/>
      <c r="DR38" s="77"/>
      <c r="DS38" s="77">
        <v>52437.1</v>
      </c>
      <c r="DT38" s="77"/>
      <c r="DU38" s="77"/>
      <c r="DV38" s="77">
        <v>52437.1</v>
      </c>
      <c r="DW38" s="77"/>
      <c r="DX38" s="77"/>
      <c r="DY38" s="77">
        <v>52437.1</v>
      </c>
      <c r="DZ38" s="77"/>
      <c r="EA38" s="77"/>
      <c r="EB38" s="77">
        <v>52437.1</v>
      </c>
      <c r="EC38" s="77"/>
      <c r="ED38" s="77"/>
      <c r="EE38" s="77">
        <v>52437.1</v>
      </c>
      <c r="EF38" s="77"/>
      <c r="EG38" s="77"/>
      <c r="EH38" s="77">
        <v>52437.1</v>
      </c>
      <c r="EI38" s="77"/>
      <c r="EJ38" s="77"/>
      <c r="EK38" s="77">
        <v>52437.1</v>
      </c>
      <c r="EL38" s="77"/>
      <c r="EM38" s="77"/>
      <c r="EN38" s="77">
        <v>52388.17</v>
      </c>
      <c r="EO38" s="77">
        <f>SUM(DG38:EN38)</f>
        <v>629196.2699999999</v>
      </c>
      <c r="EP38" s="77">
        <f>EO38+DD38</f>
        <v>1783636.27</v>
      </c>
    </row>
    <row r="39" spans="1:146" s="80" customFormat="1" ht="12.75">
      <c r="A39" s="71" t="s">
        <v>52</v>
      </c>
      <c r="B39" s="61"/>
      <c r="C39" s="72">
        <f>6651.01+19940.74</f>
        <v>26591.75</v>
      </c>
      <c r="D39" s="72"/>
      <c r="E39" s="72">
        <f>6750.19+25208</f>
        <v>31958.19</v>
      </c>
      <c r="F39" s="72"/>
      <c r="G39" s="72">
        <f>6765.45+22196.98</f>
        <v>28962.43</v>
      </c>
      <c r="H39" s="72"/>
      <c r="I39" s="72">
        <f>6691.79+23350.83</f>
        <v>30042.620000000003</v>
      </c>
      <c r="J39" s="73"/>
      <c r="K39" s="72">
        <f>6992.37+25169.78</f>
        <v>32162.149999999998</v>
      </c>
      <c r="L39" s="72"/>
      <c r="M39" s="72">
        <f>6937.18+24123.74</f>
        <v>31060.920000000002</v>
      </c>
      <c r="N39" s="73"/>
      <c r="O39" s="72">
        <f>6897.91+24167.49</f>
        <v>31065.4</v>
      </c>
      <c r="P39" s="72"/>
      <c r="Q39" s="72">
        <f>6762.4+23192.98</f>
        <v>29955.379999999997</v>
      </c>
      <c r="R39" s="73"/>
      <c r="S39" s="74">
        <f>C39+E39+G39+I39+K39+M39+O39+Q39</f>
        <v>241798.84</v>
      </c>
      <c r="T39" s="75"/>
      <c r="U39" s="75"/>
      <c r="V39" s="75">
        <f>28432.88+6652.39</f>
        <v>35085.270000000004</v>
      </c>
      <c r="W39" s="75"/>
      <c r="X39" s="75"/>
      <c r="Y39" s="75">
        <f>17687.65+6652.39</f>
        <v>24340.04</v>
      </c>
      <c r="Z39" s="75"/>
      <c r="AA39" s="75"/>
      <c r="AB39" s="75">
        <f>26208.08+6740.92</f>
        <v>32949</v>
      </c>
      <c r="AC39" s="75"/>
      <c r="AD39" s="75"/>
      <c r="AE39" s="75">
        <f>20903.74+6852.77</f>
        <v>27756.510000000002</v>
      </c>
      <c r="AF39" s="76">
        <f t="shared" si="5"/>
        <v>361929.66</v>
      </c>
      <c r="AG39" s="75"/>
      <c r="AH39" s="75"/>
      <c r="AI39" s="75">
        <f>26389.81+7185.6</f>
        <v>33575.41</v>
      </c>
      <c r="AJ39" s="75"/>
      <c r="AK39" s="75"/>
      <c r="AL39" s="75">
        <f>22445.44+7194.07</f>
        <v>29639.51</v>
      </c>
      <c r="AM39" s="77"/>
      <c r="AN39" s="75"/>
      <c r="AO39" s="75">
        <f>7194.07+26146.09</f>
        <v>33340.16</v>
      </c>
      <c r="AP39" s="77"/>
      <c r="AQ39" s="75"/>
      <c r="AR39" s="75">
        <f>7194.07+22983.03</f>
        <v>30177.1</v>
      </c>
      <c r="AS39" s="77"/>
      <c r="AT39" s="75"/>
      <c r="AU39" s="75">
        <f>7021.68+22965.95</f>
        <v>29987.63</v>
      </c>
      <c r="AV39" s="77"/>
      <c r="AW39" s="75"/>
      <c r="AX39" s="75">
        <f>6904.26+28246.02</f>
        <v>35150.28</v>
      </c>
      <c r="AY39" s="77"/>
      <c r="AZ39" s="75"/>
      <c r="BA39" s="75">
        <f>6886.87+26218.05</f>
        <v>33104.92</v>
      </c>
      <c r="BB39" s="77"/>
      <c r="BC39" s="75"/>
      <c r="BD39" s="75">
        <v>24605.62</v>
      </c>
      <c r="BE39" s="77"/>
      <c r="BF39" s="75"/>
      <c r="BG39" s="75">
        <v>27581.73</v>
      </c>
      <c r="BH39" s="77"/>
      <c r="BI39" s="75"/>
      <c r="BJ39" s="75">
        <v>31282.84</v>
      </c>
      <c r="BK39" s="77"/>
      <c r="BL39" s="75"/>
      <c r="BM39" s="75">
        <v>33604.01</v>
      </c>
      <c r="BN39" s="77"/>
      <c r="BO39" s="75"/>
      <c r="BP39" s="75">
        <v>29330.39</v>
      </c>
      <c r="BQ39" s="76">
        <f t="shared" si="6"/>
        <v>371379.60000000003</v>
      </c>
      <c r="BR39" s="76">
        <f t="shared" si="7"/>
        <v>733309.26</v>
      </c>
      <c r="BS39" s="77"/>
      <c r="BT39" s="75"/>
      <c r="BU39" s="75">
        <v>30304.68</v>
      </c>
      <c r="BV39" s="77"/>
      <c r="BW39" s="75"/>
      <c r="BX39" s="75">
        <v>34039.13</v>
      </c>
      <c r="BY39" s="77"/>
      <c r="BZ39" s="75"/>
      <c r="CA39" s="75">
        <v>35829.54</v>
      </c>
      <c r="CB39" s="77"/>
      <c r="CC39" s="75"/>
      <c r="CD39" s="75">
        <v>32759.78</v>
      </c>
      <c r="CE39" s="77"/>
      <c r="CF39" s="75"/>
      <c r="CG39" s="75">
        <v>36395.61</v>
      </c>
      <c r="CH39" s="77"/>
      <c r="CI39" s="75"/>
      <c r="CJ39" s="75">
        <v>33771.04</v>
      </c>
      <c r="CK39" s="77"/>
      <c r="CL39" s="75"/>
      <c r="CM39" s="75">
        <v>34501.14</v>
      </c>
      <c r="CN39" s="77"/>
      <c r="CO39" s="75"/>
      <c r="CP39" s="75">
        <v>34760.98</v>
      </c>
      <c r="CQ39" s="77"/>
      <c r="CR39" s="75"/>
      <c r="CS39" s="75">
        <v>33680.58</v>
      </c>
      <c r="CT39" s="77"/>
      <c r="CU39" s="75"/>
      <c r="CV39" s="75">
        <v>32135.4</v>
      </c>
      <c r="CW39" s="77"/>
      <c r="CX39" s="75"/>
      <c r="CY39" s="75">
        <v>36089.07</v>
      </c>
      <c r="CZ39" s="77"/>
      <c r="DA39" s="75"/>
      <c r="DB39" s="75">
        <v>31952.27</v>
      </c>
      <c r="DC39" s="78">
        <f t="shared" si="8"/>
        <v>406219.22</v>
      </c>
      <c r="DD39" s="79">
        <f t="shared" si="9"/>
        <v>1139528.48</v>
      </c>
      <c r="DE39" s="77"/>
      <c r="DF39" s="75"/>
      <c r="DG39" s="75">
        <v>34120.77</v>
      </c>
      <c r="DH39" s="77"/>
      <c r="DI39" s="75"/>
      <c r="DJ39" s="75">
        <v>55488.99</v>
      </c>
      <c r="DK39" s="77"/>
      <c r="DL39" s="75"/>
      <c r="DM39" s="75">
        <v>46760.12</v>
      </c>
      <c r="DN39" s="77"/>
      <c r="DO39" s="75"/>
      <c r="DP39" s="75">
        <v>52085.65</v>
      </c>
      <c r="DQ39" s="77"/>
      <c r="DR39" s="75"/>
      <c r="DS39" s="75">
        <v>51644.67</v>
      </c>
      <c r="DT39" s="77"/>
      <c r="DU39" s="75"/>
      <c r="DV39" s="75">
        <v>51312.08</v>
      </c>
      <c r="DW39" s="77"/>
      <c r="DX39" s="75"/>
      <c r="DY39" s="75">
        <v>54931.93</v>
      </c>
      <c r="DZ39" s="77"/>
      <c r="EA39" s="75"/>
      <c r="EB39" s="75">
        <v>54098.47</v>
      </c>
      <c r="EC39" s="77"/>
      <c r="ED39" s="75"/>
      <c r="EE39" s="75">
        <v>52024</v>
      </c>
      <c r="EF39" s="77"/>
      <c r="EG39" s="75"/>
      <c r="EH39" s="75">
        <v>51071.53</v>
      </c>
      <c r="EI39" s="77"/>
      <c r="EJ39" s="75"/>
      <c r="EK39" s="75">
        <v>54153.72</v>
      </c>
      <c r="EL39" s="77"/>
      <c r="EM39" s="75"/>
      <c r="EN39" s="75">
        <v>52969.7</v>
      </c>
      <c r="EO39" s="77">
        <f aca="true" t="shared" si="15" ref="EO39:EO51">SUM(DG39:EN39)</f>
        <v>610661.63</v>
      </c>
      <c r="EP39" s="77">
        <f aca="true" t="shared" si="16" ref="EP39:EP68">EO39+DD39</f>
        <v>1750190.1099999999</v>
      </c>
    </row>
    <row r="40" spans="1:146" s="4" customFormat="1" ht="18" customHeight="1">
      <c r="A40" s="37" t="s">
        <v>53</v>
      </c>
      <c r="B40" s="18">
        <v>24590.19</v>
      </c>
      <c r="C40" s="41">
        <f>C38-C39</f>
        <v>3996.84</v>
      </c>
      <c r="D40" s="41"/>
      <c r="E40" s="41">
        <f aca="true" t="shared" si="17" ref="E40:Q40">E38-E39</f>
        <v>-1369.5999999999985</v>
      </c>
      <c r="F40" s="41"/>
      <c r="G40" s="41">
        <f t="shared" si="17"/>
        <v>1626.1599999999999</v>
      </c>
      <c r="H40" s="41"/>
      <c r="I40" s="41">
        <f t="shared" si="17"/>
        <v>545.9699999999975</v>
      </c>
      <c r="J40" s="41"/>
      <c r="K40" s="41">
        <f t="shared" si="17"/>
        <v>-1573.5599999999977</v>
      </c>
      <c r="L40" s="41"/>
      <c r="M40" s="41">
        <f t="shared" si="17"/>
        <v>-472.33000000000175</v>
      </c>
      <c r="N40" s="41"/>
      <c r="O40" s="41">
        <f t="shared" si="17"/>
        <v>-476.8100000000013</v>
      </c>
      <c r="P40" s="41"/>
      <c r="Q40" s="41">
        <f t="shared" si="17"/>
        <v>633.2100000000028</v>
      </c>
      <c r="R40" s="41">
        <v>27500.07</v>
      </c>
      <c r="S40" s="17">
        <f>C40+E40+G40+I40+K40+M40+O40+Q40</f>
        <v>2909.880000000001</v>
      </c>
      <c r="T40" s="34"/>
      <c r="U40" s="34"/>
      <c r="V40" s="34">
        <f>V38-V39</f>
        <v>-4496.680000000004</v>
      </c>
      <c r="W40" s="34">
        <f aca="true" t="shared" si="18" ref="W40:AL40">W38-W39</f>
        <v>0</v>
      </c>
      <c r="X40" s="34">
        <f t="shared" si="18"/>
        <v>0</v>
      </c>
      <c r="Y40" s="34">
        <f t="shared" si="18"/>
        <v>6248.549999999999</v>
      </c>
      <c r="Z40" s="34">
        <f t="shared" si="18"/>
        <v>0</v>
      </c>
      <c r="AA40" s="34">
        <f t="shared" si="18"/>
        <v>0</v>
      </c>
      <c r="AB40" s="34">
        <f t="shared" si="18"/>
        <v>-2360.41</v>
      </c>
      <c r="AC40" s="34">
        <f t="shared" si="18"/>
        <v>0</v>
      </c>
      <c r="AD40" s="34">
        <f t="shared" si="18"/>
        <v>0</v>
      </c>
      <c r="AE40" s="34">
        <f t="shared" si="18"/>
        <v>2832.079999999998</v>
      </c>
      <c r="AF40" s="33">
        <f t="shared" si="5"/>
        <v>5133.419999999995</v>
      </c>
      <c r="AG40" s="34">
        <f t="shared" si="18"/>
        <v>0</v>
      </c>
      <c r="AH40" s="34">
        <f t="shared" si="18"/>
        <v>0</v>
      </c>
      <c r="AI40" s="34">
        <f t="shared" si="18"/>
        <v>-2021.2200000000048</v>
      </c>
      <c r="AJ40" s="34">
        <f t="shared" si="18"/>
        <v>0</v>
      </c>
      <c r="AK40" s="34">
        <f t="shared" si="18"/>
        <v>0</v>
      </c>
      <c r="AL40" s="34">
        <f t="shared" si="18"/>
        <v>1914.6800000000003</v>
      </c>
      <c r="AM40" s="43"/>
      <c r="AN40" s="43"/>
      <c r="AO40" s="43">
        <f>AO38-AO39</f>
        <v>-1785.9700000000048</v>
      </c>
      <c r="AP40" s="43">
        <f aca="true" t="shared" si="19" ref="AP40:AU40">AP38-AP39</f>
        <v>0</v>
      </c>
      <c r="AQ40" s="43">
        <f t="shared" si="19"/>
        <v>0</v>
      </c>
      <c r="AR40" s="43">
        <f t="shared" si="19"/>
        <v>1377.0900000000001</v>
      </c>
      <c r="AS40" s="43">
        <f t="shared" si="19"/>
        <v>0</v>
      </c>
      <c r="AT40" s="43">
        <f t="shared" si="19"/>
        <v>0</v>
      </c>
      <c r="AU40" s="43">
        <f t="shared" si="19"/>
        <v>1566.5599999999977</v>
      </c>
      <c r="AV40" s="43"/>
      <c r="AW40" s="43"/>
      <c r="AX40" s="43">
        <f>AX38-AX39</f>
        <v>-3596.09</v>
      </c>
      <c r="AY40" s="43">
        <f aca="true" t="shared" si="20" ref="AY40:BD40">AY38-AY39</f>
        <v>0</v>
      </c>
      <c r="AZ40" s="43">
        <f t="shared" si="20"/>
        <v>0</v>
      </c>
      <c r="BA40" s="43">
        <f t="shared" si="20"/>
        <v>-1550.7299999999996</v>
      </c>
      <c r="BB40" s="43">
        <f t="shared" si="20"/>
        <v>0</v>
      </c>
      <c r="BC40" s="43">
        <f t="shared" si="20"/>
        <v>0</v>
      </c>
      <c r="BD40" s="43">
        <f t="shared" si="20"/>
        <v>6948.57</v>
      </c>
      <c r="BE40" s="43">
        <f aca="true" t="shared" si="21" ref="BE40:BM40">BE38-BE39</f>
        <v>0</v>
      </c>
      <c r="BF40" s="43">
        <f t="shared" si="21"/>
        <v>0</v>
      </c>
      <c r="BG40" s="43">
        <f t="shared" si="21"/>
        <v>3942.2299999999996</v>
      </c>
      <c r="BH40" s="43">
        <f t="shared" si="21"/>
        <v>0</v>
      </c>
      <c r="BI40" s="43">
        <f t="shared" si="21"/>
        <v>0</v>
      </c>
      <c r="BJ40" s="43">
        <f t="shared" si="21"/>
        <v>241.11999999999898</v>
      </c>
      <c r="BK40" s="43">
        <f t="shared" si="21"/>
        <v>0</v>
      </c>
      <c r="BL40" s="43">
        <f t="shared" si="21"/>
        <v>0</v>
      </c>
      <c r="BM40" s="43">
        <f t="shared" si="21"/>
        <v>-2080.050000000003</v>
      </c>
      <c r="BN40" s="43">
        <f>BN38-BN39</f>
        <v>0</v>
      </c>
      <c r="BO40" s="43">
        <f>BO38-BO39</f>
        <v>0</v>
      </c>
      <c r="BP40" s="43">
        <f>BP38-BP39</f>
        <v>2193.5699999999997</v>
      </c>
      <c r="BQ40" s="33">
        <f t="shared" si="6"/>
        <v>7149.759999999984</v>
      </c>
      <c r="BR40" s="33">
        <f t="shared" si="7"/>
        <v>12283.179999999978</v>
      </c>
      <c r="BS40" s="43"/>
      <c r="BT40" s="43"/>
      <c r="BU40" s="43">
        <f>BU38-BU39</f>
        <v>3765.949999999997</v>
      </c>
      <c r="BV40" s="43"/>
      <c r="BW40" s="43"/>
      <c r="BX40" s="43">
        <f>BX38-BX39</f>
        <v>31.5</v>
      </c>
      <c r="BY40" s="43"/>
      <c r="BZ40" s="43"/>
      <c r="CA40" s="43">
        <f>CA38-CA39</f>
        <v>-1758.9100000000035</v>
      </c>
      <c r="CB40" s="43"/>
      <c r="CC40" s="43"/>
      <c r="CD40" s="43">
        <f>CD38-CD39</f>
        <v>1310.8499999999985</v>
      </c>
      <c r="CE40" s="43"/>
      <c r="CF40" s="43"/>
      <c r="CG40" s="43">
        <f>CG38-CG39</f>
        <v>-2324.980000000003</v>
      </c>
      <c r="CH40" s="43"/>
      <c r="CI40" s="43"/>
      <c r="CJ40" s="43">
        <f>CJ38-CJ39</f>
        <v>299.5899999999965</v>
      </c>
      <c r="CK40" s="43"/>
      <c r="CL40" s="43"/>
      <c r="CM40" s="43">
        <f>CM38-CM39</f>
        <v>-430.51000000000204</v>
      </c>
      <c r="CN40" s="43"/>
      <c r="CO40" s="43"/>
      <c r="CP40" s="43">
        <f>CP38-CP39</f>
        <v>-690.3500000000058</v>
      </c>
      <c r="CQ40" s="43"/>
      <c r="CR40" s="43"/>
      <c r="CS40" s="43">
        <f>CS38-CS39</f>
        <v>390.04999999999563</v>
      </c>
      <c r="CT40" s="43"/>
      <c r="CU40" s="43"/>
      <c r="CV40" s="43">
        <f>CV38-CV39</f>
        <v>1935.229999999996</v>
      </c>
      <c r="CW40" s="43"/>
      <c r="CX40" s="43"/>
      <c r="CY40" s="43">
        <f>CY38-CY39</f>
        <v>-2018.4400000000023</v>
      </c>
      <c r="CZ40" s="43"/>
      <c r="DA40" s="43"/>
      <c r="DB40" s="43">
        <f>DB38-DB39</f>
        <v>2118.359999999997</v>
      </c>
      <c r="DC40" s="10">
        <f t="shared" si="8"/>
        <v>2628.3399999999638</v>
      </c>
      <c r="DD40" s="35">
        <f t="shared" si="9"/>
        <v>14911.519999999942</v>
      </c>
      <c r="DE40" s="43"/>
      <c r="DF40" s="43"/>
      <c r="DG40" s="43">
        <f>DG38-DG39</f>
        <v>24142.58</v>
      </c>
      <c r="DH40" s="43"/>
      <c r="DI40" s="43"/>
      <c r="DJ40" s="43">
        <f>DJ38-DJ39</f>
        <v>-8878.14</v>
      </c>
      <c r="DK40" s="43"/>
      <c r="DL40" s="43"/>
      <c r="DM40" s="43">
        <f>DM38-DM39</f>
        <v>5676.979999999996</v>
      </c>
      <c r="DN40" s="43"/>
      <c r="DO40" s="43"/>
      <c r="DP40" s="43">
        <f>DP38-DP39</f>
        <v>351.4499999999971</v>
      </c>
      <c r="DQ40" s="43"/>
      <c r="DR40" s="43"/>
      <c r="DS40" s="43">
        <f>DS38-DS39</f>
        <v>792.4300000000003</v>
      </c>
      <c r="DT40" s="43"/>
      <c r="DU40" s="43"/>
      <c r="DV40" s="43">
        <f>DV38-DV39</f>
        <v>1125.0199999999968</v>
      </c>
      <c r="DW40" s="43"/>
      <c r="DX40" s="43"/>
      <c r="DY40" s="43">
        <f>DY38-DY39</f>
        <v>-2494.8300000000017</v>
      </c>
      <c r="DZ40" s="43"/>
      <c r="EA40" s="43"/>
      <c r="EB40" s="43">
        <f>EB38-EB39</f>
        <v>-1661.3700000000026</v>
      </c>
      <c r="EC40" s="43"/>
      <c r="ED40" s="43"/>
      <c r="EE40" s="43">
        <f>EE38-EE39</f>
        <v>413.09999999999854</v>
      </c>
      <c r="EF40" s="43"/>
      <c r="EG40" s="43"/>
      <c r="EH40" s="43">
        <f>EH38-EH39</f>
        <v>1365.5699999999997</v>
      </c>
      <c r="EI40" s="43"/>
      <c r="EJ40" s="43"/>
      <c r="EK40" s="43">
        <f>EK38-EK39</f>
        <v>-1716.6200000000026</v>
      </c>
      <c r="EL40" s="43"/>
      <c r="EM40" s="43"/>
      <c r="EN40" s="43">
        <f>EN38-EN39</f>
        <v>-581.5299999999988</v>
      </c>
      <c r="EO40" s="43">
        <f t="shared" si="15"/>
        <v>18534.639999999985</v>
      </c>
      <c r="EP40" s="43">
        <f t="shared" si="16"/>
        <v>33446.15999999993</v>
      </c>
    </row>
    <row r="41" spans="1:146" s="4" customFormat="1" ht="22.5" hidden="1">
      <c r="A41" s="37" t="s">
        <v>54</v>
      </c>
      <c r="B41" s="18"/>
      <c r="C41" s="41"/>
      <c r="D41" s="41"/>
      <c r="E41" s="41"/>
      <c r="F41" s="41"/>
      <c r="G41" s="41"/>
      <c r="H41" s="41"/>
      <c r="I41" s="41"/>
      <c r="J41" s="42"/>
      <c r="K41" s="41"/>
      <c r="L41" s="41"/>
      <c r="M41" s="41"/>
      <c r="N41" s="42"/>
      <c r="O41" s="41"/>
      <c r="P41" s="41"/>
      <c r="Q41" s="41"/>
      <c r="R41" s="42"/>
      <c r="S41" s="41">
        <v>2909.88</v>
      </c>
      <c r="T41" s="19"/>
      <c r="U41" s="33"/>
      <c r="V41" s="33"/>
      <c r="W41" s="19"/>
      <c r="X41" s="33"/>
      <c r="Y41" s="33"/>
      <c r="Z41" s="19"/>
      <c r="AA41" s="33"/>
      <c r="AB41" s="33"/>
      <c r="AC41" s="19"/>
      <c r="AD41" s="33"/>
      <c r="AE41" s="33"/>
      <c r="AF41" s="33">
        <f t="shared" si="5"/>
        <v>2909.88</v>
      </c>
      <c r="AG41" s="19"/>
      <c r="AH41" s="33"/>
      <c r="AI41" s="33"/>
      <c r="AJ41" s="19"/>
      <c r="AK41" s="33"/>
      <c r="AL41" s="33"/>
      <c r="AM41" s="19"/>
      <c r="AN41" s="33"/>
      <c r="AO41" s="33"/>
      <c r="AP41" s="19"/>
      <c r="AQ41" s="33"/>
      <c r="AR41" s="33"/>
      <c r="AS41" s="19"/>
      <c r="AT41" s="33"/>
      <c r="AU41" s="33"/>
      <c r="AV41" s="19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>
        <f t="shared" si="6"/>
        <v>0</v>
      </c>
      <c r="BR41" s="33">
        <f t="shared" si="7"/>
        <v>2909.88</v>
      </c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10">
        <f t="shared" si="8"/>
        <v>0</v>
      </c>
      <c r="DD41" s="35">
        <f t="shared" si="9"/>
        <v>2909.88</v>
      </c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43">
        <f t="shared" si="15"/>
        <v>0</v>
      </c>
      <c r="EP41" s="43">
        <f t="shared" si="16"/>
        <v>2909.88</v>
      </c>
    </row>
    <row r="42" spans="1:146" s="4" customFormat="1" ht="22.5">
      <c r="A42" s="37" t="s">
        <v>55</v>
      </c>
      <c r="B42" s="18"/>
      <c r="C42" s="41">
        <f>C39-C37</f>
        <v>4138.1500000000015</v>
      </c>
      <c r="D42" s="41"/>
      <c r="E42" s="41">
        <f aca="true" t="shared" si="22" ref="E42:Q42">E39-E37</f>
        <v>10266.399999999998</v>
      </c>
      <c r="F42" s="41">
        <f t="shared" si="22"/>
        <v>0</v>
      </c>
      <c r="G42" s="41">
        <f t="shared" si="22"/>
        <v>7446.1700000000055</v>
      </c>
      <c r="H42" s="41">
        <f t="shared" si="22"/>
        <v>0</v>
      </c>
      <c r="I42" s="41">
        <f t="shared" si="22"/>
        <v>7091.600000000006</v>
      </c>
      <c r="J42" s="41">
        <f t="shared" si="22"/>
        <v>0</v>
      </c>
      <c r="K42" s="41">
        <f t="shared" si="22"/>
        <v>10735.16</v>
      </c>
      <c r="L42" s="41">
        <f t="shared" si="22"/>
        <v>0</v>
      </c>
      <c r="M42" s="41">
        <f t="shared" si="22"/>
        <v>10204.869999999999</v>
      </c>
      <c r="N42" s="41">
        <f t="shared" si="22"/>
        <v>0</v>
      </c>
      <c r="O42" s="41">
        <f t="shared" si="22"/>
        <v>9072.239999999998</v>
      </c>
      <c r="P42" s="41">
        <f t="shared" si="22"/>
        <v>0</v>
      </c>
      <c r="Q42" s="41">
        <f t="shared" si="22"/>
        <v>9099.329999999998</v>
      </c>
      <c r="R42" s="41"/>
      <c r="S42" s="17">
        <f>C42+E42+G42+I42+K42+M42+O42+Q42</f>
        <v>68053.92</v>
      </c>
      <c r="T42" s="33"/>
      <c r="U42" s="33"/>
      <c r="V42" s="33">
        <f>V39-V37</f>
        <v>12331.18</v>
      </c>
      <c r="W42" s="33">
        <f aca="true" t="shared" si="23" ref="W42:AL42">W39-W37</f>
        <v>0</v>
      </c>
      <c r="X42" s="33">
        <f t="shared" si="23"/>
        <v>0</v>
      </c>
      <c r="Y42" s="33">
        <f t="shared" si="23"/>
        <v>623.5299999999988</v>
      </c>
      <c r="Z42" s="33">
        <f t="shared" si="23"/>
        <v>0</v>
      </c>
      <c r="AA42" s="33">
        <f t="shared" si="23"/>
        <v>0</v>
      </c>
      <c r="AB42" s="33">
        <f t="shared" si="23"/>
        <v>10384.59</v>
      </c>
      <c r="AC42" s="33">
        <f t="shared" si="23"/>
        <v>0</v>
      </c>
      <c r="AD42" s="33">
        <f t="shared" si="23"/>
        <v>0</v>
      </c>
      <c r="AE42" s="33">
        <f t="shared" si="23"/>
        <v>9193.765500000001</v>
      </c>
      <c r="AF42" s="33">
        <f t="shared" si="5"/>
        <v>100586.98550000001</v>
      </c>
      <c r="AG42" s="33">
        <f t="shared" si="23"/>
        <v>0</v>
      </c>
      <c r="AH42" s="33">
        <f t="shared" si="23"/>
        <v>0</v>
      </c>
      <c r="AI42" s="33">
        <f t="shared" si="23"/>
        <v>-1687.4051785714255</v>
      </c>
      <c r="AJ42" s="33">
        <f t="shared" si="23"/>
        <v>0</v>
      </c>
      <c r="AK42" s="33">
        <f t="shared" si="23"/>
        <v>0</v>
      </c>
      <c r="AL42" s="33">
        <f t="shared" si="23"/>
        <v>-30767.430000000004</v>
      </c>
      <c r="AM42" s="33"/>
      <c r="AN42" s="33"/>
      <c r="AO42" s="33">
        <f>AO39-AO37</f>
        <v>6681.110000000004</v>
      </c>
      <c r="AP42" s="33">
        <f aca="true" t="shared" si="24" ref="AP42:AU42">AP39-AP37</f>
        <v>0</v>
      </c>
      <c r="AQ42" s="33">
        <f t="shared" si="24"/>
        <v>0</v>
      </c>
      <c r="AR42" s="33">
        <f t="shared" si="24"/>
        <v>-4935.030000000006</v>
      </c>
      <c r="AS42" s="33">
        <f t="shared" si="24"/>
        <v>0</v>
      </c>
      <c r="AT42" s="33">
        <f t="shared" si="24"/>
        <v>0</v>
      </c>
      <c r="AU42" s="33">
        <f t="shared" si="24"/>
        <v>5530.290000000001</v>
      </c>
      <c r="AV42" s="33"/>
      <c r="AW42" s="33"/>
      <c r="AX42" s="33">
        <f>AX39-AX37</f>
        <v>-8655.950000000004</v>
      </c>
      <c r="AY42" s="33">
        <f aca="true" t="shared" si="25" ref="AY42:BD42">AY39-AY37</f>
        <v>0</v>
      </c>
      <c r="AZ42" s="33">
        <f t="shared" si="25"/>
        <v>0</v>
      </c>
      <c r="BA42" s="33">
        <f t="shared" si="25"/>
        <v>11970.640000000003</v>
      </c>
      <c r="BB42" s="33">
        <f t="shared" si="25"/>
        <v>0</v>
      </c>
      <c r="BC42" s="33">
        <f t="shared" si="25"/>
        <v>0</v>
      </c>
      <c r="BD42" s="33">
        <f t="shared" si="25"/>
        <v>1784.4400000000023</v>
      </c>
      <c r="BE42" s="33">
        <f aca="true" t="shared" si="26" ref="BE42:BM42">BE39-BE37</f>
        <v>0</v>
      </c>
      <c r="BF42" s="33">
        <f t="shared" si="26"/>
        <v>0</v>
      </c>
      <c r="BG42" s="33">
        <f t="shared" si="26"/>
        <v>2992.4799999999996</v>
      </c>
      <c r="BH42" s="33">
        <f t="shared" si="26"/>
        <v>0</v>
      </c>
      <c r="BI42" s="33">
        <f t="shared" si="26"/>
        <v>0</v>
      </c>
      <c r="BJ42" s="33">
        <f t="shared" si="26"/>
        <v>543.820000000007</v>
      </c>
      <c r="BK42" s="33">
        <f t="shared" si="26"/>
        <v>0</v>
      </c>
      <c r="BL42" s="33">
        <f t="shared" si="26"/>
        <v>0</v>
      </c>
      <c r="BM42" s="33">
        <f t="shared" si="26"/>
        <v>2057.8100000000086</v>
      </c>
      <c r="BN42" s="33">
        <f>BN39-BN37</f>
        <v>0</v>
      </c>
      <c r="BO42" s="33">
        <f>BO39-BO37</f>
        <v>0</v>
      </c>
      <c r="BP42" s="33">
        <f>BP39-BP37</f>
        <v>-27090.51000000001</v>
      </c>
      <c r="BQ42" s="33">
        <f t="shared" si="6"/>
        <v>-41575.73517857143</v>
      </c>
      <c r="BR42" s="33">
        <f t="shared" si="7"/>
        <v>59011.25032142858</v>
      </c>
      <c r="BS42" s="33"/>
      <c r="BT42" s="33"/>
      <c r="BU42" s="33">
        <f>BU39-BU37</f>
        <v>-901.2499999999964</v>
      </c>
      <c r="BV42" s="33"/>
      <c r="BW42" s="33"/>
      <c r="BX42" s="33">
        <f>BX39-BX37</f>
        <v>-6384.710000000006</v>
      </c>
      <c r="BY42" s="33"/>
      <c r="BZ42" s="33"/>
      <c r="CA42" s="33">
        <f>CA39-CA37</f>
        <v>-22508.65</v>
      </c>
      <c r="CB42" s="33"/>
      <c r="CC42" s="33"/>
      <c r="CD42" s="33">
        <f>CD39-CD37</f>
        <v>-8569.600000000006</v>
      </c>
      <c r="CE42" s="33"/>
      <c r="CF42" s="33"/>
      <c r="CG42" s="33">
        <f>CG39-CG37</f>
        <v>-9324.900000000001</v>
      </c>
      <c r="CH42" s="33"/>
      <c r="CI42" s="33"/>
      <c r="CJ42" s="33">
        <f>CJ39-CJ37</f>
        <v>-8633.630000000005</v>
      </c>
      <c r="CK42" s="33"/>
      <c r="CL42" s="33"/>
      <c r="CM42" s="33">
        <f>CM39-CM37</f>
        <v>-74234.23999999999</v>
      </c>
      <c r="CN42" s="33"/>
      <c r="CO42" s="33"/>
      <c r="CP42" s="33">
        <f>CP39-CP37</f>
        <v>5359.350000000006</v>
      </c>
      <c r="CQ42" s="33"/>
      <c r="CR42" s="33"/>
      <c r="CS42" s="33">
        <f>CS39-CS37</f>
        <v>4956.470000000001</v>
      </c>
      <c r="CT42" s="33"/>
      <c r="CU42" s="33"/>
      <c r="CV42" s="33">
        <f>CV39-CV37</f>
        <v>1718.5900000000001</v>
      </c>
      <c r="CW42" s="33"/>
      <c r="CX42" s="33"/>
      <c r="CY42" s="33">
        <f>CY39-CY37</f>
        <v>1893.2699999999968</v>
      </c>
      <c r="CZ42" s="33"/>
      <c r="DA42" s="33"/>
      <c r="DB42" s="33">
        <f>DB39-DB37</f>
        <v>-12394.09</v>
      </c>
      <c r="DC42" s="10">
        <f t="shared" si="8"/>
        <v>-129023.39</v>
      </c>
      <c r="DD42" s="35">
        <f t="shared" si="9"/>
        <v>-70012.13967857142</v>
      </c>
      <c r="DE42" s="33"/>
      <c r="DF42" s="33"/>
      <c r="DG42" s="33">
        <f>DG39-DG37</f>
        <v>4566.400000000005</v>
      </c>
      <c r="DH42" s="33"/>
      <c r="DI42" s="33"/>
      <c r="DJ42" s="33">
        <f>DJ39-DJ37</f>
        <v>6129.949999999997</v>
      </c>
      <c r="DK42" s="33"/>
      <c r="DL42" s="33"/>
      <c r="DM42" s="33">
        <f>DM39-DM37</f>
        <v>16512.10000000001</v>
      </c>
      <c r="DN42" s="33"/>
      <c r="DO42" s="33"/>
      <c r="DP42" s="33">
        <f>DP39-DP37</f>
        <v>9669.390000000007</v>
      </c>
      <c r="DQ42" s="33"/>
      <c r="DR42" s="33"/>
      <c r="DS42" s="33">
        <f>DS39-DS37</f>
        <v>19633.300000000007</v>
      </c>
      <c r="DT42" s="33"/>
      <c r="DU42" s="33"/>
      <c r="DV42" s="33">
        <f>DV39-DV37</f>
        <v>22258.520000000008</v>
      </c>
      <c r="DW42" s="33"/>
      <c r="DX42" s="33"/>
      <c r="DY42" s="33">
        <f>DY39-DY37</f>
        <v>24535.080000000005</v>
      </c>
      <c r="DZ42" s="33"/>
      <c r="EA42" s="33"/>
      <c r="EB42" s="33">
        <f>EB39-EB37</f>
        <v>-63840.17999999998</v>
      </c>
      <c r="EC42" s="33"/>
      <c r="ED42" s="33"/>
      <c r="EE42" s="33">
        <f>EE39-EE37</f>
        <v>21307.940000000006</v>
      </c>
      <c r="EF42" s="33"/>
      <c r="EG42" s="33"/>
      <c r="EH42" s="33">
        <f>EH39-EH37</f>
        <v>17306.85</v>
      </c>
      <c r="EI42" s="33"/>
      <c r="EJ42" s="33"/>
      <c r="EK42" s="33">
        <f>EK39-EK37</f>
        <v>25100.160000000007</v>
      </c>
      <c r="EL42" s="33"/>
      <c r="EM42" s="33"/>
      <c r="EN42" s="33">
        <f>EN39-EN37</f>
        <v>22974.730000000007</v>
      </c>
      <c r="EO42" s="43">
        <f t="shared" si="15"/>
        <v>126154.24000000008</v>
      </c>
      <c r="EP42" s="43">
        <f t="shared" si="16"/>
        <v>56142.10032142866</v>
      </c>
    </row>
    <row r="43" spans="1:146" s="5" customFormat="1" ht="12.75">
      <c r="A43" s="15"/>
      <c r="B43" s="15"/>
      <c r="C43" s="15"/>
      <c r="D43" s="15"/>
      <c r="E43" s="15"/>
      <c r="F43" s="15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>
        <f t="shared" si="5"/>
        <v>0</v>
      </c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>
        <f t="shared" si="6"/>
        <v>0</v>
      </c>
      <c r="BR43" s="33">
        <f t="shared" si="7"/>
        <v>0</v>
      </c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10">
        <f t="shared" si="8"/>
        <v>0</v>
      </c>
      <c r="DD43" s="35">
        <f t="shared" si="9"/>
        <v>0</v>
      </c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43"/>
      <c r="EP43" s="43"/>
    </row>
    <row r="44" spans="1:146" s="5" customFormat="1" ht="12.75">
      <c r="A44" s="40" t="s">
        <v>56</v>
      </c>
      <c r="B44" s="15"/>
      <c r="C44" s="16">
        <v>2761.08</v>
      </c>
      <c r="D44" s="15"/>
      <c r="E44" s="16">
        <v>2665.32</v>
      </c>
      <c r="F44" s="15"/>
      <c r="G44" s="16">
        <v>2761.08</v>
      </c>
      <c r="H44" s="15"/>
      <c r="I44" s="16">
        <v>2761.08</v>
      </c>
      <c r="J44" s="15"/>
      <c r="K44" s="16">
        <v>2729.16</v>
      </c>
      <c r="L44" s="16"/>
      <c r="M44" s="16">
        <v>2681.28</v>
      </c>
      <c r="N44" s="16"/>
      <c r="O44" s="16">
        <v>2697.24</v>
      </c>
      <c r="P44" s="16"/>
      <c r="Q44" s="16">
        <v>2649.36</v>
      </c>
      <c r="R44" s="15"/>
      <c r="S44" s="17">
        <f>C44+E44+G44+I44+K44+M44+O44+Q44</f>
        <v>21705.6</v>
      </c>
      <c r="T44" s="33"/>
      <c r="U44" s="33"/>
      <c r="V44" s="33">
        <v>5116.11</v>
      </c>
      <c r="W44" s="33"/>
      <c r="X44" s="33"/>
      <c r="Y44" s="33">
        <v>4363.95</v>
      </c>
      <c r="Z44" s="33"/>
      <c r="AA44" s="33"/>
      <c r="AB44" s="33">
        <v>4362.26</v>
      </c>
      <c r="AC44" s="33"/>
      <c r="AD44" s="33"/>
      <c r="AE44" s="33">
        <v>4006.9</v>
      </c>
      <c r="AF44" s="33">
        <f t="shared" si="5"/>
        <v>39554.82</v>
      </c>
      <c r="AG44" s="33"/>
      <c r="AH44" s="33"/>
      <c r="AI44" s="33">
        <v>3725.23</v>
      </c>
      <c r="AJ44" s="33"/>
      <c r="AK44" s="33"/>
      <c r="AL44" s="33">
        <v>3756.2</v>
      </c>
      <c r="AM44" s="33"/>
      <c r="AN44" s="33"/>
      <c r="AO44" s="33">
        <v>3913.15</v>
      </c>
      <c r="AP44" s="33"/>
      <c r="AQ44" s="33"/>
      <c r="AR44" s="33">
        <v>3857.65</v>
      </c>
      <c r="AS44" s="33"/>
      <c r="AT44" s="33"/>
      <c r="AU44" s="33">
        <v>3836.79</v>
      </c>
      <c r="AV44" s="33"/>
      <c r="AW44" s="33"/>
      <c r="AX44" s="33">
        <v>3925.97</v>
      </c>
      <c r="AY44" s="33"/>
      <c r="AZ44" s="33"/>
      <c r="BA44" s="33">
        <v>3729.03</v>
      </c>
      <c r="BB44" s="33"/>
      <c r="BC44" s="33"/>
      <c r="BD44" s="33">
        <v>3879.28</v>
      </c>
      <c r="BE44" s="33"/>
      <c r="BF44" s="33"/>
      <c r="BG44" s="33">
        <v>4003.53</v>
      </c>
      <c r="BH44" s="33"/>
      <c r="BI44" s="33"/>
      <c r="BJ44" s="33">
        <v>4029.93</v>
      </c>
      <c r="BK44" s="33"/>
      <c r="BL44" s="33"/>
      <c r="BM44" s="33">
        <v>3913.57</v>
      </c>
      <c r="BN44" s="33"/>
      <c r="BO44" s="33"/>
      <c r="BP44" s="33">
        <v>3961.54</v>
      </c>
      <c r="BQ44" s="33">
        <f t="shared" si="6"/>
        <v>46531.87</v>
      </c>
      <c r="BR44" s="33">
        <f t="shared" si="7"/>
        <v>86086.69</v>
      </c>
      <c r="BS44" s="33"/>
      <c r="BT44" s="33"/>
      <c r="BU44" s="33">
        <v>4485.37</v>
      </c>
      <c r="BV44" s="33"/>
      <c r="BW44" s="33"/>
      <c r="BX44" s="33">
        <v>4363.32</v>
      </c>
      <c r="BY44" s="33"/>
      <c r="BZ44" s="33"/>
      <c r="CA44" s="33">
        <v>4286.67</v>
      </c>
      <c r="CB44" s="33"/>
      <c r="CC44" s="33"/>
      <c r="CD44" s="33">
        <v>4514.94</v>
      </c>
      <c r="CE44" s="33"/>
      <c r="CF44" s="33"/>
      <c r="CG44" s="33">
        <v>4339.02</v>
      </c>
      <c r="CH44" s="33"/>
      <c r="CI44" s="33"/>
      <c r="CJ44" s="33">
        <v>4466.75</v>
      </c>
      <c r="CK44" s="33"/>
      <c r="CL44" s="33"/>
      <c r="CM44" s="33">
        <v>4527</v>
      </c>
      <c r="CN44" s="33"/>
      <c r="CO44" s="33"/>
      <c r="CP44" s="33">
        <v>4485.85</v>
      </c>
      <c r="CQ44" s="33"/>
      <c r="CR44" s="33"/>
      <c r="CS44" s="33">
        <v>4457.82</v>
      </c>
      <c r="CT44" s="33"/>
      <c r="CU44" s="33"/>
      <c r="CV44" s="33">
        <v>4531.4</v>
      </c>
      <c r="CW44" s="33"/>
      <c r="CX44" s="33"/>
      <c r="CY44" s="33">
        <v>4543.91</v>
      </c>
      <c r="CZ44" s="33"/>
      <c r="DA44" s="33"/>
      <c r="DB44" s="33">
        <v>4452.99</v>
      </c>
      <c r="DC44" s="10">
        <f t="shared" si="8"/>
        <v>53455.04000000001</v>
      </c>
      <c r="DD44" s="35">
        <f t="shared" si="9"/>
        <v>139541.73</v>
      </c>
      <c r="DE44" s="33"/>
      <c r="DF44" s="33"/>
      <c r="DG44" s="33">
        <v>4498.86</v>
      </c>
      <c r="DH44" s="33"/>
      <c r="DI44" s="33"/>
      <c r="DJ44" s="33">
        <v>4604.84</v>
      </c>
      <c r="DK44" s="33"/>
      <c r="DL44" s="33"/>
      <c r="DM44" s="33">
        <v>4659.76</v>
      </c>
      <c r="DN44" s="33"/>
      <c r="DO44" s="33"/>
      <c r="DP44" s="33">
        <v>4487.59</v>
      </c>
      <c r="DQ44" s="33"/>
      <c r="DR44" s="33"/>
      <c r="DS44" s="33">
        <v>4618.89</v>
      </c>
      <c r="DT44" s="33"/>
      <c r="DU44" s="33"/>
      <c r="DV44" s="33">
        <v>4613.9</v>
      </c>
      <c r="DW44" s="33"/>
      <c r="DX44" s="33"/>
      <c r="DY44" s="33">
        <v>4610.58</v>
      </c>
      <c r="DZ44" s="33"/>
      <c r="EA44" s="33"/>
      <c r="EB44" s="33">
        <v>4601.83</v>
      </c>
      <c r="EC44" s="33"/>
      <c r="ED44" s="33"/>
      <c r="EE44" s="33">
        <v>4588.96</v>
      </c>
      <c r="EF44" s="33"/>
      <c r="EG44" s="33"/>
      <c r="EH44" s="33">
        <v>4566.6</v>
      </c>
      <c r="EI44" s="33"/>
      <c r="EJ44" s="33"/>
      <c r="EK44" s="33">
        <v>4539.08</v>
      </c>
      <c r="EL44" s="33"/>
      <c r="EM44" s="33"/>
      <c r="EN44" s="33">
        <v>4239.8</v>
      </c>
      <c r="EO44" s="43">
        <f t="shared" si="15"/>
        <v>54630.69000000001</v>
      </c>
      <c r="EP44" s="43">
        <f t="shared" si="16"/>
        <v>194172.42</v>
      </c>
    </row>
    <row r="45" spans="1:146" s="82" customFormat="1" ht="12.75">
      <c r="A45" s="71" t="s">
        <v>57</v>
      </c>
      <c r="B45" s="56"/>
      <c r="C45" s="56">
        <v>2719</v>
      </c>
      <c r="D45" s="56"/>
      <c r="E45" s="56">
        <v>2622.35</v>
      </c>
      <c r="F45" s="56"/>
      <c r="G45" s="81">
        <v>2708.08</v>
      </c>
      <c r="H45" s="81"/>
      <c r="I45" s="81">
        <v>2684.31</v>
      </c>
      <c r="J45" s="81"/>
      <c r="K45" s="81">
        <v>2637.85</v>
      </c>
      <c r="L45" s="81"/>
      <c r="M45" s="81">
        <v>2647.26</v>
      </c>
      <c r="N45" s="81"/>
      <c r="O45" s="81">
        <v>2631.93</v>
      </c>
      <c r="P45" s="81"/>
      <c r="Q45" s="81">
        <v>2135.82</v>
      </c>
      <c r="R45" s="81"/>
      <c r="S45" s="74">
        <f aca="true" t="shared" si="27" ref="S45:S51">C45+E45+G45+I45+K45+M45+O45+Q45</f>
        <v>20786.6</v>
      </c>
      <c r="T45" s="76"/>
      <c r="U45" s="76"/>
      <c r="V45" s="76">
        <v>2781.16</v>
      </c>
      <c r="W45" s="76"/>
      <c r="X45" s="76"/>
      <c r="Y45" s="76">
        <v>2704.45</v>
      </c>
      <c r="Z45" s="76"/>
      <c r="AA45" s="76"/>
      <c r="AB45" s="76">
        <v>2665.82</v>
      </c>
      <c r="AC45" s="76"/>
      <c r="AD45" s="76"/>
      <c r="AE45" s="76">
        <v>2737.67</v>
      </c>
      <c r="AF45" s="76">
        <f t="shared" si="5"/>
        <v>31675.699999999997</v>
      </c>
      <c r="AG45" s="76"/>
      <c r="AH45" s="76"/>
      <c r="AI45" s="76">
        <v>3725.23</v>
      </c>
      <c r="AJ45" s="76"/>
      <c r="AK45" s="76"/>
      <c r="AL45" s="76">
        <v>3756.2</v>
      </c>
      <c r="AM45" s="76"/>
      <c r="AN45" s="76"/>
      <c r="AO45" s="76">
        <v>3913.15</v>
      </c>
      <c r="AP45" s="76"/>
      <c r="AQ45" s="76"/>
      <c r="AR45" s="76">
        <v>3857.65</v>
      </c>
      <c r="AS45" s="76"/>
      <c r="AT45" s="76"/>
      <c r="AU45" s="76">
        <v>3836.79</v>
      </c>
      <c r="AV45" s="76"/>
      <c r="AW45" s="76"/>
      <c r="AX45" s="76">
        <v>3925.97</v>
      </c>
      <c r="AY45" s="76"/>
      <c r="AZ45" s="76"/>
      <c r="BA45" s="76">
        <v>3729.03</v>
      </c>
      <c r="BB45" s="76"/>
      <c r="BC45" s="76"/>
      <c r="BD45" s="76">
        <v>3879.28</v>
      </c>
      <c r="BE45" s="76"/>
      <c r="BF45" s="76"/>
      <c r="BG45" s="76">
        <v>4003.53</v>
      </c>
      <c r="BH45" s="76"/>
      <c r="BI45" s="76"/>
      <c r="BJ45" s="76">
        <v>4029.93</v>
      </c>
      <c r="BK45" s="76"/>
      <c r="BL45" s="76"/>
      <c r="BM45" s="76">
        <v>3913.57</v>
      </c>
      <c r="BN45" s="76"/>
      <c r="BO45" s="76"/>
      <c r="BP45" s="76">
        <v>3961.54</v>
      </c>
      <c r="BQ45" s="76">
        <f t="shared" si="6"/>
        <v>46531.87</v>
      </c>
      <c r="BR45" s="76">
        <f t="shared" si="7"/>
        <v>78207.57</v>
      </c>
      <c r="BS45" s="76"/>
      <c r="BT45" s="76"/>
      <c r="BU45" s="76">
        <v>4485.37</v>
      </c>
      <c r="BV45" s="76"/>
      <c r="BW45" s="76"/>
      <c r="BX45" s="76">
        <v>4363.32</v>
      </c>
      <c r="BY45" s="76"/>
      <c r="BZ45" s="76"/>
      <c r="CA45" s="76">
        <v>4286.67</v>
      </c>
      <c r="CB45" s="76"/>
      <c r="CC45" s="76"/>
      <c r="CD45" s="76">
        <v>4514.94</v>
      </c>
      <c r="CE45" s="76"/>
      <c r="CF45" s="76"/>
      <c r="CG45" s="76">
        <v>4339.02</v>
      </c>
      <c r="CH45" s="76"/>
      <c r="CI45" s="76"/>
      <c r="CJ45" s="76">
        <v>4466.75</v>
      </c>
      <c r="CK45" s="76"/>
      <c r="CL45" s="76"/>
      <c r="CM45" s="76">
        <v>4527</v>
      </c>
      <c r="CN45" s="76"/>
      <c r="CO45" s="76"/>
      <c r="CP45" s="76">
        <v>4485.85</v>
      </c>
      <c r="CQ45" s="76"/>
      <c r="CR45" s="76"/>
      <c r="CS45" s="76">
        <v>4457.82</v>
      </c>
      <c r="CT45" s="76"/>
      <c r="CU45" s="76"/>
      <c r="CV45" s="76">
        <v>4531.4</v>
      </c>
      <c r="CW45" s="76"/>
      <c r="CX45" s="76"/>
      <c r="CY45" s="76">
        <v>4543.91</v>
      </c>
      <c r="CZ45" s="76"/>
      <c r="DA45" s="76"/>
      <c r="DB45" s="76">
        <v>4452.99</v>
      </c>
      <c r="DC45" s="78">
        <f t="shared" si="8"/>
        <v>53455.04000000001</v>
      </c>
      <c r="DD45" s="79">
        <f t="shared" si="9"/>
        <v>131662.61000000002</v>
      </c>
      <c r="DE45" s="76"/>
      <c r="DF45" s="76"/>
      <c r="DG45" s="76">
        <v>4498.86</v>
      </c>
      <c r="DH45" s="76"/>
      <c r="DI45" s="76"/>
      <c r="DJ45" s="76">
        <v>4604.84</v>
      </c>
      <c r="DK45" s="76"/>
      <c r="DL45" s="76"/>
      <c r="DM45" s="76">
        <v>4659.76</v>
      </c>
      <c r="DN45" s="76"/>
      <c r="DO45" s="76"/>
      <c r="DP45" s="76">
        <v>4487.59</v>
      </c>
      <c r="DQ45" s="76"/>
      <c r="DR45" s="76"/>
      <c r="DS45" s="76">
        <v>4618.89</v>
      </c>
      <c r="DT45" s="76"/>
      <c r="DU45" s="76"/>
      <c r="DV45" s="76">
        <v>4613.9</v>
      </c>
      <c r="DW45" s="76"/>
      <c r="DX45" s="76"/>
      <c r="DY45" s="76">
        <v>4610.58</v>
      </c>
      <c r="DZ45" s="76"/>
      <c r="EA45" s="76"/>
      <c r="EB45" s="76">
        <v>4601.83</v>
      </c>
      <c r="EC45" s="76"/>
      <c r="ED45" s="76"/>
      <c r="EE45" s="76">
        <v>4588.96</v>
      </c>
      <c r="EF45" s="76"/>
      <c r="EG45" s="76"/>
      <c r="EH45" s="76">
        <v>4566.6</v>
      </c>
      <c r="EI45" s="76"/>
      <c r="EJ45" s="76"/>
      <c r="EK45" s="76">
        <v>4539.08</v>
      </c>
      <c r="EL45" s="76"/>
      <c r="EM45" s="76"/>
      <c r="EN45" s="76">
        <v>4239.8</v>
      </c>
      <c r="EO45" s="77">
        <f t="shared" si="15"/>
        <v>54630.69000000001</v>
      </c>
      <c r="EP45" s="77">
        <f t="shared" si="16"/>
        <v>186293.30000000002</v>
      </c>
    </row>
    <row r="46" spans="1:146" s="82" customFormat="1" ht="12.75">
      <c r="A46" s="71" t="s">
        <v>52</v>
      </c>
      <c r="B46" s="56"/>
      <c r="C46" s="56">
        <f>558.6+1699.37</f>
        <v>2257.97</v>
      </c>
      <c r="D46" s="56"/>
      <c r="E46" s="56">
        <f>546.63+2304.44</f>
        <v>2851.07</v>
      </c>
      <c r="F46" s="56"/>
      <c r="G46" s="81">
        <f>561.17+1928.68</f>
        <v>2489.85</v>
      </c>
      <c r="H46" s="81"/>
      <c r="I46" s="81">
        <f>541.87+2159.96</f>
        <v>2701.83</v>
      </c>
      <c r="J46" s="81"/>
      <c r="K46" s="81">
        <f>578.82+2380.99</f>
        <v>2959.81</v>
      </c>
      <c r="L46" s="81"/>
      <c r="M46" s="81">
        <f>570.96+2065.34</f>
        <v>2636.3</v>
      </c>
      <c r="N46" s="81"/>
      <c r="O46" s="81">
        <f>568.44+2076.78</f>
        <v>2645.2200000000003</v>
      </c>
      <c r="P46" s="81"/>
      <c r="Q46" s="81">
        <f>548.78+1741.47</f>
        <v>2290.25</v>
      </c>
      <c r="R46" s="81"/>
      <c r="S46" s="74">
        <f t="shared" si="27"/>
        <v>20832.3</v>
      </c>
      <c r="T46" s="76"/>
      <c r="U46" s="76"/>
      <c r="V46" s="76">
        <v>2840.85</v>
      </c>
      <c r="W46" s="76"/>
      <c r="X46" s="76"/>
      <c r="Y46" s="76">
        <v>1098.45</v>
      </c>
      <c r="Z46" s="76"/>
      <c r="AA46" s="76"/>
      <c r="AB46" s="76">
        <v>2270.76</v>
      </c>
      <c r="AC46" s="76"/>
      <c r="AD46" s="76"/>
      <c r="AE46" s="76">
        <v>1749.03</v>
      </c>
      <c r="AF46" s="76">
        <f t="shared" si="5"/>
        <v>28791.39</v>
      </c>
      <c r="AG46" s="76"/>
      <c r="AH46" s="76"/>
      <c r="AI46" s="76">
        <v>2319.83</v>
      </c>
      <c r="AJ46" s="76"/>
      <c r="AK46" s="76"/>
      <c r="AL46" s="76">
        <v>2632.14</v>
      </c>
      <c r="AM46" s="76"/>
      <c r="AN46" s="76"/>
      <c r="AO46" s="76">
        <f>787.4+3195.34</f>
        <v>3982.7400000000002</v>
      </c>
      <c r="AP46" s="76"/>
      <c r="AQ46" s="76"/>
      <c r="AR46" s="76">
        <f>794.16+2641.44</f>
        <v>3435.6</v>
      </c>
      <c r="AS46" s="76"/>
      <c r="AT46" s="76"/>
      <c r="AU46" s="76">
        <f>783.13+2859.36</f>
        <v>3642.4900000000002</v>
      </c>
      <c r="AV46" s="76"/>
      <c r="AW46" s="76"/>
      <c r="AX46" s="76">
        <f>773.52+4084.61</f>
        <v>4858.13</v>
      </c>
      <c r="AY46" s="76"/>
      <c r="AZ46" s="76"/>
      <c r="BA46" s="76">
        <f>772.1+2821.06</f>
        <v>3593.16</v>
      </c>
      <c r="BB46" s="76"/>
      <c r="BC46" s="76"/>
      <c r="BD46" s="76">
        <v>3348.2</v>
      </c>
      <c r="BE46" s="76"/>
      <c r="BF46" s="76"/>
      <c r="BG46" s="76">
        <v>3379.97</v>
      </c>
      <c r="BH46" s="76"/>
      <c r="BI46" s="76"/>
      <c r="BJ46" s="76">
        <v>3983.28</v>
      </c>
      <c r="BK46" s="76"/>
      <c r="BL46" s="76"/>
      <c r="BM46" s="76">
        <v>4108.1</v>
      </c>
      <c r="BN46" s="76"/>
      <c r="BO46" s="76"/>
      <c r="BP46" s="76">
        <v>3925.63</v>
      </c>
      <c r="BQ46" s="76">
        <f t="shared" si="6"/>
        <v>43209.27</v>
      </c>
      <c r="BR46" s="76">
        <f t="shared" si="7"/>
        <v>72000.66</v>
      </c>
      <c r="BS46" s="76"/>
      <c r="BT46" s="76"/>
      <c r="BU46" s="76">
        <v>3812.75</v>
      </c>
      <c r="BV46" s="76"/>
      <c r="BW46" s="76"/>
      <c r="BX46" s="76">
        <v>4439</v>
      </c>
      <c r="BY46" s="76"/>
      <c r="BZ46" s="76"/>
      <c r="CA46" s="76">
        <v>4688.56</v>
      </c>
      <c r="CB46" s="76"/>
      <c r="CC46" s="76"/>
      <c r="CD46" s="76">
        <v>4252.09</v>
      </c>
      <c r="CE46" s="76"/>
      <c r="CF46" s="76"/>
      <c r="CG46" s="76">
        <v>4697.36</v>
      </c>
      <c r="CH46" s="76"/>
      <c r="CI46" s="76"/>
      <c r="CJ46" s="76">
        <v>4475.23</v>
      </c>
      <c r="CK46" s="76"/>
      <c r="CL46" s="76"/>
      <c r="CM46" s="76">
        <v>4589.71</v>
      </c>
      <c r="CN46" s="76"/>
      <c r="CO46" s="76"/>
      <c r="CP46" s="76">
        <v>4404.5</v>
      </c>
      <c r="CQ46" s="76"/>
      <c r="CR46" s="76"/>
      <c r="CS46" s="76">
        <v>4472.04</v>
      </c>
      <c r="CT46" s="76"/>
      <c r="CU46" s="76"/>
      <c r="CV46" s="76">
        <v>4257.3</v>
      </c>
      <c r="CW46" s="76"/>
      <c r="CX46" s="76"/>
      <c r="CY46" s="76">
        <v>4742.32</v>
      </c>
      <c r="CZ46" s="76"/>
      <c r="DA46" s="76"/>
      <c r="DB46" s="76">
        <v>4266.76</v>
      </c>
      <c r="DC46" s="78">
        <f t="shared" si="8"/>
        <v>53097.619999999995</v>
      </c>
      <c r="DD46" s="79">
        <f t="shared" si="9"/>
        <v>125098.28</v>
      </c>
      <c r="DE46" s="76"/>
      <c r="DF46" s="76"/>
      <c r="DG46" s="76">
        <v>4502.14</v>
      </c>
      <c r="DH46" s="76"/>
      <c r="DI46" s="76"/>
      <c r="DJ46" s="76">
        <v>4367.67</v>
      </c>
      <c r="DK46" s="76"/>
      <c r="DL46" s="76"/>
      <c r="DM46" s="76">
        <v>4616.67</v>
      </c>
      <c r="DN46" s="76"/>
      <c r="DO46" s="76"/>
      <c r="DP46" s="76">
        <v>4490.93</v>
      </c>
      <c r="DQ46" s="76"/>
      <c r="DR46" s="76"/>
      <c r="DS46" s="76">
        <v>4555.79</v>
      </c>
      <c r="DT46" s="76"/>
      <c r="DU46" s="76"/>
      <c r="DV46" s="76">
        <v>4430.85</v>
      </c>
      <c r="DW46" s="76"/>
      <c r="DX46" s="76"/>
      <c r="DY46" s="76">
        <v>4979.02</v>
      </c>
      <c r="DZ46" s="76"/>
      <c r="EA46" s="76"/>
      <c r="EB46" s="76">
        <v>4929.14</v>
      </c>
      <c r="EC46" s="76"/>
      <c r="ED46" s="76"/>
      <c r="EE46" s="76">
        <v>4539.97</v>
      </c>
      <c r="EF46" s="76"/>
      <c r="EG46" s="76"/>
      <c r="EH46" s="76">
        <v>4338.68</v>
      </c>
      <c r="EI46" s="76"/>
      <c r="EJ46" s="76"/>
      <c r="EK46" s="76">
        <v>4582.84</v>
      </c>
      <c r="EL46" s="76"/>
      <c r="EM46" s="76"/>
      <c r="EN46" s="76">
        <v>4681.38</v>
      </c>
      <c r="EO46" s="77">
        <f t="shared" si="15"/>
        <v>55015.08000000001</v>
      </c>
      <c r="EP46" s="77">
        <f t="shared" si="16"/>
        <v>180113.36000000002</v>
      </c>
    </row>
    <row r="47" spans="1:146" s="5" customFormat="1" ht="12.75">
      <c r="A47" s="37" t="s">
        <v>53</v>
      </c>
      <c r="B47" s="15">
        <v>2271.57</v>
      </c>
      <c r="C47" s="15">
        <f>C45-C46</f>
        <v>461.0300000000002</v>
      </c>
      <c r="D47" s="15"/>
      <c r="E47" s="15">
        <f aca="true" t="shared" si="28" ref="E47:O47">E45-E46</f>
        <v>-228.72000000000025</v>
      </c>
      <c r="F47" s="15"/>
      <c r="G47" s="15">
        <f t="shared" si="28"/>
        <v>218.23000000000002</v>
      </c>
      <c r="H47" s="15"/>
      <c r="I47" s="15">
        <f t="shared" si="28"/>
        <v>-17.519999999999982</v>
      </c>
      <c r="J47" s="15"/>
      <c r="K47" s="15">
        <f t="shared" si="28"/>
        <v>-321.96000000000004</v>
      </c>
      <c r="L47" s="15"/>
      <c r="M47" s="15">
        <f t="shared" si="28"/>
        <v>10.960000000000036</v>
      </c>
      <c r="N47" s="15"/>
      <c r="O47" s="15">
        <f t="shared" si="28"/>
        <v>-13.290000000000418</v>
      </c>
      <c r="P47" s="15"/>
      <c r="Q47" s="15">
        <v>1691.64</v>
      </c>
      <c r="R47" s="15">
        <v>2245.87</v>
      </c>
      <c r="S47" s="17">
        <f t="shared" si="27"/>
        <v>1800.3699999999997</v>
      </c>
      <c r="T47" s="33"/>
      <c r="U47" s="33"/>
      <c r="V47" s="33">
        <f>V45-V46</f>
        <v>-59.690000000000055</v>
      </c>
      <c r="W47" s="33">
        <f aca="true" t="shared" si="29" ref="W47:AL47">W45-W46</f>
        <v>0</v>
      </c>
      <c r="X47" s="33">
        <f t="shared" si="29"/>
        <v>0</v>
      </c>
      <c r="Y47" s="33">
        <f t="shared" si="29"/>
        <v>1605.9999999999998</v>
      </c>
      <c r="Z47" s="33">
        <f t="shared" si="29"/>
        <v>0</v>
      </c>
      <c r="AA47" s="33">
        <f t="shared" si="29"/>
        <v>0</v>
      </c>
      <c r="AB47" s="33">
        <f t="shared" si="29"/>
        <v>395.05999999999995</v>
      </c>
      <c r="AC47" s="33">
        <f t="shared" si="29"/>
        <v>0</v>
      </c>
      <c r="AD47" s="33">
        <f t="shared" si="29"/>
        <v>0</v>
      </c>
      <c r="AE47" s="33">
        <f t="shared" si="29"/>
        <v>988.6400000000001</v>
      </c>
      <c r="AF47" s="33">
        <f t="shared" si="5"/>
        <v>4730.379999999999</v>
      </c>
      <c r="AG47" s="33">
        <f t="shared" si="29"/>
        <v>0</v>
      </c>
      <c r="AH47" s="33">
        <f t="shared" si="29"/>
        <v>0</v>
      </c>
      <c r="AI47" s="33">
        <f t="shared" si="29"/>
        <v>1405.4</v>
      </c>
      <c r="AJ47" s="33">
        <f t="shared" si="29"/>
        <v>0</v>
      </c>
      <c r="AK47" s="33">
        <f t="shared" si="29"/>
        <v>0</v>
      </c>
      <c r="AL47" s="33">
        <f t="shared" si="29"/>
        <v>1124.06</v>
      </c>
      <c r="AM47" s="33"/>
      <c r="AN47" s="33"/>
      <c r="AO47" s="33">
        <f>AO45-AO46</f>
        <v>-69.59000000000015</v>
      </c>
      <c r="AP47" s="33">
        <f aca="true" t="shared" si="30" ref="AP47:AU47">AP45-AP46</f>
        <v>0</v>
      </c>
      <c r="AQ47" s="33">
        <f t="shared" si="30"/>
        <v>0</v>
      </c>
      <c r="AR47" s="33">
        <f t="shared" si="30"/>
        <v>422.0500000000002</v>
      </c>
      <c r="AS47" s="33">
        <f t="shared" si="30"/>
        <v>0</v>
      </c>
      <c r="AT47" s="33">
        <f t="shared" si="30"/>
        <v>0</v>
      </c>
      <c r="AU47" s="33">
        <f t="shared" si="30"/>
        <v>194.29999999999973</v>
      </c>
      <c r="AV47" s="33"/>
      <c r="AW47" s="33"/>
      <c r="AX47" s="33">
        <f>AX45-AX46</f>
        <v>-932.1600000000003</v>
      </c>
      <c r="AY47" s="33">
        <f aca="true" t="shared" si="31" ref="AY47:BD47">AY45-AY46</f>
        <v>0</v>
      </c>
      <c r="AZ47" s="33">
        <f t="shared" si="31"/>
        <v>0</v>
      </c>
      <c r="BA47" s="33">
        <f t="shared" si="31"/>
        <v>135.87000000000035</v>
      </c>
      <c r="BB47" s="33">
        <f t="shared" si="31"/>
        <v>0</v>
      </c>
      <c r="BC47" s="33">
        <f t="shared" si="31"/>
        <v>0</v>
      </c>
      <c r="BD47" s="33">
        <f t="shared" si="31"/>
        <v>531.0800000000004</v>
      </c>
      <c r="BE47" s="33">
        <f aca="true" t="shared" si="32" ref="BE47:BM47">BE45-BE46</f>
        <v>0</v>
      </c>
      <c r="BF47" s="33">
        <f t="shared" si="32"/>
        <v>0</v>
      </c>
      <c r="BG47" s="33">
        <f t="shared" si="32"/>
        <v>623.5600000000004</v>
      </c>
      <c r="BH47" s="33">
        <f t="shared" si="32"/>
        <v>0</v>
      </c>
      <c r="BI47" s="33">
        <f t="shared" si="32"/>
        <v>0</v>
      </c>
      <c r="BJ47" s="33">
        <f t="shared" si="32"/>
        <v>46.649999999999636</v>
      </c>
      <c r="BK47" s="33">
        <f t="shared" si="32"/>
        <v>0</v>
      </c>
      <c r="BL47" s="33">
        <f t="shared" si="32"/>
        <v>0</v>
      </c>
      <c r="BM47" s="33">
        <f t="shared" si="32"/>
        <v>-194.5300000000002</v>
      </c>
      <c r="BN47" s="33">
        <f>BN45-BN46</f>
        <v>0</v>
      </c>
      <c r="BO47" s="33">
        <f>BO45-BO46</f>
        <v>0</v>
      </c>
      <c r="BP47" s="33">
        <f>BP45-BP46</f>
        <v>35.909999999999854</v>
      </c>
      <c r="BQ47" s="33">
        <f t="shared" si="6"/>
        <v>3322.6</v>
      </c>
      <c r="BR47" s="33">
        <f t="shared" si="7"/>
        <v>8052.98</v>
      </c>
      <c r="BS47" s="33"/>
      <c r="BT47" s="33"/>
      <c r="BU47" s="33">
        <f>BU45-BU46</f>
        <v>672.6199999999999</v>
      </c>
      <c r="BV47" s="33"/>
      <c r="BW47" s="33"/>
      <c r="BX47" s="33">
        <f>BX45-BX46</f>
        <v>-75.68000000000029</v>
      </c>
      <c r="BY47" s="33"/>
      <c r="BZ47" s="33"/>
      <c r="CA47" s="33">
        <f>CA45-CA46</f>
        <v>-401.8900000000003</v>
      </c>
      <c r="CB47" s="33"/>
      <c r="CC47" s="33"/>
      <c r="CD47" s="33">
        <f>CD45-CD46</f>
        <v>262.84999999999945</v>
      </c>
      <c r="CE47" s="33"/>
      <c r="CF47" s="33"/>
      <c r="CG47" s="33">
        <f>CG45-CG46</f>
        <v>-358.33999999999924</v>
      </c>
      <c r="CH47" s="33"/>
      <c r="CI47" s="33"/>
      <c r="CJ47" s="33">
        <f>CJ45-CJ46</f>
        <v>-8.479999999999563</v>
      </c>
      <c r="CK47" s="33"/>
      <c r="CL47" s="33"/>
      <c r="CM47" s="33">
        <f>CM45-CM46</f>
        <v>-62.710000000000036</v>
      </c>
      <c r="CN47" s="33"/>
      <c r="CO47" s="33"/>
      <c r="CP47" s="33">
        <f>CP45-CP46</f>
        <v>81.35000000000036</v>
      </c>
      <c r="CQ47" s="33"/>
      <c r="CR47" s="33"/>
      <c r="CS47" s="33">
        <f>CS45-CS46</f>
        <v>-14.220000000000255</v>
      </c>
      <c r="CT47" s="33"/>
      <c r="CU47" s="33"/>
      <c r="CV47" s="33">
        <f>CV45-CV46</f>
        <v>274.09999999999945</v>
      </c>
      <c r="CW47" s="33"/>
      <c r="CX47" s="33"/>
      <c r="CY47" s="33">
        <f>CY45-CY46</f>
        <v>-198.40999999999985</v>
      </c>
      <c r="CZ47" s="33"/>
      <c r="DA47" s="33"/>
      <c r="DB47" s="33">
        <f>DB45-DB46</f>
        <v>186.22999999999956</v>
      </c>
      <c r="DC47" s="10">
        <f t="shared" si="8"/>
        <v>357.41999999999916</v>
      </c>
      <c r="DD47" s="35">
        <f t="shared" si="9"/>
        <v>8410.399999999998</v>
      </c>
      <c r="DE47" s="33"/>
      <c r="DF47" s="33"/>
      <c r="DG47" s="33">
        <f>DG45-DG46</f>
        <v>-3.280000000000655</v>
      </c>
      <c r="DH47" s="33"/>
      <c r="DI47" s="33"/>
      <c r="DJ47" s="33">
        <f>DJ45-DJ46</f>
        <v>237.17000000000007</v>
      </c>
      <c r="DK47" s="33"/>
      <c r="DL47" s="33"/>
      <c r="DM47" s="33">
        <f>DM45-DM46</f>
        <v>43.090000000000146</v>
      </c>
      <c r="DN47" s="33"/>
      <c r="DO47" s="33"/>
      <c r="DP47" s="33">
        <f>DP45-DP46</f>
        <v>-3.3400000000001455</v>
      </c>
      <c r="DQ47" s="33"/>
      <c r="DR47" s="33"/>
      <c r="DS47" s="33">
        <f>DS45-DS46</f>
        <v>63.100000000000364</v>
      </c>
      <c r="DT47" s="33"/>
      <c r="DU47" s="33"/>
      <c r="DV47" s="33">
        <f>DV45-DV46</f>
        <v>183.04999999999927</v>
      </c>
      <c r="DW47" s="33"/>
      <c r="DX47" s="33"/>
      <c r="DY47" s="33">
        <f>DY45-DY46</f>
        <v>-368.4400000000005</v>
      </c>
      <c r="DZ47" s="33"/>
      <c r="EA47" s="33"/>
      <c r="EB47" s="33">
        <f>EB45-EB46</f>
        <v>-327.3100000000004</v>
      </c>
      <c r="EC47" s="33"/>
      <c r="ED47" s="33"/>
      <c r="EE47" s="33">
        <f>EE45-EE46</f>
        <v>48.98999999999978</v>
      </c>
      <c r="EF47" s="33"/>
      <c r="EG47" s="33"/>
      <c r="EH47" s="33">
        <f>EH45-EH46</f>
        <v>227.92000000000007</v>
      </c>
      <c r="EI47" s="33"/>
      <c r="EJ47" s="33"/>
      <c r="EK47" s="33">
        <f>EK45-EK46</f>
        <v>-43.76000000000022</v>
      </c>
      <c r="EL47" s="33"/>
      <c r="EM47" s="33"/>
      <c r="EN47" s="33">
        <f>EN45-EN46</f>
        <v>-441.5799999999999</v>
      </c>
      <c r="EO47" s="43">
        <f t="shared" si="15"/>
        <v>-384.39000000000215</v>
      </c>
      <c r="EP47" s="43">
        <f t="shared" si="16"/>
        <v>8026.009999999996</v>
      </c>
    </row>
    <row r="48" spans="1:146" s="5" customFormat="1" ht="22.5" hidden="1">
      <c r="A48" s="37" t="s">
        <v>58</v>
      </c>
      <c r="B48" s="15"/>
      <c r="C48" s="15"/>
      <c r="D48" s="15"/>
      <c r="E48" s="15"/>
      <c r="F48" s="15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>
        <v>1800.37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33">
        <f t="shared" si="5"/>
        <v>1800.37</v>
      </c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33">
        <f t="shared" si="6"/>
        <v>0</v>
      </c>
      <c r="BR48" s="33">
        <f t="shared" si="7"/>
        <v>1800.37</v>
      </c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0">
        <f t="shared" si="8"/>
        <v>0</v>
      </c>
      <c r="DD48" s="35">
        <f t="shared" si="9"/>
        <v>1800.37</v>
      </c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43">
        <f t="shared" si="15"/>
        <v>0</v>
      </c>
      <c r="EP48" s="43">
        <f t="shared" si="16"/>
        <v>1800.37</v>
      </c>
    </row>
    <row r="49" spans="1:146" s="5" customFormat="1" ht="22.5">
      <c r="A49" s="37" t="s">
        <v>55</v>
      </c>
      <c r="B49" s="15"/>
      <c r="C49" s="16">
        <f>C46-C44</f>
        <v>-503.1100000000001</v>
      </c>
      <c r="D49" s="16">
        <f aca="true" t="shared" si="33" ref="D49:Q49">D46-D44</f>
        <v>0</v>
      </c>
      <c r="E49" s="16">
        <f t="shared" si="33"/>
        <v>185.75</v>
      </c>
      <c r="F49" s="16">
        <f t="shared" si="33"/>
        <v>0</v>
      </c>
      <c r="G49" s="16">
        <f t="shared" si="33"/>
        <v>-271.23</v>
      </c>
      <c r="H49" s="16">
        <f t="shared" si="33"/>
        <v>0</v>
      </c>
      <c r="I49" s="16">
        <f t="shared" si="33"/>
        <v>-59.25</v>
      </c>
      <c r="J49" s="16">
        <f t="shared" si="33"/>
        <v>0</v>
      </c>
      <c r="K49" s="16">
        <f t="shared" si="33"/>
        <v>230.6500000000001</v>
      </c>
      <c r="L49" s="16">
        <f t="shared" si="33"/>
        <v>0</v>
      </c>
      <c r="M49" s="16">
        <f t="shared" si="33"/>
        <v>-44.98000000000002</v>
      </c>
      <c r="N49" s="16">
        <f t="shared" si="33"/>
        <v>0</v>
      </c>
      <c r="O49" s="16">
        <f t="shared" si="33"/>
        <v>-52.01999999999953</v>
      </c>
      <c r="P49" s="16">
        <f t="shared" si="33"/>
        <v>0</v>
      </c>
      <c r="Q49" s="16">
        <f t="shared" si="33"/>
        <v>-359.1100000000001</v>
      </c>
      <c r="R49" s="16"/>
      <c r="S49" s="17">
        <f t="shared" si="27"/>
        <v>-873.2999999999997</v>
      </c>
      <c r="T49" s="38"/>
      <c r="U49" s="38"/>
      <c r="V49" s="38">
        <f>V46-V44</f>
        <v>-2275.2599999999998</v>
      </c>
      <c r="W49" s="38">
        <f aca="true" t="shared" si="34" ref="W49:AL49">W46-W44</f>
        <v>0</v>
      </c>
      <c r="X49" s="38">
        <f t="shared" si="34"/>
        <v>0</v>
      </c>
      <c r="Y49" s="38">
        <f t="shared" si="34"/>
        <v>-3265.5</v>
      </c>
      <c r="Z49" s="38">
        <f t="shared" si="34"/>
        <v>0</v>
      </c>
      <c r="AA49" s="38">
        <f t="shared" si="34"/>
        <v>0</v>
      </c>
      <c r="AB49" s="38">
        <f t="shared" si="34"/>
        <v>-2091.5</v>
      </c>
      <c r="AC49" s="38">
        <f t="shared" si="34"/>
        <v>0</v>
      </c>
      <c r="AD49" s="38">
        <f t="shared" si="34"/>
        <v>0</v>
      </c>
      <c r="AE49" s="38">
        <f t="shared" si="34"/>
        <v>-2257.87</v>
      </c>
      <c r="AF49" s="33">
        <f t="shared" si="5"/>
        <v>-10763.43</v>
      </c>
      <c r="AG49" s="38">
        <f t="shared" si="34"/>
        <v>0</v>
      </c>
      <c r="AH49" s="38">
        <f t="shared" si="34"/>
        <v>0</v>
      </c>
      <c r="AI49" s="38">
        <f t="shared" si="34"/>
        <v>-1405.4</v>
      </c>
      <c r="AJ49" s="38">
        <f t="shared" si="34"/>
        <v>0</v>
      </c>
      <c r="AK49" s="38">
        <f t="shared" si="34"/>
        <v>0</v>
      </c>
      <c r="AL49" s="38">
        <f t="shared" si="34"/>
        <v>-1124.06</v>
      </c>
      <c r="AM49" s="38"/>
      <c r="AN49" s="38"/>
      <c r="AO49" s="33">
        <f>AO46-AO44</f>
        <v>69.59000000000015</v>
      </c>
      <c r="AP49" s="33">
        <f aca="true" t="shared" si="35" ref="AP49:AU49">AP46-AP44</f>
        <v>0</v>
      </c>
      <c r="AQ49" s="33">
        <f t="shared" si="35"/>
        <v>0</v>
      </c>
      <c r="AR49" s="33">
        <f t="shared" si="35"/>
        <v>-422.0500000000002</v>
      </c>
      <c r="AS49" s="33">
        <f t="shared" si="35"/>
        <v>0</v>
      </c>
      <c r="AT49" s="33">
        <f t="shared" si="35"/>
        <v>0</v>
      </c>
      <c r="AU49" s="33">
        <f t="shared" si="35"/>
        <v>-194.29999999999973</v>
      </c>
      <c r="AV49" s="33"/>
      <c r="AW49" s="33"/>
      <c r="AX49" s="33">
        <f>AX46-AX44</f>
        <v>932.1600000000003</v>
      </c>
      <c r="AY49" s="33">
        <f aca="true" t="shared" si="36" ref="AY49:BD49">AY46-AY44</f>
        <v>0</v>
      </c>
      <c r="AZ49" s="33">
        <f t="shared" si="36"/>
        <v>0</v>
      </c>
      <c r="BA49" s="33">
        <f t="shared" si="36"/>
        <v>-135.87000000000035</v>
      </c>
      <c r="BB49" s="33">
        <f t="shared" si="36"/>
        <v>0</v>
      </c>
      <c r="BC49" s="33">
        <f t="shared" si="36"/>
        <v>0</v>
      </c>
      <c r="BD49" s="33">
        <f t="shared" si="36"/>
        <v>-531.0800000000004</v>
      </c>
      <c r="BE49" s="33">
        <f aca="true" t="shared" si="37" ref="BE49:BM49">BE46-BE44</f>
        <v>0</v>
      </c>
      <c r="BF49" s="33">
        <f t="shared" si="37"/>
        <v>0</v>
      </c>
      <c r="BG49" s="33">
        <f t="shared" si="37"/>
        <v>-623.5600000000004</v>
      </c>
      <c r="BH49" s="33">
        <f t="shared" si="37"/>
        <v>0</v>
      </c>
      <c r="BI49" s="33">
        <f t="shared" si="37"/>
        <v>0</v>
      </c>
      <c r="BJ49" s="33">
        <f t="shared" si="37"/>
        <v>-46.649999999999636</v>
      </c>
      <c r="BK49" s="33">
        <f t="shared" si="37"/>
        <v>0</v>
      </c>
      <c r="BL49" s="33">
        <f t="shared" si="37"/>
        <v>0</v>
      </c>
      <c r="BM49" s="33">
        <f t="shared" si="37"/>
        <v>194.5300000000002</v>
      </c>
      <c r="BN49" s="33">
        <f>BN46-BN44</f>
        <v>0</v>
      </c>
      <c r="BO49" s="33">
        <f>BO46-BO44</f>
        <v>0</v>
      </c>
      <c r="BP49" s="33">
        <f>BP46-BP44</f>
        <v>-35.909999999999854</v>
      </c>
      <c r="BQ49" s="33">
        <f t="shared" si="6"/>
        <v>-3322.6</v>
      </c>
      <c r="BR49" s="33">
        <f t="shared" si="7"/>
        <v>-14086.03</v>
      </c>
      <c r="BS49" s="33"/>
      <c r="BT49" s="33"/>
      <c r="BU49" s="33">
        <f>BU46-BU44</f>
        <v>-672.6199999999999</v>
      </c>
      <c r="BV49" s="33"/>
      <c r="BW49" s="33"/>
      <c r="BX49" s="33">
        <f>BX46-BX44</f>
        <v>75.68000000000029</v>
      </c>
      <c r="BY49" s="33"/>
      <c r="BZ49" s="33"/>
      <c r="CA49" s="33">
        <f>CA46-CA44</f>
        <v>401.8900000000003</v>
      </c>
      <c r="CB49" s="33"/>
      <c r="CC49" s="33"/>
      <c r="CD49" s="33">
        <f>CD46-CD44</f>
        <v>-262.84999999999945</v>
      </c>
      <c r="CE49" s="33"/>
      <c r="CF49" s="33"/>
      <c r="CG49" s="33">
        <f>CG46-CG44</f>
        <v>358.33999999999924</v>
      </c>
      <c r="CH49" s="33"/>
      <c r="CI49" s="33"/>
      <c r="CJ49" s="33">
        <f>CJ46-CJ44</f>
        <v>8.479999999999563</v>
      </c>
      <c r="CK49" s="33"/>
      <c r="CL49" s="33"/>
      <c r="CM49" s="33">
        <f>CM46-CM44</f>
        <v>62.710000000000036</v>
      </c>
      <c r="CN49" s="33"/>
      <c r="CO49" s="33"/>
      <c r="CP49" s="33">
        <f>CP46-CP44</f>
        <v>-81.35000000000036</v>
      </c>
      <c r="CQ49" s="33"/>
      <c r="CR49" s="33"/>
      <c r="CS49" s="33">
        <f>CS46-CS44</f>
        <v>14.220000000000255</v>
      </c>
      <c r="CT49" s="33"/>
      <c r="CU49" s="33"/>
      <c r="CV49" s="33">
        <f>CV46-CV44</f>
        <v>-274.09999999999945</v>
      </c>
      <c r="CW49" s="33"/>
      <c r="CX49" s="33"/>
      <c r="CY49" s="33">
        <f>CY46-CY44</f>
        <v>198.40999999999985</v>
      </c>
      <c r="CZ49" s="33"/>
      <c r="DA49" s="33"/>
      <c r="DB49" s="33">
        <f>DB46-DB44</f>
        <v>-186.22999999999956</v>
      </c>
      <c r="DC49" s="10">
        <f t="shared" si="8"/>
        <v>-357.41999999999916</v>
      </c>
      <c r="DD49" s="35">
        <f t="shared" si="9"/>
        <v>-14443.45</v>
      </c>
      <c r="DE49" s="33"/>
      <c r="DF49" s="33"/>
      <c r="DG49" s="33">
        <f>DG46-DG44</f>
        <v>3.280000000000655</v>
      </c>
      <c r="DH49" s="33"/>
      <c r="DI49" s="33"/>
      <c r="DJ49" s="33">
        <f>DJ46-DJ44</f>
        <v>-237.17000000000007</v>
      </c>
      <c r="DK49" s="33"/>
      <c r="DL49" s="33"/>
      <c r="DM49" s="33">
        <f>DM46-DM44</f>
        <v>-43.090000000000146</v>
      </c>
      <c r="DN49" s="33"/>
      <c r="DO49" s="33"/>
      <c r="DP49" s="33">
        <f>DP46-DP44</f>
        <v>3.3400000000001455</v>
      </c>
      <c r="DQ49" s="33"/>
      <c r="DR49" s="33"/>
      <c r="DS49" s="33">
        <f>DS46-DS44</f>
        <v>-63.100000000000364</v>
      </c>
      <c r="DT49" s="33"/>
      <c r="DU49" s="33"/>
      <c r="DV49" s="33">
        <f>DV46-DV44</f>
        <v>-183.04999999999927</v>
      </c>
      <c r="DW49" s="33"/>
      <c r="DX49" s="33"/>
      <c r="DY49" s="33">
        <f>DY46-DY44</f>
        <v>368.4400000000005</v>
      </c>
      <c r="DZ49" s="33"/>
      <c r="EA49" s="33"/>
      <c r="EB49" s="33">
        <f>EB46-EB44</f>
        <v>327.3100000000004</v>
      </c>
      <c r="EC49" s="33"/>
      <c r="ED49" s="33"/>
      <c r="EE49" s="33">
        <f>EE46-EE44</f>
        <v>-48.98999999999978</v>
      </c>
      <c r="EF49" s="33"/>
      <c r="EG49" s="33"/>
      <c r="EH49" s="33">
        <f>EH46-EH44</f>
        <v>-227.92000000000007</v>
      </c>
      <c r="EI49" s="33"/>
      <c r="EJ49" s="33"/>
      <c r="EK49" s="33">
        <f>EK46-EK44</f>
        <v>43.76000000000022</v>
      </c>
      <c r="EL49" s="33"/>
      <c r="EM49" s="33"/>
      <c r="EN49" s="33">
        <f>EN46-EN44</f>
        <v>441.5799999999999</v>
      </c>
      <c r="EO49" s="43">
        <f t="shared" si="15"/>
        <v>384.39000000000215</v>
      </c>
      <c r="EP49" s="43">
        <f t="shared" si="16"/>
        <v>-14059.059999999998</v>
      </c>
    </row>
    <row r="50" spans="1:146" s="6" customFormat="1" ht="18.75" customHeight="1">
      <c r="A50" s="44" t="s">
        <v>59</v>
      </c>
      <c r="B50" s="45"/>
      <c r="C50" s="46">
        <f>C40+C47</f>
        <v>4457.870000000001</v>
      </c>
      <c r="D50" s="46">
        <f aca="true" t="shared" si="38" ref="D50:Q50">D40+D47</f>
        <v>0</v>
      </c>
      <c r="E50" s="46">
        <f t="shared" si="38"/>
        <v>-1598.3199999999988</v>
      </c>
      <c r="F50" s="46">
        <f t="shared" si="38"/>
        <v>0</v>
      </c>
      <c r="G50" s="46">
        <f t="shared" si="38"/>
        <v>1844.3899999999999</v>
      </c>
      <c r="H50" s="46">
        <f t="shared" si="38"/>
        <v>0</v>
      </c>
      <c r="I50" s="46">
        <f t="shared" si="38"/>
        <v>528.4499999999975</v>
      </c>
      <c r="J50" s="46">
        <f t="shared" si="38"/>
        <v>0</v>
      </c>
      <c r="K50" s="46">
        <f t="shared" si="38"/>
        <v>-1895.5199999999977</v>
      </c>
      <c r="L50" s="46">
        <f t="shared" si="38"/>
        <v>0</v>
      </c>
      <c r="M50" s="46">
        <f t="shared" si="38"/>
        <v>-461.3700000000017</v>
      </c>
      <c r="N50" s="46">
        <f t="shared" si="38"/>
        <v>0</v>
      </c>
      <c r="O50" s="46">
        <f t="shared" si="38"/>
        <v>-490.1000000000017</v>
      </c>
      <c r="P50" s="46">
        <f t="shared" si="38"/>
        <v>0</v>
      </c>
      <c r="Q50" s="46">
        <f t="shared" si="38"/>
        <v>2324.850000000003</v>
      </c>
      <c r="R50" s="47"/>
      <c r="S50" s="17">
        <f t="shared" si="27"/>
        <v>4710.250000000002</v>
      </c>
      <c r="T50" s="17"/>
      <c r="U50" s="17"/>
      <c r="V50" s="17">
        <f>V40+V47</f>
        <v>-4556.370000000004</v>
      </c>
      <c r="W50" s="17">
        <f aca="true" t="shared" si="39" ref="W50:AL50">W40+W47</f>
        <v>0</v>
      </c>
      <c r="X50" s="17">
        <f t="shared" si="39"/>
        <v>0</v>
      </c>
      <c r="Y50" s="17">
        <f t="shared" si="39"/>
        <v>7854.549999999999</v>
      </c>
      <c r="Z50" s="17">
        <f t="shared" si="39"/>
        <v>0</v>
      </c>
      <c r="AA50" s="17">
        <f t="shared" si="39"/>
        <v>0</v>
      </c>
      <c r="AB50" s="17">
        <f t="shared" si="39"/>
        <v>-1965.35</v>
      </c>
      <c r="AC50" s="17">
        <f t="shared" si="39"/>
        <v>0</v>
      </c>
      <c r="AD50" s="17">
        <f t="shared" si="39"/>
        <v>0</v>
      </c>
      <c r="AE50" s="17">
        <f t="shared" si="39"/>
        <v>3820.7199999999984</v>
      </c>
      <c r="AF50" s="33">
        <f t="shared" si="5"/>
        <v>9863.799999999996</v>
      </c>
      <c r="AG50" s="17">
        <f t="shared" si="39"/>
        <v>0</v>
      </c>
      <c r="AH50" s="17">
        <f t="shared" si="39"/>
        <v>0</v>
      </c>
      <c r="AI50" s="17">
        <f t="shared" si="39"/>
        <v>-615.8200000000047</v>
      </c>
      <c r="AJ50" s="17">
        <f t="shared" si="39"/>
        <v>0</v>
      </c>
      <c r="AK50" s="17">
        <f t="shared" si="39"/>
        <v>0</v>
      </c>
      <c r="AL50" s="17">
        <f t="shared" si="39"/>
        <v>3038.7400000000002</v>
      </c>
      <c r="AM50" s="17"/>
      <c r="AN50" s="17"/>
      <c r="AO50" s="17">
        <f>AO40+AO47</f>
        <v>-1855.560000000005</v>
      </c>
      <c r="AP50" s="17">
        <f aca="true" t="shared" si="40" ref="AP50:AU50">AP40+AP47</f>
        <v>0</v>
      </c>
      <c r="AQ50" s="17">
        <f t="shared" si="40"/>
        <v>0</v>
      </c>
      <c r="AR50" s="17">
        <f t="shared" si="40"/>
        <v>1799.1400000000003</v>
      </c>
      <c r="AS50" s="17">
        <f t="shared" si="40"/>
        <v>0</v>
      </c>
      <c r="AT50" s="17">
        <f t="shared" si="40"/>
        <v>0</v>
      </c>
      <c r="AU50" s="17">
        <f t="shared" si="40"/>
        <v>1760.8599999999974</v>
      </c>
      <c r="AV50" s="17"/>
      <c r="AW50" s="17"/>
      <c r="AX50" s="17">
        <f>AX40+AX47</f>
        <v>-4528.25</v>
      </c>
      <c r="AY50" s="17">
        <f aca="true" t="shared" si="41" ref="AY50:BD50">AY40+AY47</f>
        <v>0</v>
      </c>
      <c r="AZ50" s="17">
        <f t="shared" si="41"/>
        <v>0</v>
      </c>
      <c r="BA50" s="17">
        <f t="shared" si="41"/>
        <v>-1414.8599999999992</v>
      </c>
      <c r="BB50" s="17">
        <f t="shared" si="41"/>
        <v>0</v>
      </c>
      <c r="BC50" s="17">
        <f t="shared" si="41"/>
        <v>0</v>
      </c>
      <c r="BD50" s="17">
        <f t="shared" si="41"/>
        <v>7479.65</v>
      </c>
      <c r="BE50" s="17">
        <f aca="true" t="shared" si="42" ref="BE50:BM50">BE40+BE47</f>
        <v>0</v>
      </c>
      <c r="BF50" s="17">
        <f t="shared" si="42"/>
        <v>0</v>
      </c>
      <c r="BG50" s="17">
        <f t="shared" si="42"/>
        <v>4565.79</v>
      </c>
      <c r="BH50" s="17">
        <f t="shared" si="42"/>
        <v>0</v>
      </c>
      <c r="BI50" s="17">
        <f t="shared" si="42"/>
        <v>0</v>
      </c>
      <c r="BJ50" s="17">
        <f t="shared" si="42"/>
        <v>287.7699999999986</v>
      </c>
      <c r="BK50" s="17">
        <f t="shared" si="42"/>
        <v>0</v>
      </c>
      <c r="BL50" s="17">
        <f t="shared" si="42"/>
        <v>0</v>
      </c>
      <c r="BM50" s="17">
        <f t="shared" si="42"/>
        <v>-2274.580000000003</v>
      </c>
      <c r="BN50" s="17">
        <f>BN40+BN47</f>
        <v>0</v>
      </c>
      <c r="BO50" s="17">
        <f>BO40+BO47</f>
        <v>0</v>
      </c>
      <c r="BP50" s="17">
        <f>BP40+BP47</f>
        <v>2229.4799999999996</v>
      </c>
      <c r="BQ50" s="33">
        <f t="shared" si="6"/>
        <v>10472.359999999982</v>
      </c>
      <c r="BR50" s="33">
        <f t="shared" si="7"/>
        <v>20336.159999999978</v>
      </c>
      <c r="BS50" s="17"/>
      <c r="BT50" s="17"/>
      <c r="BU50" s="17">
        <f>BU40+BU47</f>
        <v>4438.569999999997</v>
      </c>
      <c r="BV50" s="17"/>
      <c r="BW50" s="17"/>
      <c r="BX50" s="17">
        <f>BX40+BX47</f>
        <v>-44.18000000000029</v>
      </c>
      <c r="BY50" s="17"/>
      <c r="BZ50" s="17"/>
      <c r="CA50" s="17">
        <f>CA40+CA47</f>
        <v>-2160.800000000004</v>
      </c>
      <c r="CB50" s="17"/>
      <c r="CC50" s="17"/>
      <c r="CD50" s="17">
        <f>CD40+CD47</f>
        <v>1573.699999999998</v>
      </c>
      <c r="CE50" s="17"/>
      <c r="CF50" s="17"/>
      <c r="CG50" s="17">
        <f>CG40+CG47</f>
        <v>-2683.3200000000024</v>
      </c>
      <c r="CH50" s="17"/>
      <c r="CI50" s="17"/>
      <c r="CJ50" s="17">
        <f>CJ40+CJ47</f>
        <v>291.10999999999694</v>
      </c>
      <c r="CK50" s="17"/>
      <c r="CL50" s="17"/>
      <c r="CM50" s="17">
        <f>CM40+CM47</f>
        <v>-493.2200000000021</v>
      </c>
      <c r="CN50" s="17"/>
      <c r="CO50" s="17"/>
      <c r="CP50" s="17">
        <f>CP40+CP47</f>
        <v>-609.0000000000055</v>
      </c>
      <c r="CQ50" s="17"/>
      <c r="CR50" s="17"/>
      <c r="CS50" s="17">
        <f>CS40+CS47</f>
        <v>375.8299999999954</v>
      </c>
      <c r="CT50" s="17"/>
      <c r="CU50" s="17"/>
      <c r="CV50" s="17">
        <f>CV40+CV47</f>
        <v>2209.3299999999954</v>
      </c>
      <c r="CW50" s="17"/>
      <c r="CX50" s="17"/>
      <c r="CY50" s="17">
        <f>CY40+CY47</f>
        <v>-2216.850000000002</v>
      </c>
      <c r="CZ50" s="17"/>
      <c r="DA50" s="17"/>
      <c r="DB50" s="17">
        <f>DB40+DB47</f>
        <v>2304.5899999999965</v>
      </c>
      <c r="DC50" s="10">
        <f t="shared" si="8"/>
        <v>2985.759999999963</v>
      </c>
      <c r="DD50" s="35">
        <f t="shared" si="9"/>
        <v>23321.91999999994</v>
      </c>
      <c r="DE50" s="17"/>
      <c r="DF50" s="17"/>
      <c r="DG50" s="17">
        <f>DG40+DG47</f>
        <v>24139.300000000003</v>
      </c>
      <c r="DH50" s="17"/>
      <c r="DI50" s="17"/>
      <c r="DJ50" s="17">
        <f>DJ40+DJ47</f>
        <v>-8640.97</v>
      </c>
      <c r="DK50" s="17"/>
      <c r="DL50" s="17"/>
      <c r="DM50" s="17">
        <f>DM40+DM47</f>
        <v>5720.069999999996</v>
      </c>
      <c r="DN50" s="17"/>
      <c r="DO50" s="17"/>
      <c r="DP50" s="17">
        <f>DP40+DP47</f>
        <v>348.10999999999694</v>
      </c>
      <c r="DQ50" s="17"/>
      <c r="DR50" s="17"/>
      <c r="DS50" s="17">
        <f>DS40+DS47</f>
        <v>855.5300000000007</v>
      </c>
      <c r="DT50" s="17"/>
      <c r="DU50" s="17"/>
      <c r="DV50" s="17">
        <f>DV40+DV47</f>
        <v>1308.069999999996</v>
      </c>
      <c r="DW50" s="17"/>
      <c r="DX50" s="17"/>
      <c r="DY50" s="17">
        <f>DY40+DY47</f>
        <v>-2863.2700000000023</v>
      </c>
      <c r="DZ50" s="17"/>
      <c r="EA50" s="17"/>
      <c r="EB50" s="17">
        <f>EB40+EB47</f>
        <v>-1988.680000000003</v>
      </c>
      <c r="EC50" s="17"/>
      <c r="ED50" s="17"/>
      <c r="EE50" s="17">
        <f>EE40+EE47</f>
        <v>462.0899999999983</v>
      </c>
      <c r="EF50" s="17"/>
      <c r="EG50" s="17"/>
      <c r="EH50" s="17">
        <f>EH40+EH47</f>
        <v>1593.4899999999998</v>
      </c>
      <c r="EI50" s="17"/>
      <c r="EJ50" s="17"/>
      <c r="EK50" s="17">
        <f>EK40+EK47</f>
        <v>-1760.3800000000028</v>
      </c>
      <c r="EL50" s="17"/>
      <c r="EM50" s="17"/>
      <c r="EN50" s="17">
        <f>EN40+EN47</f>
        <v>-1023.1099999999988</v>
      </c>
      <c r="EO50" s="43">
        <f t="shared" si="15"/>
        <v>18150.249999999985</v>
      </c>
      <c r="EP50" s="43">
        <f t="shared" si="16"/>
        <v>41472.169999999925</v>
      </c>
    </row>
    <row r="51" spans="1:146" s="6" customFormat="1" ht="24">
      <c r="A51" s="44" t="s">
        <v>60</v>
      </c>
      <c r="B51" s="45"/>
      <c r="C51" s="46">
        <f>C42+C49</f>
        <v>3635.0400000000013</v>
      </c>
      <c r="D51" s="46">
        <f aca="true" t="shared" si="43" ref="D51:Q51">D42+D49</f>
        <v>0</v>
      </c>
      <c r="E51" s="46">
        <f t="shared" si="43"/>
        <v>10452.149999999998</v>
      </c>
      <c r="F51" s="46">
        <f t="shared" si="43"/>
        <v>0</v>
      </c>
      <c r="G51" s="46">
        <f t="shared" si="43"/>
        <v>7174.940000000006</v>
      </c>
      <c r="H51" s="46">
        <f t="shared" si="43"/>
        <v>0</v>
      </c>
      <c r="I51" s="46">
        <f t="shared" si="43"/>
        <v>7032.350000000006</v>
      </c>
      <c r="J51" s="46">
        <f t="shared" si="43"/>
        <v>0</v>
      </c>
      <c r="K51" s="46">
        <f t="shared" si="43"/>
        <v>10965.81</v>
      </c>
      <c r="L51" s="46">
        <f t="shared" si="43"/>
        <v>0</v>
      </c>
      <c r="M51" s="46">
        <f t="shared" si="43"/>
        <v>10159.89</v>
      </c>
      <c r="N51" s="46">
        <f t="shared" si="43"/>
        <v>0</v>
      </c>
      <c r="O51" s="46">
        <f t="shared" si="43"/>
        <v>9020.219999999998</v>
      </c>
      <c r="P51" s="46">
        <f t="shared" si="43"/>
        <v>0</v>
      </c>
      <c r="Q51" s="46">
        <f t="shared" si="43"/>
        <v>8740.219999999998</v>
      </c>
      <c r="R51" s="47"/>
      <c r="S51" s="17">
        <f t="shared" si="27"/>
        <v>67180.62000000001</v>
      </c>
      <c r="T51" s="41"/>
      <c r="U51" s="41"/>
      <c r="V51" s="41">
        <f>V42+V49</f>
        <v>10055.92</v>
      </c>
      <c r="W51" s="41">
        <f aca="true" t="shared" si="44" ref="W51:AL51">W42+W49</f>
        <v>0</v>
      </c>
      <c r="X51" s="41">
        <f t="shared" si="44"/>
        <v>0</v>
      </c>
      <c r="Y51" s="41">
        <f t="shared" si="44"/>
        <v>-2641.970000000001</v>
      </c>
      <c r="Z51" s="41">
        <f t="shared" si="44"/>
        <v>0</v>
      </c>
      <c r="AA51" s="41">
        <f t="shared" si="44"/>
        <v>0</v>
      </c>
      <c r="AB51" s="41">
        <f t="shared" si="44"/>
        <v>8293.09</v>
      </c>
      <c r="AC51" s="41">
        <f t="shared" si="44"/>
        <v>0</v>
      </c>
      <c r="AD51" s="41">
        <f t="shared" si="44"/>
        <v>0</v>
      </c>
      <c r="AE51" s="41">
        <f t="shared" si="44"/>
        <v>6935.895500000001</v>
      </c>
      <c r="AF51" s="33">
        <f t="shared" si="5"/>
        <v>89823.5555</v>
      </c>
      <c r="AG51" s="41">
        <f t="shared" si="44"/>
        <v>0</v>
      </c>
      <c r="AH51" s="41">
        <f t="shared" si="44"/>
        <v>0</v>
      </c>
      <c r="AI51" s="41">
        <f t="shared" si="44"/>
        <v>-3092.8051785714256</v>
      </c>
      <c r="AJ51" s="41">
        <f t="shared" si="44"/>
        <v>0</v>
      </c>
      <c r="AK51" s="41">
        <f t="shared" si="44"/>
        <v>0</v>
      </c>
      <c r="AL51" s="41">
        <f t="shared" si="44"/>
        <v>-31891.490000000005</v>
      </c>
      <c r="AM51" s="41"/>
      <c r="AN51" s="41"/>
      <c r="AO51" s="41">
        <f>AO42+AO49</f>
        <v>6750.700000000004</v>
      </c>
      <c r="AP51" s="41">
        <f aca="true" t="shared" si="45" ref="AP51:AU51">AP42+AP49</f>
        <v>0</v>
      </c>
      <c r="AQ51" s="41">
        <f t="shared" si="45"/>
        <v>0</v>
      </c>
      <c r="AR51" s="41">
        <f t="shared" si="45"/>
        <v>-5357.080000000006</v>
      </c>
      <c r="AS51" s="41">
        <f t="shared" si="45"/>
        <v>0</v>
      </c>
      <c r="AT51" s="41">
        <f t="shared" si="45"/>
        <v>0</v>
      </c>
      <c r="AU51" s="41">
        <f t="shared" si="45"/>
        <v>5335.990000000002</v>
      </c>
      <c r="AV51" s="41"/>
      <c r="AW51" s="41"/>
      <c r="AX51" s="41">
        <f>AX42+AX49</f>
        <v>-7723.7900000000045</v>
      </c>
      <c r="AY51" s="41">
        <f aca="true" t="shared" si="46" ref="AY51:BD51">AY42+AY49</f>
        <v>0</v>
      </c>
      <c r="AZ51" s="41">
        <f t="shared" si="46"/>
        <v>0</v>
      </c>
      <c r="BA51" s="41">
        <f t="shared" si="46"/>
        <v>11834.770000000002</v>
      </c>
      <c r="BB51" s="41">
        <f t="shared" si="46"/>
        <v>0</v>
      </c>
      <c r="BC51" s="41">
        <f t="shared" si="46"/>
        <v>0</v>
      </c>
      <c r="BD51" s="41">
        <f t="shared" si="46"/>
        <v>1253.360000000002</v>
      </c>
      <c r="BE51" s="41">
        <f aca="true" t="shared" si="47" ref="BE51:BM51">BE42+BE49</f>
        <v>0</v>
      </c>
      <c r="BF51" s="41">
        <f t="shared" si="47"/>
        <v>0</v>
      </c>
      <c r="BG51" s="41">
        <f t="shared" si="47"/>
        <v>2368.919999999999</v>
      </c>
      <c r="BH51" s="41">
        <f t="shared" si="47"/>
        <v>0</v>
      </c>
      <c r="BI51" s="41">
        <f t="shared" si="47"/>
        <v>0</v>
      </c>
      <c r="BJ51" s="41">
        <f t="shared" si="47"/>
        <v>497.17000000000735</v>
      </c>
      <c r="BK51" s="41">
        <f t="shared" si="47"/>
        <v>0</v>
      </c>
      <c r="BL51" s="41">
        <f t="shared" si="47"/>
        <v>0</v>
      </c>
      <c r="BM51" s="41">
        <f t="shared" si="47"/>
        <v>2252.340000000009</v>
      </c>
      <c r="BN51" s="41">
        <f>BN42+BN49</f>
        <v>0</v>
      </c>
      <c r="BO51" s="41">
        <f>BO42+BO49</f>
        <v>0</v>
      </c>
      <c r="BP51" s="41">
        <f>BP42+BP49</f>
        <v>-27126.42000000001</v>
      </c>
      <c r="BQ51" s="33">
        <f t="shared" si="6"/>
        <v>-44898.33517857143</v>
      </c>
      <c r="BR51" s="33">
        <f t="shared" si="7"/>
        <v>44925.22032142857</v>
      </c>
      <c r="BS51" s="41"/>
      <c r="BT51" s="41"/>
      <c r="BU51" s="41">
        <f>BU42+BU49</f>
        <v>-1573.8699999999963</v>
      </c>
      <c r="BV51" s="41"/>
      <c r="BW51" s="41"/>
      <c r="BX51" s="41">
        <f>BX42+BX49</f>
        <v>-6309.030000000006</v>
      </c>
      <c r="BY51" s="41"/>
      <c r="BZ51" s="41"/>
      <c r="CA51" s="41">
        <f>CA42+CA49</f>
        <v>-22106.760000000002</v>
      </c>
      <c r="CB51" s="41"/>
      <c r="CC51" s="41"/>
      <c r="CD51" s="41">
        <f>CD42+CD49</f>
        <v>-8832.450000000004</v>
      </c>
      <c r="CE51" s="41"/>
      <c r="CF51" s="41"/>
      <c r="CG51" s="41">
        <f>CG42+CG49</f>
        <v>-8966.560000000001</v>
      </c>
      <c r="CH51" s="41"/>
      <c r="CI51" s="41"/>
      <c r="CJ51" s="41">
        <f>CJ42+CJ49</f>
        <v>-8625.150000000005</v>
      </c>
      <c r="CK51" s="41"/>
      <c r="CL51" s="41"/>
      <c r="CM51" s="41">
        <f>CM42+CM49</f>
        <v>-74171.52999999998</v>
      </c>
      <c r="CN51" s="41"/>
      <c r="CO51" s="41"/>
      <c r="CP51" s="41">
        <f>CP42+CP49</f>
        <v>5278.0000000000055</v>
      </c>
      <c r="CQ51" s="41"/>
      <c r="CR51" s="41"/>
      <c r="CS51" s="41">
        <f>CS42+CS49</f>
        <v>4970.690000000001</v>
      </c>
      <c r="CT51" s="41"/>
      <c r="CU51" s="41"/>
      <c r="CV51" s="41">
        <f>CV42+CV49</f>
        <v>1444.4900000000007</v>
      </c>
      <c r="CW51" s="41"/>
      <c r="CX51" s="41"/>
      <c r="CY51" s="41">
        <f>CY42+CY49</f>
        <v>2091.6799999999967</v>
      </c>
      <c r="CZ51" s="41"/>
      <c r="DA51" s="41"/>
      <c r="DB51" s="41">
        <f>DB42+DB49</f>
        <v>-12580.32</v>
      </c>
      <c r="DC51" s="10">
        <f t="shared" si="8"/>
        <v>-129380.81</v>
      </c>
      <c r="DD51" s="67">
        <f t="shared" si="9"/>
        <v>-84455.58967857143</v>
      </c>
      <c r="DE51" s="41"/>
      <c r="DF51" s="41"/>
      <c r="DG51" s="41">
        <f>DG42+DG49</f>
        <v>4569.680000000006</v>
      </c>
      <c r="DH51" s="41"/>
      <c r="DI51" s="41"/>
      <c r="DJ51" s="41">
        <f>DJ42+DJ49</f>
        <v>5892.779999999997</v>
      </c>
      <c r="DK51" s="41"/>
      <c r="DL51" s="41"/>
      <c r="DM51" s="41">
        <f>DM42+DM49</f>
        <v>16469.01000000001</v>
      </c>
      <c r="DN51" s="41"/>
      <c r="DO51" s="41"/>
      <c r="DP51" s="41">
        <f>DP42+DP49</f>
        <v>9672.730000000007</v>
      </c>
      <c r="DQ51" s="41"/>
      <c r="DR51" s="41"/>
      <c r="DS51" s="41">
        <f>DS42+DS49</f>
        <v>19570.200000000004</v>
      </c>
      <c r="DT51" s="41"/>
      <c r="DU51" s="41"/>
      <c r="DV51" s="41">
        <f>DV42+DV49</f>
        <v>22075.47000000001</v>
      </c>
      <c r="DW51" s="41"/>
      <c r="DX51" s="41"/>
      <c r="DY51" s="41">
        <f>DY42+DY49</f>
        <v>24903.520000000004</v>
      </c>
      <c r="DZ51" s="41"/>
      <c r="EA51" s="41"/>
      <c r="EB51" s="41">
        <f>EB42+EB49</f>
        <v>-63512.86999999998</v>
      </c>
      <c r="EC51" s="41"/>
      <c r="ED51" s="41"/>
      <c r="EE51" s="41">
        <f>EE42+EE49</f>
        <v>21258.950000000004</v>
      </c>
      <c r="EF51" s="41"/>
      <c r="EG51" s="41"/>
      <c r="EH51" s="41">
        <f>EH42+EH49</f>
        <v>17078.93</v>
      </c>
      <c r="EI51" s="41"/>
      <c r="EJ51" s="41"/>
      <c r="EK51" s="41">
        <f>EK42+EK49</f>
        <v>25143.920000000006</v>
      </c>
      <c r="EL51" s="41"/>
      <c r="EM51" s="41"/>
      <c r="EN51" s="41">
        <f>EN42+EN49</f>
        <v>23416.310000000005</v>
      </c>
      <c r="EO51" s="69">
        <f t="shared" si="15"/>
        <v>126538.63000000006</v>
      </c>
      <c r="EP51" s="43">
        <f t="shared" si="16"/>
        <v>42083.040321428634</v>
      </c>
    </row>
    <row r="52" spans="1:146" ht="12.75" hidden="1">
      <c r="A52" s="48"/>
      <c r="B52" s="48"/>
      <c r="C52" s="48"/>
      <c r="D52" s="48"/>
      <c r="E52" s="49">
        <f>C51+E51</f>
        <v>14087.189999999999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3">
        <f t="shared" si="16"/>
        <v>0</v>
      </c>
    </row>
    <row r="53" spans="1:146" ht="12.75" hidden="1">
      <c r="A53" s="48"/>
      <c r="B53" s="48"/>
      <c r="C53" s="48"/>
      <c r="D53" s="4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3">
        <f t="shared" si="16"/>
        <v>0</v>
      </c>
    </row>
    <row r="54" spans="1:146" ht="12.75" hidden="1">
      <c r="A54" s="48"/>
      <c r="B54" s="48"/>
      <c r="C54" s="48"/>
      <c r="D54" s="4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49">
        <f>AU51+AR51+AO51+AL51+AI51+AE51+AB51+Y51+V51+S51</f>
        <v>61568.87032142858</v>
      </c>
      <c r="AV54" s="9"/>
      <c r="AW54" s="49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3">
        <f t="shared" si="16"/>
        <v>0</v>
      </c>
    </row>
    <row r="55" spans="1:146" ht="12.75" hidden="1">
      <c r="A55" s="48"/>
      <c r="B55" s="48"/>
      <c r="C55" s="48"/>
      <c r="D55" s="4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3">
        <f t="shared" si="16"/>
        <v>0</v>
      </c>
    </row>
    <row r="56" spans="1:146" ht="12.75" hidden="1">
      <c r="A56" s="48"/>
      <c r="B56" s="48"/>
      <c r="C56" s="48"/>
      <c r="D56" s="4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49"/>
      <c r="AV56" s="9"/>
      <c r="AW56" s="9"/>
      <c r="AX56" s="49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3">
        <f t="shared" si="16"/>
        <v>0</v>
      </c>
    </row>
    <row r="57" spans="1:146" ht="12.75" hidden="1">
      <c r="A57" s="48"/>
      <c r="B57" s="48"/>
      <c r="C57" s="48"/>
      <c r="D57" s="4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43">
        <f t="shared" si="16"/>
        <v>0</v>
      </c>
    </row>
    <row r="58" spans="1:146" ht="12.75" hidden="1">
      <c r="A58" s="48"/>
      <c r="B58" s="48"/>
      <c r="C58" s="48"/>
      <c r="D58" s="4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3">
        <f t="shared" si="16"/>
        <v>0</v>
      </c>
    </row>
    <row r="59" spans="1:146" ht="12.75" hidden="1">
      <c r="A59" s="48"/>
      <c r="B59" s="48"/>
      <c r="C59" s="48"/>
      <c r="D59" s="4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3">
        <f t="shared" si="16"/>
        <v>0</v>
      </c>
    </row>
    <row r="60" spans="1:146" ht="12.75" hidden="1">
      <c r="A60" s="48"/>
      <c r="B60" s="48"/>
      <c r="C60" s="48"/>
      <c r="D60" s="4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3">
        <f t="shared" si="16"/>
        <v>0</v>
      </c>
    </row>
    <row r="61" spans="1:146" ht="12.75" hidden="1">
      <c r="A61" s="48"/>
      <c r="B61" s="48"/>
      <c r="C61" s="48"/>
      <c r="D61" s="4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3">
        <f t="shared" si="16"/>
        <v>0</v>
      </c>
    </row>
    <row r="62" spans="1:146" ht="12.75" hidden="1">
      <c r="A62" s="48"/>
      <c r="B62" s="48"/>
      <c r="C62" s="48"/>
      <c r="D62" s="4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3">
        <f t="shared" si="16"/>
        <v>0</v>
      </c>
    </row>
    <row r="63" spans="1:146" ht="12.75" hidden="1">
      <c r="A63" s="48"/>
      <c r="B63" s="48"/>
      <c r="C63" s="48"/>
      <c r="D63" s="4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3">
        <f t="shared" si="16"/>
        <v>0</v>
      </c>
    </row>
    <row r="64" spans="1:146" ht="12.75" hidden="1">
      <c r="A64" s="48"/>
      <c r="B64" s="48"/>
      <c r="C64" s="48"/>
      <c r="D64" s="4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43">
        <f t="shared" si="16"/>
        <v>0</v>
      </c>
    </row>
    <row r="65" spans="1:146" ht="12.75" hidden="1">
      <c r="A65" s="48"/>
      <c r="B65" s="48"/>
      <c r="C65" s="48"/>
      <c r="D65" s="4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3">
        <f t="shared" si="16"/>
        <v>0</v>
      </c>
    </row>
    <row r="66" spans="1:146" ht="12.75" hidden="1">
      <c r="A66" s="48"/>
      <c r="B66" s="48"/>
      <c r="C66" s="48"/>
      <c r="D66" s="4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3">
        <f t="shared" si="16"/>
        <v>0</v>
      </c>
    </row>
    <row r="67" spans="1:146" ht="12.75" hidden="1">
      <c r="A67" s="48"/>
      <c r="B67" s="48"/>
      <c r="C67" s="48"/>
      <c r="D67" s="4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3">
        <f t="shared" si="16"/>
        <v>0</v>
      </c>
    </row>
    <row r="68" spans="1:146" ht="12.75" hidden="1">
      <c r="A68" s="48"/>
      <c r="B68" s="48"/>
      <c r="C68" s="48"/>
      <c r="D68" s="4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3">
        <f t="shared" si="16"/>
        <v>0</v>
      </c>
    </row>
    <row r="69" spans="1:146" ht="12.75">
      <c r="A69" s="48"/>
      <c r="B69" s="48"/>
      <c r="C69" s="48"/>
      <c r="D69" s="4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49">
        <f>S51+V51</f>
        <v>77236.54000000001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</row>
    <row r="70" spans="1:146" ht="12.75">
      <c r="A70" s="48"/>
      <c r="B70" s="48"/>
      <c r="C70" s="48"/>
      <c r="D70" s="4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49">
        <f>BD51+BA51+AX51+AU51+AR51+AO51+AL51+AI51+AE51+AB51+Y51+V51+S51</f>
        <v>66933.21032142857</v>
      </c>
      <c r="BE70" s="9"/>
      <c r="BF70" s="9"/>
      <c r="BG70" s="49"/>
      <c r="BH70" s="9"/>
      <c r="BI70" s="9"/>
      <c r="BJ70" s="49">
        <f>BD70+BG51+BJ51</f>
        <v>69799.30032142859</v>
      </c>
      <c r="BK70" s="9"/>
      <c r="BL70" s="9"/>
      <c r="BM70" s="49">
        <f>BJ70+BM51</f>
        <v>72051.6403214286</v>
      </c>
      <c r="BN70" s="9"/>
      <c r="BO70" s="9"/>
      <c r="BP70" s="49">
        <f>BM70+BP51</f>
        <v>44925.220321428584</v>
      </c>
      <c r="BS70" s="9"/>
      <c r="BT70" s="9"/>
      <c r="BU70" s="49">
        <f>BR51+BU51</f>
        <v>43351.350321428574</v>
      </c>
      <c r="BV70" s="9"/>
      <c r="BW70" s="9"/>
      <c r="BX70" s="49">
        <f>BU70+BX51</f>
        <v>37042.32032142857</v>
      </c>
      <c r="BY70" s="9"/>
      <c r="BZ70" s="9"/>
      <c r="CA70" s="49">
        <f>BX70+CA51</f>
        <v>14935.560321428566</v>
      </c>
      <c r="CB70" s="9"/>
      <c r="CC70" s="9"/>
      <c r="CD70" s="49">
        <f>CA70+CD51</f>
        <v>6103.110321428561</v>
      </c>
      <c r="CE70" s="9"/>
      <c r="CF70" s="9"/>
      <c r="CG70" s="49">
        <f>CD70+CG51</f>
        <v>-2863.44967857144</v>
      </c>
      <c r="CH70" s="9"/>
      <c r="CI70" s="9"/>
      <c r="CJ70" s="49">
        <f>CG70+CJ51</f>
        <v>-11488.599678571445</v>
      </c>
      <c r="CK70" s="9"/>
      <c r="CL70" s="9"/>
      <c r="CM70" s="49">
        <f>CJ70+CM51</f>
        <v>-85660.12967857142</v>
      </c>
      <c r="CN70" s="9"/>
      <c r="CO70" s="9"/>
      <c r="CP70" s="49">
        <f>CM70+CP51</f>
        <v>-80382.12967857142</v>
      </c>
      <c r="CQ70" s="9"/>
      <c r="CR70" s="9"/>
      <c r="CS70" s="49">
        <f>CP70+CS51</f>
        <v>-75411.43967857142</v>
      </c>
      <c r="CT70" s="9"/>
      <c r="CU70" s="9"/>
      <c r="CV70" s="49">
        <f>CS70+CV51</f>
        <v>-73966.94967857141</v>
      </c>
      <c r="CW70" s="9"/>
      <c r="CX70" s="9"/>
      <c r="CY70" s="49">
        <f>CV70+CY51</f>
        <v>-71875.26967857142</v>
      </c>
      <c r="CZ70" s="9"/>
      <c r="DA70" s="9"/>
      <c r="DB70" s="49">
        <f>CY70+DB51</f>
        <v>-84455.58967857141</v>
      </c>
      <c r="DE70" s="9"/>
      <c r="DF70" s="9"/>
      <c r="DG70" s="49">
        <f>DD51+DG51</f>
        <v>-79885.90967857142</v>
      </c>
      <c r="DH70" s="9"/>
      <c r="DI70" s="9"/>
      <c r="DJ70" s="49">
        <f>DG70+DJ51</f>
        <v>-73993.12967857142</v>
      </c>
      <c r="DK70" s="9"/>
      <c r="DL70" s="9"/>
      <c r="DM70" s="49">
        <f>DJ70+DM51</f>
        <v>-57524.11967857141</v>
      </c>
      <c r="DN70" s="9"/>
      <c r="DO70" s="9"/>
      <c r="DP70" s="49">
        <f>DM70+DP51</f>
        <v>-47851.3896785714</v>
      </c>
      <c r="DQ70" s="9"/>
      <c r="DR70" s="9"/>
      <c r="DS70" s="49">
        <f>DP70+DS51</f>
        <v>-28281.189678571398</v>
      </c>
      <c r="DT70" s="9"/>
      <c r="DU70" s="9"/>
      <c r="DV70" s="49">
        <f>DS70+DV51</f>
        <v>-6205.7196785713895</v>
      </c>
      <c r="DW70" s="9"/>
      <c r="DX70" s="9"/>
      <c r="DY70" s="49">
        <f>DV70+DY51</f>
        <v>18697.800321428615</v>
      </c>
      <c r="DZ70" s="9"/>
      <c r="EA70" s="9"/>
      <c r="EB70" s="49">
        <f>DY70+EB51</f>
        <v>-44815.069678571366</v>
      </c>
      <c r="EC70" s="9"/>
      <c r="ED70" s="9"/>
      <c r="EE70" s="49">
        <f>EB70+EE51</f>
        <v>-23556.119678571362</v>
      </c>
      <c r="EF70" s="9"/>
      <c r="EG70" s="9"/>
      <c r="EH70" s="49">
        <f>EE70+EH51</f>
        <v>-6477.189678571362</v>
      </c>
      <c r="EI70" s="9"/>
      <c r="EJ70" s="9"/>
      <c r="EK70" s="49">
        <f>EH70+EK51</f>
        <v>18666.730321428644</v>
      </c>
      <c r="EL70" s="9"/>
      <c r="EM70" s="9"/>
      <c r="EN70" s="70">
        <f>EK70+EN51</f>
        <v>42083.04032142865</v>
      </c>
      <c r="EO70" s="49"/>
      <c r="EP70" s="49"/>
    </row>
    <row r="71" spans="1:146" ht="12.75">
      <c r="A71" s="48"/>
      <c r="B71" s="48"/>
      <c r="C71" s="48"/>
      <c r="D71" s="4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49"/>
      <c r="BB71" s="9"/>
      <c r="BC71" s="9"/>
      <c r="BD71" s="49"/>
      <c r="BE71" s="9"/>
      <c r="BF71" s="9"/>
      <c r="BG71" s="49"/>
      <c r="BH71" s="9"/>
      <c r="BI71" s="9"/>
      <c r="BJ71" s="49"/>
      <c r="BK71" s="9"/>
      <c r="BL71" s="9"/>
      <c r="BM71" s="49"/>
      <c r="BN71" s="9"/>
      <c r="BO71" s="9"/>
      <c r="BP71" s="49"/>
      <c r="BS71" s="9"/>
      <c r="BT71" s="9"/>
      <c r="BU71" s="49"/>
      <c r="BV71" s="9"/>
      <c r="BW71" s="9"/>
      <c r="BX71" s="49"/>
      <c r="BY71" s="9"/>
      <c r="BZ71" s="9"/>
      <c r="CA71" s="49"/>
      <c r="CB71" s="9"/>
      <c r="CC71" s="9"/>
      <c r="CD71" s="49"/>
      <c r="CE71" s="9"/>
      <c r="CF71" s="9"/>
      <c r="CG71" s="49"/>
      <c r="CH71" s="9"/>
      <c r="CI71" s="9"/>
      <c r="CJ71" s="49"/>
      <c r="CK71" s="9"/>
      <c r="CL71" s="9"/>
      <c r="CM71" s="49"/>
      <c r="CN71" s="9"/>
      <c r="CO71" s="9"/>
      <c r="CP71" s="49"/>
      <c r="CQ71" s="9"/>
      <c r="CR71" s="9"/>
      <c r="CS71" s="49"/>
      <c r="CT71" s="9"/>
      <c r="CU71" s="9"/>
      <c r="CV71" s="49"/>
      <c r="CW71" s="9"/>
      <c r="CX71" s="9"/>
      <c r="CY71" s="49"/>
      <c r="CZ71" s="9"/>
      <c r="DA71" s="9"/>
      <c r="DB71" s="49"/>
      <c r="DE71" s="9"/>
      <c r="DF71" s="9"/>
      <c r="DG71" s="49"/>
      <c r="DH71" s="9"/>
      <c r="DI71" s="9"/>
      <c r="DJ71" s="49"/>
      <c r="DK71" s="9"/>
      <c r="DL71" s="9"/>
      <c r="DM71" s="49"/>
      <c r="DN71" s="9"/>
      <c r="DO71" s="9"/>
      <c r="DP71" s="49"/>
      <c r="DQ71" s="9"/>
      <c r="DR71" s="9"/>
      <c r="DS71" s="49"/>
      <c r="DT71" s="9"/>
      <c r="DU71" s="9"/>
      <c r="DV71" s="49"/>
      <c r="DW71" s="9"/>
      <c r="DX71" s="9"/>
      <c r="DY71" s="49"/>
      <c r="DZ71" s="9"/>
      <c r="EA71" s="9"/>
      <c r="EB71" s="49"/>
      <c r="EC71" s="9"/>
      <c r="ED71" s="9"/>
      <c r="EE71" s="49"/>
      <c r="EF71" s="9"/>
      <c r="EG71" s="9"/>
      <c r="EH71" s="49"/>
      <c r="EI71" s="9"/>
      <c r="EJ71" s="9"/>
      <c r="EK71" s="49"/>
      <c r="EL71" s="9"/>
      <c r="EM71" s="9" t="s">
        <v>423</v>
      </c>
      <c r="EN71" s="49">
        <v>5076</v>
      </c>
      <c r="EO71" s="49"/>
      <c r="EP71" s="49">
        <v>5076</v>
      </c>
    </row>
    <row r="72" spans="1:146" ht="14.25" hidden="1">
      <c r="A72" s="97" t="s">
        <v>258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49"/>
      <c r="BB72" s="9"/>
      <c r="BC72" s="9"/>
      <c r="BD72" s="49"/>
      <c r="BE72" s="9"/>
      <c r="BF72" s="9"/>
      <c r="BG72" s="49"/>
      <c r="BH72" s="9"/>
      <c r="BI72" s="9"/>
      <c r="BJ72" s="49"/>
      <c r="BK72" s="9"/>
      <c r="BL72" s="9"/>
      <c r="BM72" s="49"/>
      <c r="BN72" s="9"/>
      <c r="BO72" s="9"/>
      <c r="BP72" s="49"/>
      <c r="BQ72" s="35">
        <f>BQ37+BQ44</f>
        <v>459487.2051785715</v>
      </c>
      <c r="BS72" s="9"/>
      <c r="BT72" s="9"/>
      <c r="BU72" s="35">
        <f>BU37+BU44</f>
        <v>35691.299999999996</v>
      </c>
      <c r="BV72" s="9"/>
      <c r="BW72" s="9"/>
      <c r="BX72" s="35">
        <f>BX37+BX44</f>
        <v>44787.16</v>
      </c>
      <c r="BY72" s="9"/>
      <c r="BZ72" s="9"/>
      <c r="CA72" s="35">
        <f>CA37+CA44</f>
        <v>62624.86</v>
      </c>
      <c r="CB72" s="9"/>
      <c r="CC72" s="9"/>
      <c r="CD72" s="35">
        <f>CD37+CD44</f>
        <v>45844.32000000001</v>
      </c>
      <c r="CE72" s="9"/>
      <c r="CF72" s="9"/>
      <c r="CG72" s="35">
        <f>CG37+CG44</f>
        <v>50059.53</v>
      </c>
      <c r="CH72" s="9"/>
      <c r="CI72" s="9"/>
      <c r="CJ72" s="35">
        <f>CJ37+CJ44</f>
        <v>46871.420000000006</v>
      </c>
      <c r="CK72" s="9"/>
      <c r="CL72" s="9"/>
      <c r="CM72" s="35">
        <f>CM37+CM44</f>
        <v>113262.37999999999</v>
      </c>
      <c r="CN72" s="9"/>
      <c r="CO72" s="9"/>
      <c r="CP72" s="35">
        <f>CP37+CP44</f>
        <v>33887.479999999996</v>
      </c>
      <c r="CQ72" s="9"/>
      <c r="CR72" s="9"/>
      <c r="CS72" s="35">
        <f>CS37+CS44</f>
        <v>33181.93</v>
      </c>
      <c r="CT72" s="9"/>
      <c r="CU72" s="9"/>
      <c r="CV72" s="35">
        <f>CV37+CV44</f>
        <v>34948.21</v>
      </c>
      <c r="CW72" s="9"/>
      <c r="CX72" s="9"/>
      <c r="CY72" s="35">
        <f>CY37+CY44</f>
        <v>38739.71000000001</v>
      </c>
      <c r="CZ72" s="9"/>
      <c r="DA72" s="9"/>
      <c r="DB72" s="35">
        <f>DB37+DB44</f>
        <v>48799.35</v>
      </c>
      <c r="DE72" s="9"/>
      <c r="DF72" s="9"/>
      <c r="DG72" s="35">
        <f>DG37+DG44</f>
        <v>34053.22999999999</v>
      </c>
      <c r="DH72" s="9"/>
      <c r="DI72" s="9"/>
      <c r="DJ72" s="35">
        <f>DJ37+DJ44</f>
        <v>53963.880000000005</v>
      </c>
      <c r="DK72" s="9"/>
      <c r="DL72" s="9"/>
      <c r="DM72" s="35">
        <f>DM37+DM44</f>
        <v>34907.77999999999</v>
      </c>
      <c r="DN72" s="9"/>
      <c r="DO72" s="9"/>
      <c r="DP72" s="35">
        <f>DP37+DP44</f>
        <v>46903.84999999999</v>
      </c>
      <c r="DQ72" s="9"/>
      <c r="DR72" s="9"/>
      <c r="DS72" s="35">
        <f>DS37+DS44</f>
        <v>36630.259999999995</v>
      </c>
      <c r="DT72" s="9"/>
      <c r="DU72" s="9"/>
      <c r="DV72" s="35">
        <f>DV37+DV44</f>
        <v>33667.45999999999</v>
      </c>
      <c r="DW72" s="9"/>
      <c r="DX72" s="9"/>
      <c r="DY72" s="35">
        <f>DY37+DY44</f>
        <v>35007.42999999999</v>
      </c>
      <c r="DZ72" s="9"/>
      <c r="EA72" s="9"/>
      <c r="EB72" s="35">
        <f>EB37+EB44</f>
        <v>122540.47999999998</v>
      </c>
      <c r="EC72" s="9"/>
      <c r="ED72" s="9"/>
      <c r="EE72" s="35">
        <f>EE37+EE44</f>
        <v>35305.02</v>
      </c>
      <c r="EF72" s="9"/>
      <c r="EG72" s="9"/>
      <c r="EH72" s="35">
        <f>EH37+EH44</f>
        <v>38331.28</v>
      </c>
      <c r="EI72" s="9"/>
      <c r="EJ72" s="9"/>
      <c r="EK72" s="35">
        <f>EK37+EK44</f>
        <v>33592.63999999999</v>
      </c>
      <c r="EL72" s="9"/>
      <c r="EM72" s="9"/>
      <c r="EN72" s="35">
        <f>EN37+EN44</f>
        <v>34234.76999999999</v>
      </c>
      <c r="EO72" s="35">
        <f>EO37+EO44</f>
        <v>539138.08</v>
      </c>
      <c r="EP72" s="35">
        <f>EP37+EP44</f>
        <v>194172.42</v>
      </c>
    </row>
    <row r="73" spans="1:146" ht="14.25" hidden="1">
      <c r="A73" s="50"/>
      <c r="B73" s="50"/>
      <c r="C73" s="50"/>
      <c r="D73" s="5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35">
        <f>BQ39+BQ46</f>
        <v>414588.87000000005</v>
      </c>
      <c r="BS73" s="9"/>
      <c r="BT73" s="9"/>
      <c r="BU73" s="35">
        <f>BU39+BU46</f>
        <v>34117.43</v>
      </c>
      <c r="BV73" s="9"/>
      <c r="BW73" s="9"/>
      <c r="BX73" s="35">
        <f>BX39+BX46</f>
        <v>38478.13</v>
      </c>
      <c r="BY73" s="9"/>
      <c r="BZ73" s="9"/>
      <c r="CA73" s="35">
        <f>CA39+CA46</f>
        <v>40518.1</v>
      </c>
      <c r="CB73" s="9"/>
      <c r="CC73" s="9"/>
      <c r="CD73" s="35">
        <f>CD39+CD46</f>
        <v>37011.869999999995</v>
      </c>
      <c r="CE73" s="9"/>
      <c r="CF73" s="9"/>
      <c r="CG73" s="35">
        <f>CG39+CG46</f>
        <v>41092.97</v>
      </c>
      <c r="CH73" s="9"/>
      <c r="CI73" s="9"/>
      <c r="CJ73" s="35">
        <f>CJ39+CJ46</f>
        <v>38246.270000000004</v>
      </c>
      <c r="CK73" s="9"/>
      <c r="CL73" s="9"/>
      <c r="CM73" s="35">
        <f>CM39+CM46</f>
        <v>39090.85</v>
      </c>
      <c r="CN73" s="9"/>
      <c r="CO73" s="9"/>
      <c r="CP73" s="35">
        <f>CP39+CP46</f>
        <v>39165.48</v>
      </c>
      <c r="CQ73" s="9"/>
      <c r="CR73" s="9"/>
      <c r="CS73" s="35">
        <f>CS39+CS46</f>
        <v>38152.62</v>
      </c>
      <c r="CT73" s="9"/>
      <c r="CU73" s="9"/>
      <c r="CV73" s="35">
        <f>CV39+CV46</f>
        <v>36392.700000000004</v>
      </c>
      <c r="CW73" s="9"/>
      <c r="CX73" s="9"/>
      <c r="CY73" s="35">
        <f>CY39+CY46</f>
        <v>40831.39</v>
      </c>
      <c r="CZ73" s="9"/>
      <c r="DA73" s="9"/>
      <c r="DB73" s="35">
        <f>DB39+DB46</f>
        <v>36219.03</v>
      </c>
      <c r="DE73" s="9"/>
      <c r="DF73" s="9"/>
      <c r="DG73" s="35">
        <f>DG39+DG46</f>
        <v>38622.909999999996</v>
      </c>
      <c r="DH73" s="9"/>
      <c r="DI73" s="9"/>
      <c r="DJ73" s="35">
        <f>DJ39+DJ46</f>
        <v>59856.659999999996</v>
      </c>
      <c r="DK73" s="9"/>
      <c r="DL73" s="9"/>
      <c r="DM73" s="35">
        <f>DM39+DM46</f>
        <v>51376.79</v>
      </c>
      <c r="DN73" s="9"/>
      <c r="DO73" s="9"/>
      <c r="DP73" s="35">
        <f>DP39+DP46</f>
        <v>56576.58</v>
      </c>
      <c r="DQ73" s="9"/>
      <c r="DR73" s="9"/>
      <c r="DS73" s="35">
        <f>DS39+DS46</f>
        <v>56200.46</v>
      </c>
      <c r="DT73" s="9"/>
      <c r="DU73" s="9"/>
      <c r="DV73" s="35">
        <f>DV39+DV46</f>
        <v>55742.93</v>
      </c>
      <c r="DW73" s="9"/>
      <c r="DX73" s="9"/>
      <c r="DY73" s="35">
        <f>DY39+DY46</f>
        <v>59910.95</v>
      </c>
      <c r="DZ73" s="9"/>
      <c r="EA73" s="9"/>
      <c r="EB73" s="35">
        <f>EB39+EB46</f>
        <v>59027.61</v>
      </c>
      <c r="EC73" s="9"/>
      <c r="ED73" s="9"/>
      <c r="EE73" s="35">
        <f>EE39+EE46</f>
        <v>56563.97</v>
      </c>
      <c r="EF73" s="9"/>
      <c r="EG73" s="9"/>
      <c r="EH73" s="35">
        <f>EH39+EH46</f>
        <v>55410.21</v>
      </c>
      <c r="EI73" s="9"/>
      <c r="EJ73" s="9"/>
      <c r="EK73" s="35">
        <f>EK39+EK46</f>
        <v>58736.56</v>
      </c>
      <c r="EL73" s="9"/>
      <c r="EM73" s="9"/>
      <c r="EN73" s="35">
        <f>EN39+EN46</f>
        <v>57651.079999999994</v>
      </c>
      <c r="EO73" s="35">
        <f>EO39+EO46</f>
        <v>665676.71</v>
      </c>
      <c r="EP73" s="35">
        <f>EP39+EP46</f>
        <v>1930303.47</v>
      </c>
    </row>
    <row r="74" spans="1:146" ht="14.25" hidden="1">
      <c r="A74" s="97" t="s">
        <v>259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</row>
    <row r="75" spans="1:146" ht="12.75">
      <c r="A75" s="48"/>
      <c r="B75" s="48"/>
      <c r="C75" s="48"/>
      <c r="D75" s="4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49">
        <f>EN70+EN71</f>
        <v>47159.04032142865</v>
      </c>
      <c r="EO75" s="9"/>
      <c r="EP75" s="66">
        <f>EP51+EP71</f>
        <v>47159.040321428634</v>
      </c>
    </row>
    <row r="76" spans="1:146" ht="12.75">
      <c r="A76" s="48"/>
      <c r="B76" s="48"/>
      <c r="C76" s="48"/>
      <c r="D76" s="4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</row>
    <row r="77" spans="1:146" ht="12.75">
      <c r="A77" s="48"/>
      <c r="B77" s="48"/>
      <c r="C77" s="48"/>
      <c r="D77" s="4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53" t="s">
        <v>430</v>
      </c>
      <c r="EM77" s="54"/>
      <c r="EN77" s="54"/>
      <c r="EO77" s="54" t="s">
        <v>431</v>
      </c>
      <c r="EP77" s="54"/>
    </row>
    <row r="78" spans="1:146" ht="12.75">
      <c r="A78" s="48"/>
      <c r="B78" s="48"/>
      <c r="C78" s="48"/>
      <c r="D78" s="4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54"/>
      <c r="EM78" s="54"/>
      <c r="EN78" s="54"/>
      <c r="EO78" s="54"/>
      <c r="EP78" s="54"/>
    </row>
    <row r="79" spans="1:146" ht="25.5">
      <c r="A79" s="48"/>
      <c r="B79" s="48"/>
      <c r="C79" s="48"/>
      <c r="D79" s="4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55" t="s">
        <v>432</v>
      </c>
      <c r="EM79" s="54"/>
      <c r="EN79" s="54"/>
      <c r="EO79" s="54" t="s">
        <v>438</v>
      </c>
      <c r="EP79" s="54"/>
    </row>
    <row r="80" spans="1:146" ht="12.75">
      <c r="A80" s="48"/>
      <c r="B80" s="48"/>
      <c r="C80" s="48"/>
      <c r="D80" s="4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</row>
    <row r="81" spans="1:146" ht="12.75">
      <c r="A81" s="48"/>
      <c r="B81" s="48"/>
      <c r="C81" s="48"/>
      <c r="D81" s="4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117" t="s">
        <v>441</v>
      </c>
      <c r="EM81" s="117"/>
      <c r="EN81" s="117"/>
      <c r="EO81" s="86">
        <f>EO37+EO44</f>
        <v>539138.08</v>
      </c>
      <c r="EP81" s="9"/>
    </row>
    <row r="82" spans="1:146" ht="12.75">
      <c r="A82" s="48"/>
      <c r="B82" s="48"/>
      <c r="C82" s="48"/>
      <c r="D82" s="4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117" t="s">
        <v>442</v>
      </c>
      <c r="EM82" s="117"/>
      <c r="EN82" s="117"/>
      <c r="EO82" s="86">
        <f>EO38+EO45</f>
        <v>683826.96</v>
      </c>
      <c r="EP82" s="9"/>
    </row>
    <row r="83" spans="1:146" ht="12.75">
      <c r="A83" s="48"/>
      <c r="B83" s="48"/>
      <c r="C83" s="48"/>
      <c r="D83" s="4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117" t="s">
        <v>443</v>
      </c>
      <c r="EM83" s="117"/>
      <c r="EN83" s="117"/>
      <c r="EO83" s="86">
        <f>EO39+EO46</f>
        <v>665676.71</v>
      </c>
      <c r="EP83" s="9"/>
    </row>
    <row r="84" spans="1:146" ht="12.75">
      <c r="A84" s="48"/>
      <c r="B84" s="48"/>
      <c r="C84" s="48"/>
      <c r="D84" s="4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117" t="s">
        <v>444</v>
      </c>
      <c r="EM84" s="117"/>
      <c r="EN84" s="117"/>
      <c r="EO84" s="86">
        <f>EO83-EO82</f>
        <v>-18150.25</v>
      </c>
      <c r="EP84" s="9"/>
    </row>
    <row r="85" spans="1:146" ht="12.75">
      <c r="A85" s="48"/>
      <c r="B85" s="48"/>
      <c r="C85" s="48"/>
      <c r="D85" s="4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104" t="s">
        <v>445</v>
      </c>
      <c r="EM85" s="104"/>
      <c r="EN85" s="104"/>
      <c r="EO85" s="86">
        <f>EO82-EO81</f>
        <v>144688.88</v>
      </c>
      <c r="EP85" s="9"/>
    </row>
    <row r="86" spans="1:146" ht="12.75">
      <c r="A86" s="48"/>
      <c r="B86" s="48"/>
      <c r="C86" s="48"/>
      <c r="D86" s="4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106" t="s">
        <v>446</v>
      </c>
      <c r="EM86" s="107"/>
      <c r="EN86" s="108"/>
      <c r="EO86" s="86">
        <f>DD51</f>
        <v>-84455.58967857143</v>
      </c>
      <c r="EP86" s="9"/>
    </row>
    <row r="87" spans="1:146" ht="12.75">
      <c r="A87" s="48"/>
      <c r="B87" s="48"/>
      <c r="C87" s="48"/>
      <c r="D87" s="4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109" t="s">
        <v>447</v>
      </c>
      <c r="EM87" s="109"/>
      <c r="EN87" s="109"/>
      <c r="EO87" s="88">
        <f>EO86+EO85+EO84+EO88</f>
        <v>47159.040321428576</v>
      </c>
      <c r="EP87" s="9"/>
    </row>
    <row r="88" spans="1:146" ht="12.75">
      <c r="A88" s="48"/>
      <c r="B88" s="48"/>
      <c r="C88" s="48"/>
      <c r="D88" s="4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110" t="s">
        <v>448</v>
      </c>
      <c r="EM88" s="111"/>
      <c r="EN88" s="112"/>
      <c r="EO88" s="86">
        <f>EN71</f>
        <v>5076</v>
      </c>
      <c r="EP88" s="9"/>
    </row>
    <row r="89" spans="1:146" ht="12.75">
      <c r="A89" s="48"/>
      <c r="B89" s="48"/>
      <c r="C89" s="48"/>
      <c r="D89" s="4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113" t="s">
        <v>449</v>
      </c>
      <c r="EM89" s="113"/>
      <c r="EN89" s="87">
        <f>EN13+EN9+EB14+EB13+DY9+DY13+DY15+DS14+DP13+DP15+DP9+DG9</f>
        <v>5421.249999999999</v>
      </c>
      <c r="EO89" s="113" t="s">
        <v>450</v>
      </c>
      <c r="EP89" s="113"/>
    </row>
    <row r="90" spans="1:146" ht="12.75">
      <c r="A90" s="48"/>
      <c r="B90" s="48"/>
      <c r="C90" s="48"/>
      <c r="D90" s="4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</row>
    <row r="91" spans="1:146" ht="12.75">
      <c r="A91" s="48"/>
      <c r="B91" s="48"/>
      <c r="C91" s="48"/>
      <c r="D91" s="4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</row>
    <row r="92" spans="1:146" ht="12.75">
      <c r="A92" s="48"/>
      <c r="B92" s="48"/>
      <c r="C92" s="48"/>
      <c r="D92" s="4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</row>
    <row r="93" spans="1:146" ht="12.75">
      <c r="A93" s="48"/>
      <c r="B93" s="48"/>
      <c r="C93" s="48"/>
      <c r="D93" s="4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1:146" ht="12.75">
      <c r="A94" s="48"/>
      <c r="B94" s="48"/>
      <c r="C94" s="48"/>
      <c r="D94" s="4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  <row r="95" spans="1:146" ht="12.75">
      <c r="A95" s="48"/>
      <c r="B95" s="48"/>
      <c r="C95" s="48"/>
      <c r="D95" s="4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</row>
    <row r="96" spans="1:146" ht="12.75">
      <c r="A96" s="48"/>
      <c r="B96" s="48"/>
      <c r="C96" s="48"/>
      <c r="D96" s="4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</row>
    <row r="97" spans="1:146" ht="12.75">
      <c r="A97" s="48"/>
      <c r="B97" s="48"/>
      <c r="C97" s="48"/>
      <c r="D97" s="4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</row>
    <row r="98" spans="1:146" ht="12.75">
      <c r="A98" s="48"/>
      <c r="B98" s="48"/>
      <c r="C98" s="48"/>
      <c r="D98" s="4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</row>
    <row r="99" spans="1:146" ht="12.75">
      <c r="A99" s="48"/>
      <c r="B99" s="48"/>
      <c r="C99" s="48"/>
      <c r="D99" s="4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</row>
    <row r="100" spans="1:146" ht="12.75">
      <c r="A100" s="48"/>
      <c r="B100" s="48"/>
      <c r="C100" s="48"/>
      <c r="D100" s="4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</row>
    <row r="101" spans="1:146" ht="12.75">
      <c r="A101" s="48"/>
      <c r="B101" s="48"/>
      <c r="C101" s="48"/>
      <c r="D101" s="4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1:146" ht="12.75">
      <c r="A102" s="48"/>
      <c r="B102" s="48"/>
      <c r="C102" s="48"/>
      <c r="D102" s="4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</row>
    <row r="103" spans="1:146" ht="12.75">
      <c r="A103" s="48"/>
      <c r="B103" s="48"/>
      <c r="C103" s="48"/>
      <c r="D103" s="4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</row>
    <row r="104" spans="1:146" ht="12.75">
      <c r="A104" s="48"/>
      <c r="B104" s="48"/>
      <c r="C104" s="48"/>
      <c r="D104" s="4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</row>
    <row r="105" spans="1:146" ht="12.75">
      <c r="A105" s="48"/>
      <c r="B105" s="48"/>
      <c r="C105" s="48"/>
      <c r="D105" s="4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</row>
    <row r="106" spans="1:146" ht="12.75">
      <c r="A106" s="48"/>
      <c r="B106" s="48"/>
      <c r="C106" s="48"/>
      <c r="D106" s="4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</row>
    <row r="107" spans="1:146" ht="12.75">
      <c r="A107" s="48"/>
      <c r="B107" s="48"/>
      <c r="C107" s="48"/>
      <c r="D107" s="4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</row>
    <row r="108" spans="1:146" ht="12.75">
      <c r="A108" s="48"/>
      <c r="B108" s="48"/>
      <c r="C108" s="48"/>
      <c r="D108" s="4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</row>
    <row r="109" spans="1:146" ht="12.75">
      <c r="A109" s="48"/>
      <c r="B109" s="48"/>
      <c r="C109" s="48"/>
      <c r="D109" s="4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</row>
    <row r="110" spans="1:146" ht="12.75">
      <c r="A110" s="48"/>
      <c r="B110" s="48"/>
      <c r="C110" s="48"/>
      <c r="D110" s="4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</row>
    <row r="111" spans="1:146" ht="12.75">
      <c r="A111" s="48"/>
      <c r="B111" s="48"/>
      <c r="C111" s="48"/>
      <c r="D111" s="4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</row>
    <row r="112" spans="1:146" ht="12.75">
      <c r="A112" s="48"/>
      <c r="B112" s="48"/>
      <c r="C112" s="48"/>
      <c r="D112" s="4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</row>
    <row r="113" spans="1:146" ht="12.75">
      <c r="A113" s="48"/>
      <c r="B113" s="48"/>
      <c r="C113" s="48"/>
      <c r="D113" s="4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</row>
    <row r="114" spans="1:146" ht="12.75">
      <c r="A114" s="48"/>
      <c r="B114" s="48"/>
      <c r="C114" s="48"/>
      <c r="D114" s="4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</row>
    <row r="115" spans="1:146" ht="12.75">
      <c r="A115" s="48"/>
      <c r="B115" s="48"/>
      <c r="C115" s="48"/>
      <c r="D115" s="4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</row>
    <row r="116" spans="1:146" ht="12.75">
      <c r="A116" s="48"/>
      <c r="B116" s="48"/>
      <c r="C116" s="48"/>
      <c r="D116" s="4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</row>
    <row r="117" spans="1:146" ht="12.75">
      <c r="A117" s="48"/>
      <c r="B117" s="48"/>
      <c r="C117" s="48"/>
      <c r="D117" s="4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</row>
    <row r="118" spans="1:146" ht="12.75">
      <c r="A118" s="48"/>
      <c r="B118" s="48"/>
      <c r="C118" s="48"/>
      <c r="D118" s="4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</row>
    <row r="119" spans="1:146" ht="12.75">
      <c r="A119" s="48"/>
      <c r="B119" s="48"/>
      <c r="C119" s="48"/>
      <c r="D119" s="4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</row>
    <row r="120" spans="1:146" ht="12.75">
      <c r="A120" s="48"/>
      <c r="B120" s="48"/>
      <c r="C120" s="48"/>
      <c r="D120" s="4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</row>
    <row r="121" spans="1:146" ht="12.75">
      <c r="A121" s="48"/>
      <c r="B121" s="48"/>
      <c r="C121" s="48"/>
      <c r="D121" s="4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</row>
    <row r="122" spans="1:146" ht="12.75">
      <c r="A122" s="48"/>
      <c r="B122" s="48"/>
      <c r="C122" s="48"/>
      <c r="D122" s="4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</row>
    <row r="123" spans="1:146" ht="12.75">
      <c r="A123" s="48"/>
      <c r="B123" s="48"/>
      <c r="C123" s="48"/>
      <c r="D123" s="4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</row>
    <row r="124" spans="1:146" ht="12.75">
      <c r="A124" s="48"/>
      <c r="B124" s="48"/>
      <c r="C124" s="48"/>
      <c r="D124" s="4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</row>
    <row r="125" spans="1:146" ht="12.75">
      <c r="A125" s="48"/>
      <c r="B125" s="48"/>
      <c r="C125" s="48"/>
      <c r="D125" s="4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</row>
    <row r="126" spans="1:146" ht="12.75">
      <c r="A126" s="48"/>
      <c r="B126" s="48"/>
      <c r="C126" s="48"/>
      <c r="D126" s="4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</row>
    <row r="127" spans="1:146" ht="12.75">
      <c r="A127" s="48"/>
      <c r="B127" s="48"/>
      <c r="C127" s="48"/>
      <c r="D127" s="4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</row>
    <row r="128" spans="1:146" ht="12.75">
      <c r="A128" s="48"/>
      <c r="B128" s="48"/>
      <c r="C128" s="48"/>
      <c r="D128" s="4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</row>
    <row r="129" spans="1:146" ht="12.75">
      <c r="A129" s="48"/>
      <c r="B129" s="48"/>
      <c r="C129" s="48"/>
      <c r="D129" s="4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</row>
    <row r="130" spans="1:146" ht="12.75">
      <c r="A130" s="52"/>
      <c r="B130" s="52"/>
      <c r="C130" s="52"/>
      <c r="D130" s="52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</row>
    <row r="131" spans="1:146" ht="12.75">
      <c r="A131" s="52"/>
      <c r="B131" s="52"/>
      <c r="C131" s="52"/>
      <c r="D131" s="52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</row>
    <row r="132" spans="1:146" ht="12.75">
      <c r="A132" s="52"/>
      <c r="B132" s="52"/>
      <c r="C132" s="52"/>
      <c r="D132" s="52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</row>
    <row r="133" spans="1:146" ht="12.75">
      <c r="A133" s="52"/>
      <c r="B133" s="52"/>
      <c r="C133" s="52"/>
      <c r="D133" s="52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</row>
    <row r="134" spans="1:146" ht="12.75">
      <c r="A134" s="52"/>
      <c r="B134" s="52"/>
      <c r="C134" s="52"/>
      <c r="D134" s="52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</row>
    <row r="135" spans="1:146" ht="12.75">
      <c r="A135" s="52"/>
      <c r="B135" s="52"/>
      <c r="C135" s="52"/>
      <c r="D135" s="52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</row>
    <row r="136" spans="1:146" ht="12.75">
      <c r="A136" s="52"/>
      <c r="B136" s="52"/>
      <c r="C136" s="52"/>
      <c r="D136" s="52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</row>
    <row r="137" spans="1:146" ht="12.75">
      <c r="A137" s="52"/>
      <c r="B137" s="52"/>
      <c r="C137" s="52"/>
      <c r="D137" s="52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</row>
    <row r="138" spans="1:146" ht="12.75">
      <c r="A138" s="52"/>
      <c r="B138" s="52"/>
      <c r="C138" s="52"/>
      <c r="D138" s="52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</row>
    <row r="139" spans="1:146" ht="12.75">
      <c r="A139" s="52"/>
      <c r="B139" s="52"/>
      <c r="C139" s="52"/>
      <c r="D139" s="52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</row>
    <row r="140" spans="1:146" ht="12.75">
      <c r="A140" s="52"/>
      <c r="B140" s="52"/>
      <c r="C140" s="52"/>
      <c r="D140" s="52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</row>
    <row r="141" spans="1:146" ht="12.75">
      <c r="A141" s="52"/>
      <c r="B141" s="52"/>
      <c r="C141" s="52"/>
      <c r="D141" s="52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</row>
    <row r="142" spans="1:146" ht="12.75">
      <c r="A142" s="52"/>
      <c r="B142" s="52"/>
      <c r="C142" s="52"/>
      <c r="D142" s="52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</row>
    <row r="143" spans="1:146" ht="12.75">
      <c r="A143" s="52"/>
      <c r="B143" s="52"/>
      <c r="C143" s="52"/>
      <c r="D143" s="52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</row>
    <row r="144" spans="1:146" ht="12.75">
      <c r="A144" s="52"/>
      <c r="B144" s="52"/>
      <c r="C144" s="52"/>
      <c r="D144" s="52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</row>
    <row r="145" spans="1:146" ht="12.75">
      <c r="A145" s="52"/>
      <c r="B145" s="52"/>
      <c r="C145" s="52"/>
      <c r="D145" s="52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</row>
    <row r="146" spans="1:146" ht="12.75">
      <c r="A146" s="52"/>
      <c r="B146" s="52"/>
      <c r="C146" s="52"/>
      <c r="D146" s="52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</row>
    <row r="147" spans="1:146" ht="12.75">
      <c r="A147" s="52"/>
      <c r="B147" s="52"/>
      <c r="C147" s="52"/>
      <c r="D147" s="52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</row>
    <row r="148" spans="1:146" ht="12.75">
      <c r="A148" s="52"/>
      <c r="B148" s="52"/>
      <c r="C148" s="52"/>
      <c r="D148" s="52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</row>
    <row r="149" spans="1:4" ht="12.75">
      <c r="A149" s="52"/>
      <c r="B149" s="52"/>
      <c r="C149" s="52"/>
      <c r="D149" s="52"/>
    </row>
    <row r="150" spans="1:4" ht="12.75">
      <c r="A150" s="52"/>
      <c r="B150" s="52"/>
      <c r="C150" s="52"/>
      <c r="D150" s="52"/>
    </row>
    <row r="151" spans="1:4" ht="12.75">
      <c r="A151" s="52"/>
      <c r="B151" s="52"/>
      <c r="C151" s="52"/>
      <c r="D151" s="52"/>
    </row>
    <row r="152" spans="1:4" ht="12.75">
      <c r="A152" s="52"/>
      <c r="B152" s="52"/>
      <c r="C152" s="52"/>
      <c r="D152" s="52"/>
    </row>
    <row r="153" spans="1:4" ht="12.75">
      <c r="A153" s="52"/>
      <c r="B153" s="52"/>
      <c r="C153" s="52"/>
      <c r="D153" s="52"/>
    </row>
    <row r="154" spans="1:4" ht="12.75">
      <c r="A154" s="52"/>
      <c r="B154" s="52"/>
      <c r="C154" s="52"/>
      <c r="D154" s="52"/>
    </row>
    <row r="155" spans="1:4" ht="12.75">
      <c r="A155" s="52"/>
      <c r="B155" s="52"/>
      <c r="C155" s="52"/>
      <c r="D155" s="52"/>
    </row>
    <row r="156" spans="1:4" ht="12.75">
      <c r="A156" s="52"/>
      <c r="B156" s="52"/>
      <c r="C156" s="52"/>
      <c r="D156" s="52"/>
    </row>
    <row r="157" spans="1:4" ht="12.75">
      <c r="A157" s="52"/>
      <c r="B157" s="52"/>
      <c r="C157" s="52"/>
      <c r="D157" s="52"/>
    </row>
    <row r="158" spans="1:4" ht="12.75">
      <c r="A158" s="52"/>
      <c r="B158" s="52"/>
      <c r="C158" s="52"/>
      <c r="D158" s="52"/>
    </row>
    <row r="159" spans="1:4" ht="12.75">
      <c r="A159" s="52"/>
      <c r="B159" s="52"/>
      <c r="C159" s="52"/>
      <c r="D159" s="52"/>
    </row>
    <row r="160" spans="1:4" ht="12.75">
      <c r="A160" s="52"/>
      <c r="B160" s="52"/>
      <c r="C160" s="52"/>
      <c r="D160" s="52"/>
    </row>
    <row r="161" spans="1:4" ht="12.75">
      <c r="A161" s="52"/>
      <c r="B161" s="52"/>
      <c r="C161" s="52"/>
      <c r="D161" s="52"/>
    </row>
    <row r="162" spans="1:4" ht="12.75">
      <c r="A162" s="52"/>
      <c r="B162" s="52"/>
      <c r="C162" s="52"/>
      <c r="D162" s="52"/>
    </row>
    <row r="163" spans="1:4" ht="12.75">
      <c r="A163" s="52"/>
      <c r="B163" s="52"/>
      <c r="C163" s="52"/>
      <c r="D163" s="52"/>
    </row>
    <row r="164" spans="1:4" ht="12.75">
      <c r="A164" s="52"/>
      <c r="B164" s="52"/>
      <c r="C164" s="52"/>
      <c r="D164" s="52"/>
    </row>
    <row r="165" spans="1:4" ht="12.75">
      <c r="A165" s="52"/>
      <c r="B165" s="52"/>
      <c r="C165" s="52"/>
      <c r="D165" s="52"/>
    </row>
    <row r="166" spans="1:4" ht="12.75">
      <c r="A166" s="52"/>
      <c r="B166" s="52"/>
      <c r="C166" s="52"/>
      <c r="D166" s="52"/>
    </row>
    <row r="167" spans="1:4" ht="12.75">
      <c r="A167" s="52"/>
      <c r="B167" s="52"/>
      <c r="C167" s="52"/>
      <c r="D167" s="52"/>
    </row>
    <row r="168" spans="1:4" ht="12.75">
      <c r="A168" s="52"/>
      <c r="B168" s="52"/>
      <c r="C168" s="52"/>
      <c r="D168" s="52"/>
    </row>
    <row r="169" spans="1:4" ht="12.75">
      <c r="A169" s="52"/>
      <c r="B169" s="52"/>
      <c r="C169" s="52"/>
      <c r="D169" s="52"/>
    </row>
    <row r="170" spans="1:4" ht="12.75">
      <c r="A170" s="52"/>
      <c r="B170" s="52"/>
      <c r="C170" s="52"/>
      <c r="D170" s="52"/>
    </row>
    <row r="171" spans="1:4" ht="12.75">
      <c r="A171" s="52"/>
      <c r="B171" s="52"/>
      <c r="C171" s="52"/>
      <c r="D171" s="52"/>
    </row>
    <row r="172" spans="1:4" ht="12.75">
      <c r="A172" s="52"/>
      <c r="B172" s="52"/>
      <c r="C172" s="52"/>
      <c r="D172" s="52"/>
    </row>
    <row r="173" spans="1:4" ht="12.75">
      <c r="A173" s="52"/>
      <c r="B173" s="52"/>
      <c r="C173" s="52"/>
      <c r="D173" s="52"/>
    </row>
    <row r="174" spans="1:4" ht="12.75">
      <c r="A174" s="52"/>
      <c r="B174" s="52"/>
      <c r="C174" s="52"/>
      <c r="D174" s="52"/>
    </row>
    <row r="175" spans="1:4" ht="12.75">
      <c r="A175" s="52"/>
      <c r="B175" s="52"/>
      <c r="C175" s="52"/>
      <c r="D175" s="52"/>
    </row>
    <row r="176" spans="1:4" ht="12.75">
      <c r="A176" s="52"/>
      <c r="B176" s="52"/>
      <c r="C176" s="52"/>
      <c r="D176" s="52"/>
    </row>
    <row r="177" spans="1:4" ht="12.75">
      <c r="A177" s="52"/>
      <c r="B177" s="52"/>
      <c r="C177" s="52"/>
      <c r="D177" s="52"/>
    </row>
    <row r="178" spans="1:4" ht="12.75">
      <c r="A178" s="52"/>
      <c r="B178" s="52"/>
      <c r="C178" s="52"/>
      <c r="D178" s="52"/>
    </row>
    <row r="179" spans="1:4" ht="12.75">
      <c r="A179" s="52"/>
      <c r="B179" s="52"/>
      <c r="C179" s="52"/>
      <c r="D179" s="52"/>
    </row>
    <row r="180" spans="1:4" ht="12.75">
      <c r="A180" s="52"/>
      <c r="B180" s="52"/>
      <c r="C180" s="52"/>
      <c r="D180" s="52"/>
    </row>
    <row r="181" spans="1:4" ht="12.75">
      <c r="A181" s="52"/>
      <c r="B181" s="52"/>
      <c r="C181" s="52"/>
      <c r="D181" s="52"/>
    </row>
    <row r="182" spans="1:4" ht="12.75">
      <c r="A182" s="52"/>
      <c r="B182" s="52"/>
      <c r="C182" s="52"/>
      <c r="D182" s="52"/>
    </row>
    <row r="183" spans="1:4" ht="12.75">
      <c r="A183" s="52"/>
      <c r="B183" s="52"/>
      <c r="C183" s="52"/>
      <c r="D183" s="52"/>
    </row>
    <row r="184" spans="1:4" ht="12.75">
      <c r="A184" s="52"/>
      <c r="B184" s="52"/>
      <c r="C184" s="52"/>
      <c r="D184" s="52"/>
    </row>
    <row r="185" spans="1:4" ht="12.75">
      <c r="A185" s="52"/>
      <c r="B185" s="52"/>
      <c r="C185" s="52"/>
      <c r="D185" s="52"/>
    </row>
    <row r="186" spans="1:4" ht="12.75">
      <c r="A186" s="52"/>
      <c r="B186" s="52"/>
      <c r="C186" s="52"/>
      <c r="D186" s="52"/>
    </row>
    <row r="187" spans="1:4" ht="12.75">
      <c r="A187" s="52"/>
      <c r="B187" s="52"/>
      <c r="C187" s="52"/>
      <c r="D187" s="52"/>
    </row>
    <row r="188" spans="1:4" ht="12.75">
      <c r="A188" s="52"/>
      <c r="B188" s="52"/>
      <c r="C188" s="52"/>
      <c r="D188" s="52"/>
    </row>
    <row r="189" spans="1:4" ht="12.75">
      <c r="A189" s="52"/>
      <c r="B189" s="52"/>
      <c r="C189" s="52"/>
      <c r="D189" s="52"/>
    </row>
    <row r="190" spans="1:4" ht="12.75">
      <c r="A190" s="52"/>
      <c r="B190" s="52"/>
      <c r="C190" s="52"/>
      <c r="D190" s="52"/>
    </row>
    <row r="191" spans="1:4" ht="12.75">
      <c r="A191" s="52"/>
      <c r="B191" s="52"/>
      <c r="C191" s="52"/>
      <c r="D191" s="52"/>
    </row>
    <row r="192" spans="1:4" ht="12.75">
      <c r="A192" s="52"/>
      <c r="B192" s="52"/>
      <c r="C192" s="52"/>
      <c r="D192" s="52"/>
    </row>
    <row r="193" spans="1:4" ht="12.75">
      <c r="A193" s="52"/>
      <c r="B193" s="52"/>
      <c r="C193" s="52"/>
      <c r="D193" s="52"/>
    </row>
    <row r="194" spans="1:4" ht="12.75">
      <c r="A194" s="52"/>
      <c r="B194" s="52"/>
      <c r="C194" s="52"/>
      <c r="D194" s="52"/>
    </row>
    <row r="195" spans="1:4" ht="12.75">
      <c r="A195" s="52"/>
      <c r="B195" s="52"/>
      <c r="C195" s="52"/>
      <c r="D195" s="52"/>
    </row>
    <row r="196" spans="1:4" ht="12.75">
      <c r="A196" s="52"/>
      <c r="B196" s="52"/>
      <c r="C196" s="52"/>
      <c r="D196" s="52"/>
    </row>
    <row r="197" spans="1:4" ht="12.75">
      <c r="A197" s="52"/>
      <c r="B197" s="52"/>
      <c r="C197" s="52"/>
      <c r="D197" s="52"/>
    </row>
    <row r="198" spans="1:4" ht="12.75">
      <c r="A198" s="52"/>
      <c r="B198" s="52"/>
      <c r="C198" s="52"/>
      <c r="D198" s="52"/>
    </row>
    <row r="199" spans="1:4" ht="12.75">
      <c r="A199" s="52"/>
      <c r="B199" s="52"/>
      <c r="C199" s="52"/>
      <c r="D199" s="52"/>
    </row>
    <row r="200" spans="1:4" ht="12.75">
      <c r="A200" s="52"/>
      <c r="B200" s="52"/>
      <c r="C200" s="52"/>
      <c r="D200" s="52"/>
    </row>
    <row r="201" spans="1:4" ht="12.75">
      <c r="A201" s="52"/>
      <c r="B201" s="52"/>
      <c r="C201" s="52"/>
      <c r="D201" s="52"/>
    </row>
    <row r="202" spans="1:4" ht="12.75">
      <c r="A202" s="52"/>
      <c r="B202" s="52"/>
      <c r="C202" s="52"/>
      <c r="D202" s="52"/>
    </row>
    <row r="203" spans="1:4" ht="12.75">
      <c r="A203" s="52"/>
      <c r="B203" s="52"/>
      <c r="C203" s="52"/>
      <c r="D203" s="52"/>
    </row>
    <row r="204" spans="1:4" ht="12.75">
      <c r="A204" s="52"/>
      <c r="B204" s="52"/>
      <c r="C204" s="52"/>
      <c r="D204" s="52"/>
    </row>
    <row r="205" spans="1:4" ht="12.75">
      <c r="A205" s="52"/>
      <c r="B205" s="52"/>
      <c r="C205" s="52"/>
      <c r="D205" s="52"/>
    </row>
    <row r="206" spans="1:4" ht="12.75">
      <c r="A206" s="52"/>
      <c r="B206" s="52"/>
      <c r="C206" s="52"/>
      <c r="D206" s="52"/>
    </row>
    <row r="207" spans="1:4" ht="12.75">
      <c r="A207" s="52"/>
      <c r="B207" s="52"/>
      <c r="C207" s="52"/>
      <c r="D207" s="52"/>
    </row>
    <row r="208" spans="1:4" ht="12.75">
      <c r="A208" s="52"/>
      <c r="B208" s="52"/>
      <c r="C208" s="52"/>
      <c r="D208" s="52"/>
    </row>
    <row r="209" spans="1:4" ht="12.75">
      <c r="A209" s="52"/>
      <c r="B209" s="52"/>
      <c r="C209" s="52"/>
      <c r="D209" s="52"/>
    </row>
    <row r="210" spans="1:4" ht="12.75">
      <c r="A210" s="52"/>
      <c r="B210" s="52"/>
      <c r="C210" s="52"/>
      <c r="D210" s="52"/>
    </row>
    <row r="211" spans="1:4" ht="12.75">
      <c r="A211" s="52"/>
      <c r="B211" s="52"/>
      <c r="C211" s="52"/>
      <c r="D211" s="52"/>
    </row>
    <row r="212" spans="1:4" ht="12.75">
      <c r="A212" s="52"/>
      <c r="B212" s="52"/>
      <c r="C212" s="52"/>
      <c r="D212" s="52"/>
    </row>
    <row r="213" spans="1:4" ht="12.75">
      <c r="A213" s="52"/>
      <c r="B213" s="52"/>
      <c r="C213" s="52"/>
      <c r="D213" s="52"/>
    </row>
    <row r="214" spans="1:4" ht="12.75">
      <c r="A214" s="52"/>
      <c r="B214" s="52"/>
      <c r="C214" s="52"/>
      <c r="D214" s="52"/>
    </row>
    <row r="215" spans="1:4" ht="12.75">
      <c r="A215" s="52"/>
      <c r="B215" s="52"/>
      <c r="C215" s="52"/>
      <c r="D215" s="52"/>
    </row>
    <row r="216" spans="1:4" ht="12.75">
      <c r="A216" s="52"/>
      <c r="B216" s="52"/>
      <c r="C216" s="52"/>
      <c r="D216" s="52"/>
    </row>
    <row r="217" spans="1:4" ht="12.75">
      <c r="A217" s="52"/>
      <c r="B217" s="52"/>
      <c r="C217" s="52"/>
      <c r="D217" s="52"/>
    </row>
    <row r="218" spans="1:4" ht="12.75">
      <c r="A218" s="52"/>
      <c r="B218" s="52"/>
      <c r="C218" s="52"/>
      <c r="D218" s="52"/>
    </row>
    <row r="219" spans="1:4" ht="12.75">
      <c r="A219" s="52"/>
      <c r="B219" s="52"/>
      <c r="C219" s="52"/>
      <c r="D219" s="52"/>
    </row>
    <row r="220" spans="1:4" ht="12.75">
      <c r="A220" s="52"/>
      <c r="B220" s="52"/>
      <c r="C220" s="52"/>
      <c r="D220" s="52"/>
    </row>
    <row r="221" spans="1:4" ht="12.75">
      <c r="A221" s="52"/>
      <c r="B221" s="52"/>
      <c r="C221" s="52"/>
      <c r="D221" s="52"/>
    </row>
    <row r="222" spans="1:4" ht="12.75">
      <c r="A222" s="52"/>
      <c r="B222" s="52"/>
      <c r="C222" s="52"/>
      <c r="D222" s="52"/>
    </row>
    <row r="223" spans="1:4" ht="12.75">
      <c r="A223" s="52"/>
      <c r="B223" s="52"/>
      <c r="C223" s="52"/>
      <c r="D223" s="52"/>
    </row>
    <row r="224" spans="1:4" ht="12.75">
      <c r="A224" s="52"/>
      <c r="B224" s="52"/>
      <c r="C224" s="52"/>
      <c r="D224" s="52"/>
    </row>
    <row r="225" spans="1:4" ht="12.75">
      <c r="A225" s="52"/>
      <c r="B225" s="52"/>
      <c r="C225" s="52"/>
      <c r="D225" s="52"/>
    </row>
    <row r="226" spans="1:4" ht="12.75">
      <c r="A226" s="52"/>
      <c r="B226" s="52"/>
      <c r="C226" s="52"/>
      <c r="D226" s="52"/>
    </row>
    <row r="227" spans="1:4" ht="12.75">
      <c r="A227" s="52"/>
      <c r="B227" s="52"/>
      <c r="C227" s="52"/>
      <c r="D227" s="52"/>
    </row>
    <row r="228" spans="1:4" ht="12.75">
      <c r="A228" s="52"/>
      <c r="B228" s="52"/>
      <c r="C228" s="52"/>
      <c r="D228" s="52"/>
    </row>
    <row r="229" spans="1:4" ht="12.75">
      <c r="A229" s="52"/>
      <c r="B229" s="52"/>
      <c r="C229" s="52"/>
      <c r="D229" s="52"/>
    </row>
    <row r="230" spans="1:4" ht="12.75">
      <c r="A230" s="52"/>
      <c r="B230" s="52"/>
      <c r="C230" s="52"/>
      <c r="D230" s="52"/>
    </row>
    <row r="231" spans="1:4" ht="12.75">
      <c r="A231" s="52"/>
      <c r="B231" s="52"/>
      <c r="C231" s="52"/>
      <c r="D231" s="52"/>
    </row>
    <row r="232" spans="1:4" ht="12.75">
      <c r="A232" s="52"/>
      <c r="B232" s="52"/>
      <c r="C232" s="52"/>
      <c r="D232" s="52"/>
    </row>
    <row r="233" spans="1:4" ht="12.75">
      <c r="A233" s="52"/>
      <c r="B233" s="52"/>
      <c r="C233" s="52"/>
      <c r="D233" s="52"/>
    </row>
    <row r="234" spans="1:4" ht="12.75">
      <c r="A234" s="52"/>
      <c r="B234" s="52"/>
      <c r="C234" s="52"/>
      <c r="D234" s="52"/>
    </row>
    <row r="235" spans="1:4" ht="12.75">
      <c r="A235" s="52"/>
      <c r="B235" s="52"/>
      <c r="C235" s="52"/>
      <c r="D235" s="52"/>
    </row>
    <row r="236" spans="1:4" ht="12.75">
      <c r="A236" s="52"/>
      <c r="B236" s="52"/>
      <c r="C236" s="52"/>
      <c r="D236" s="52"/>
    </row>
    <row r="237" spans="1:4" ht="12.75">
      <c r="A237" s="52"/>
      <c r="B237" s="52"/>
      <c r="C237" s="52"/>
      <c r="D237" s="52"/>
    </row>
    <row r="238" spans="1:4" ht="12.75">
      <c r="A238" s="52"/>
      <c r="B238" s="52"/>
      <c r="C238" s="52"/>
      <c r="D238" s="52"/>
    </row>
    <row r="239" spans="1:4" ht="12.75">
      <c r="A239" s="52"/>
      <c r="B239" s="52"/>
      <c r="C239" s="52"/>
      <c r="D239" s="52"/>
    </row>
    <row r="240" spans="1:4" ht="12.75">
      <c r="A240" s="52"/>
      <c r="B240" s="52"/>
      <c r="C240" s="52"/>
      <c r="D240" s="52"/>
    </row>
    <row r="241" spans="1:4" ht="12.75">
      <c r="A241" s="52"/>
      <c r="B241" s="52"/>
      <c r="C241" s="52"/>
      <c r="D241" s="52"/>
    </row>
    <row r="242" spans="1:4" ht="12.75">
      <c r="A242" s="52"/>
      <c r="B242" s="52"/>
      <c r="C242" s="52"/>
      <c r="D242" s="52"/>
    </row>
    <row r="243" spans="1:4" ht="12.75">
      <c r="A243" s="52"/>
      <c r="B243" s="52"/>
      <c r="C243" s="52"/>
      <c r="D243" s="52"/>
    </row>
    <row r="244" spans="1:4" ht="12.75">
      <c r="A244" s="52"/>
      <c r="B244" s="52"/>
      <c r="C244" s="52"/>
      <c r="D244" s="52"/>
    </row>
    <row r="245" spans="1:4" ht="12.75">
      <c r="A245" s="52"/>
      <c r="B245" s="52"/>
      <c r="C245" s="52"/>
      <c r="D245" s="52"/>
    </row>
    <row r="246" spans="1:4" ht="12.75">
      <c r="A246" s="52"/>
      <c r="B246" s="52"/>
      <c r="C246" s="52"/>
      <c r="D246" s="52"/>
    </row>
    <row r="247" spans="1:4" ht="12.75">
      <c r="A247" s="52"/>
      <c r="B247" s="52"/>
      <c r="C247" s="52"/>
      <c r="D247" s="52"/>
    </row>
    <row r="248" spans="1:4" ht="12.75">
      <c r="A248" s="52"/>
      <c r="B248" s="52"/>
      <c r="C248" s="52"/>
      <c r="D248" s="52"/>
    </row>
    <row r="249" spans="1:4" ht="12.75">
      <c r="A249" s="52"/>
      <c r="B249" s="52"/>
      <c r="C249" s="52"/>
      <c r="D249" s="52"/>
    </row>
    <row r="250" spans="1:4" ht="12.75">
      <c r="A250" s="52"/>
      <c r="B250" s="52"/>
      <c r="C250" s="52"/>
      <c r="D250" s="52"/>
    </row>
    <row r="251" spans="1:4" ht="12.75">
      <c r="A251" s="52"/>
      <c r="B251" s="52"/>
      <c r="C251" s="52"/>
      <c r="D251" s="52"/>
    </row>
    <row r="252" spans="1:4" ht="12.75">
      <c r="A252" s="52"/>
      <c r="B252" s="52"/>
      <c r="C252" s="52"/>
      <c r="D252" s="52"/>
    </row>
    <row r="253" spans="1:4" ht="12.75">
      <c r="A253" s="52"/>
      <c r="B253" s="52"/>
      <c r="C253" s="52"/>
      <c r="D253" s="52"/>
    </row>
    <row r="254" spans="1:4" ht="12.75">
      <c r="A254" s="52"/>
      <c r="B254" s="52"/>
      <c r="C254" s="52"/>
      <c r="D254" s="52"/>
    </row>
    <row r="255" spans="1:4" ht="12.75">
      <c r="A255" s="52"/>
      <c r="B255" s="52"/>
      <c r="C255" s="52"/>
      <c r="D255" s="52"/>
    </row>
    <row r="256" spans="1:4" ht="12.75">
      <c r="A256" s="52"/>
      <c r="B256" s="52"/>
      <c r="C256" s="52"/>
      <c r="D256" s="52"/>
    </row>
    <row r="257" spans="1:4" ht="12.75">
      <c r="A257" s="52"/>
      <c r="B257" s="52"/>
      <c r="C257" s="52"/>
      <c r="D257" s="52"/>
    </row>
    <row r="258" spans="1:4" ht="12.75">
      <c r="A258" s="52"/>
      <c r="B258" s="52"/>
      <c r="C258" s="52"/>
      <c r="D258" s="52"/>
    </row>
    <row r="259" spans="1:4" ht="12.75">
      <c r="A259" s="52"/>
      <c r="B259" s="52"/>
      <c r="C259" s="52"/>
      <c r="D259" s="52"/>
    </row>
    <row r="260" spans="1:4" ht="12.75">
      <c r="A260" s="52"/>
      <c r="B260" s="52"/>
      <c r="C260" s="52"/>
      <c r="D260" s="52"/>
    </row>
    <row r="261" spans="1:4" ht="12.75">
      <c r="A261" s="52"/>
      <c r="B261" s="52"/>
      <c r="C261" s="52"/>
      <c r="D261" s="52"/>
    </row>
    <row r="262" spans="1:4" ht="12.75">
      <c r="A262" s="52"/>
      <c r="B262" s="52"/>
      <c r="C262" s="52"/>
      <c r="D262" s="52"/>
    </row>
    <row r="263" spans="1:4" ht="12.75">
      <c r="A263" s="52"/>
      <c r="B263" s="52"/>
      <c r="C263" s="52"/>
      <c r="D263" s="52"/>
    </row>
    <row r="264" spans="1:4" ht="12.75">
      <c r="A264" s="52"/>
      <c r="B264" s="52"/>
      <c r="C264" s="52"/>
      <c r="D264" s="52"/>
    </row>
    <row r="265" spans="1:4" ht="12.75">
      <c r="A265" s="52"/>
      <c r="B265" s="52"/>
      <c r="C265" s="52"/>
      <c r="D265" s="52"/>
    </row>
    <row r="266" spans="1:4" ht="12.75">
      <c r="A266" s="52"/>
      <c r="B266" s="52"/>
      <c r="C266" s="52"/>
      <c r="D266" s="52"/>
    </row>
    <row r="267" spans="1:4" ht="12.75">
      <c r="A267" s="52"/>
      <c r="B267" s="52"/>
      <c r="C267" s="52"/>
      <c r="D267" s="52"/>
    </row>
    <row r="268" spans="1:4" ht="12.75">
      <c r="A268" s="52"/>
      <c r="B268" s="52"/>
      <c r="C268" s="52"/>
      <c r="D268" s="52"/>
    </row>
    <row r="269" spans="1:4" ht="12.75">
      <c r="A269" s="52"/>
      <c r="B269" s="52"/>
      <c r="C269" s="52"/>
      <c r="D269" s="52"/>
    </row>
    <row r="270" spans="1:4" ht="12.75">
      <c r="A270" s="52"/>
      <c r="B270" s="52"/>
      <c r="C270" s="52"/>
      <c r="D270" s="52"/>
    </row>
    <row r="271" spans="1:4" ht="12.75">
      <c r="A271" s="52"/>
      <c r="B271" s="52"/>
      <c r="C271" s="52"/>
      <c r="D271" s="52"/>
    </row>
    <row r="272" spans="1:4" ht="12.75">
      <c r="A272" s="52"/>
      <c r="B272" s="52"/>
      <c r="C272" s="52"/>
      <c r="D272" s="52"/>
    </row>
    <row r="273" spans="1:4" ht="12.75">
      <c r="A273" s="52"/>
      <c r="B273" s="52"/>
      <c r="C273" s="52"/>
      <c r="D273" s="52"/>
    </row>
    <row r="274" spans="1:4" ht="12.75">
      <c r="A274" s="52"/>
      <c r="B274" s="52"/>
      <c r="C274" s="52"/>
      <c r="D274" s="52"/>
    </row>
    <row r="275" spans="1:4" ht="12.75">
      <c r="A275" s="52"/>
      <c r="B275" s="52"/>
      <c r="C275" s="52"/>
      <c r="D275" s="52"/>
    </row>
    <row r="276" spans="1:4" ht="12.75">
      <c r="A276" s="52"/>
      <c r="B276" s="52"/>
      <c r="C276" s="52"/>
      <c r="D276" s="52"/>
    </row>
    <row r="277" spans="1:4" ht="12.75">
      <c r="A277" s="52"/>
      <c r="B277" s="52"/>
      <c r="C277" s="52"/>
      <c r="D277" s="52"/>
    </row>
    <row r="278" spans="1:4" ht="12.75">
      <c r="A278" s="52"/>
      <c r="B278" s="52"/>
      <c r="C278" s="52"/>
      <c r="D278" s="52"/>
    </row>
    <row r="279" spans="1:4" ht="12.75">
      <c r="A279" s="52"/>
      <c r="B279" s="52"/>
      <c r="C279" s="52"/>
      <c r="D279" s="52"/>
    </row>
    <row r="280" spans="1:4" ht="12.75">
      <c r="A280" s="52"/>
      <c r="B280" s="52"/>
      <c r="C280" s="52"/>
      <c r="D280" s="52"/>
    </row>
    <row r="281" spans="1:4" ht="12.75">
      <c r="A281" s="52"/>
      <c r="B281" s="52"/>
      <c r="C281" s="52"/>
      <c r="D281" s="52"/>
    </row>
    <row r="282" spans="1:4" ht="12.75">
      <c r="A282" s="52"/>
      <c r="B282" s="52"/>
      <c r="C282" s="52"/>
      <c r="D282" s="52"/>
    </row>
    <row r="283" spans="1:4" ht="12.75">
      <c r="A283" s="52"/>
      <c r="B283" s="52"/>
      <c r="C283" s="52"/>
      <c r="D283" s="52"/>
    </row>
    <row r="284" spans="1:4" ht="12.75">
      <c r="A284" s="52"/>
      <c r="B284" s="52"/>
      <c r="C284" s="52"/>
      <c r="D284" s="52"/>
    </row>
    <row r="285" spans="1:4" ht="12.75">
      <c r="A285" s="52"/>
      <c r="B285" s="52"/>
      <c r="C285" s="52"/>
      <c r="D285" s="52"/>
    </row>
    <row r="286" spans="1:4" ht="12.75">
      <c r="A286" s="52"/>
      <c r="B286" s="52"/>
      <c r="C286" s="52"/>
      <c r="D286" s="52"/>
    </row>
    <row r="287" spans="1:4" ht="12.75">
      <c r="A287" s="52"/>
      <c r="B287" s="52"/>
      <c r="C287" s="52"/>
      <c r="D287" s="52"/>
    </row>
    <row r="288" spans="1:4" ht="12.75">
      <c r="A288" s="52"/>
      <c r="B288" s="52"/>
      <c r="C288" s="52"/>
      <c r="D288" s="52"/>
    </row>
    <row r="289" spans="1:4" ht="12.75">
      <c r="A289" s="52"/>
      <c r="B289" s="52"/>
      <c r="C289" s="52"/>
      <c r="D289" s="52"/>
    </row>
    <row r="290" spans="1:4" ht="12.75">
      <c r="A290" s="52"/>
      <c r="B290" s="52"/>
      <c r="C290" s="52"/>
      <c r="D290" s="52"/>
    </row>
    <row r="291" spans="1:4" ht="12.75">
      <c r="A291" s="52"/>
      <c r="B291" s="52"/>
      <c r="C291" s="52"/>
      <c r="D291" s="52"/>
    </row>
    <row r="292" spans="1:4" ht="12.75">
      <c r="A292" s="52"/>
      <c r="B292" s="52"/>
      <c r="C292" s="52"/>
      <c r="D292" s="52"/>
    </row>
    <row r="293" spans="1:4" ht="12.75">
      <c r="A293" s="52"/>
      <c r="B293" s="52"/>
      <c r="C293" s="52"/>
      <c r="D293" s="52"/>
    </row>
    <row r="294" spans="1:4" ht="12.75">
      <c r="A294" s="52"/>
      <c r="B294" s="52"/>
      <c r="C294" s="52"/>
      <c r="D294" s="52"/>
    </row>
    <row r="295" spans="1:4" ht="12.75">
      <c r="A295" s="52"/>
      <c r="B295" s="52"/>
      <c r="C295" s="52"/>
      <c r="D295" s="52"/>
    </row>
    <row r="296" spans="1:4" ht="12.75">
      <c r="A296" s="52"/>
      <c r="B296" s="52"/>
      <c r="C296" s="52"/>
      <c r="D296" s="52"/>
    </row>
    <row r="297" spans="1:4" ht="12.75">
      <c r="A297" s="52"/>
      <c r="B297" s="52"/>
      <c r="C297" s="52"/>
      <c r="D297" s="52"/>
    </row>
    <row r="298" spans="1:4" ht="12.75">
      <c r="A298" s="52"/>
      <c r="B298" s="52"/>
      <c r="C298" s="52"/>
      <c r="D298" s="52"/>
    </row>
    <row r="299" spans="1:4" ht="12.75">
      <c r="A299" s="52"/>
      <c r="B299" s="52"/>
      <c r="C299" s="52"/>
      <c r="D299" s="52"/>
    </row>
    <row r="300" spans="1:4" ht="12.75">
      <c r="A300" s="52"/>
      <c r="B300" s="52"/>
      <c r="C300" s="52"/>
      <c r="D300" s="52"/>
    </row>
    <row r="301" spans="1:4" ht="12.75">
      <c r="A301" s="52"/>
      <c r="B301" s="52"/>
      <c r="C301" s="52"/>
      <c r="D301" s="52"/>
    </row>
    <row r="302" spans="1:4" ht="12.75">
      <c r="A302" s="52"/>
      <c r="B302" s="52"/>
      <c r="C302" s="52"/>
      <c r="D302" s="52"/>
    </row>
    <row r="303" spans="1:4" ht="12.75">
      <c r="A303" s="52"/>
      <c r="B303" s="52"/>
      <c r="C303" s="52"/>
      <c r="D303" s="52"/>
    </row>
    <row r="304" spans="1:4" ht="12.75">
      <c r="A304" s="52"/>
      <c r="B304" s="52"/>
      <c r="C304" s="52"/>
      <c r="D304" s="52"/>
    </row>
    <row r="305" spans="1:4" ht="12.75">
      <c r="A305" s="52"/>
      <c r="B305" s="52"/>
      <c r="C305" s="52"/>
      <c r="D305" s="52"/>
    </row>
    <row r="306" spans="1:4" ht="12.75">
      <c r="A306" s="52"/>
      <c r="B306" s="52"/>
      <c r="C306" s="52"/>
      <c r="D306" s="52"/>
    </row>
    <row r="307" spans="1:4" ht="12.75">
      <c r="A307" s="52"/>
      <c r="B307" s="52"/>
      <c r="C307" s="52"/>
      <c r="D307" s="52"/>
    </row>
    <row r="308" spans="1:4" ht="12.75">
      <c r="A308" s="52"/>
      <c r="B308" s="52"/>
      <c r="C308" s="52"/>
      <c r="D308" s="52"/>
    </row>
    <row r="309" spans="1:4" ht="12.75">
      <c r="A309" s="52"/>
      <c r="B309" s="52"/>
      <c r="C309" s="52"/>
      <c r="D309" s="52"/>
    </row>
    <row r="310" spans="1:4" ht="12.75">
      <c r="A310" s="52"/>
      <c r="B310" s="52"/>
      <c r="C310" s="52"/>
      <c r="D310" s="52"/>
    </row>
    <row r="311" spans="1:4" ht="12.75">
      <c r="A311" s="52"/>
      <c r="B311" s="52"/>
      <c r="C311" s="52"/>
      <c r="D311" s="52"/>
    </row>
    <row r="312" spans="1:4" ht="12.75">
      <c r="A312" s="52"/>
      <c r="B312" s="52"/>
      <c r="C312" s="52"/>
      <c r="D312" s="52"/>
    </row>
    <row r="313" spans="1:4" ht="12.75">
      <c r="A313" s="52"/>
      <c r="B313" s="52"/>
      <c r="C313" s="52"/>
      <c r="D313" s="52"/>
    </row>
    <row r="314" spans="1:4" ht="12.75">
      <c r="A314" s="52"/>
      <c r="B314" s="52"/>
      <c r="C314" s="52"/>
      <c r="D314" s="52"/>
    </row>
    <row r="315" spans="1:4" ht="12.75">
      <c r="A315" s="52"/>
      <c r="B315" s="52"/>
      <c r="C315" s="52"/>
      <c r="D315" s="52"/>
    </row>
    <row r="316" spans="1:4" ht="12.75">
      <c r="A316" s="52"/>
      <c r="B316" s="52"/>
      <c r="C316" s="52"/>
      <c r="D316" s="52"/>
    </row>
    <row r="317" spans="1:4" ht="12.75">
      <c r="A317" s="52"/>
      <c r="B317" s="52"/>
      <c r="C317" s="52"/>
      <c r="D317" s="52"/>
    </row>
    <row r="318" spans="1:4" ht="12.75">
      <c r="A318" s="52"/>
      <c r="B318" s="52"/>
      <c r="C318" s="52"/>
      <c r="D318" s="52"/>
    </row>
    <row r="319" spans="1:4" ht="12.75">
      <c r="A319" s="52"/>
      <c r="B319" s="52"/>
      <c r="C319" s="52"/>
      <c r="D319" s="52"/>
    </row>
    <row r="320" spans="1:4" ht="12.75">
      <c r="A320" s="52"/>
      <c r="B320" s="52"/>
      <c r="C320" s="52"/>
      <c r="D320" s="52"/>
    </row>
    <row r="321" spans="1:4" ht="12.75">
      <c r="A321" s="52"/>
      <c r="B321" s="52"/>
      <c r="C321" s="52"/>
      <c r="D321" s="52"/>
    </row>
    <row r="322" spans="1:4" ht="12.75">
      <c r="A322" s="52"/>
      <c r="B322" s="52"/>
      <c r="C322" s="52"/>
      <c r="D322" s="52"/>
    </row>
    <row r="323" spans="1:4" ht="12.75">
      <c r="A323" s="52"/>
      <c r="B323" s="52"/>
      <c r="C323" s="52"/>
      <c r="D323" s="52"/>
    </row>
    <row r="324" spans="1:4" ht="12.75">
      <c r="A324" s="52"/>
      <c r="B324" s="52"/>
      <c r="C324" s="52"/>
      <c r="D324" s="52"/>
    </row>
    <row r="325" spans="1:4" ht="12.75">
      <c r="A325" s="52"/>
      <c r="B325" s="52"/>
      <c r="C325" s="52"/>
      <c r="D325" s="52"/>
    </row>
    <row r="326" spans="1:4" ht="12.75">
      <c r="A326" s="52"/>
      <c r="B326" s="52"/>
      <c r="C326" s="52"/>
      <c r="D326" s="52"/>
    </row>
    <row r="327" spans="1:4" ht="12.75">
      <c r="A327" s="52"/>
      <c r="B327" s="52"/>
      <c r="C327" s="52"/>
      <c r="D327" s="52"/>
    </row>
    <row r="328" spans="1:4" ht="12.75">
      <c r="A328" s="52"/>
      <c r="B328" s="52"/>
      <c r="C328" s="52"/>
      <c r="D328" s="52"/>
    </row>
    <row r="329" spans="1:4" ht="12.75">
      <c r="A329" s="52"/>
      <c r="B329" s="52"/>
      <c r="C329" s="52"/>
      <c r="D329" s="52"/>
    </row>
    <row r="330" spans="1:4" ht="12.75">
      <c r="A330" s="52"/>
      <c r="B330" s="52"/>
      <c r="C330" s="52"/>
      <c r="D330" s="52"/>
    </row>
    <row r="331" spans="1:4" ht="12.75">
      <c r="A331" s="52"/>
      <c r="B331" s="52"/>
      <c r="C331" s="52"/>
      <c r="D331" s="52"/>
    </row>
    <row r="332" spans="1:4" ht="12.75">
      <c r="A332" s="52"/>
      <c r="B332" s="52"/>
      <c r="C332" s="52"/>
      <c r="D332" s="52"/>
    </row>
    <row r="333" spans="1:4" ht="12.75">
      <c r="A333" s="52"/>
      <c r="B333" s="52"/>
      <c r="C333" s="52"/>
      <c r="D333" s="52"/>
    </row>
    <row r="334" spans="1:4" ht="12.75">
      <c r="A334" s="52"/>
      <c r="B334" s="52"/>
      <c r="C334" s="52"/>
      <c r="D334" s="52"/>
    </row>
    <row r="335" spans="1:4" ht="12.75">
      <c r="A335" s="52"/>
      <c r="B335" s="52"/>
      <c r="C335" s="52"/>
      <c r="D335" s="52"/>
    </row>
    <row r="336" spans="1:4" ht="12.75">
      <c r="A336" s="52"/>
      <c r="B336" s="52"/>
      <c r="C336" s="52"/>
      <c r="D336" s="52"/>
    </row>
    <row r="337" spans="1:4" ht="12.75">
      <c r="A337" s="52"/>
      <c r="B337" s="52"/>
      <c r="C337" s="52"/>
      <c r="D337" s="52"/>
    </row>
    <row r="338" spans="1:4" ht="12.75">
      <c r="A338" s="52"/>
      <c r="B338" s="52"/>
      <c r="C338" s="52"/>
      <c r="D338" s="52"/>
    </row>
    <row r="339" spans="1:4" ht="12.75">
      <c r="A339" s="52"/>
      <c r="B339" s="52"/>
      <c r="C339" s="52"/>
      <c r="D339" s="52"/>
    </row>
    <row r="340" spans="1:4" ht="12.75">
      <c r="A340" s="52"/>
      <c r="B340" s="52"/>
      <c r="C340" s="52"/>
      <c r="D340" s="52"/>
    </row>
    <row r="341" spans="1:4" ht="12.75">
      <c r="A341" s="52"/>
      <c r="B341" s="52"/>
      <c r="C341" s="52"/>
      <c r="D341" s="52"/>
    </row>
    <row r="342" spans="1:4" ht="12.75">
      <c r="A342" s="52"/>
      <c r="B342" s="52"/>
      <c r="C342" s="52"/>
      <c r="D342" s="52"/>
    </row>
    <row r="343" spans="1:4" ht="12.75">
      <c r="A343" s="52"/>
      <c r="B343" s="52"/>
      <c r="C343" s="52"/>
      <c r="D343" s="52"/>
    </row>
    <row r="344" spans="1:4" ht="12.75">
      <c r="A344" s="52"/>
      <c r="B344" s="52"/>
      <c r="C344" s="52"/>
      <c r="D344" s="52"/>
    </row>
    <row r="345" spans="1:4" ht="12.75">
      <c r="A345" s="52"/>
      <c r="B345" s="52"/>
      <c r="C345" s="52"/>
      <c r="D345" s="52"/>
    </row>
    <row r="346" spans="1:4" ht="12.75">
      <c r="A346" s="52"/>
      <c r="B346" s="52"/>
      <c r="C346" s="52"/>
      <c r="D346" s="52"/>
    </row>
    <row r="347" spans="1:4" ht="12.75">
      <c r="A347" s="52"/>
      <c r="B347" s="52"/>
      <c r="C347" s="52"/>
      <c r="D347" s="52"/>
    </row>
    <row r="348" spans="1:4" ht="12.75">
      <c r="A348" s="52"/>
      <c r="B348" s="52"/>
      <c r="C348" s="52"/>
      <c r="D348" s="52"/>
    </row>
    <row r="349" spans="1:4" ht="12.75">
      <c r="A349" s="52"/>
      <c r="B349" s="52"/>
      <c r="C349" s="52"/>
      <c r="D349" s="52"/>
    </row>
    <row r="350" spans="1:4" ht="12.75">
      <c r="A350" s="52"/>
      <c r="B350" s="52"/>
      <c r="C350" s="52"/>
      <c r="D350" s="52"/>
    </row>
    <row r="351" spans="1:4" ht="12.75">
      <c r="A351" s="52"/>
      <c r="B351" s="52"/>
      <c r="C351" s="52"/>
      <c r="D351" s="52"/>
    </row>
    <row r="352" spans="1:4" ht="12.75">
      <c r="A352" s="52"/>
      <c r="B352" s="52"/>
      <c r="C352" s="52"/>
      <c r="D352" s="52"/>
    </row>
    <row r="353" spans="1:4" ht="12.75">
      <c r="A353" s="52"/>
      <c r="B353" s="52"/>
      <c r="C353" s="52"/>
      <c r="D353" s="52"/>
    </row>
    <row r="354" spans="1:4" ht="12.75">
      <c r="A354" s="52"/>
      <c r="B354" s="52"/>
      <c r="C354" s="52"/>
      <c r="D354" s="52"/>
    </row>
    <row r="355" spans="1:4" ht="12.75">
      <c r="A355" s="52"/>
      <c r="B355" s="52"/>
      <c r="C355" s="52"/>
      <c r="D355" s="52"/>
    </row>
    <row r="356" spans="1:4" ht="12.75">
      <c r="A356" s="52"/>
      <c r="B356" s="52"/>
      <c r="C356" s="52"/>
      <c r="D356" s="52"/>
    </row>
    <row r="357" spans="1:4" ht="12.75">
      <c r="A357" s="52"/>
      <c r="B357" s="52"/>
      <c r="C357" s="52"/>
      <c r="D357" s="52"/>
    </row>
    <row r="358" spans="1:4" ht="12.75">
      <c r="A358" s="52"/>
      <c r="B358" s="52"/>
      <c r="C358" s="52"/>
      <c r="D358" s="52"/>
    </row>
    <row r="359" spans="1:4" ht="12.75">
      <c r="A359" s="52"/>
      <c r="B359" s="52"/>
      <c r="C359" s="52"/>
      <c r="D359" s="52"/>
    </row>
    <row r="360" spans="1:4" ht="12.75">
      <c r="A360" s="52"/>
      <c r="B360" s="52"/>
      <c r="C360" s="52"/>
      <c r="D360" s="52"/>
    </row>
    <row r="361" spans="1:4" ht="12.75">
      <c r="A361" s="52"/>
      <c r="B361" s="52"/>
      <c r="C361" s="52"/>
      <c r="D361" s="52"/>
    </row>
    <row r="362" spans="1:4" ht="12.75">
      <c r="A362" s="52"/>
      <c r="B362" s="52"/>
      <c r="C362" s="52"/>
      <c r="D362" s="52"/>
    </row>
    <row r="363" spans="1:4" ht="12.75">
      <c r="A363" s="52"/>
      <c r="B363" s="52"/>
      <c r="C363" s="52"/>
      <c r="D363" s="52"/>
    </row>
    <row r="364" spans="1:4" ht="12.75">
      <c r="A364" s="52"/>
      <c r="B364" s="52"/>
      <c r="C364" s="52"/>
      <c r="D364" s="52"/>
    </row>
    <row r="365" spans="1:4" ht="12.75">
      <c r="A365" s="52"/>
      <c r="B365" s="52"/>
      <c r="C365" s="52"/>
      <c r="D365" s="52"/>
    </row>
    <row r="366" spans="1:4" ht="12.75">
      <c r="A366" s="52"/>
      <c r="B366" s="52"/>
      <c r="C366" s="52"/>
      <c r="D366" s="52"/>
    </row>
    <row r="367" spans="1:4" ht="12.75">
      <c r="A367" s="52"/>
      <c r="B367" s="52"/>
      <c r="C367" s="52"/>
      <c r="D367" s="52"/>
    </row>
    <row r="368" spans="1:4" ht="12.75">
      <c r="A368" s="52"/>
      <c r="B368" s="52"/>
      <c r="C368" s="52"/>
      <c r="D368" s="52"/>
    </row>
    <row r="369" spans="1:4" ht="12.75">
      <c r="A369" s="52"/>
      <c r="B369" s="52"/>
      <c r="C369" s="52"/>
      <c r="D369" s="52"/>
    </row>
    <row r="370" spans="1:4" ht="12.75">
      <c r="A370" s="52"/>
      <c r="B370" s="52"/>
      <c r="C370" s="52"/>
      <c r="D370" s="52"/>
    </row>
    <row r="371" spans="1:4" ht="12.75">
      <c r="A371" s="52"/>
      <c r="B371" s="52"/>
      <c r="C371" s="52"/>
      <c r="D371" s="52"/>
    </row>
    <row r="372" spans="1:4" ht="12.75">
      <c r="A372" s="52"/>
      <c r="B372" s="52"/>
      <c r="C372" s="52"/>
      <c r="D372" s="52"/>
    </row>
    <row r="373" spans="1:4" ht="12.75">
      <c r="A373" s="52"/>
      <c r="B373" s="52"/>
      <c r="C373" s="52"/>
      <c r="D373" s="52"/>
    </row>
    <row r="374" spans="1:4" ht="12.75">
      <c r="A374" s="52"/>
      <c r="B374" s="52"/>
      <c r="C374" s="52"/>
      <c r="D374" s="52"/>
    </row>
    <row r="375" spans="1:4" ht="12.75">
      <c r="A375" s="52"/>
      <c r="B375" s="52"/>
      <c r="C375" s="52"/>
      <c r="D375" s="52"/>
    </row>
    <row r="376" spans="1:4" ht="12.75">
      <c r="A376" s="52"/>
      <c r="B376" s="52"/>
      <c r="C376" s="52"/>
      <c r="D376" s="52"/>
    </row>
    <row r="377" spans="1:4" ht="12.75">
      <c r="A377" s="52"/>
      <c r="B377" s="52"/>
      <c r="C377" s="52"/>
      <c r="D377" s="52"/>
    </row>
    <row r="378" spans="1:4" ht="12.75">
      <c r="A378" s="52"/>
      <c r="B378" s="52"/>
      <c r="C378" s="52"/>
      <c r="D378" s="52"/>
    </row>
    <row r="379" spans="1:4" ht="12.75">
      <c r="A379" s="52"/>
      <c r="B379" s="52"/>
      <c r="C379" s="52"/>
      <c r="D379" s="52"/>
    </row>
    <row r="380" spans="1:4" ht="12.75">
      <c r="A380" s="52"/>
      <c r="B380" s="52"/>
      <c r="C380" s="52"/>
      <c r="D380" s="52"/>
    </row>
    <row r="381" spans="1:4" ht="12.75">
      <c r="A381" s="52"/>
      <c r="B381" s="52"/>
      <c r="C381" s="52"/>
      <c r="D381" s="52"/>
    </row>
    <row r="382" spans="1:4" ht="12.75">
      <c r="A382" s="52"/>
      <c r="B382" s="52"/>
      <c r="C382" s="52"/>
      <c r="D382" s="52"/>
    </row>
    <row r="383" spans="1:4" ht="12.75">
      <c r="A383" s="52"/>
      <c r="B383" s="52"/>
      <c r="C383" s="52"/>
      <c r="D383" s="52"/>
    </row>
    <row r="384" spans="1:4" ht="12.75">
      <c r="A384" s="52"/>
      <c r="B384" s="52"/>
      <c r="C384" s="52"/>
      <c r="D384" s="52"/>
    </row>
    <row r="385" spans="1:4" ht="12.75">
      <c r="A385" s="52"/>
      <c r="B385" s="52"/>
      <c r="C385" s="52"/>
      <c r="D385" s="52"/>
    </row>
    <row r="386" spans="1:4" ht="12.75">
      <c r="A386" s="52"/>
      <c r="B386" s="52"/>
      <c r="C386" s="52"/>
      <c r="D386" s="52"/>
    </row>
    <row r="387" spans="1:4" ht="12.75">
      <c r="A387" s="52"/>
      <c r="B387" s="52"/>
      <c r="C387" s="52"/>
      <c r="D387" s="52"/>
    </row>
  </sheetData>
  <sheetProtection/>
  <mergeCells count="161">
    <mergeCell ref="EL86:EN86"/>
    <mergeCell ref="EL87:EN87"/>
    <mergeCell ref="EL88:EN88"/>
    <mergeCell ref="EL89:EM89"/>
    <mergeCell ref="EO89:EP89"/>
    <mergeCell ref="A1:A3"/>
    <mergeCell ref="EL81:EN81"/>
    <mergeCell ref="EL82:EN82"/>
    <mergeCell ref="EL83:EN83"/>
    <mergeCell ref="EL84:EN84"/>
    <mergeCell ref="EL85:EN85"/>
    <mergeCell ref="EL4:EN4"/>
    <mergeCell ref="EL6:EN6"/>
    <mergeCell ref="EL34:EM34"/>
    <mergeCell ref="EC4:EE4"/>
    <mergeCell ref="EC6:EE6"/>
    <mergeCell ref="EC34:ED34"/>
    <mergeCell ref="EI4:EK4"/>
    <mergeCell ref="EI6:EK6"/>
    <mergeCell ref="EI34:EJ34"/>
    <mergeCell ref="EF4:EH4"/>
    <mergeCell ref="DZ4:EB4"/>
    <mergeCell ref="DZ6:EB6"/>
    <mergeCell ref="DZ34:EA34"/>
    <mergeCell ref="CN4:CP4"/>
    <mergeCell ref="CN6:CP6"/>
    <mergeCell ref="CN34:CO34"/>
    <mergeCell ref="CW6:CY6"/>
    <mergeCell ref="CW34:CX34"/>
    <mergeCell ref="CQ4:CS4"/>
    <mergeCell ref="CQ6:CS6"/>
    <mergeCell ref="CQ34:CR34"/>
    <mergeCell ref="CT4:CV4"/>
    <mergeCell ref="CT6:CV6"/>
    <mergeCell ref="CK4:CM4"/>
    <mergeCell ref="CK6:CM6"/>
    <mergeCell ref="CK34:CL34"/>
    <mergeCell ref="CT34:CU34"/>
    <mergeCell ref="CE4:CG4"/>
    <mergeCell ref="CE6:CG6"/>
    <mergeCell ref="CE34:CF34"/>
    <mergeCell ref="CH4:CJ4"/>
    <mergeCell ref="CH6:CJ6"/>
    <mergeCell ref="CH34:CI34"/>
    <mergeCell ref="CB4:CD4"/>
    <mergeCell ref="CB6:CD6"/>
    <mergeCell ref="CB34:CC34"/>
    <mergeCell ref="BY4:CA4"/>
    <mergeCell ref="BY6:CA6"/>
    <mergeCell ref="BY34:BZ34"/>
    <mergeCell ref="J4:K4"/>
    <mergeCell ref="BN34:BO34"/>
    <mergeCell ref="BS4:BU4"/>
    <mergeCell ref="BS6:BU6"/>
    <mergeCell ref="BS34:BT34"/>
    <mergeCell ref="BV4:BX4"/>
    <mergeCell ref="BV6:BX6"/>
    <mergeCell ref="BV34:BW34"/>
    <mergeCell ref="R6:S6"/>
    <mergeCell ref="L31:M31"/>
    <mergeCell ref="F4:G4"/>
    <mergeCell ref="H4:I4"/>
    <mergeCell ref="H6:I6"/>
    <mergeCell ref="BN4:BP4"/>
    <mergeCell ref="BN6:BP6"/>
    <mergeCell ref="AP4:AR4"/>
    <mergeCell ref="AP6:AR6"/>
    <mergeCell ref="AS4:AU4"/>
    <mergeCell ref="AS6:AU6"/>
    <mergeCell ref="BK4:BM4"/>
    <mergeCell ref="D6:E6"/>
    <mergeCell ref="B4:C4"/>
    <mergeCell ref="D4:E4"/>
    <mergeCell ref="J6:K6"/>
    <mergeCell ref="AM4:AO4"/>
    <mergeCell ref="AM6:AO6"/>
    <mergeCell ref="AJ4:AL4"/>
    <mergeCell ref="F6:G6"/>
    <mergeCell ref="L4:M4"/>
    <mergeCell ref="AC4:AE4"/>
    <mergeCell ref="A4:A5"/>
    <mergeCell ref="R4:S4"/>
    <mergeCell ref="B31:C31"/>
    <mergeCell ref="D31:E31"/>
    <mergeCell ref="F31:G31"/>
    <mergeCell ref="H31:I31"/>
    <mergeCell ref="N4:O4"/>
    <mergeCell ref="P4:Q4"/>
    <mergeCell ref="B6:C6"/>
    <mergeCell ref="R31:S31"/>
    <mergeCell ref="BK6:BM6"/>
    <mergeCell ref="BK34:BL34"/>
    <mergeCell ref="A74:AG74"/>
    <mergeCell ref="BE34:BF34"/>
    <mergeCell ref="Z34:AA34"/>
    <mergeCell ref="Z6:AB6"/>
    <mergeCell ref="W6:Y6"/>
    <mergeCell ref="W34:X34"/>
    <mergeCell ref="AM34:AN34"/>
    <mergeCell ref="AG6:AI6"/>
    <mergeCell ref="J31:K31"/>
    <mergeCell ref="AC34:AD34"/>
    <mergeCell ref="AG34:AH34"/>
    <mergeCell ref="BH34:BI34"/>
    <mergeCell ref="AP34:AQ34"/>
    <mergeCell ref="AS34:AT34"/>
    <mergeCell ref="AV34:AW34"/>
    <mergeCell ref="AY34:AZ34"/>
    <mergeCell ref="BB34:BC34"/>
    <mergeCell ref="AJ6:AL6"/>
    <mergeCell ref="AJ34:AK34"/>
    <mergeCell ref="AV4:AX4"/>
    <mergeCell ref="AV6:AX6"/>
    <mergeCell ref="T4:V4"/>
    <mergeCell ref="T6:V6"/>
    <mergeCell ref="AG4:AI4"/>
    <mergeCell ref="BH4:BJ4"/>
    <mergeCell ref="BH6:BJ6"/>
    <mergeCell ref="BE4:BG4"/>
    <mergeCell ref="BE6:BG6"/>
    <mergeCell ref="AY6:BA6"/>
    <mergeCell ref="BB6:BD6"/>
    <mergeCell ref="AY4:BA4"/>
    <mergeCell ref="BB4:BD4"/>
    <mergeCell ref="A72:AG72"/>
    <mergeCell ref="Z4:AB4"/>
    <mergeCell ref="W4:Y4"/>
    <mergeCell ref="N31:O31"/>
    <mergeCell ref="P31:Q31"/>
    <mergeCell ref="L6:M6"/>
    <mergeCell ref="N6:O6"/>
    <mergeCell ref="AC6:AE6"/>
    <mergeCell ref="P6:Q6"/>
    <mergeCell ref="T34:U34"/>
    <mergeCell ref="CZ4:DB4"/>
    <mergeCell ref="CZ6:DB6"/>
    <mergeCell ref="CZ34:DA34"/>
    <mergeCell ref="CW4:CY4"/>
    <mergeCell ref="DH4:DJ4"/>
    <mergeCell ref="DH6:DJ6"/>
    <mergeCell ref="DH34:DI34"/>
    <mergeCell ref="DE4:DG4"/>
    <mergeCell ref="DE6:DG6"/>
    <mergeCell ref="DE34:DF34"/>
    <mergeCell ref="DT34:DU34"/>
    <mergeCell ref="DN4:DP4"/>
    <mergeCell ref="DN6:DP6"/>
    <mergeCell ref="DN34:DO34"/>
    <mergeCell ref="DK4:DM4"/>
    <mergeCell ref="DK6:DM6"/>
    <mergeCell ref="DK34:DL34"/>
    <mergeCell ref="EF6:EH6"/>
    <mergeCell ref="EF34:EG34"/>
    <mergeCell ref="DQ4:DS4"/>
    <mergeCell ref="DQ6:DS6"/>
    <mergeCell ref="DQ34:DR34"/>
    <mergeCell ref="DW4:DY4"/>
    <mergeCell ref="DW6:DY6"/>
    <mergeCell ref="DW34:DX34"/>
    <mergeCell ref="DT4:DV4"/>
    <mergeCell ref="DT6:DV6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2012-07-27T11:21:19Z</cp:lastPrinted>
  <dcterms:created xsi:type="dcterms:W3CDTF">2008-10-01T07:10:45Z</dcterms:created>
  <dcterms:modified xsi:type="dcterms:W3CDTF">2013-07-04T07:06:29Z</dcterms:modified>
  <cp:category/>
  <cp:version/>
  <cp:contentType/>
  <cp:contentStatus/>
</cp:coreProperties>
</file>