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'Лист1'!$EL$1:$EP$84</definedName>
  </definedNames>
  <calcPr fullCalcOnLoad="1"/>
</workbook>
</file>

<file path=xl/sharedStrings.xml><?xml version="1.0" encoding="utf-8"?>
<sst xmlns="http://schemas.openxmlformats.org/spreadsheetml/2006/main" count="1502" uniqueCount="538">
  <si>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</si>
  <si>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</si>
  <si>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</si>
  <si>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</si>
  <si>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</si>
  <si>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</si>
  <si>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</si>
  <si>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</si>
  <si>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</si>
  <si>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</si>
  <si>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</si>
  <si>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</si>
  <si>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</si>
  <si>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</si>
  <si>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</si>
  <si>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</si>
  <si>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</si>
  <si>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3869,4 м2</t>
  </si>
  <si>
    <t>Вентили  - 2 шт.</t>
  </si>
  <si>
    <t>ЛОН - 8 шт.</t>
  </si>
  <si>
    <t>Автоматы АЕ1031 - 2 шт., пак.вык. - 1 шт.</t>
  </si>
  <si>
    <t>173 чел.</t>
  </si>
  <si>
    <t>167 чел.</t>
  </si>
  <si>
    <t>171 чел.</t>
  </si>
  <si>
    <t>октябрь</t>
  </si>
  <si>
    <t>168 чел.</t>
  </si>
  <si>
    <t>ноябрь</t>
  </si>
  <si>
    <t>кран шаровый D20 - 5 шт.</t>
  </si>
  <si>
    <t>169 чел.</t>
  </si>
  <si>
    <t>декабрь</t>
  </si>
  <si>
    <t>166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</si>
  <si>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</si>
  <si>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</si>
  <si>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</si>
  <si>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</si>
  <si>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</si>
  <si>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</si>
  <si>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</si>
  <si>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</si>
  <si>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</si>
  <si>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</si>
  <si>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</si>
  <si>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</si>
  <si>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(94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</si>
  <si>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</si>
  <si>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</si>
  <si>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</si>
  <si>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</si>
  <si>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</si>
  <si>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</si>
  <si>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</si>
  <si>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</si>
  <si>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</si>
  <si>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</si>
  <si>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</si>
  <si>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</si>
  <si>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</si>
  <si>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</si>
  <si>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</si>
  <si>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</si>
  <si>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</si>
  <si>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</si>
  <si>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эл.проводки в щитке</t>
  </si>
  <si>
    <t>№ 28 от 06.02.09г.</t>
  </si>
  <si>
    <t>Проверка и восстановление работоспособности регуляторов БГВ</t>
  </si>
  <si>
    <t>№ 7 от 10.02.09г.</t>
  </si>
  <si>
    <t>Технический осмотр систем тепло-, водоснабжения, водоотведения</t>
  </si>
  <si>
    <t>№27 от 11.02.09г.</t>
  </si>
  <si>
    <t>Проверка эл.снабжения кв.№64,65</t>
  </si>
  <si>
    <t>№ 44 от 11.02.09г.</t>
  </si>
  <si>
    <t>Замена лампочки и выключателя в подвале</t>
  </si>
  <si>
    <t>№46 от 12.02.09г.</t>
  </si>
  <si>
    <t>Проверка эл.снабжения квартиры</t>
  </si>
  <si>
    <t>№83 от 17.02.09г.</t>
  </si>
  <si>
    <t>Прочистка общего канализационного стояка</t>
  </si>
  <si>
    <t>№62 от 20.02.09г.</t>
  </si>
  <si>
    <t>№68 от 20.02.09г.</t>
  </si>
  <si>
    <t>Проверка исправности эл.счетчика кв.85</t>
  </si>
  <si>
    <t>Гидравлическое испытание подогревателя ГВС</t>
  </si>
  <si>
    <t>№10 от 27.02.09г.</t>
  </si>
  <si>
    <t>Проверка бойлеров на плотность</t>
  </si>
  <si>
    <t>№100 от 27.02.09г.</t>
  </si>
  <si>
    <t>март 2009г.</t>
  </si>
  <si>
    <t>Устранение течи кровли</t>
  </si>
  <si>
    <t>№ 45/1 от 17.03.09г.</t>
  </si>
  <si>
    <t>Проверка регуляторов РТДО по графику</t>
  </si>
  <si>
    <t>№ 147 от 20.03.09г.</t>
  </si>
  <si>
    <t>Устранение течи в подвале</t>
  </si>
  <si>
    <t>№ 149 от 20.03.09г.</t>
  </si>
  <si>
    <t>Устранение течи, чеканка канализационных стыков</t>
  </si>
  <si>
    <t>№ 150 от 20.03.09г.</t>
  </si>
  <si>
    <t>апрель 2009 г.</t>
  </si>
  <si>
    <t>Отбор воды горячего водоснабжения на анализ</t>
  </si>
  <si>
    <t>№ 96 от 13.04.09г.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</si>
  <si>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</si>
  <si>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</si>
  <si>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</si>
  <si>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</si>
  <si>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Ревизия задвижек</t>
  </si>
  <si>
    <t>№ 74 от 13.05.09г.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</si>
  <si>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</si>
  <si>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</si>
  <si>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</si>
  <si>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</si>
  <si>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№ 52 от 29.05.09г.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</si>
  <si>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</si>
  <si>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</si>
  <si>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</si>
  <si>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</si>
  <si>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</si>
  <si>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</si>
  <si>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</si>
  <si>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</si>
  <si>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27/пк от 09.06.09г.</t>
  </si>
  <si>
    <t>Врезка вентиля под опрессовку</t>
  </si>
  <si>
    <t>№ 85/сл от 10.06.09г.</t>
  </si>
  <si>
    <t>№ 35/1/пк от 15.06.09г.</t>
  </si>
  <si>
    <t>Замена вх.вентиля 3 шт.</t>
  </si>
  <si>
    <t>№ 195/сл от  22.06.09г.</t>
  </si>
  <si>
    <t>Подключение и отключение компрессора</t>
  </si>
  <si>
    <t>№ 165/эл от 26.06.09г.</t>
  </si>
  <si>
    <t>Промывка отопительной системы</t>
  </si>
  <si>
    <t>№ 261/сл от 26.06.09г.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</si>
  <si>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</si>
  <si>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</si>
  <si>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</si>
  <si>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</si>
  <si>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теплового пункта</t>
  </si>
  <si>
    <t>ревизия жилого дома, замена деталей, протяжка контактов</t>
  </si>
  <si>
    <t>№ 130 от 20.07.09.</t>
  </si>
  <si>
    <t>август 2009г.</t>
  </si>
  <si>
    <t>монтаж досок для номеров квартир</t>
  </si>
  <si>
    <t>№ 15 от 07.08.09.</t>
  </si>
  <si>
    <t>ремонт батареи</t>
  </si>
  <si>
    <t>№ 105 от 14.08.09.</t>
  </si>
  <si>
    <t>уборка мусора в теплоузле</t>
  </si>
  <si>
    <t>№ 131 от 18.18.09.</t>
  </si>
  <si>
    <t>ревизия задвижки</t>
  </si>
  <si>
    <t>№ 142 от 20.08.09.</t>
  </si>
  <si>
    <t>отключение системы теплоснабжения на ВВП</t>
  </si>
  <si>
    <t>№ 170 от 25.08.09.</t>
  </si>
  <si>
    <t>осмотр проводки</t>
  </si>
  <si>
    <t>№ 181 от 25.08.09.</t>
  </si>
  <si>
    <t>ремонт входного вентиля</t>
  </si>
  <si>
    <t>№ 196 от 31.08.09.</t>
  </si>
  <si>
    <t>ремонт канализационной системы</t>
  </si>
  <si>
    <t>№ 206 от 31.08.09.</t>
  </si>
  <si>
    <t>сентябрь 2009 г.</t>
  </si>
  <si>
    <t>проведение испытаний на плотность, прочность системы теплоснабжения</t>
  </si>
  <si>
    <t>№ 26 от 08.09.09.</t>
  </si>
  <si>
    <t>замена входных вентилей</t>
  </si>
  <si>
    <t>№ 68 от 15.09.09.</t>
  </si>
  <si>
    <t>ремонт вентиля гор.воды в подвале</t>
  </si>
  <si>
    <t>№ 121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</si>
  <si>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</si>
  <si>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</si>
  <si>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</si>
  <si>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</si>
  <si>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</si>
  <si>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</si>
  <si>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</si>
  <si>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июнь 2009 г.</t>
  </si>
  <si>
    <t xml:space="preserve">поверка 1-го водосчетчика холодной воды Dn50 установленного в здании жилого дома </t>
  </si>
  <si>
    <t>№ 358 от 19.08.09.</t>
  </si>
  <si>
    <t>государственная поверка прибора учета тепловой энергиии теплоносителя,установленного в здании жилого дома</t>
  </si>
  <si>
    <t>№ 358а от 19.08.09.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</si>
  <si>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</si>
  <si>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</si>
  <si>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</si>
  <si>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</si>
  <si>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</si>
  <si>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вводных и внутренних газопроводов</t>
  </si>
  <si>
    <t>№ 16 от 29.10.09</t>
  </si>
  <si>
    <t>№ 572 от 31.10.09.</t>
  </si>
  <si>
    <t>№ 279 от 31.10.09.</t>
  </si>
  <si>
    <t>замена стояка холодной воды</t>
  </si>
  <si>
    <t>968 от 28.10.09г.</t>
  </si>
  <si>
    <t>замена стекол</t>
  </si>
  <si>
    <t>23 от 29.10.09г.</t>
  </si>
  <si>
    <t>ноябрь2009г.</t>
  </si>
  <si>
    <t>декабрь 2009г.</t>
  </si>
  <si>
    <t>1090 от 11.12.09г.</t>
  </si>
  <si>
    <t>ревизия патрона</t>
  </si>
  <si>
    <t>замена вх.вентилей д.15мм-2шт.</t>
  </si>
  <si>
    <t>1096 от 25.12.09г.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</si>
  <si>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</si>
  <si>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</si>
  <si>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</si>
  <si>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</si>
  <si>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</si>
  <si>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</si>
  <si>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</si>
  <si>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</si>
  <si>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</si>
  <si>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прочистка канализационной (вентиляционной) вытяжки</t>
  </si>
  <si>
    <t>№ 8 от 22.01.2010г.</t>
  </si>
  <si>
    <t>ревизия эл.щитка</t>
  </si>
  <si>
    <t>1 от 11.01.10</t>
  </si>
  <si>
    <t>21 от 31.01.10г.</t>
  </si>
  <si>
    <t>35 от 31.01.10</t>
  </si>
  <si>
    <t>11 от 29.01.10</t>
  </si>
  <si>
    <t>апрель 2010г.</t>
  </si>
  <si>
    <t>ревизия задвижек ф 80,100 мм</t>
  </si>
  <si>
    <t>9 от 22.01.10</t>
  </si>
  <si>
    <t>смена вентиля ф 15 мм с аппаратом для газовой сварки и резки</t>
  </si>
  <si>
    <t>12 от 29.01.10</t>
  </si>
  <si>
    <t>ревизия вентилей ф 15,20,25</t>
  </si>
  <si>
    <t>15 от 05.02.10</t>
  </si>
  <si>
    <t>смена подводки</t>
  </si>
  <si>
    <t>22 от 19.02.10</t>
  </si>
  <si>
    <t>26 от 27.02.10</t>
  </si>
  <si>
    <t>смена вентиля ф 15 мм с САГ</t>
  </si>
  <si>
    <t>прочистка канализационной / вентиляционной/ вытяжки</t>
  </si>
  <si>
    <t>21 от 12.02.10</t>
  </si>
  <si>
    <t>определение в работе</t>
  </si>
  <si>
    <t>20 от 12.02.10</t>
  </si>
  <si>
    <t>47 от 26.03.10</t>
  </si>
  <si>
    <t>устранение свища на плоской батареи</t>
  </si>
  <si>
    <t>50 от 31.03.10</t>
  </si>
  <si>
    <t>устранение свища на стояке холодной воды</t>
  </si>
  <si>
    <t>40 от 12.03.10</t>
  </si>
  <si>
    <t>ремонт кровли</t>
  </si>
  <si>
    <t>33 от 5.03.10</t>
  </si>
  <si>
    <t>ремонт канализационной трубы</t>
  </si>
  <si>
    <t>44 от 19.03.10</t>
  </si>
  <si>
    <t>закрепление зонтов вентиляционных шщахт</t>
  </si>
  <si>
    <t>61 от 09.04.10</t>
  </si>
  <si>
    <t>58 от 02.04.10</t>
  </si>
  <si>
    <t>ремонт стояка воотведения</t>
  </si>
  <si>
    <t>66 от 23.04.10</t>
  </si>
  <si>
    <t>63 от 16.04.10</t>
  </si>
  <si>
    <t>отключение отопления</t>
  </si>
  <si>
    <t>восстановление освещения в тамбуре</t>
  </si>
  <si>
    <t>65 от 23.04.10</t>
  </si>
  <si>
    <t>замена патрона подвесного и лампочки</t>
  </si>
  <si>
    <t>59 от 09.04.10</t>
  </si>
  <si>
    <t>замена стекла</t>
  </si>
  <si>
    <t>70 от 30.04.10</t>
  </si>
  <si>
    <t>ревизия задвижек ф 50 мм</t>
  </si>
  <si>
    <t>519 от 26.06.09</t>
  </si>
  <si>
    <t>краска</t>
  </si>
  <si>
    <t>тр.64 от 30.10.09</t>
  </si>
  <si>
    <t>типография</t>
  </si>
  <si>
    <t>май 2010г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</si>
  <si>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</si>
  <si>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</si>
  <si>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</si>
  <si>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</si>
  <si>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смена вентиля ф 15 мм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</si>
  <si>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</si>
  <si>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</si>
  <si>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</si>
  <si>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</si>
  <si>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</si>
  <si>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</si>
  <si>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</si>
  <si>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</si>
  <si>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</si>
  <si>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</si>
  <si>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</si>
  <si>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</si>
  <si>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</si>
  <si>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</si>
  <si>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</si>
  <si>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смена венетиля с аппаратом для газовой сварки и резки</t>
  </si>
  <si>
    <t>88 от 04.06.10</t>
  </si>
  <si>
    <t>91 от 11.06.10</t>
  </si>
  <si>
    <t>ревизия ШР</t>
  </si>
  <si>
    <t>90 от 11.06.10</t>
  </si>
  <si>
    <t>ревизия ШР и ШЭ</t>
  </si>
  <si>
    <t>94 от 18.06.10</t>
  </si>
  <si>
    <t>95 от 18.06.10</t>
  </si>
  <si>
    <t>98 от 25.06.10</t>
  </si>
  <si>
    <t>смена вентиля ф 15 мм саппаратом для газовой сварки</t>
  </si>
  <si>
    <t>июль 2010г.</t>
  </si>
  <si>
    <t>смена задвижек стальных ф 80 мм</t>
  </si>
  <si>
    <t>115 от 23.07.10</t>
  </si>
  <si>
    <t>промывка системы центрального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</si>
  <si>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</si>
  <si>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</si>
  <si>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</si>
  <si>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</si>
  <si>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смена задвижек на элеваторных узлах</t>
  </si>
  <si>
    <t>подключение и отключение компрессора</t>
  </si>
  <si>
    <t>111 от 16.07.10</t>
  </si>
  <si>
    <t>освещение подвала</t>
  </si>
  <si>
    <t>114 от 23.07.10</t>
  </si>
  <si>
    <t>август 2010 г.</t>
  </si>
  <si>
    <t>установка розетки</t>
  </si>
  <si>
    <t>124 от 06.08.10</t>
  </si>
  <si>
    <t>установка КИП</t>
  </si>
  <si>
    <t>129 от 13.08.10</t>
  </si>
  <si>
    <t>смена вентиля ф 15мм</t>
  </si>
  <si>
    <t>143 от 31.08.10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</si>
  <si>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</si>
  <si>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</si>
  <si>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</si>
  <si>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</si>
  <si>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149 от 03.09.10</t>
  </si>
  <si>
    <t>130 от 13.08.10</t>
  </si>
  <si>
    <t>прочистка канализационной вытяжки</t>
  </si>
  <si>
    <t>144 от 31.08.10</t>
  </si>
  <si>
    <t>запуск системы отопления</t>
  </si>
  <si>
    <t>164 от 30.09.10</t>
  </si>
  <si>
    <t>закрашивание надписей на домах</t>
  </si>
  <si>
    <t>162 от 24.09.10</t>
  </si>
  <si>
    <t>герметизация межпанельных швов</t>
  </si>
  <si>
    <t>158 от 17.09.10</t>
  </si>
  <si>
    <t>150 от 03.09.10</t>
  </si>
  <si>
    <t>октябрь 2010г.</t>
  </si>
  <si>
    <t>прочистка крана " Маевского "</t>
  </si>
  <si>
    <t>171 от 08.10.10</t>
  </si>
  <si>
    <t>замена крана " Маевского "</t>
  </si>
  <si>
    <t>174 от 15.10.10</t>
  </si>
  <si>
    <t>подключение к отоплению лестничных клеток МКД с удалением воздушных пробок</t>
  </si>
  <si>
    <t>восстановление подъездного освещения</t>
  </si>
  <si>
    <t>170 от 08.10.10</t>
  </si>
  <si>
    <t>182 от 29.10.10</t>
  </si>
  <si>
    <t>Аварийное обслуживание</t>
  </si>
  <si>
    <t>Расчетно-кассовое обслуживание</t>
  </si>
  <si>
    <t>ноябрь 2010г.</t>
  </si>
  <si>
    <t>ревизия эл.щитка , замена автомата АЕ 16 А</t>
  </si>
  <si>
    <t>189 от 13.11.10</t>
  </si>
  <si>
    <t>200 от 30.11.10</t>
  </si>
  <si>
    <t>восстановление изоляции</t>
  </si>
  <si>
    <t>187 от 03.11.10</t>
  </si>
  <si>
    <t>декабрь 2010г.</t>
  </si>
  <si>
    <t>208 от 03.12.10</t>
  </si>
  <si>
    <t>220 от 24.12.10</t>
  </si>
  <si>
    <t>216 от 17.12.10</t>
  </si>
  <si>
    <t>январь 2011г.</t>
  </si>
  <si>
    <t>прочистка к4анализационной вытяжки</t>
  </si>
  <si>
    <t>18 от 28.01.10</t>
  </si>
  <si>
    <t>февраль 2011 г.</t>
  </si>
  <si>
    <t>39 от 18.02.11</t>
  </si>
  <si>
    <t>смена вентиля</t>
  </si>
  <si>
    <t>27 от 04.02.11</t>
  </si>
  <si>
    <t>осмотр и ревизия ВРУ</t>
  </si>
  <si>
    <t>32 от 11.02.11</t>
  </si>
  <si>
    <t>март 2011г.</t>
  </si>
  <si>
    <t>обнаружение повреждения эл.проводки</t>
  </si>
  <si>
    <t>60 от 18.03.11</t>
  </si>
  <si>
    <t>64 от 25.03.11</t>
  </si>
  <si>
    <t>ревизия эл.щитка, замена деталей</t>
  </si>
  <si>
    <t>54 от 11.03.11</t>
  </si>
  <si>
    <t>смена вентяля ф 15 мм с аппаратом для газовой сварки и резкеи</t>
  </si>
  <si>
    <t>55 от 11.03.11</t>
  </si>
  <si>
    <t>обследование ВВП на предмет закеипания латунных трубок</t>
  </si>
  <si>
    <t>65 от 31.03.11</t>
  </si>
  <si>
    <t>49 от 05.03.11</t>
  </si>
  <si>
    <t>апрель 2011г.</t>
  </si>
  <si>
    <t>отключение системы теплоснабжения</t>
  </si>
  <si>
    <t>83 от 29.04.11</t>
  </si>
  <si>
    <t>замена стояка ГВС</t>
  </si>
  <si>
    <t>77 от 15.ю04.11</t>
  </si>
  <si>
    <t>ревизия распаечной коробки</t>
  </si>
  <si>
    <t>76 от 15.04.11</t>
  </si>
  <si>
    <t>75 от 08.04.11</t>
  </si>
  <si>
    <t>Обороты с мая 2010г. по апрель 2011г.</t>
  </si>
  <si>
    <t>Остаток на 01.05.2011г.</t>
  </si>
  <si>
    <t>май 2011г.</t>
  </si>
  <si>
    <t>устранение течи батареи</t>
  </si>
  <si>
    <t>103 от 31.05.11</t>
  </si>
  <si>
    <t>гидравлические испытания вх.запорной арматуры</t>
  </si>
  <si>
    <t>94 от 13.05.11</t>
  </si>
  <si>
    <t>июнь 2011г.</t>
  </si>
  <si>
    <t>113 от 10.06.11</t>
  </si>
  <si>
    <t>ревизия задвижек отопления ф 80,100 мм</t>
  </si>
  <si>
    <t>110 от 03.06.11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</si>
  <si>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</si>
  <si>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</si>
  <si>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</si>
  <si>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</si>
  <si>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</si>
  <si>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</si>
  <si>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</si>
  <si>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</si>
  <si>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</si>
  <si>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</si>
  <si>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</si>
  <si>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ремонт канализационного</t>
  </si>
  <si>
    <t>142 от 05.08.11</t>
  </si>
  <si>
    <t>отключение системы отопления</t>
  </si>
  <si>
    <t>152 от 26.08.11</t>
  </si>
  <si>
    <t>ремонт канализационного стояка</t>
  </si>
  <si>
    <t>149 от 19.08.11</t>
  </si>
  <si>
    <t>врезка кип на узел хвс</t>
  </si>
  <si>
    <t>установка кип</t>
  </si>
  <si>
    <t>сентябрь 2011г.</t>
  </si>
  <si>
    <t>172 от 16.09.11</t>
  </si>
  <si>
    <t>подключение системы отопления</t>
  </si>
  <si>
    <t>178 от 30.09.11</t>
  </si>
  <si>
    <t>177 от 30.09.11</t>
  </si>
  <si>
    <t>октябрь 2011г.</t>
  </si>
  <si>
    <t>ноябрь 2011г.</t>
  </si>
  <si>
    <t>ревизия эл.щитка, замена автомата АЕ 16А</t>
  </si>
  <si>
    <t>207 от 11.11.11</t>
  </si>
  <si>
    <t>замена патрона настенного и лампочки</t>
  </si>
  <si>
    <t>217 от 30.11.11</t>
  </si>
  <si>
    <t>ревизия вру</t>
  </si>
  <si>
    <t>211 от 18.11.11</t>
  </si>
  <si>
    <t>замена лампочек 40 вт в подъезде</t>
  </si>
  <si>
    <t>декабрь  2011г.</t>
  </si>
  <si>
    <t>420 от 01.12.11</t>
  </si>
  <si>
    <t>Ремонт кровли (Локальная смета №5)</t>
  </si>
  <si>
    <t>240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</si>
  <si>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</si>
  <si>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</si>
  <si>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</si>
  <si>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</si>
  <si>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Февраль  2012 г.</t>
  </si>
  <si>
    <t>Прочистка вентеляционных каналов и канализационных вытяжек (Локальная смета №38)</t>
  </si>
  <si>
    <t>15 от 27.01.12</t>
  </si>
  <si>
    <t>Март  2012 г.</t>
  </si>
  <si>
    <t>Проверка бойлера на плотность ипрочность (Калькуляция №7/ТСС/11)</t>
  </si>
  <si>
    <t>33 от 24.02.12</t>
  </si>
  <si>
    <t>Проверка бойлера на предмет накипиобразования  латунных трубок (со снятием калачей)</t>
  </si>
  <si>
    <t>Прочистка вентеляционных каналов и канализационных  вытяжек (Локальная смета №38)</t>
  </si>
  <si>
    <t>34 от 24.02.12</t>
  </si>
  <si>
    <t>Апрель   2012 г.</t>
  </si>
  <si>
    <t>Смена вентиля</t>
  </si>
  <si>
    <t>96 от 13.04.12</t>
  </si>
  <si>
    <t>Отключение системы отопления</t>
  </si>
  <si>
    <t>105 от 28.04.12</t>
  </si>
  <si>
    <t>Монтаж теплосчетчика</t>
  </si>
  <si>
    <t>97 от 13.04.12 (акт № 12 от 09.04.12)</t>
  </si>
  <si>
    <t>ростелеком</t>
  </si>
  <si>
    <t>Проверка ВВП на плотность и прочность</t>
  </si>
  <si>
    <t>акт от 20.02.12</t>
  </si>
  <si>
    <t>акт от 9.02.12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</si>
  <si>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</si>
  <si>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</si>
  <si>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</si>
  <si>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</si>
  <si>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</si>
  <si>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Май   2012 г.</t>
  </si>
  <si>
    <t>Июнь   2012 г.</t>
  </si>
  <si>
    <t>Июль   2012 г.</t>
  </si>
  <si>
    <t>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</si>
  <si>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</si>
  <si>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</si>
  <si>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</si>
  <si>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</si>
  <si>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Ревизия эл.щитка, замена автомата АЕ 16 А</t>
  </si>
  <si>
    <t>120 от 25.05.12</t>
  </si>
  <si>
    <t>Гидравлические испытания вх.запорной арматуры</t>
  </si>
  <si>
    <t>118 от 18.05.12</t>
  </si>
  <si>
    <t>Демонтаж тепплосчетчика</t>
  </si>
  <si>
    <t>165 от 31.07.12 (акт № 2 от 30.07.12)</t>
  </si>
  <si>
    <t>Опрессовка элеваторного узла</t>
  </si>
  <si>
    <t>150 от 06.07.12</t>
  </si>
  <si>
    <t>Ревизия эл.щитка</t>
  </si>
  <si>
    <t>124 от 31.05.12</t>
  </si>
  <si>
    <t>Смена запорной арматуры</t>
  </si>
  <si>
    <t>170 от 03.08.12</t>
  </si>
  <si>
    <t>Смена задвижки на элеваторном узле</t>
  </si>
  <si>
    <t>185 от 31.08.12</t>
  </si>
  <si>
    <t>Отключение ситемы теплоснабжения</t>
  </si>
  <si>
    <t>183 от 24.08.12</t>
  </si>
  <si>
    <t>Включение системы теплоснабжения</t>
  </si>
  <si>
    <t>Ремонт кровли</t>
  </si>
  <si>
    <t>187 от 31.08.12</t>
  </si>
  <si>
    <t>Удаление воздушных пробок</t>
  </si>
  <si>
    <t>186 от 31.08.12 (акт № 48 от 27. 08.12)</t>
  </si>
  <si>
    <t>Сентябрь  2012 г.</t>
  </si>
  <si>
    <t>199 от 21.09.12</t>
  </si>
  <si>
    <t>Ремонт канализационного стояка</t>
  </si>
  <si>
    <t>195 от 14.09.12 (акт № 14 от 14.09.12)</t>
  </si>
  <si>
    <t>Подключение системы отопления</t>
  </si>
  <si>
    <t>203 от 28.09.12</t>
  </si>
  <si>
    <t>197 от 21.09.12</t>
  </si>
  <si>
    <t>Октябрь  2012 г.</t>
  </si>
  <si>
    <t>Ноябрь  2012 г.</t>
  </si>
  <si>
    <t>Декабрь  2012 г.</t>
  </si>
  <si>
    <t>Ревизия ЩЭ</t>
  </si>
  <si>
    <t>149 от 06.07.12</t>
  </si>
  <si>
    <t>Ревизия ШР</t>
  </si>
  <si>
    <t>Ревизия задвижек отопления ф 50 мм</t>
  </si>
  <si>
    <t>148 от 02.07.12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</si>
  <si>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</si>
  <si>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</si>
  <si>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</si>
  <si>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(сопло)</t>
  </si>
  <si>
    <t>Промывка фильтров в тепловом пункте</t>
  </si>
  <si>
    <t>Промывка системы центрального отопления</t>
  </si>
  <si>
    <t>156 от 20.07.12</t>
  </si>
  <si>
    <t>Опрессовка системы центрального отопления</t>
  </si>
  <si>
    <t>Заполнение ситемы отопления технической водой с удалением воздушных пробок</t>
  </si>
  <si>
    <t>Январь 2013 г.</t>
  </si>
  <si>
    <t>Исследование горячей воды</t>
  </si>
  <si>
    <t>Счет-фактура № 5/01901 от 11.10.12 (Протокол исследования № 6680-6689 от 24.09.12)</t>
  </si>
  <si>
    <t>Проверка на предмет протечки</t>
  </si>
  <si>
    <t>15 от 18.01.13 (акт № 11 от 14.01.13)</t>
  </si>
  <si>
    <t>Обслуживание вводных и внутренних газопроводов жилого дома</t>
  </si>
  <si>
    <t>Февраль  2013 г.</t>
  </si>
  <si>
    <t>Очистка от снега и наледи подъездных козырьков</t>
  </si>
  <si>
    <t>36 от 08.02.13</t>
  </si>
  <si>
    <t>Замена канализационного стояка</t>
  </si>
  <si>
    <t>48 от 22.02.13 (акт № 16 от 21.02.13)</t>
  </si>
  <si>
    <t>Проверка бойлера на предмет накипиобразования латунных трубок (со снятием калачей)</t>
  </si>
  <si>
    <t>51 от 28.02.13</t>
  </si>
  <si>
    <t>Окраска газопровода</t>
  </si>
  <si>
    <t>214 от 30.09.12</t>
  </si>
  <si>
    <t>Март  2013 г.</t>
  </si>
  <si>
    <t>Поверка прибора учета тепловой энергии и теплоносителя (с монтажом)</t>
  </si>
  <si>
    <t>215 от 30.09.12 (акт от 21.08.12)</t>
  </si>
  <si>
    <t>Проверка бойлера на плотность и прочность</t>
  </si>
  <si>
    <t>акт от 19.09.12</t>
  </si>
  <si>
    <t>акт от 05.12.12</t>
  </si>
  <si>
    <t>Опрессовка бойлера</t>
  </si>
  <si>
    <t>акт от 03.07.12</t>
  </si>
  <si>
    <t>Апрель  2013 г.</t>
  </si>
  <si>
    <t>Ревизия РВУ</t>
  </si>
  <si>
    <t>97 от 26.04.13 (акт от 26.04.13)</t>
  </si>
  <si>
    <t>Отчет по выполненным работам ул. Набережная , 30 с мая 2012 г. по апрель 2013 г.</t>
  </si>
  <si>
    <t>92 от 12.04.13 (акт от 08.04.13)</t>
  </si>
  <si>
    <t>Устранение течи канализационного стояка</t>
  </si>
  <si>
    <t>95 от 19.04.13 (акт № 42 от 19.04.13)</t>
  </si>
  <si>
    <t>Прочистка ливневок</t>
  </si>
  <si>
    <t>62 от 7.03.13 (акт № 12 от 5.03.13)</t>
  </si>
  <si>
    <t>Прочистка вентиляционных каналов и канализационных вытяжек</t>
  </si>
  <si>
    <t>96 от 19.04.13 (акт от 8.04.13)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</si>
  <si>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</si>
  <si>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</si>
  <si>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</si>
  <si>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</si>
  <si>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</si>
  <si>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</si>
  <si>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</si>
  <si>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</si>
  <si>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Ростелеком</t>
  </si>
  <si>
    <t>Выполнено работ заявочного характера</t>
  </si>
  <si>
    <t>13890,60 (по тарифу)</t>
  </si>
  <si>
    <t>акт от 28.09.12</t>
  </si>
  <si>
    <t>Экономист 2-категории по учету лицевых счетов МКД</t>
  </si>
  <si>
    <t>Е. П. Калинина</t>
  </si>
  <si>
    <t>Ремонт панельных швов, установка лестницы выхода на кровлю</t>
  </si>
  <si>
    <t>акт от 30.04.13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</si>
</sst>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3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57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3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left" wrapText="1"/>
    </xf>
    <xf numFmtId="0" fontId="1" fillId="37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3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5">
          <cell r="EP75">
            <v>38109.72032142863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92"/>
  <sheetViews>
    <sheetView tabSelected="1" zoomScalePageLayoutView="0" workbookViewId="0" topLeftCell="A1">
      <pane xSplit="18" ySplit="5" topLeftCell="FU47" activePane="bottomRight" state="frozen"/>
      <selection pane="topLeft" activeCell="A1" sqref="A1"/>
      <selection pane="topRight" activeCell="S1" sqref="S1"/>
      <selection pane="bottomLeft" activeCell="A6" sqref="A6"/>
      <selection pane="bottomRight" activeCell="GA94" sqref="GA94"/>
    </sheetView>
  </sheetViews>
  <sheetFormatPr defaultColWidth="9.00390625" defaultRowHeight="12.75"/>
  <cols>
    <col min="1" max="1" width="37.7539062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625" style="10" hidden="1" customWidth="1"/>
    <col min="30" max="32" width="12.125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4.75390625" style="10" hidden="1" customWidth="1"/>
    <col min="90" max="91" width="12.125" style="10" hidden="1" customWidth="1"/>
    <col min="92" max="92" width="34.75390625" style="10" hidden="1" customWidth="1"/>
    <col min="93" max="94" width="12.125" style="10" hidden="1" customWidth="1"/>
    <col min="95" max="95" width="34.75390625" style="10" hidden="1" customWidth="1"/>
    <col min="96" max="97" width="12.125" style="10" hidden="1" customWidth="1"/>
    <col min="98" max="98" width="34.75390625" style="10" hidden="1" customWidth="1"/>
    <col min="99" max="100" width="12.125" style="10" hidden="1" customWidth="1"/>
    <col min="101" max="101" width="34.75390625" style="10" hidden="1" customWidth="1"/>
    <col min="102" max="103" width="12.125" style="10" hidden="1" customWidth="1"/>
    <col min="104" max="104" width="34.75390625" style="10" hidden="1" customWidth="1"/>
    <col min="105" max="106" width="12.125" style="10" hidden="1" customWidth="1"/>
    <col min="107" max="107" width="12.375" style="10" hidden="1" customWidth="1"/>
    <col min="108" max="108" width="14.00390625" style="10" hidden="1" customWidth="1"/>
    <col min="109" max="109" width="34.75390625" style="10" hidden="1" customWidth="1"/>
    <col min="110" max="111" width="12.125" style="10" hidden="1" customWidth="1"/>
    <col min="112" max="112" width="34.75390625" style="10" hidden="1" customWidth="1"/>
    <col min="113" max="114" width="12.125" style="10" hidden="1" customWidth="1"/>
    <col min="115" max="115" width="34.75390625" style="10" hidden="1" customWidth="1"/>
    <col min="116" max="117" width="12.125" style="10" hidden="1" customWidth="1"/>
    <col min="118" max="118" width="34.75390625" style="10" hidden="1" customWidth="1"/>
    <col min="119" max="120" width="12.125" style="10" hidden="1" customWidth="1"/>
    <col min="121" max="121" width="34.75390625" style="10" hidden="1" customWidth="1"/>
    <col min="122" max="123" width="12.125" style="10" hidden="1" customWidth="1"/>
    <col min="124" max="124" width="34.75390625" style="10" hidden="1" customWidth="1"/>
    <col min="125" max="126" width="12.125" style="10" hidden="1" customWidth="1"/>
    <col min="127" max="127" width="34.75390625" style="10" hidden="1" customWidth="1"/>
    <col min="128" max="129" width="12.125" style="10" hidden="1" customWidth="1"/>
    <col min="130" max="130" width="34.75390625" style="10" hidden="1" customWidth="1"/>
    <col min="131" max="132" width="12.125" style="10" hidden="1" customWidth="1"/>
    <col min="133" max="133" width="34.75390625" style="10" hidden="1" customWidth="1"/>
    <col min="134" max="135" width="12.125" style="10" hidden="1" customWidth="1"/>
    <col min="136" max="136" width="34.75390625" style="10" hidden="1" customWidth="1"/>
    <col min="137" max="138" width="12.125" style="10" hidden="1" customWidth="1"/>
    <col min="139" max="139" width="34.75390625" style="10" hidden="1" customWidth="1"/>
    <col min="140" max="141" width="12.125" style="10" hidden="1" customWidth="1"/>
    <col min="142" max="142" width="34.75390625" style="10" hidden="1" customWidth="1"/>
    <col min="143" max="144" width="12.125" style="10" hidden="1" customWidth="1"/>
    <col min="145" max="146" width="12.125" style="10" customWidth="1"/>
    <col min="147" max="147" width="34.75390625" style="10" customWidth="1"/>
    <col min="148" max="149" width="12.125" style="10" customWidth="1"/>
    <col min="150" max="150" width="34.75390625" style="10" customWidth="1"/>
    <col min="151" max="152" width="12.125" style="10" customWidth="1"/>
    <col min="153" max="153" width="34.75390625" style="10" customWidth="1"/>
    <col min="154" max="155" width="12.125" style="10" customWidth="1"/>
    <col min="156" max="156" width="34.75390625" style="10" customWidth="1"/>
    <col min="157" max="158" width="12.125" style="10" customWidth="1"/>
    <col min="159" max="159" width="34.75390625" style="10" customWidth="1"/>
    <col min="160" max="161" width="12.125" style="10" customWidth="1"/>
    <col min="162" max="162" width="34.75390625" style="10" customWidth="1"/>
    <col min="163" max="164" width="12.125" style="10" customWidth="1"/>
    <col min="165" max="165" width="34.75390625" style="10" customWidth="1"/>
    <col min="166" max="167" width="12.125" style="10" customWidth="1"/>
    <col min="168" max="168" width="35.375" style="10" customWidth="1"/>
    <col min="169" max="170" width="12.125" style="10" customWidth="1"/>
    <col min="171" max="171" width="34.75390625" style="10" customWidth="1"/>
    <col min="172" max="173" width="12.125" style="10" customWidth="1"/>
    <col min="174" max="174" width="37.00390625" style="0" customWidth="1"/>
    <col min="175" max="175" width="13.125" style="0" customWidth="1"/>
    <col min="176" max="176" width="11.125" style="0" customWidth="1"/>
    <col min="177" max="177" width="34.375" style="0" customWidth="1"/>
    <col min="178" max="178" width="12.125" style="0" customWidth="1"/>
    <col min="179" max="179" width="11.375" style="0" customWidth="1"/>
    <col min="180" max="180" width="36.625" style="0" customWidth="1"/>
    <col min="181" max="181" width="11.625" style="0" customWidth="1"/>
    <col min="182" max="182" width="12.125" style="0" customWidth="1"/>
    <col min="183" max="183" width="10.375" style="0" customWidth="1"/>
  </cols>
  <sheetData>
    <row r="1" spans="1:173" s="7" customFormat="1" ht="13.5" customHeight="1">
      <c r="A1" s="128" t="s">
        <v>514</v>
      </c>
      <c r="B1" s="128"/>
      <c r="C1" s="128"/>
      <c r="D1" s="128"/>
      <c r="E1" s="128"/>
      <c r="F1" s="128"/>
      <c r="G1" s="128"/>
      <c r="H1" s="128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12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s="7" customFormat="1" ht="24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2.75">
      <c r="A4" s="137" t="s">
        <v>0</v>
      </c>
      <c r="B4" s="135" t="s">
        <v>10</v>
      </c>
      <c r="C4" s="135"/>
      <c r="D4" s="135" t="s">
        <v>11</v>
      </c>
      <c r="E4" s="135"/>
      <c r="F4" s="134" t="s">
        <v>12</v>
      </c>
      <c r="G4" s="134"/>
      <c r="H4" s="134" t="s">
        <v>13</v>
      </c>
      <c r="I4" s="134"/>
      <c r="J4" s="134" t="s">
        <v>14</v>
      </c>
      <c r="K4" s="134"/>
      <c r="L4" s="123" t="s">
        <v>24</v>
      </c>
      <c r="M4" s="136"/>
      <c r="N4" s="123" t="s">
        <v>26</v>
      </c>
      <c r="O4" s="136"/>
      <c r="P4" s="123" t="s">
        <v>29</v>
      </c>
      <c r="Q4" s="136"/>
      <c r="R4" s="134" t="s">
        <v>8</v>
      </c>
      <c r="S4" s="134"/>
      <c r="T4" s="123" t="s">
        <v>111</v>
      </c>
      <c r="U4" s="124"/>
      <c r="V4" s="125"/>
      <c r="W4" s="123" t="s">
        <v>58</v>
      </c>
      <c r="X4" s="124"/>
      <c r="Y4" s="125"/>
      <c r="Z4" s="123" t="s">
        <v>82</v>
      </c>
      <c r="AA4" s="124"/>
      <c r="AB4" s="125"/>
      <c r="AC4" s="123" t="s">
        <v>91</v>
      </c>
      <c r="AD4" s="124"/>
      <c r="AE4" s="125"/>
      <c r="AF4" s="11"/>
      <c r="AG4" s="123" t="s">
        <v>97</v>
      </c>
      <c r="AH4" s="124"/>
      <c r="AI4" s="125"/>
      <c r="AJ4" s="123" t="s">
        <v>161</v>
      </c>
      <c r="AK4" s="124"/>
      <c r="AL4" s="125"/>
      <c r="AM4" s="123" t="s">
        <v>168</v>
      </c>
      <c r="AN4" s="124"/>
      <c r="AO4" s="125"/>
      <c r="AP4" s="123" t="s">
        <v>130</v>
      </c>
      <c r="AQ4" s="124"/>
      <c r="AR4" s="125"/>
      <c r="AS4" s="123" t="s">
        <v>147</v>
      </c>
      <c r="AT4" s="124"/>
      <c r="AU4" s="125"/>
      <c r="AV4" s="123" t="s">
        <v>170</v>
      </c>
      <c r="AW4" s="124"/>
      <c r="AX4" s="125"/>
      <c r="AY4" s="123" t="s">
        <v>179</v>
      </c>
      <c r="AZ4" s="124"/>
      <c r="BA4" s="125"/>
      <c r="BB4" s="123" t="s">
        <v>180</v>
      </c>
      <c r="BC4" s="124"/>
      <c r="BD4" s="125"/>
      <c r="BE4" s="123" t="s">
        <v>191</v>
      </c>
      <c r="BF4" s="124"/>
      <c r="BG4" s="125"/>
      <c r="BH4" s="123" t="s">
        <v>192</v>
      </c>
      <c r="BI4" s="124"/>
      <c r="BJ4" s="125"/>
      <c r="BK4" s="123" t="s">
        <v>193</v>
      </c>
      <c r="BL4" s="124"/>
      <c r="BM4" s="125"/>
      <c r="BN4" s="123" t="s">
        <v>201</v>
      </c>
      <c r="BO4" s="124"/>
      <c r="BP4" s="125"/>
      <c r="BS4" s="123" t="s">
        <v>243</v>
      </c>
      <c r="BT4" s="124"/>
      <c r="BU4" s="125"/>
      <c r="BV4" s="123" t="s">
        <v>263</v>
      </c>
      <c r="BW4" s="124"/>
      <c r="BX4" s="125"/>
      <c r="BY4" s="123" t="s">
        <v>274</v>
      </c>
      <c r="BZ4" s="124"/>
      <c r="CA4" s="125"/>
      <c r="CB4" s="123" t="s">
        <v>287</v>
      </c>
      <c r="CC4" s="124"/>
      <c r="CD4" s="125"/>
      <c r="CE4" s="123" t="s">
        <v>297</v>
      </c>
      <c r="CF4" s="124"/>
      <c r="CG4" s="125"/>
      <c r="CH4" s="123" t="s">
        <v>309</v>
      </c>
      <c r="CI4" s="124"/>
      <c r="CJ4" s="125"/>
      <c r="CK4" s="123" t="s">
        <v>320</v>
      </c>
      <c r="CL4" s="124"/>
      <c r="CM4" s="125"/>
      <c r="CN4" s="123" t="s">
        <v>326</v>
      </c>
      <c r="CO4" s="124"/>
      <c r="CP4" s="125"/>
      <c r="CQ4" s="123" t="s">
        <v>330</v>
      </c>
      <c r="CR4" s="124"/>
      <c r="CS4" s="125"/>
      <c r="CT4" s="123" t="s">
        <v>333</v>
      </c>
      <c r="CU4" s="124"/>
      <c r="CV4" s="125"/>
      <c r="CW4" s="123" t="s">
        <v>339</v>
      </c>
      <c r="CX4" s="124"/>
      <c r="CY4" s="136"/>
      <c r="CZ4" s="123" t="s">
        <v>350</v>
      </c>
      <c r="DA4" s="124"/>
      <c r="DB4" s="125"/>
      <c r="DE4" s="123" t="s">
        <v>360</v>
      </c>
      <c r="DF4" s="124"/>
      <c r="DG4" s="125"/>
      <c r="DH4" s="123" t="s">
        <v>365</v>
      </c>
      <c r="DI4" s="124"/>
      <c r="DJ4" s="125"/>
      <c r="DK4" s="123" t="s">
        <v>374</v>
      </c>
      <c r="DL4" s="124"/>
      <c r="DM4" s="125"/>
      <c r="DN4" s="123" t="s">
        <v>379</v>
      </c>
      <c r="DO4" s="124"/>
      <c r="DP4" s="125"/>
      <c r="DQ4" s="123" t="s">
        <v>388</v>
      </c>
      <c r="DR4" s="124"/>
      <c r="DS4" s="125"/>
      <c r="DT4" s="123" t="s">
        <v>393</v>
      </c>
      <c r="DU4" s="124"/>
      <c r="DV4" s="125"/>
      <c r="DW4" s="123" t="s">
        <v>394</v>
      </c>
      <c r="DX4" s="124"/>
      <c r="DY4" s="125"/>
      <c r="DZ4" s="123" t="s">
        <v>402</v>
      </c>
      <c r="EA4" s="124"/>
      <c r="EB4" s="125"/>
      <c r="EC4" s="123" t="s">
        <v>409</v>
      </c>
      <c r="ED4" s="124"/>
      <c r="EE4" s="125"/>
      <c r="EF4" s="123" t="s">
        <v>410</v>
      </c>
      <c r="EG4" s="124"/>
      <c r="EH4" s="125"/>
      <c r="EI4" s="123" t="s">
        <v>413</v>
      </c>
      <c r="EJ4" s="124"/>
      <c r="EK4" s="125"/>
      <c r="EL4" s="123" t="s">
        <v>419</v>
      </c>
      <c r="EM4" s="124"/>
      <c r="EN4" s="125"/>
      <c r="EQ4" s="123" t="s">
        <v>435</v>
      </c>
      <c r="ER4" s="124"/>
      <c r="ES4" s="125"/>
      <c r="ET4" s="123" t="s">
        <v>436</v>
      </c>
      <c r="EU4" s="124"/>
      <c r="EV4" s="125"/>
      <c r="EW4" s="123" t="s">
        <v>437</v>
      </c>
      <c r="EX4" s="124"/>
      <c r="EY4" s="125"/>
      <c r="EZ4" s="123" t="s">
        <v>438</v>
      </c>
      <c r="FA4" s="124"/>
      <c r="FB4" s="125"/>
      <c r="FC4" s="123" t="s">
        <v>464</v>
      </c>
      <c r="FD4" s="124"/>
      <c r="FE4" s="125"/>
      <c r="FF4" s="123" t="s">
        <v>471</v>
      </c>
      <c r="FG4" s="124"/>
      <c r="FH4" s="125"/>
      <c r="FI4" s="123" t="s">
        <v>472</v>
      </c>
      <c r="FJ4" s="124"/>
      <c r="FK4" s="125"/>
      <c r="FL4" s="123" t="s">
        <v>473</v>
      </c>
      <c r="FM4" s="124"/>
      <c r="FN4" s="125"/>
      <c r="FO4" s="123" t="s">
        <v>488</v>
      </c>
      <c r="FP4" s="124"/>
      <c r="FQ4" s="125"/>
      <c r="FR4" s="123" t="s">
        <v>494</v>
      </c>
      <c r="FS4" s="124"/>
      <c r="FT4" s="125"/>
      <c r="FU4" s="123" t="s">
        <v>503</v>
      </c>
      <c r="FV4" s="124"/>
      <c r="FW4" s="125"/>
      <c r="FX4" s="123" t="s">
        <v>511</v>
      </c>
      <c r="FY4" s="124"/>
      <c r="FZ4" s="125"/>
    </row>
    <row r="5" spans="1:182" ht="26.25" customHeight="1">
      <c r="A5" s="138"/>
      <c r="B5" s="12" t="s">
        <v>1</v>
      </c>
      <c r="C5" s="12" t="s">
        <v>31</v>
      </c>
      <c r="D5" s="12" t="s">
        <v>1</v>
      </c>
      <c r="E5" s="12" t="s">
        <v>31</v>
      </c>
      <c r="F5" s="12" t="s">
        <v>1</v>
      </c>
      <c r="G5" s="12" t="s">
        <v>31</v>
      </c>
      <c r="H5" s="12" t="s">
        <v>1</v>
      </c>
      <c r="I5" s="12" t="s">
        <v>31</v>
      </c>
      <c r="J5" s="12" t="s">
        <v>1</v>
      </c>
      <c r="K5" s="12" t="s">
        <v>31</v>
      </c>
      <c r="L5" s="12" t="s">
        <v>1</v>
      </c>
      <c r="M5" s="12" t="s">
        <v>31</v>
      </c>
      <c r="N5" s="12" t="s">
        <v>1</v>
      </c>
      <c r="O5" s="12" t="s">
        <v>31</v>
      </c>
      <c r="P5" s="12" t="s">
        <v>1</v>
      </c>
      <c r="Q5" s="12" t="s">
        <v>31</v>
      </c>
      <c r="R5" s="12" t="s">
        <v>1</v>
      </c>
      <c r="S5" s="12" t="s">
        <v>31</v>
      </c>
      <c r="T5" s="12" t="s">
        <v>0</v>
      </c>
      <c r="U5" s="12" t="s">
        <v>59</v>
      </c>
      <c r="V5" s="12" t="s">
        <v>60</v>
      </c>
      <c r="W5" s="12" t="s">
        <v>0</v>
      </c>
      <c r="X5" s="12" t="s">
        <v>59</v>
      </c>
      <c r="Y5" s="12" t="s">
        <v>60</v>
      </c>
      <c r="Z5" s="12" t="s">
        <v>0</v>
      </c>
      <c r="AA5" s="12" t="s">
        <v>59</v>
      </c>
      <c r="AB5" s="12" t="s">
        <v>60</v>
      </c>
      <c r="AC5" s="12" t="s">
        <v>0</v>
      </c>
      <c r="AD5" s="12" t="s">
        <v>59</v>
      </c>
      <c r="AE5" s="12" t="s">
        <v>60</v>
      </c>
      <c r="AF5" s="12"/>
      <c r="AG5" s="12" t="s">
        <v>0</v>
      </c>
      <c r="AH5" s="12" t="s">
        <v>59</v>
      </c>
      <c r="AI5" s="12" t="s">
        <v>60</v>
      </c>
      <c r="AJ5" s="12" t="s">
        <v>0</v>
      </c>
      <c r="AK5" s="12" t="s">
        <v>59</v>
      </c>
      <c r="AL5" s="12" t="s">
        <v>60</v>
      </c>
      <c r="AM5" s="12" t="s">
        <v>0</v>
      </c>
      <c r="AN5" s="12" t="s">
        <v>59</v>
      </c>
      <c r="AO5" s="12" t="s">
        <v>60</v>
      </c>
      <c r="AP5" s="12" t="s">
        <v>0</v>
      </c>
      <c r="AQ5" s="12" t="s">
        <v>59</v>
      </c>
      <c r="AR5" s="12" t="s">
        <v>60</v>
      </c>
      <c r="AS5" s="12" t="s">
        <v>0</v>
      </c>
      <c r="AT5" s="12" t="s">
        <v>59</v>
      </c>
      <c r="AU5" s="12" t="s">
        <v>60</v>
      </c>
      <c r="AV5" s="12" t="s">
        <v>0</v>
      </c>
      <c r="AW5" s="12" t="s">
        <v>59</v>
      </c>
      <c r="AX5" s="12" t="s">
        <v>60</v>
      </c>
      <c r="AY5" s="12" t="s">
        <v>0</v>
      </c>
      <c r="AZ5" s="12" t="s">
        <v>59</v>
      </c>
      <c r="BA5" s="12" t="s">
        <v>60</v>
      </c>
      <c r="BB5" s="12" t="s">
        <v>0</v>
      </c>
      <c r="BC5" s="12" t="s">
        <v>59</v>
      </c>
      <c r="BD5" s="12" t="s">
        <v>60</v>
      </c>
      <c r="BE5" s="12" t="s">
        <v>0</v>
      </c>
      <c r="BF5" s="12" t="s">
        <v>59</v>
      </c>
      <c r="BG5" s="12" t="s">
        <v>60</v>
      </c>
      <c r="BH5" s="12" t="s">
        <v>0</v>
      </c>
      <c r="BI5" s="12" t="s">
        <v>59</v>
      </c>
      <c r="BJ5" s="12" t="s">
        <v>60</v>
      </c>
      <c r="BK5" s="12" t="s">
        <v>0</v>
      </c>
      <c r="BL5" s="12" t="s">
        <v>59</v>
      </c>
      <c r="BM5" s="12" t="s">
        <v>60</v>
      </c>
      <c r="BN5" s="12" t="s">
        <v>0</v>
      </c>
      <c r="BO5" s="12" t="s">
        <v>59</v>
      </c>
      <c r="BP5" s="12" t="s">
        <v>60</v>
      </c>
      <c r="BS5" s="12" t="s">
        <v>0</v>
      </c>
      <c r="BT5" s="12" t="s">
        <v>59</v>
      </c>
      <c r="BU5" s="12" t="s">
        <v>60</v>
      </c>
      <c r="BV5" s="12" t="s">
        <v>0</v>
      </c>
      <c r="BW5" s="12" t="s">
        <v>59</v>
      </c>
      <c r="BX5" s="12" t="s">
        <v>60</v>
      </c>
      <c r="BY5" s="12" t="s">
        <v>0</v>
      </c>
      <c r="BZ5" s="12" t="s">
        <v>59</v>
      </c>
      <c r="CA5" s="12" t="s">
        <v>60</v>
      </c>
      <c r="CB5" s="12" t="s">
        <v>0</v>
      </c>
      <c r="CC5" s="12" t="s">
        <v>59</v>
      </c>
      <c r="CD5" s="12" t="s">
        <v>60</v>
      </c>
      <c r="CE5" s="12" t="s">
        <v>0</v>
      </c>
      <c r="CF5" s="12" t="s">
        <v>59</v>
      </c>
      <c r="CG5" s="12" t="s">
        <v>60</v>
      </c>
      <c r="CH5" s="12" t="s">
        <v>0</v>
      </c>
      <c r="CI5" s="12" t="s">
        <v>59</v>
      </c>
      <c r="CJ5" s="12" t="s">
        <v>60</v>
      </c>
      <c r="CK5" s="12" t="s">
        <v>0</v>
      </c>
      <c r="CL5" s="12" t="s">
        <v>59</v>
      </c>
      <c r="CM5" s="12" t="s">
        <v>60</v>
      </c>
      <c r="CN5" s="12" t="s">
        <v>0</v>
      </c>
      <c r="CO5" s="12" t="s">
        <v>59</v>
      </c>
      <c r="CP5" s="12" t="s">
        <v>60</v>
      </c>
      <c r="CQ5" s="12" t="s">
        <v>0</v>
      </c>
      <c r="CR5" s="12" t="s">
        <v>59</v>
      </c>
      <c r="CS5" s="12" t="s">
        <v>60</v>
      </c>
      <c r="CT5" s="12" t="s">
        <v>0</v>
      </c>
      <c r="CU5" s="12" t="s">
        <v>59</v>
      </c>
      <c r="CV5" s="12" t="s">
        <v>60</v>
      </c>
      <c r="CW5" s="12" t="s">
        <v>0</v>
      </c>
      <c r="CX5" s="12" t="s">
        <v>59</v>
      </c>
      <c r="CY5" s="12" t="s">
        <v>60</v>
      </c>
      <c r="CZ5" s="12" t="s">
        <v>0</v>
      </c>
      <c r="DA5" s="12" t="s">
        <v>59</v>
      </c>
      <c r="DB5" s="12" t="s">
        <v>60</v>
      </c>
      <c r="DE5" s="12" t="s">
        <v>0</v>
      </c>
      <c r="DF5" s="12" t="s">
        <v>59</v>
      </c>
      <c r="DG5" s="12" t="s">
        <v>60</v>
      </c>
      <c r="DH5" s="12" t="s">
        <v>0</v>
      </c>
      <c r="DI5" s="12" t="s">
        <v>59</v>
      </c>
      <c r="DJ5" s="12" t="s">
        <v>60</v>
      </c>
      <c r="DK5" s="12" t="s">
        <v>0</v>
      </c>
      <c r="DL5" s="12" t="s">
        <v>59</v>
      </c>
      <c r="DM5" s="12" t="s">
        <v>60</v>
      </c>
      <c r="DN5" s="12" t="s">
        <v>0</v>
      </c>
      <c r="DO5" s="12" t="s">
        <v>59</v>
      </c>
      <c r="DP5" s="12" t="s">
        <v>60</v>
      </c>
      <c r="DQ5" s="12" t="s">
        <v>0</v>
      </c>
      <c r="DR5" s="12" t="s">
        <v>59</v>
      </c>
      <c r="DS5" s="12" t="s">
        <v>60</v>
      </c>
      <c r="DT5" s="12" t="s">
        <v>0</v>
      </c>
      <c r="DU5" s="12" t="s">
        <v>59</v>
      </c>
      <c r="DV5" s="12" t="s">
        <v>60</v>
      </c>
      <c r="DW5" s="12" t="s">
        <v>0</v>
      </c>
      <c r="DX5" s="12" t="s">
        <v>59</v>
      </c>
      <c r="DY5" s="12" t="s">
        <v>60</v>
      </c>
      <c r="DZ5" s="12" t="s">
        <v>0</v>
      </c>
      <c r="EA5" s="12" t="s">
        <v>59</v>
      </c>
      <c r="EB5" s="12" t="s">
        <v>60</v>
      </c>
      <c r="EC5" s="12" t="s">
        <v>0</v>
      </c>
      <c r="ED5" s="12" t="s">
        <v>59</v>
      </c>
      <c r="EE5" s="12" t="s">
        <v>60</v>
      </c>
      <c r="EF5" s="12" t="s">
        <v>0</v>
      </c>
      <c r="EG5" s="12" t="s">
        <v>59</v>
      </c>
      <c r="EH5" s="12" t="s">
        <v>60</v>
      </c>
      <c r="EI5" s="12" t="s">
        <v>0</v>
      </c>
      <c r="EJ5" s="12" t="s">
        <v>59</v>
      </c>
      <c r="EK5" s="12" t="s">
        <v>60</v>
      </c>
      <c r="EL5" s="12" t="s">
        <v>0</v>
      </c>
      <c r="EM5" s="12" t="s">
        <v>59</v>
      </c>
      <c r="EN5" s="12" t="s">
        <v>60</v>
      </c>
      <c r="EO5" s="12"/>
      <c r="EP5" s="12"/>
      <c r="EQ5" s="12" t="s">
        <v>0</v>
      </c>
      <c r="ER5" s="12" t="s">
        <v>59</v>
      </c>
      <c r="ES5" s="12" t="s">
        <v>60</v>
      </c>
      <c r="ET5" s="12" t="s">
        <v>0</v>
      </c>
      <c r="EU5" s="12" t="s">
        <v>59</v>
      </c>
      <c r="EV5" s="12" t="s">
        <v>60</v>
      </c>
      <c r="EW5" s="12" t="s">
        <v>0</v>
      </c>
      <c r="EX5" s="12" t="s">
        <v>59</v>
      </c>
      <c r="EY5" s="12" t="s">
        <v>60</v>
      </c>
      <c r="EZ5" s="12" t="s">
        <v>0</v>
      </c>
      <c r="FA5" s="12" t="s">
        <v>59</v>
      </c>
      <c r="FB5" s="12" t="s">
        <v>60</v>
      </c>
      <c r="FC5" s="57" t="s">
        <v>0</v>
      </c>
      <c r="FD5" s="57" t="s">
        <v>59</v>
      </c>
      <c r="FE5" s="57" t="s">
        <v>60</v>
      </c>
      <c r="FF5" s="58" t="s">
        <v>0</v>
      </c>
      <c r="FG5" s="58" t="s">
        <v>59</v>
      </c>
      <c r="FH5" s="58" t="s">
        <v>60</v>
      </c>
      <c r="FI5" s="59" t="s">
        <v>0</v>
      </c>
      <c r="FJ5" s="59" t="s">
        <v>59</v>
      </c>
      <c r="FK5" s="59" t="s">
        <v>60</v>
      </c>
      <c r="FL5" s="60" t="s">
        <v>0</v>
      </c>
      <c r="FM5" s="60" t="s">
        <v>59</v>
      </c>
      <c r="FN5" s="60" t="s">
        <v>60</v>
      </c>
      <c r="FO5" s="61" t="s">
        <v>0</v>
      </c>
      <c r="FP5" s="61" t="s">
        <v>59</v>
      </c>
      <c r="FQ5" s="61" t="s">
        <v>60</v>
      </c>
      <c r="FR5" s="63" t="s">
        <v>0</v>
      </c>
      <c r="FS5" s="63" t="s">
        <v>59</v>
      </c>
      <c r="FT5" s="63" t="s">
        <v>60</v>
      </c>
      <c r="FU5" s="100" t="s">
        <v>0</v>
      </c>
      <c r="FV5" s="100" t="s">
        <v>59</v>
      </c>
      <c r="FW5" s="100" t="s">
        <v>60</v>
      </c>
      <c r="FX5" s="101" t="s">
        <v>0</v>
      </c>
      <c r="FY5" s="101" t="s">
        <v>59</v>
      </c>
      <c r="FZ5" s="101" t="s">
        <v>60</v>
      </c>
    </row>
    <row r="6" spans="1:182" ht="14.25" customHeight="1">
      <c r="A6" s="13"/>
      <c r="B6" s="126" t="s">
        <v>2</v>
      </c>
      <c r="C6" s="126"/>
      <c r="D6" s="126" t="s">
        <v>2</v>
      </c>
      <c r="E6" s="126"/>
      <c r="F6" s="126" t="s">
        <v>2</v>
      </c>
      <c r="G6" s="126"/>
      <c r="H6" s="126" t="s">
        <v>2</v>
      </c>
      <c r="I6" s="126"/>
      <c r="J6" s="126" t="s">
        <v>2</v>
      </c>
      <c r="K6" s="126"/>
      <c r="L6" s="126" t="s">
        <v>2</v>
      </c>
      <c r="M6" s="126"/>
      <c r="N6" s="126" t="s">
        <v>2</v>
      </c>
      <c r="O6" s="126"/>
      <c r="P6" s="126" t="s">
        <v>2</v>
      </c>
      <c r="Q6" s="126"/>
      <c r="R6" s="126" t="s">
        <v>2</v>
      </c>
      <c r="S6" s="126"/>
      <c r="T6" s="131"/>
      <c r="U6" s="132"/>
      <c r="V6" s="133"/>
      <c r="W6" s="131"/>
      <c r="X6" s="132"/>
      <c r="Y6" s="133"/>
      <c r="Z6" s="131"/>
      <c r="AA6" s="132"/>
      <c r="AB6" s="133"/>
      <c r="AC6" s="131"/>
      <c r="AD6" s="132"/>
      <c r="AE6" s="133"/>
      <c r="AF6" s="14"/>
      <c r="AG6" s="131"/>
      <c r="AH6" s="132"/>
      <c r="AI6" s="133"/>
      <c r="AJ6" s="131"/>
      <c r="AK6" s="132"/>
      <c r="AL6" s="133"/>
      <c r="AM6" s="131"/>
      <c r="AN6" s="132"/>
      <c r="AO6" s="133"/>
      <c r="AP6" s="131"/>
      <c r="AQ6" s="132"/>
      <c r="AR6" s="133"/>
      <c r="AS6" s="131"/>
      <c r="AT6" s="132"/>
      <c r="AU6" s="133"/>
      <c r="AV6" s="131"/>
      <c r="AW6" s="132"/>
      <c r="AX6" s="133"/>
      <c r="AY6" s="131"/>
      <c r="AZ6" s="132"/>
      <c r="BA6" s="133"/>
      <c r="BB6" s="131"/>
      <c r="BC6" s="132"/>
      <c r="BD6" s="133"/>
      <c r="BE6" s="131"/>
      <c r="BF6" s="132"/>
      <c r="BG6" s="133"/>
      <c r="BH6" s="131"/>
      <c r="BI6" s="132"/>
      <c r="BJ6" s="133"/>
      <c r="BK6" s="131"/>
      <c r="BL6" s="132"/>
      <c r="BM6" s="133"/>
      <c r="BN6" s="131"/>
      <c r="BO6" s="132"/>
      <c r="BP6" s="133"/>
      <c r="BS6" s="131"/>
      <c r="BT6" s="132"/>
      <c r="BU6" s="133"/>
      <c r="BV6" s="131"/>
      <c r="BW6" s="132"/>
      <c r="BX6" s="133"/>
      <c r="BY6" s="131"/>
      <c r="BZ6" s="132"/>
      <c r="CA6" s="133"/>
      <c r="CB6" s="131"/>
      <c r="CC6" s="132"/>
      <c r="CD6" s="133"/>
      <c r="CE6" s="131"/>
      <c r="CF6" s="132"/>
      <c r="CG6" s="133"/>
      <c r="CH6" s="131"/>
      <c r="CI6" s="132"/>
      <c r="CJ6" s="133"/>
      <c r="CK6" s="131"/>
      <c r="CL6" s="132"/>
      <c r="CM6" s="133"/>
      <c r="CN6" s="131"/>
      <c r="CO6" s="132"/>
      <c r="CP6" s="133"/>
      <c r="CQ6" s="131"/>
      <c r="CR6" s="132"/>
      <c r="CS6" s="133"/>
      <c r="CT6" s="131"/>
      <c r="CU6" s="132"/>
      <c r="CV6" s="133"/>
      <c r="CW6" s="131"/>
      <c r="CX6" s="132"/>
      <c r="CY6" s="133"/>
      <c r="CZ6" s="131"/>
      <c r="DA6" s="132"/>
      <c r="DB6" s="133"/>
      <c r="DE6" s="131"/>
      <c r="DF6" s="132"/>
      <c r="DG6" s="133"/>
      <c r="DH6" s="131"/>
      <c r="DI6" s="132"/>
      <c r="DJ6" s="133"/>
      <c r="DK6" s="131"/>
      <c r="DL6" s="132"/>
      <c r="DM6" s="133"/>
      <c r="DN6" s="131"/>
      <c r="DO6" s="132"/>
      <c r="DP6" s="133"/>
      <c r="DQ6" s="131"/>
      <c r="DR6" s="132"/>
      <c r="DS6" s="133"/>
      <c r="DT6" s="131"/>
      <c r="DU6" s="132"/>
      <c r="DV6" s="133"/>
      <c r="DW6" s="131"/>
      <c r="DX6" s="132"/>
      <c r="DY6" s="133"/>
      <c r="DZ6" s="131"/>
      <c r="EA6" s="132"/>
      <c r="EB6" s="133"/>
      <c r="EC6" s="131"/>
      <c r="ED6" s="132"/>
      <c r="EE6" s="133"/>
      <c r="EF6" s="131"/>
      <c r="EG6" s="132"/>
      <c r="EH6" s="133"/>
      <c r="EI6" s="131"/>
      <c r="EJ6" s="132"/>
      <c r="EK6" s="133"/>
      <c r="EL6" s="131"/>
      <c r="EM6" s="132"/>
      <c r="EN6" s="133"/>
      <c r="EQ6" s="131"/>
      <c r="ER6" s="132"/>
      <c r="ES6" s="133"/>
      <c r="ET6" s="131"/>
      <c r="EU6" s="132"/>
      <c r="EV6" s="133"/>
      <c r="EW6" s="131"/>
      <c r="EX6" s="132"/>
      <c r="EY6" s="133"/>
      <c r="EZ6" s="131"/>
      <c r="FA6" s="132"/>
      <c r="FB6" s="133"/>
      <c r="FC6" s="131"/>
      <c r="FD6" s="132"/>
      <c r="FE6" s="133"/>
      <c r="FF6" s="131"/>
      <c r="FG6" s="132"/>
      <c r="FH6" s="133"/>
      <c r="FI6" s="131"/>
      <c r="FJ6" s="132"/>
      <c r="FK6" s="133"/>
      <c r="FL6" s="131"/>
      <c r="FM6" s="132"/>
      <c r="FN6" s="133"/>
      <c r="FO6" s="131"/>
      <c r="FP6" s="132"/>
      <c r="FQ6" s="133"/>
      <c r="FR6" s="126"/>
      <c r="FS6" s="126"/>
      <c r="FT6" s="127"/>
      <c r="FU6" s="126"/>
      <c r="FV6" s="126"/>
      <c r="FW6" s="127"/>
      <c r="FX6" s="126"/>
      <c r="FY6" s="126"/>
      <c r="FZ6" s="127"/>
    </row>
    <row r="7" spans="1:182" s="1" customFormat="1" ht="18" customHeight="1">
      <c r="A7" s="12"/>
      <c r="B7" s="15" t="s">
        <v>17</v>
      </c>
      <c r="C7" s="16">
        <v>7351.86</v>
      </c>
      <c r="D7" s="15" t="s">
        <v>17</v>
      </c>
      <c r="E7" s="16">
        <v>7351.86</v>
      </c>
      <c r="F7" s="15" t="s">
        <v>17</v>
      </c>
      <c r="G7" s="16">
        <v>7351.86</v>
      </c>
      <c r="H7" s="15" t="s">
        <v>17</v>
      </c>
      <c r="I7" s="16">
        <v>7351.86</v>
      </c>
      <c r="J7" s="15" t="s">
        <v>17</v>
      </c>
      <c r="K7" s="16">
        <v>7351.86</v>
      </c>
      <c r="L7" s="15" t="s">
        <v>17</v>
      </c>
      <c r="M7" s="16">
        <v>7351.86</v>
      </c>
      <c r="N7" s="15" t="s">
        <v>17</v>
      </c>
      <c r="O7" s="16">
        <v>7351.86</v>
      </c>
      <c r="P7" s="15" t="s">
        <v>17</v>
      </c>
      <c r="Q7" s="16">
        <v>7351.86</v>
      </c>
      <c r="R7" s="15" t="s">
        <v>17</v>
      </c>
      <c r="S7" s="17">
        <f>C7+E7+G7+I7+K7+M7+O7+Q7</f>
        <v>58814.88</v>
      </c>
      <c r="T7" s="18" t="s">
        <v>61</v>
      </c>
      <c r="U7" s="15"/>
      <c r="V7" s="19">
        <v>7351.86</v>
      </c>
      <c r="W7" s="18" t="s">
        <v>61</v>
      </c>
      <c r="X7" s="20"/>
      <c r="Y7" s="19">
        <v>7351.86</v>
      </c>
      <c r="Z7" s="18" t="s">
        <v>61</v>
      </c>
      <c r="AA7" s="20"/>
      <c r="AB7" s="19">
        <v>7351.86</v>
      </c>
      <c r="AC7" s="18" t="s">
        <v>61</v>
      </c>
      <c r="AD7" s="15"/>
      <c r="AE7" s="19">
        <v>7351.86</v>
      </c>
      <c r="AF7" s="19"/>
      <c r="AG7" s="18" t="s">
        <v>61</v>
      </c>
      <c r="AH7" s="15"/>
      <c r="AI7" s="19">
        <v>7003.61</v>
      </c>
      <c r="AJ7" s="18" t="s">
        <v>61</v>
      </c>
      <c r="AK7" s="15"/>
      <c r="AL7" s="19">
        <v>7003.61</v>
      </c>
      <c r="AM7" s="18" t="s">
        <v>61</v>
      </c>
      <c r="AN7" s="15"/>
      <c r="AO7" s="19">
        <v>7003.61</v>
      </c>
      <c r="AP7" s="18" t="s">
        <v>61</v>
      </c>
      <c r="AQ7" s="15"/>
      <c r="AR7" s="19">
        <v>7003.61</v>
      </c>
      <c r="AS7" s="18" t="s">
        <v>61</v>
      </c>
      <c r="AT7" s="15"/>
      <c r="AU7" s="19">
        <v>7003.61</v>
      </c>
      <c r="AV7" s="18" t="s">
        <v>61</v>
      </c>
      <c r="AW7" s="15"/>
      <c r="AX7" s="19">
        <v>7003.61</v>
      </c>
      <c r="AY7" s="18" t="s">
        <v>61</v>
      </c>
      <c r="AZ7" s="15"/>
      <c r="BA7" s="19">
        <v>7003.61</v>
      </c>
      <c r="BB7" s="18" t="s">
        <v>61</v>
      </c>
      <c r="BC7" s="15"/>
      <c r="BD7" s="19">
        <v>7003.61</v>
      </c>
      <c r="BE7" s="18" t="s">
        <v>61</v>
      </c>
      <c r="BF7" s="15"/>
      <c r="BG7" s="19">
        <v>7003.61</v>
      </c>
      <c r="BH7" s="18" t="s">
        <v>61</v>
      </c>
      <c r="BI7" s="15"/>
      <c r="BJ7" s="19">
        <v>7003.61</v>
      </c>
      <c r="BK7" s="18" t="s">
        <v>61</v>
      </c>
      <c r="BL7" s="15"/>
      <c r="BM7" s="19">
        <v>7003.61</v>
      </c>
      <c r="BN7" s="18" t="s">
        <v>61</v>
      </c>
      <c r="BO7" s="15"/>
      <c r="BP7" s="19">
        <v>7003.61</v>
      </c>
      <c r="BQ7" s="10"/>
      <c r="BR7" s="10"/>
      <c r="BS7" s="18" t="s">
        <v>126</v>
      </c>
      <c r="BT7" s="15"/>
      <c r="BU7" s="19">
        <v>7183.69</v>
      </c>
      <c r="BV7" s="18" t="s">
        <v>126</v>
      </c>
      <c r="BW7" s="15"/>
      <c r="BX7" s="19">
        <v>7183.69</v>
      </c>
      <c r="BY7" s="18" t="s">
        <v>126</v>
      </c>
      <c r="BZ7" s="15"/>
      <c r="CA7" s="19">
        <v>7183.69</v>
      </c>
      <c r="CB7" s="18" t="s">
        <v>126</v>
      </c>
      <c r="CC7" s="15"/>
      <c r="CD7" s="19">
        <v>7183.69</v>
      </c>
      <c r="CE7" s="18" t="s">
        <v>126</v>
      </c>
      <c r="CF7" s="15"/>
      <c r="CG7" s="19">
        <v>7183.69</v>
      </c>
      <c r="CH7" s="18" t="s">
        <v>126</v>
      </c>
      <c r="CI7" s="15"/>
      <c r="CJ7" s="19">
        <v>7183.69</v>
      </c>
      <c r="CK7" s="18" t="s">
        <v>126</v>
      </c>
      <c r="CL7" s="15"/>
      <c r="CM7" s="19">
        <v>7183.69</v>
      </c>
      <c r="CN7" s="18" t="s">
        <v>126</v>
      </c>
      <c r="CO7" s="15"/>
      <c r="CP7" s="19">
        <v>7183.69</v>
      </c>
      <c r="CQ7" s="18" t="s">
        <v>126</v>
      </c>
      <c r="CR7" s="15"/>
      <c r="CS7" s="19">
        <v>7183.69</v>
      </c>
      <c r="CT7" s="18" t="s">
        <v>126</v>
      </c>
      <c r="CU7" s="15"/>
      <c r="CV7" s="19">
        <v>7183.69</v>
      </c>
      <c r="CW7" s="18" t="s">
        <v>126</v>
      </c>
      <c r="CX7" s="15"/>
      <c r="CY7" s="19">
        <v>7183.69</v>
      </c>
      <c r="CZ7" s="18" t="s">
        <v>126</v>
      </c>
      <c r="DA7" s="15"/>
      <c r="DB7" s="19">
        <v>7183.69</v>
      </c>
      <c r="DC7" s="10"/>
      <c r="DD7" s="10"/>
      <c r="DE7" s="18" t="s">
        <v>126</v>
      </c>
      <c r="DF7" s="15"/>
      <c r="DG7" s="19">
        <v>8064.27</v>
      </c>
      <c r="DH7" s="18" t="s">
        <v>126</v>
      </c>
      <c r="DI7" s="15"/>
      <c r="DJ7" s="19">
        <v>8064.27</v>
      </c>
      <c r="DK7" s="18" t="s">
        <v>126</v>
      </c>
      <c r="DL7" s="15"/>
      <c r="DM7" s="19">
        <v>8064.27</v>
      </c>
      <c r="DN7" s="18" t="s">
        <v>126</v>
      </c>
      <c r="DO7" s="15"/>
      <c r="DP7" s="19">
        <v>8064.27</v>
      </c>
      <c r="DQ7" s="18" t="s">
        <v>126</v>
      </c>
      <c r="DR7" s="15"/>
      <c r="DS7" s="19">
        <v>8064.27</v>
      </c>
      <c r="DT7" s="18" t="s">
        <v>126</v>
      </c>
      <c r="DU7" s="15"/>
      <c r="DV7" s="19">
        <v>8064.27</v>
      </c>
      <c r="DW7" s="18" t="s">
        <v>126</v>
      </c>
      <c r="DX7" s="15"/>
      <c r="DY7" s="19">
        <v>8064.27</v>
      </c>
      <c r="DZ7" s="18" t="s">
        <v>126</v>
      </c>
      <c r="EA7" s="15"/>
      <c r="EB7" s="19">
        <v>8064.27</v>
      </c>
      <c r="EC7" s="18" t="s">
        <v>126</v>
      </c>
      <c r="ED7" s="15"/>
      <c r="EE7" s="19">
        <v>8064.27</v>
      </c>
      <c r="EF7" s="18" t="s">
        <v>126</v>
      </c>
      <c r="EG7" s="15"/>
      <c r="EH7" s="19">
        <v>8064.27</v>
      </c>
      <c r="EI7" s="18" t="s">
        <v>126</v>
      </c>
      <c r="EJ7" s="15"/>
      <c r="EK7" s="19">
        <v>8064.27</v>
      </c>
      <c r="EL7" s="18" t="s">
        <v>126</v>
      </c>
      <c r="EM7" s="15"/>
      <c r="EN7" s="19">
        <v>8064.27</v>
      </c>
      <c r="EO7" s="19"/>
      <c r="EP7" s="19"/>
      <c r="EQ7" s="55" t="s">
        <v>126</v>
      </c>
      <c r="ER7" s="15"/>
      <c r="ES7" s="96">
        <v>8643.04</v>
      </c>
      <c r="ET7" s="55" t="s">
        <v>126</v>
      </c>
      <c r="EU7" s="15"/>
      <c r="EV7" s="96">
        <v>8643.04</v>
      </c>
      <c r="EW7" s="55" t="s">
        <v>126</v>
      </c>
      <c r="EX7" s="15"/>
      <c r="EY7" s="96">
        <v>8643.04</v>
      </c>
      <c r="EZ7" s="55" t="s">
        <v>126</v>
      </c>
      <c r="FA7" s="15"/>
      <c r="FB7" s="96">
        <v>8643.04</v>
      </c>
      <c r="FC7" s="55" t="s">
        <v>126</v>
      </c>
      <c r="FD7" s="15"/>
      <c r="FE7" s="96">
        <v>8643.04</v>
      </c>
      <c r="FF7" s="55" t="s">
        <v>126</v>
      </c>
      <c r="FG7" s="15"/>
      <c r="FH7" s="96">
        <v>8643.04</v>
      </c>
      <c r="FI7" s="55" t="s">
        <v>126</v>
      </c>
      <c r="FJ7" s="15"/>
      <c r="FK7" s="96">
        <v>8643.04</v>
      </c>
      <c r="FL7" s="55" t="s">
        <v>126</v>
      </c>
      <c r="FM7" s="15"/>
      <c r="FN7" s="96">
        <v>8643.04</v>
      </c>
      <c r="FO7" s="55" t="s">
        <v>126</v>
      </c>
      <c r="FP7" s="15"/>
      <c r="FQ7" s="96">
        <v>8643.04</v>
      </c>
      <c r="FR7" s="55" t="s">
        <v>126</v>
      </c>
      <c r="FS7" s="15"/>
      <c r="FT7" s="96">
        <v>8643.04</v>
      </c>
      <c r="FU7" s="55" t="s">
        <v>126</v>
      </c>
      <c r="FV7" s="15"/>
      <c r="FW7" s="96">
        <v>8643.04</v>
      </c>
      <c r="FX7" s="55" t="s">
        <v>126</v>
      </c>
      <c r="FY7" s="15"/>
      <c r="FZ7" s="96">
        <v>8643.04</v>
      </c>
    </row>
    <row r="8" spans="1:182" s="1" customFormat="1" ht="22.5" customHeight="1">
      <c r="A8" s="12"/>
      <c r="B8" s="15" t="s">
        <v>17</v>
      </c>
      <c r="C8" s="16">
        <f>SUM(C9:C13)</f>
        <v>928.6500000000001</v>
      </c>
      <c r="D8" s="15" t="s">
        <v>17</v>
      </c>
      <c r="E8" s="16">
        <f>SUM(E9:E13)</f>
        <v>928.6500000000001</v>
      </c>
      <c r="F8" s="15" t="s">
        <v>17</v>
      </c>
      <c r="G8" s="16">
        <f>SUM(G9:G13)</f>
        <v>928.6500000000001</v>
      </c>
      <c r="H8" s="15" t="s">
        <v>17</v>
      </c>
      <c r="I8" s="16">
        <f>SUM(I9:I13)</f>
        <v>928.6500000000001</v>
      </c>
      <c r="J8" s="15" t="s">
        <v>17</v>
      </c>
      <c r="K8" s="16">
        <f>SUM(K9:K13)</f>
        <v>928.6500000000001</v>
      </c>
      <c r="L8" s="15" t="s">
        <v>17</v>
      </c>
      <c r="M8" s="16">
        <f>SUM(M9:M13)</f>
        <v>928.6500000000001</v>
      </c>
      <c r="N8" s="15" t="s">
        <v>17</v>
      </c>
      <c r="O8" s="16">
        <f>SUM(O9:O13)</f>
        <v>928.6500000000001</v>
      </c>
      <c r="P8" s="15" t="s">
        <v>17</v>
      </c>
      <c r="Q8" s="16">
        <f>SUM(Q9:Q13)</f>
        <v>928.6500000000001</v>
      </c>
      <c r="R8" s="15" t="s">
        <v>17</v>
      </c>
      <c r="S8" s="17">
        <f aca="true" t="shared" si="0" ref="S8:S36">C8+E8+G8+I8+K8+M8+O8+Q8</f>
        <v>7429.199999999999</v>
      </c>
      <c r="T8" s="18" t="s">
        <v>4</v>
      </c>
      <c r="U8" s="20" t="s">
        <v>112</v>
      </c>
      <c r="V8" s="19">
        <v>126.97</v>
      </c>
      <c r="W8" s="15" t="s">
        <v>62</v>
      </c>
      <c r="X8" s="16" t="s">
        <v>63</v>
      </c>
      <c r="Y8" s="16">
        <v>673.83</v>
      </c>
      <c r="Z8" s="15" t="s">
        <v>83</v>
      </c>
      <c r="AA8" s="16" t="s">
        <v>84</v>
      </c>
      <c r="AB8" s="16">
        <v>4655.51</v>
      </c>
      <c r="AC8" s="15" t="s">
        <v>92</v>
      </c>
      <c r="AD8" s="16" t="s">
        <v>93</v>
      </c>
      <c r="AE8" s="16">
        <f>6377.17/10</f>
        <v>637.717</v>
      </c>
      <c r="AF8" s="16"/>
      <c r="AG8" s="15" t="s">
        <v>95</v>
      </c>
      <c r="AH8" s="16" t="s">
        <v>96</v>
      </c>
      <c r="AI8" s="16">
        <f>3156.9/12</f>
        <v>263.075</v>
      </c>
      <c r="AJ8" s="18" t="s">
        <v>83</v>
      </c>
      <c r="AK8" s="20" t="s">
        <v>113</v>
      </c>
      <c r="AL8" s="19">
        <v>17496.19</v>
      </c>
      <c r="AM8" s="18" t="s">
        <v>128</v>
      </c>
      <c r="AN8" s="20" t="s">
        <v>129</v>
      </c>
      <c r="AO8" s="19">
        <v>4710.91</v>
      </c>
      <c r="AP8" s="18" t="s">
        <v>131</v>
      </c>
      <c r="AQ8" s="18" t="s">
        <v>132</v>
      </c>
      <c r="AR8" s="18">
        <v>257.98</v>
      </c>
      <c r="AS8" s="15" t="s">
        <v>148</v>
      </c>
      <c r="AT8" s="16" t="s">
        <v>149</v>
      </c>
      <c r="AU8" s="16">
        <v>368.57</v>
      </c>
      <c r="AV8" s="15" t="s">
        <v>171</v>
      </c>
      <c r="AW8" s="16" t="s">
        <v>172</v>
      </c>
      <c r="AX8" s="16">
        <v>13661.1</v>
      </c>
      <c r="AY8" s="15" t="s">
        <v>157</v>
      </c>
      <c r="AZ8" s="16" t="s">
        <v>190</v>
      </c>
      <c r="BA8" s="16">
        <v>964.19</v>
      </c>
      <c r="BB8" s="18" t="s">
        <v>182</v>
      </c>
      <c r="BC8" s="20" t="s">
        <v>181</v>
      </c>
      <c r="BD8" s="19">
        <v>90.23</v>
      </c>
      <c r="BE8" s="18" t="s">
        <v>194</v>
      </c>
      <c r="BF8" s="20" t="s">
        <v>195</v>
      </c>
      <c r="BG8" s="19">
        <v>581.82</v>
      </c>
      <c r="BH8" s="18" t="s">
        <v>206</v>
      </c>
      <c r="BI8" s="20" t="s">
        <v>207</v>
      </c>
      <c r="BJ8" s="19">
        <v>338.76</v>
      </c>
      <c r="BK8" s="19" t="s">
        <v>204</v>
      </c>
      <c r="BL8" s="18" t="s">
        <v>216</v>
      </c>
      <c r="BM8" s="16">
        <v>1064.66</v>
      </c>
      <c r="BN8" s="18" t="s">
        <v>225</v>
      </c>
      <c r="BO8" s="20" t="s">
        <v>226</v>
      </c>
      <c r="BP8" s="19">
        <v>3213.35</v>
      </c>
      <c r="BQ8" s="10"/>
      <c r="BR8" s="10"/>
      <c r="BS8" s="18" t="s">
        <v>61</v>
      </c>
      <c r="BT8" s="21"/>
      <c r="BU8" s="21">
        <v>10535.4</v>
      </c>
      <c r="BV8" s="18" t="s">
        <v>61</v>
      </c>
      <c r="BW8" s="21"/>
      <c r="BX8" s="21">
        <v>10535.4</v>
      </c>
      <c r="BY8" s="18" t="s">
        <v>61</v>
      </c>
      <c r="BZ8" s="21"/>
      <c r="CA8" s="21">
        <v>10535.4</v>
      </c>
      <c r="CB8" s="18" t="s">
        <v>61</v>
      </c>
      <c r="CC8" s="21"/>
      <c r="CD8" s="21">
        <v>10535.4</v>
      </c>
      <c r="CE8" s="18" t="s">
        <v>61</v>
      </c>
      <c r="CF8" s="21"/>
      <c r="CG8" s="21">
        <v>10535.4</v>
      </c>
      <c r="CH8" s="18" t="s">
        <v>61</v>
      </c>
      <c r="CI8" s="21"/>
      <c r="CJ8" s="21">
        <v>10535.4</v>
      </c>
      <c r="CK8" s="18" t="s">
        <v>61</v>
      </c>
      <c r="CL8" s="21"/>
      <c r="CM8" s="21">
        <v>10535.4</v>
      </c>
      <c r="CN8" s="18" t="s">
        <v>61</v>
      </c>
      <c r="CO8" s="21"/>
      <c r="CP8" s="21">
        <v>10535.4</v>
      </c>
      <c r="CQ8" s="18" t="s">
        <v>61</v>
      </c>
      <c r="CR8" s="21"/>
      <c r="CS8" s="21">
        <v>10535.4</v>
      </c>
      <c r="CT8" s="18" t="s">
        <v>61</v>
      </c>
      <c r="CU8" s="21"/>
      <c r="CV8" s="21">
        <v>10535.4</v>
      </c>
      <c r="CW8" s="18" t="s">
        <v>61</v>
      </c>
      <c r="CX8" s="21"/>
      <c r="CY8" s="21">
        <v>10535.4</v>
      </c>
      <c r="CZ8" s="18" t="s">
        <v>61</v>
      </c>
      <c r="DA8" s="21"/>
      <c r="DB8" s="21">
        <v>10535.4</v>
      </c>
      <c r="DC8" s="10"/>
      <c r="DD8" s="10"/>
      <c r="DE8" s="18" t="s">
        <v>61</v>
      </c>
      <c r="DF8" s="21"/>
      <c r="DG8" s="21">
        <v>9453.33</v>
      </c>
      <c r="DH8" s="18" t="s">
        <v>61</v>
      </c>
      <c r="DI8" s="21"/>
      <c r="DJ8" s="21">
        <v>9453.33</v>
      </c>
      <c r="DK8" s="18" t="s">
        <v>61</v>
      </c>
      <c r="DL8" s="21"/>
      <c r="DM8" s="21">
        <v>9453.33</v>
      </c>
      <c r="DN8" s="18" t="s">
        <v>61</v>
      </c>
      <c r="DO8" s="21"/>
      <c r="DP8" s="21">
        <v>9453.33</v>
      </c>
      <c r="DQ8" s="18" t="s">
        <v>61</v>
      </c>
      <c r="DR8" s="21"/>
      <c r="DS8" s="21">
        <v>9453.33</v>
      </c>
      <c r="DT8" s="18" t="s">
        <v>61</v>
      </c>
      <c r="DU8" s="21"/>
      <c r="DV8" s="21">
        <v>9453.33</v>
      </c>
      <c r="DW8" s="18" t="s">
        <v>61</v>
      </c>
      <c r="DX8" s="21"/>
      <c r="DY8" s="21">
        <v>9453.33</v>
      </c>
      <c r="DZ8" s="18" t="s">
        <v>61</v>
      </c>
      <c r="EA8" s="21"/>
      <c r="EB8" s="21">
        <v>9453.33</v>
      </c>
      <c r="EC8" s="18" t="s">
        <v>61</v>
      </c>
      <c r="ED8" s="21"/>
      <c r="EE8" s="21">
        <v>9453.33</v>
      </c>
      <c r="EF8" s="18" t="s">
        <v>61</v>
      </c>
      <c r="EG8" s="21"/>
      <c r="EH8" s="21">
        <v>9453.33</v>
      </c>
      <c r="EI8" s="18" t="s">
        <v>61</v>
      </c>
      <c r="EJ8" s="21"/>
      <c r="EK8" s="21">
        <v>9453.33</v>
      </c>
      <c r="EL8" s="18" t="s">
        <v>61</v>
      </c>
      <c r="EM8" s="21"/>
      <c r="EN8" s="21">
        <v>9453.33</v>
      </c>
      <c r="EO8" s="21"/>
      <c r="EP8" s="21"/>
      <c r="EQ8" s="55" t="s">
        <v>61</v>
      </c>
      <c r="ER8" s="21"/>
      <c r="ES8" s="97">
        <v>11884.18</v>
      </c>
      <c r="ET8" s="55" t="s">
        <v>61</v>
      </c>
      <c r="EU8" s="21"/>
      <c r="EV8" s="97">
        <v>11884.18</v>
      </c>
      <c r="EW8" s="55" t="s">
        <v>61</v>
      </c>
      <c r="EX8" s="21"/>
      <c r="EY8" s="97">
        <v>11884.18</v>
      </c>
      <c r="EZ8" s="55" t="s">
        <v>61</v>
      </c>
      <c r="FA8" s="21"/>
      <c r="FB8" s="97">
        <v>11884.18</v>
      </c>
      <c r="FC8" s="55" t="s">
        <v>61</v>
      </c>
      <c r="FD8" s="21"/>
      <c r="FE8" s="97">
        <v>11884.18</v>
      </c>
      <c r="FF8" s="55" t="s">
        <v>61</v>
      </c>
      <c r="FG8" s="21"/>
      <c r="FH8" s="97">
        <v>11884.18</v>
      </c>
      <c r="FI8" s="55" t="s">
        <v>61</v>
      </c>
      <c r="FJ8" s="21"/>
      <c r="FK8" s="97">
        <v>11884.18</v>
      </c>
      <c r="FL8" s="55" t="s">
        <v>61</v>
      </c>
      <c r="FM8" s="21"/>
      <c r="FN8" s="97">
        <v>11884.18</v>
      </c>
      <c r="FO8" s="55" t="s">
        <v>61</v>
      </c>
      <c r="FP8" s="21"/>
      <c r="FQ8" s="97">
        <v>11884.18</v>
      </c>
      <c r="FR8" s="55" t="s">
        <v>61</v>
      </c>
      <c r="FS8" s="21"/>
      <c r="FT8" s="97">
        <v>11884.18</v>
      </c>
      <c r="FU8" s="55" t="s">
        <v>61</v>
      </c>
      <c r="FV8" s="21"/>
      <c r="FW8" s="97">
        <v>11884.18</v>
      </c>
      <c r="FX8" s="55" t="s">
        <v>61</v>
      </c>
      <c r="FY8" s="21"/>
      <c r="FZ8" s="97">
        <v>11884.18</v>
      </c>
    </row>
    <row r="9" spans="1:182" ht="20.25" customHeight="1">
      <c r="A9" s="15"/>
      <c r="B9" s="15" t="s">
        <v>17</v>
      </c>
      <c r="C9" s="22">
        <v>735.19</v>
      </c>
      <c r="D9" s="15" t="s">
        <v>17</v>
      </c>
      <c r="E9" s="22">
        <v>735.19</v>
      </c>
      <c r="F9" s="15" t="s">
        <v>17</v>
      </c>
      <c r="G9" s="22">
        <v>735.19</v>
      </c>
      <c r="H9" s="15" t="s">
        <v>17</v>
      </c>
      <c r="I9" s="22">
        <v>735.19</v>
      </c>
      <c r="J9" s="15" t="s">
        <v>17</v>
      </c>
      <c r="K9" s="22">
        <v>735.19</v>
      </c>
      <c r="L9" s="15" t="s">
        <v>17</v>
      </c>
      <c r="M9" s="22">
        <v>735.19</v>
      </c>
      <c r="N9" s="15" t="s">
        <v>17</v>
      </c>
      <c r="O9" s="22">
        <v>735.19</v>
      </c>
      <c r="P9" s="15" t="s">
        <v>17</v>
      </c>
      <c r="Q9" s="22">
        <v>735.19</v>
      </c>
      <c r="R9" s="15" t="s">
        <v>17</v>
      </c>
      <c r="S9" s="17">
        <f t="shared" si="0"/>
        <v>5881.52</v>
      </c>
      <c r="T9" s="15" t="s">
        <v>6</v>
      </c>
      <c r="U9" s="16"/>
      <c r="V9" s="16">
        <v>735.19</v>
      </c>
      <c r="W9" s="15" t="s">
        <v>64</v>
      </c>
      <c r="X9" s="16" t="s">
        <v>65</v>
      </c>
      <c r="Y9" s="22">
        <v>721.03</v>
      </c>
      <c r="Z9" s="15" t="s">
        <v>85</v>
      </c>
      <c r="AA9" s="16" t="s">
        <v>86</v>
      </c>
      <c r="AB9" s="22">
        <v>721.03</v>
      </c>
      <c r="AC9" s="15" t="s">
        <v>85</v>
      </c>
      <c r="AD9" s="16" t="s">
        <v>94</v>
      </c>
      <c r="AE9" s="22">
        <f>5897.26/8</f>
        <v>737.1575</v>
      </c>
      <c r="AF9" s="22"/>
      <c r="AG9" s="15" t="s">
        <v>98</v>
      </c>
      <c r="AH9" s="16" t="s">
        <v>99</v>
      </c>
      <c r="AI9" s="16">
        <v>1409.18</v>
      </c>
      <c r="AJ9" s="15" t="s">
        <v>114</v>
      </c>
      <c r="AK9" s="16" t="s">
        <v>115</v>
      </c>
      <c r="AL9" s="16">
        <v>1998.44</v>
      </c>
      <c r="AM9" s="15" t="s">
        <v>154</v>
      </c>
      <c r="AN9" s="16" t="s">
        <v>155</v>
      </c>
      <c r="AO9" s="16">
        <v>126.97</v>
      </c>
      <c r="AP9" s="15" t="s">
        <v>133</v>
      </c>
      <c r="AQ9" s="16" t="s">
        <v>134</v>
      </c>
      <c r="AR9" s="16">
        <v>417.81</v>
      </c>
      <c r="AS9" s="15" t="s">
        <v>150</v>
      </c>
      <c r="AT9" s="16" t="s">
        <v>151</v>
      </c>
      <c r="AU9" s="16">
        <v>1077.23</v>
      </c>
      <c r="AV9" s="15" t="s">
        <v>175</v>
      </c>
      <c r="AW9" s="16" t="s">
        <v>176</v>
      </c>
      <c r="AX9" s="16">
        <v>1630.03</v>
      </c>
      <c r="AY9" s="12" t="s">
        <v>3</v>
      </c>
      <c r="AZ9" s="16"/>
      <c r="BA9" s="16">
        <v>6229.73</v>
      </c>
      <c r="BB9" s="15" t="s">
        <v>183</v>
      </c>
      <c r="BC9" s="16" t="s">
        <v>184</v>
      </c>
      <c r="BD9" s="16">
        <v>1539.74</v>
      </c>
      <c r="BE9" s="15" t="s">
        <v>196</v>
      </c>
      <c r="BF9" s="16" t="s">
        <v>197</v>
      </c>
      <c r="BG9" s="16">
        <v>180.46</v>
      </c>
      <c r="BH9" s="15" t="s">
        <v>208</v>
      </c>
      <c r="BI9" s="16" t="s">
        <v>207</v>
      </c>
      <c r="BJ9" s="16">
        <v>4056.01</v>
      </c>
      <c r="BK9" s="15" t="s">
        <v>217</v>
      </c>
      <c r="BL9" s="16" t="s">
        <v>218</v>
      </c>
      <c r="BM9" s="16">
        <v>1081.67</v>
      </c>
      <c r="BN9" s="15" t="s">
        <v>221</v>
      </c>
      <c r="BO9" s="16" t="s">
        <v>227</v>
      </c>
      <c r="BP9" s="16">
        <v>25458.48</v>
      </c>
      <c r="BS9" s="15" t="s">
        <v>187</v>
      </c>
      <c r="BT9" s="16"/>
      <c r="BU9" s="16">
        <v>115.87</v>
      </c>
      <c r="BV9" s="15" t="s">
        <v>264</v>
      </c>
      <c r="BW9" s="16" t="s">
        <v>266</v>
      </c>
      <c r="BX9" s="16">
        <v>596.48</v>
      </c>
      <c r="BY9" s="15" t="s">
        <v>275</v>
      </c>
      <c r="BZ9" s="16" t="s">
        <v>276</v>
      </c>
      <c r="CA9" s="16">
        <v>5697.44</v>
      </c>
      <c r="CB9" s="18" t="s">
        <v>288</v>
      </c>
      <c r="CC9" s="18" t="s">
        <v>289</v>
      </c>
      <c r="CD9" s="18">
        <v>254.88</v>
      </c>
      <c r="CE9" s="18" t="s">
        <v>204</v>
      </c>
      <c r="CF9" s="18" t="s">
        <v>298</v>
      </c>
      <c r="CG9" s="18">
        <v>1064.66</v>
      </c>
      <c r="CH9" s="18" t="s">
        <v>310</v>
      </c>
      <c r="CI9" s="18" t="s">
        <v>311</v>
      </c>
      <c r="CJ9" s="18">
        <v>387.88</v>
      </c>
      <c r="CK9" s="18" t="s">
        <v>321</v>
      </c>
      <c r="CL9" s="18" t="s">
        <v>322</v>
      </c>
      <c r="CM9" s="18">
        <v>347.17</v>
      </c>
      <c r="CN9" s="18" t="s">
        <v>300</v>
      </c>
      <c r="CO9" s="16" t="s">
        <v>327</v>
      </c>
      <c r="CP9" s="21">
        <v>193.94</v>
      </c>
      <c r="CQ9" s="18" t="s">
        <v>331</v>
      </c>
      <c r="CR9" s="16" t="s">
        <v>332</v>
      </c>
      <c r="CS9" s="21">
        <v>387.88</v>
      </c>
      <c r="CT9" s="18" t="s">
        <v>300</v>
      </c>
      <c r="CU9" s="16" t="s">
        <v>334</v>
      </c>
      <c r="CV9" s="21">
        <v>387.88</v>
      </c>
      <c r="CW9" s="18" t="s">
        <v>340</v>
      </c>
      <c r="CX9" s="16" t="s">
        <v>341</v>
      </c>
      <c r="CY9" s="21">
        <v>657.74</v>
      </c>
      <c r="CZ9" s="18" t="s">
        <v>351</v>
      </c>
      <c r="DA9" s="16" t="s">
        <v>352</v>
      </c>
      <c r="DB9" s="21">
        <v>193.94</v>
      </c>
      <c r="DE9" s="18" t="s">
        <v>361</v>
      </c>
      <c r="DF9" s="16" t="s">
        <v>362</v>
      </c>
      <c r="DG9" s="21">
        <v>330.46</v>
      </c>
      <c r="DH9" s="18" t="s">
        <v>277</v>
      </c>
      <c r="DI9" s="16" t="s">
        <v>366</v>
      </c>
      <c r="DJ9" s="21">
        <v>2894.62</v>
      </c>
      <c r="DK9" s="15" t="s">
        <v>375</v>
      </c>
      <c r="DL9" s="16" t="s">
        <v>376</v>
      </c>
      <c r="DM9" s="16">
        <v>1194.46</v>
      </c>
      <c r="DN9" s="15" t="s">
        <v>380</v>
      </c>
      <c r="DO9" s="16" t="s">
        <v>381</v>
      </c>
      <c r="DP9" s="16">
        <v>650.82</v>
      </c>
      <c r="DQ9" s="15" t="s">
        <v>244</v>
      </c>
      <c r="DR9" s="16" t="s">
        <v>389</v>
      </c>
      <c r="DS9" s="16">
        <v>170.35</v>
      </c>
      <c r="DT9" s="15"/>
      <c r="DU9" s="16"/>
      <c r="DV9" s="16"/>
      <c r="DW9" s="15" t="s">
        <v>395</v>
      </c>
      <c r="DX9" s="16" t="s">
        <v>396</v>
      </c>
      <c r="DY9" s="16">
        <v>393.46</v>
      </c>
      <c r="DZ9" s="15" t="s">
        <v>404</v>
      </c>
      <c r="EA9" s="16" t="s">
        <v>405</v>
      </c>
      <c r="EB9" s="16">
        <v>88450</v>
      </c>
      <c r="EC9" s="15" t="s">
        <v>411</v>
      </c>
      <c r="ED9" s="16" t="s">
        <v>412</v>
      </c>
      <c r="EE9" s="16">
        <v>1662.5</v>
      </c>
      <c r="EF9" s="15" t="s">
        <v>414</v>
      </c>
      <c r="EG9" s="16" t="s">
        <v>415</v>
      </c>
      <c r="EH9" s="16">
        <v>649.27</v>
      </c>
      <c r="EI9" s="15"/>
      <c r="EJ9" s="16"/>
      <c r="EK9" s="16"/>
      <c r="EL9" s="15" t="s">
        <v>420</v>
      </c>
      <c r="EM9" s="16" t="s">
        <v>421</v>
      </c>
      <c r="EN9" s="16">
        <v>122.18</v>
      </c>
      <c r="EO9" s="16"/>
      <c r="EP9" s="16"/>
      <c r="EQ9" s="12" t="s">
        <v>318</v>
      </c>
      <c r="ER9" s="16"/>
      <c r="ES9" s="98">
        <v>7485.49</v>
      </c>
      <c r="ET9" s="12" t="s">
        <v>318</v>
      </c>
      <c r="EU9" s="16"/>
      <c r="EV9" s="98">
        <v>7485.49</v>
      </c>
      <c r="EW9" s="12" t="s">
        <v>318</v>
      </c>
      <c r="EX9" s="16"/>
      <c r="EY9" s="98">
        <v>7485.49</v>
      </c>
      <c r="EZ9" s="12" t="s">
        <v>318</v>
      </c>
      <c r="FA9" s="16"/>
      <c r="FB9" s="98">
        <v>7485.49</v>
      </c>
      <c r="FC9" s="57" t="s">
        <v>318</v>
      </c>
      <c r="FD9" s="16"/>
      <c r="FE9" s="98">
        <v>7485.49</v>
      </c>
      <c r="FF9" s="58" t="s">
        <v>318</v>
      </c>
      <c r="FG9" s="16"/>
      <c r="FH9" s="98">
        <v>7485.49</v>
      </c>
      <c r="FI9" s="59" t="s">
        <v>318</v>
      </c>
      <c r="FJ9" s="16"/>
      <c r="FK9" s="98">
        <v>7485.49</v>
      </c>
      <c r="FL9" s="60" t="s">
        <v>318</v>
      </c>
      <c r="FM9" s="16"/>
      <c r="FN9" s="98">
        <v>7485.49</v>
      </c>
      <c r="FO9" s="61" t="s">
        <v>318</v>
      </c>
      <c r="FP9" s="16"/>
      <c r="FQ9" s="98">
        <v>7485.49</v>
      </c>
      <c r="FR9" s="63" t="s">
        <v>318</v>
      </c>
      <c r="FS9" s="16"/>
      <c r="FT9" s="98">
        <v>7485.49</v>
      </c>
      <c r="FU9" s="100" t="s">
        <v>318</v>
      </c>
      <c r="FV9" s="16"/>
      <c r="FW9" s="98">
        <v>7485.49</v>
      </c>
      <c r="FX9" s="101" t="s">
        <v>318</v>
      </c>
      <c r="FY9" s="16"/>
      <c r="FZ9" s="98">
        <v>7485.49</v>
      </c>
    </row>
    <row r="10" spans="1:182" ht="15" customHeight="1">
      <c r="A10" s="15"/>
      <c r="B10" s="15"/>
      <c r="C10" s="22"/>
      <c r="D10" s="15"/>
      <c r="E10" s="22"/>
      <c r="F10" s="15"/>
      <c r="G10" s="22"/>
      <c r="H10" s="15"/>
      <c r="I10" s="22"/>
      <c r="J10" s="15"/>
      <c r="K10" s="22"/>
      <c r="L10" s="15"/>
      <c r="M10" s="22"/>
      <c r="N10" s="15"/>
      <c r="O10" s="22"/>
      <c r="P10" s="15"/>
      <c r="Q10" s="22"/>
      <c r="R10" s="15"/>
      <c r="S10" s="17">
        <f t="shared" si="0"/>
        <v>0</v>
      </c>
      <c r="T10" s="15" t="s">
        <v>32</v>
      </c>
      <c r="U10" s="16"/>
      <c r="V10" s="22"/>
      <c r="W10" s="15" t="s">
        <v>66</v>
      </c>
      <c r="X10" s="16" t="s">
        <v>67</v>
      </c>
      <c r="Y10" s="22">
        <v>252.77</v>
      </c>
      <c r="Z10" s="15" t="s">
        <v>87</v>
      </c>
      <c r="AA10" s="16" t="s">
        <v>88</v>
      </c>
      <c r="AB10" s="22">
        <v>167.52</v>
      </c>
      <c r="AC10" s="15" t="s">
        <v>107</v>
      </c>
      <c r="AD10" s="16" t="s">
        <v>108</v>
      </c>
      <c r="AE10" s="22">
        <v>126.97</v>
      </c>
      <c r="AF10" s="22"/>
      <c r="AG10" s="18" t="s">
        <v>100</v>
      </c>
      <c r="AH10" s="18" t="s">
        <v>101</v>
      </c>
      <c r="AI10" s="16">
        <f>2948.63/8</f>
        <v>368.57875</v>
      </c>
      <c r="AJ10" s="18" t="s">
        <v>83</v>
      </c>
      <c r="AK10" s="18" t="s">
        <v>116</v>
      </c>
      <c r="AL10" s="18">
        <v>7006.2</v>
      </c>
      <c r="AM10" s="15" t="s">
        <v>156</v>
      </c>
      <c r="AN10" s="16" t="s">
        <v>155</v>
      </c>
      <c r="AO10" s="18">
        <v>157.28</v>
      </c>
      <c r="AP10" s="18" t="s">
        <v>135</v>
      </c>
      <c r="AQ10" s="18" t="s">
        <v>136</v>
      </c>
      <c r="AR10" s="18">
        <v>737.16</v>
      </c>
      <c r="AS10" s="18" t="s">
        <v>152</v>
      </c>
      <c r="AT10" s="18" t="s">
        <v>153</v>
      </c>
      <c r="AU10" s="18">
        <v>217.51</v>
      </c>
      <c r="AV10" s="18" t="s">
        <v>177</v>
      </c>
      <c r="AW10" s="18" t="s">
        <v>178</v>
      </c>
      <c r="AX10" s="18">
        <v>4302.41</v>
      </c>
      <c r="AY10" s="15" t="s">
        <v>126</v>
      </c>
      <c r="AZ10" s="16"/>
      <c r="BA10" s="16">
        <v>6616.67</v>
      </c>
      <c r="BB10" s="18" t="s">
        <v>187</v>
      </c>
      <c r="BC10" s="20" t="s">
        <v>188</v>
      </c>
      <c r="BD10" s="16">
        <v>56.93</v>
      </c>
      <c r="BE10" s="18" t="s">
        <v>194</v>
      </c>
      <c r="BF10" s="20" t="s">
        <v>200</v>
      </c>
      <c r="BG10" s="16">
        <v>387.88</v>
      </c>
      <c r="BH10" s="15" t="s">
        <v>214</v>
      </c>
      <c r="BI10" s="16" t="s">
        <v>215</v>
      </c>
      <c r="BJ10" s="16">
        <v>96.97</v>
      </c>
      <c r="BK10" s="18" t="s">
        <v>219</v>
      </c>
      <c r="BL10" s="20" t="s">
        <v>218</v>
      </c>
      <c r="BM10" s="16">
        <v>3778.73</v>
      </c>
      <c r="BN10" s="18" t="s">
        <v>214</v>
      </c>
      <c r="BO10" s="20" t="s">
        <v>230</v>
      </c>
      <c r="BP10" s="16">
        <v>96.97</v>
      </c>
      <c r="BS10" s="18" t="s">
        <v>157</v>
      </c>
      <c r="BT10" s="20"/>
      <c r="BU10" s="19">
        <v>1044.84</v>
      </c>
      <c r="BV10" s="18" t="s">
        <v>157</v>
      </c>
      <c r="BW10" s="20"/>
      <c r="BX10" s="19">
        <v>1044.84</v>
      </c>
      <c r="BY10" s="18" t="s">
        <v>157</v>
      </c>
      <c r="BZ10" s="20"/>
      <c r="CA10" s="19">
        <v>1044.84</v>
      </c>
      <c r="CB10" s="18" t="s">
        <v>157</v>
      </c>
      <c r="CC10" s="20"/>
      <c r="CD10" s="19">
        <v>1044.84</v>
      </c>
      <c r="CE10" s="18" t="s">
        <v>157</v>
      </c>
      <c r="CF10" s="20"/>
      <c r="CG10" s="19">
        <v>1044.84</v>
      </c>
      <c r="CH10" s="18" t="s">
        <v>157</v>
      </c>
      <c r="CI10" s="20"/>
      <c r="CJ10" s="19">
        <v>1044.84</v>
      </c>
      <c r="CK10" s="18" t="s">
        <v>157</v>
      </c>
      <c r="CL10" s="20"/>
      <c r="CM10" s="19">
        <v>1044.84</v>
      </c>
      <c r="CN10" s="18" t="s">
        <v>157</v>
      </c>
      <c r="CO10" s="20"/>
      <c r="CP10" s="19">
        <v>1044.84</v>
      </c>
      <c r="CQ10" s="18" t="s">
        <v>157</v>
      </c>
      <c r="CR10" s="20"/>
      <c r="CS10" s="19">
        <v>1044.84</v>
      </c>
      <c r="CT10" s="18" t="s">
        <v>157</v>
      </c>
      <c r="CU10" s="20"/>
      <c r="CV10" s="19">
        <v>1044.84</v>
      </c>
      <c r="CW10" s="18" t="s">
        <v>157</v>
      </c>
      <c r="CX10" s="20"/>
      <c r="CY10" s="19">
        <v>1044.84</v>
      </c>
      <c r="CZ10" s="18" t="s">
        <v>157</v>
      </c>
      <c r="DA10" s="20"/>
      <c r="DB10" s="19">
        <v>1044.84</v>
      </c>
      <c r="DE10" s="18" t="s">
        <v>157</v>
      </c>
      <c r="DF10" s="20"/>
      <c r="DG10" s="19"/>
      <c r="DH10" s="18" t="s">
        <v>157</v>
      </c>
      <c r="DI10" s="20"/>
      <c r="DJ10" s="19"/>
      <c r="DK10" s="15" t="s">
        <v>250</v>
      </c>
      <c r="DL10" s="16"/>
      <c r="DM10" s="16">
        <v>126.97</v>
      </c>
      <c r="DN10" s="15" t="s">
        <v>250</v>
      </c>
      <c r="DO10" s="16"/>
      <c r="DP10" s="16">
        <v>126.97</v>
      </c>
      <c r="DQ10" s="15" t="s">
        <v>250</v>
      </c>
      <c r="DR10" s="16"/>
      <c r="DS10" s="16">
        <v>126.97</v>
      </c>
      <c r="DT10" s="15" t="s">
        <v>250</v>
      </c>
      <c r="DU10" s="16"/>
      <c r="DV10" s="16">
        <v>126.97</v>
      </c>
      <c r="DW10" s="15" t="s">
        <v>250</v>
      </c>
      <c r="DX10" s="16"/>
      <c r="DY10" s="16">
        <v>126.97</v>
      </c>
      <c r="DZ10" s="15" t="s">
        <v>250</v>
      </c>
      <c r="EA10" s="16" t="s">
        <v>403</v>
      </c>
      <c r="EB10" s="16">
        <v>126.97</v>
      </c>
      <c r="EC10" s="15" t="s">
        <v>250</v>
      </c>
      <c r="ED10" s="16"/>
      <c r="EE10" s="16">
        <v>126.97</v>
      </c>
      <c r="EF10" s="15" t="s">
        <v>250</v>
      </c>
      <c r="EG10" s="16"/>
      <c r="EH10" s="16">
        <v>126.97</v>
      </c>
      <c r="EI10" s="15" t="s">
        <v>250</v>
      </c>
      <c r="EJ10" s="16"/>
      <c r="EK10" s="16">
        <v>126.97</v>
      </c>
      <c r="EL10" s="15" t="s">
        <v>250</v>
      </c>
      <c r="EM10" s="16"/>
      <c r="EN10" s="16">
        <v>126.97</v>
      </c>
      <c r="EO10" s="16"/>
      <c r="EP10" s="16"/>
      <c r="EQ10" s="12" t="s">
        <v>319</v>
      </c>
      <c r="ER10" s="16"/>
      <c r="ES10" s="98">
        <v>2315.1</v>
      </c>
      <c r="ET10" s="12" t="s">
        <v>319</v>
      </c>
      <c r="EU10" s="16"/>
      <c r="EV10" s="98">
        <v>2315.1</v>
      </c>
      <c r="EW10" s="12" t="s">
        <v>319</v>
      </c>
      <c r="EX10" s="16"/>
      <c r="EY10" s="98">
        <v>2315.1</v>
      </c>
      <c r="EZ10" s="12" t="s">
        <v>319</v>
      </c>
      <c r="FA10" s="16"/>
      <c r="FB10" s="98">
        <v>2315.1</v>
      </c>
      <c r="FC10" s="57" t="s">
        <v>319</v>
      </c>
      <c r="FD10" s="16"/>
      <c r="FE10" s="98">
        <v>2315.1</v>
      </c>
      <c r="FF10" s="58" t="s">
        <v>319</v>
      </c>
      <c r="FG10" s="16"/>
      <c r="FH10" s="98">
        <v>2315.1</v>
      </c>
      <c r="FI10" s="59" t="s">
        <v>319</v>
      </c>
      <c r="FJ10" s="16"/>
      <c r="FK10" s="98">
        <v>2315.1</v>
      </c>
      <c r="FL10" s="60" t="s">
        <v>319</v>
      </c>
      <c r="FM10" s="16"/>
      <c r="FN10" s="98">
        <v>2315.1</v>
      </c>
      <c r="FO10" s="61" t="s">
        <v>319</v>
      </c>
      <c r="FP10" s="16"/>
      <c r="FQ10" s="98">
        <v>2315.1</v>
      </c>
      <c r="FR10" s="63" t="s">
        <v>319</v>
      </c>
      <c r="FS10" s="16"/>
      <c r="FT10" s="98">
        <v>2315.1</v>
      </c>
      <c r="FU10" s="100" t="s">
        <v>319</v>
      </c>
      <c r="FV10" s="16"/>
      <c r="FW10" s="98">
        <v>2315.1</v>
      </c>
      <c r="FX10" s="101" t="s">
        <v>319</v>
      </c>
      <c r="FY10" s="16"/>
      <c r="FZ10" s="98">
        <v>2315.1</v>
      </c>
    </row>
    <row r="11" spans="1:182" ht="25.5" customHeight="1">
      <c r="A11" s="15"/>
      <c r="B11" s="15" t="s">
        <v>17</v>
      </c>
      <c r="C11" s="16">
        <v>38.69</v>
      </c>
      <c r="D11" s="15" t="s">
        <v>17</v>
      </c>
      <c r="E11" s="16">
        <v>38.69</v>
      </c>
      <c r="F11" s="15" t="s">
        <v>17</v>
      </c>
      <c r="G11" s="16">
        <v>38.69</v>
      </c>
      <c r="H11" s="15" t="s">
        <v>17</v>
      </c>
      <c r="I11" s="16">
        <v>38.69</v>
      </c>
      <c r="J11" s="15" t="s">
        <v>17</v>
      </c>
      <c r="K11" s="16">
        <v>38.69</v>
      </c>
      <c r="L11" s="15" t="s">
        <v>17</v>
      </c>
      <c r="M11" s="16">
        <v>38.69</v>
      </c>
      <c r="N11" s="15" t="s">
        <v>17</v>
      </c>
      <c r="O11" s="16">
        <v>38.69</v>
      </c>
      <c r="P11" s="15" t="s">
        <v>17</v>
      </c>
      <c r="Q11" s="16">
        <v>38.69</v>
      </c>
      <c r="R11" s="15" t="s">
        <v>17</v>
      </c>
      <c r="S11" s="17">
        <f t="shared" si="0"/>
        <v>309.52</v>
      </c>
      <c r="T11" s="15" t="s">
        <v>15</v>
      </c>
      <c r="U11" s="16"/>
      <c r="V11" s="22">
        <v>38.69</v>
      </c>
      <c r="W11" s="15" t="s">
        <v>68</v>
      </c>
      <c r="X11" s="16" t="s">
        <v>69</v>
      </c>
      <c r="Y11" s="22">
        <v>335.05</v>
      </c>
      <c r="Z11" s="15" t="s">
        <v>89</v>
      </c>
      <c r="AA11" s="16" t="s">
        <v>90</v>
      </c>
      <c r="AB11" s="16">
        <v>982.61</v>
      </c>
      <c r="AC11" s="15" t="s">
        <v>123</v>
      </c>
      <c r="AD11" s="16" t="s">
        <v>125</v>
      </c>
      <c r="AE11" s="22">
        <v>964.19</v>
      </c>
      <c r="AF11" s="22"/>
      <c r="AG11" s="15" t="s">
        <v>102</v>
      </c>
      <c r="AH11" s="16" t="s">
        <v>103</v>
      </c>
      <c r="AI11" s="23">
        <f>1578.45/7</f>
        <v>225.49285714285716</v>
      </c>
      <c r="AJ11" s="18" t="s">
        <v>117</v>
      </c>
      <c r="AK11" s="18" t="s">
        <v>118</v>
      </c>
      <c r="AL11" s="21">
        <v>748.73</v>
      </c>
      <c r="AM11" s="15" t="s">
        <v>157</v>
      </c>
      <c r="AN11" s="16" t="s">
        <v>158</v>
      </c>
      <c r="AO11" s="16">
        <v>964.19</v>
      </c>
      <c r="AP11" s="18" t="s">
        <v>137</v>
      </c>
      <c r="AQ11" s="18" t="s">
        <v>138</v>
      </c>
      <c r="AR11" s="21">
        <v>881.35</v>
      </c>
      <c r="AS11" s="15" t="s">
        <v>157</v>
      </c>
      <c r="AT11" s="16" t="s">
        <v>159</v>
      </c>
      <c r="AU11" s="16">
        <v>964.19</v>
      </c>
      <c r="AV11" s="15" t="s">
        <v>157</v>
      </c>
      <c r="AW11" s="16" t="s">
        <v>173</v>
      </c>
      <c r="AX11" s="16">
        <v>964.19</v>
      </c>
      <c r="AY11" s="18" t="s">
        <v>154</v>
      </c>
      <c r="AZ11" s="18" t="s">
        <v>189</v>
      </c>
      <c r="BA11" s="18">
        <v>126.97</v>
      </c>
      <c r="BB11" s="18" t="s">
        <v>154</v>
      </c>
      <c r="BC11" s="16" t="s">
        <v>185</v>
      </c>
      <c r="BD11" s="16">
        <v>126.97</v>
      </c>
      <c r="BE11" s="18" t="s">
        <v>154</v>
      </c>
      <c r="BF11" s="18" t="s">
        <v>198</v>
      </c>
      <c r="BG11" s="16">
        <v>126.97</v>
      </c>
      <c r="BH11" s="18" t="s">
        <v>154</v>
      </c>
      <c r="BI11" s="16"/>
      <c r="BJ11" s="16">
        <v>126.97</v>
      </c>
      <c r="BK11" s="18" t="s">
        <v>154</v>
      </c>
      <c r="BL11" s="16"/>
      <c r="BM11" s="16">
        <v>126.97</v>
      </c>
      <c r="BN11" s="18" t="s">
        <v>154</v>
      </c>
      <c r="BO11" s="16"/>
      <c r="BP11" s="16">
        <v>126.97</v>
      </c>
      <c r="BS11" s="18" t="s">
        <v>252</v>
      </c>
      <c r="BT11" s="18" t="s">
        <v>251</v>
      </c>
      <c r="BU11" s="16">
        <v>157.28</v>
      </c>
      <c r="BV11" s="18" t="s">
        <v>264</v>
      </c>
      <c r="BW11" s="18" t="s">
        <v>265</v>
      </c>
      <c r="BX11" s="16">
        <v>596.48</v>
      </c>
      <c r="BY11" s="18" t="s">
        <v>277</v>
      </c>
      <c r="BZ11" s="18" t="s">
        <v>278</v>
      </c>
      <c r="CA11" s="16">
        <v>2572.96</v>
      </c>
      <c r="CB11" s="18" t="s">
        <v>290</v>
      </c>
      <c r="CC11" s="18" t="s">
        <v>291</v>
      </c>
      <c r="CD11" s="16">
        <v>4423.36</v>
      </c>
      <c r="CE11" s="18" t="s">
        <v>302</v>
      </c>
      <c r="CF11" s="16" t="s">
        <v>303</v>
      </c>
      <c r="CG11" s="21">
        <v>133</v>
      </c>
      <c r="CH11" s="18" t="s">
        <v>204</v>
      </c>
      <c r="CI11" s="16" t="s">
        <v>311</v>
      </c>
      <c r="CJ11" s="21">
        <v>532.33</v>
      </c>
      <c r="CK11" s="18" t="s">
        <v>221</v>
      </c>
      <c r="CL11" s="16" t="s">
        <v>323</v>
      </c>
      <c r="CM11" s="21">
        <v>63646.2</v>
      </c>
      <c r="CN11" s="15" t="s">
        <v>300</v>
      </c>
      <c r="CO11" s="16" t="s">
        <v>328</v>
      </c>
      <c r="CP11" s="16">
        <v>193.94</v>
      </c>
      <c r="CQ11" s="15"/>
      <c r="CR11" s="16"/>
      <c r="CS11" s="16"/>
      <c r="CT11" s="15" t="s">
        <v>335</v>
      </c>
      <c r="CU11" s="16" t="s">
        <v>336</v>
      </c>
      <c r="CV11" s="16">
        <v>244.36</v>
      </c>
      <c r="CW11" s="15" t="s">
        <v>196</v>
      </c>
      <c r="CX11" s="16" t="s">
        <v>342</v>
      </c>
      <c r="CY11" s="16">
        <v>180.46</v>
      </c>
      <c r="CZ11" s="15" t="s">
        <v>353</v>
      </c>
      <c r="DA11" s="16" t="s">
        <v>354</v>
      </c>
      <c r="DB11" s="16">
        <v>1131.2</v>
      </c>
      <c r="DE11" s="15" t="s">
        <v>363</v>
      </c>
      <c r="DF11" s="16" t="s">
        <v>364</v>
      </c>
      <c r="DG11" s="16">
        <v>170.35</v>
      </c>
      <c r="DH11" s="15" t="s">
        <v>280</v>
      </c>
      <c r="DI11" s="16" t="s">
        <v>366</v>
      </c>
      <c r="DJ11" s="16">
        <v>681.4</v>
      </c>
      <c r="DK11" s="18" t="s">
        <v>252</v>
      </c>
      <c r="DL11" s="18"/>
      <c r="DM11" s="16">
        <v>167.95</v>
      </c>
      <c r="DN11" s="18" t="s">
        <v>252</v>
      </c>
      <c r="DO11" s="18"/>
      <c r="DP11" s="16">
        <v>167.95</v>
      </c>
      <c r="DQ11" s="18" t="s">
        <v>252</v>
      </c>
      <c r="DR11" s="18"/>
      <c r="DS11" s="16">
        <v>167.95</v>
      </c>
      <c r="DT11" s="18" t="s">
        <v>252</v>
      </c>
      <c r="DU11" s="18"/>
      <c r="DV11" s="16">
        <v>167.95</v>
      </c>
      <c r="DW11" s="18"/>
      <c r="DX11" s="18"/>
      <c r="DY11" s="16"/>
      <c r="DZ11" s="18" t="s">
        <v>406</v>
      </c>
      <c r="EA11" s="18" t="s">
        <v>407</v>
      </c>
      <c r="EB11" s="16">
        <v>73.11</v>
      </c>
      <c r="EC11" s="18"/>
      <c r="ED11" s="18"/>
      <c r="EE11" s="16"/>
      <c r="EF11" s="18" t="s">
        <v>416</v>
      </c>
      <c r="EG11" s="18" t="s">
        <v>415</v>
      </c>
      <c r="EH11" s="16">
        <v>1298.54</v>
      </c>
      <c r="EI11" s="18"/>
      <c r="EJ11" s="18"/>
      <c r="EK11" s="16"/>
      <c r="EL11" s="18" t="s">
        <v>422</v>
      </c>
      <c r="EM11" s="18" t="s">
        <v>423</v>
      </c>
      <c r="EN11" s="16">
        <v>161</v>
      </c>
      <c r="EO11" s="16"/>
      <c r="EP11" s="16"/>
      <c r="EQ11" s="12" t="s">
        <v>439</v>
      </c>
      <c r="ER11" s="18"/>
      <c r="ES11" s="98">
        <v>135.03</v>
      </c>
      <c r="ET11" s="12" t="s">
        <v>439</v>
      </c>
      <c r="EU11" s="18"/>
      <c r="EV11" s="98">
        <v>135.03</v>
      </c>
      <c r="EW11" s="12" t="s">
        <v>439</v>
      </c>
      <c r="EX11" s="18"/>
      <c r="EY11" s="98">
        <v>135.03</v>
      </c>
      <c r="EZ11" s="12" t="s">
        <v>439</v>
      </c>
      <c r="FA11" s="18"/>
      <c r="FB11" s="98">
        <v>135.03</v>
      </c>
      <c r="FC11" s="57" t="s">
        <v>439</v>
      </c>
      <c r="FD11" s="18"/>
      <c r="FE11" s="98">
        <v>135.03</v>
      </c>
      <c r="FF11" s="58" t="s">
        <v>439</v>
      </c>
      <c r="FG11" s="18"/>
      <c r="FH11" s="98">
        <v>135.03</v>
      </c>
      <c r="FI11" s="59" t="s">
        <v>439</v>
      </c>
      <c r="FJ11" s="18"/>
      <c r="FK11" s="98">
        <v>135.03</v>
      </c>
      <c r="FL11" s="60" t="s">
        <v>439</v>
      </c>
      <c r="FM11" s="18"/>
      <c r="FN11" s="98">
        <v>135.03</v>
      </c>
      <c r="FO11" s="61" t="s">
        <v>439</v>
      </c>
      <c r="FP11" s="18"/>
      <c r="FQ11" s="98">
        <v>135.03</v>
      </c>
      <c r="FR11" s="63" t="s">
        <v>439</v>
      </c>
      <c r="FS11" s="18"/>
      <c r="FT11" s="98">
        <v>135.03</v>
      </c>
      <c r="FU11" s="100" t="s">
        <v>439</v>
      </c>
      <c r="FV11" s="18"/>
      <c r="FW11" s="98">
        <v>135.03</v>
      </c>
      <c r="FX11" s="101" t="s">
        <v>439</v>
      </c>
      <c r="FY11" s="18"/>
      <c r="FZ11" s="98">
        <v>135.03</v>
      </c>
    </row>
    <row r="12" spans="1:182" ht="24" customHeight="1">
      <c r="A12" s="15"/>
      <c r="B12" s="15" t="s">
        <v>17</v>
      </c>
      <c r="C12" s="16">
        <v>116.08</v>
      </c>
      <c r="D12" s="15" t="s">
        <v>17</v>
      </c>
      <c r="E12" s="16">
        <v>116.08</v>
      </c>
      <c r="F12" s="15" t="s">
        <v>17</v>
      </c>
      <c r="G12" s="16">
        <v>116.08</v>
      </c>
      <c r="H12" s="15" t="s">
        <v>17</v>
      </c>
      <c r="I12" s="16">
        <v>116.08</v>
      </c>
      <c r="J12" s="15" t="s">
        <v>17</v>
      </c>
      <c r="K12" s="16">
        <v>116.08</v>
      </c>
      <c r="L12" s="15" t="s">
        <v>17</v>
      </c>
      <c r="M12" s="16">
        <v>116.08</v>
      </c>
      <c r="N12" s="15" t="s">
        <v>17</v>
      </c>
      <c r="O12" s="16">
        <v>116.08</v>
      </c>
      <c r="P12" s="15" t="s">
        <v>17</v>
      </c>
      <c r="Q12" s="16">
        <v>116.08</v>
      </c>
      <c r="R12" s="15" t="s">
        <v>17</v>
      </c>
      <c r="S12" s="17">
        <f t="shared" si="0"/>
        <v>928.6400000000001</v>
      </c>
      <c r="T12" s="15" t="s">
        <v>16</v>
      </c>
      <c r="U12" s="16"/>
      <c r="V12" s="22">
        <v>116.08</v>
      </c>
      <c r="W12" s="15" t="s">
        <v>70</v>
      </c>
      <c r="X12" s="16" t="s">
        <v>71</v>
      </c>
      <c r="Y12" s="22">
        <v>723.71</v>
      </c>
      <c r="Z12" s="12" t="s">
        <v>3</v>
      </c>
      <c r="AA12" s="16"/>
      <c r="AB12" s="16">
        <v>6152.35</v>
      </c>
      <c r="AC12" s="12" t="s">
        <v>3</v>
      </c>
      <c r="AD12" s="16"/>
      <c r="AE12" s="16">
        <v>6152.35</v>
      </c>
      <c r="AF12" s="16"/>
      <c r="AG12" s="15" t="s">
        <v>83</v>
      </c>
      <c r="AH12" s="16" t="s">
        <v>104</v>
      </c>
      <c r="AI12" s="23">
        <v>11596.72</v>
      </c>
      <c r="AJ12" s="15" t="s">
        <v>119</v>
      </c>
      <c r="AK12" s="16" t="s">
        <v>120</v>
      </c>
      <c r="AL12" s="23">
        <v>447.36</v>
      </c>
      <c r="AM12" s="12" t="s">
        <v>3</v>
      </c>
      <c r="AN12" s="16"/>
      <c r="AO12" s="16">
        <v>6229.73</v>
      </c>
      <c r="AP12" s="15" t="s">
        <v>139</v>
      </c>
      <c r="AQ12" s="16" t="s">
        <v>140</v>
      </c>
      <c r="AR12" s="16">
        <v>225.49</v>
      </c>
      <c r="AS12" s="18" t="s">
        <v>154</v>
      </c>
      <c r="AT12" s="18" t="s">
        <v>160</v>
      </c>
      <c r="AU12" s="18">
        <v>126.97</v>
      </c>
      <c r="AV12" s="18" t="s">
        <v>154</v>
      </c>
      <c r="AW12" s="18" t="s">
        <v>174</v>
      </c>
      <c r="AX12" s="18">
        <v>126.97</v>
      </c>
      <c r="AY12" s="15" t="s">
        <v>256</v>
      </c>
      <c r="AZ12" s="16"/>
      <c r="BA12" s="16">
        <v>38.62</v>
      </c>
      <c r="BB12" s="15" t="s">
        <v>157</v>
      </c>
      <c r="BC12" s="16" t="s">
        <v>186</v>
      </c>
      <c r="BD12" s="16">
        <v>964.19</v>
      </c>
      <c r="BE12" s="15" t="s">
        <v>157</v>
      </c>
      <c r="BF12" s="16" t="s">
        <v>199</v>
      </c>
      <c r="BG12" s="16">
        <v>964.19</v>
      </c>
      <c r="BH12" s="15" t="s">
        <v>157</v>
      </c>
      <c r="BI12" s="16"/>
      <c r="BJ12" s="16">
        <v>964.19</v>
      </c>
      <c r="BK12" s="15" t="s">
        <v>157</v>
      </c>
      <c r="BL12" s="16"/>
      <c r="BM12" s="16">
        <v>964.19</v>
      </c>
      <c r="BN12" s="15" t="s">
        <v>157</v>
      </c>
      <c r="BO12" s="16"/>
      <c r="BP12" s="16">
        <v>964.19</v>
      </c>
      <c r="BS12" s="12" t="s">
        <v>250</v>
      </c>
      <c r="BT12" s="16" t="s">
        <v>251</v>
      </c>
      <c r="BU12" s="21">
        <v>126.97</v>
      </c>
      <c r="BV12" s="18" t="s">
        <v>267</v>
      </c>
      <c r="BW12" s="16" t="s">
        <v>268</v>
      </c>
      <c r="BX12" s="21">
        <v>4021.8</v>
      </c>
      <c r="BY12" s="18" t="s">
        <v>279</v>
      </c>
      <c r="BZ12" s="16" t="s">
        <v>278</v>
      </c>
      <c r="CA12" s="21">
        <v>1731.36</v>
      </c>
      <c r="CB12" s="15" t="s">
        <v>187</v>
      </c>
      <c r="CC12" s="16"/>
      <c r="CD12" s="16">
        <v>115.87</v>
      </c>
      <c r="CE12" s="15" t="s">
        <v>187</v>
      </c>
      <c r="CF12" s="16"/>
      <c r="CG12" s="16">
        <v>115.87</v>
      </c>
      <c r="CH12" s="15" t="s">
        <v>187</v>
      </c>
      <c r="CI12" s="16"/>
      <c r="CJ12" s="16">
        <v>115.87</v>
      </c>
      <c r="CK12" s="15" t="s">
        <v>187</v>
      </c>
      <c r="CL12" s="16"/>
      <c r="CM12" s="16">
        <v>115.87</v>
      </c>
      <c r="CN12" s="15" t="s">
        <v>187</v>
      </c>
      <c r="CO12" s="16"/>
      <c r="CP12" s="16">
        <v>115.87</v>
      </c>
      <c r="CQ12" s="15" t="s">
        <v>187</v>
      </c>
      <c r="CR12" s="16"/>
      <c r="CS12" s="16">
        <v>115.87</v>
      </c>
      <c r="CT12" s="15" t="s">
        <v>187</v>
      </c>
      <c r="CU12" s="16"/>
      <c r="CV12" s="16">
        <v>115.87</v>
      </c>
      <c r="CW12" s="15" t="s">
        <v>187</v>
      </c>
      <c r="CX12" s="16"/>
      <c r="CY12" s="16">
        <v>115.87</v>
      </c>
      <c r="CZ12" s="15" t="s">
        <v>187</v>
      </c>
      <c r="DA12" s="16"/>
      <c r="DB12" s="16">
        <v>115.87</v>
      </c>
      <c r="DE12" s="15" t="s">
        <v>250</v>
      </c>
      <c r="DF12" s="16"/>
      <c r="DG12" s="16">
        <v>126.97</v>
      </c>
      <c r="DH12" s="15" t="s">
        <v>281</v>
      </c>
      <c r="DI12" s="16" t="s">
        <v>366</v>
      </c>
      <c r="DJ12" s="16">
        <v>2313.76</v>
      </c>
      <c r="DK12" s="15" t="s">
        <v>377</v>
      </c>
      <c r="DL12" s="16"/>
      <c r="DM12" s="16">
        <v>384.87</v>
      </c>
      <c r="DN12" s="15" t="s">
        <v>377</v>
      </c>
      <c r="DO12" s="16"/>
      <c r="DP12" s="16">
        <v>384.87</v>
      </c>
      <c r="DQ12" s="15" t="s">
        <v>377</v>
      </c>
      <c r="DR12" s="16"/>
      <c r="DS12" s="16">
        <v>384.87</v>
      </c>
      <c r="DT12" s="15" t="s">
        <v>377</v>
      </c>
      <c r="DU12" s="16"/>
      <c r="DV12" s="16">
        <v>384.87</v>
      </c>
      <c r="DW12" s="15" t="s">
        <v>377</v>
      </c>
      <c r="DX12" s="16"/>
      <c r="DY12" s="16">
        <v>384.87</v>
      </c>
      <c r="DZ12" s="15" t="s">
        <v>377</v>
      </c>
      <c r="EA12" s="16"/>
      <c r="EB12" s="16">
        <v>384.87</v>
      </c>
      <c r="EC12" s="15" t="s">
        <v>377</v>
      </c>
      <c r="ED12" s="16"/>
      <c r="EE12" s="16">
        <v>384.87</v>
      </c>
      <c r="EF12" s="15" t="s">
        <v>377</v>
      </c>
      <c r="EG12" s="16"/>
      <c r="EH12" s="16">
        <v>384.87</v>
      </c>
      <c r="EI12" s="15" t="s">
        <v>377</v>
      </c>
      <c r="EJ12" s="16"/>
      <c r="EK12" s="16">
        <v>384.87</v>
      </c>
      <c r="EL12" s="15" t="s">
        <v>377</v>
      </c>
      <c r="EM12" s="16"/>
      <c r="EN12" s="16">
        <v>384.87</v>
      </c>
      <c r="EO12" s="16"/>
      <c r="EP12" s="16"/>
      <c r="EQ12" s="55" t="s">
        <v>440</v>
      </c>
      <c r="ER12" s="16"/>
      <c r="ES12" s="98">
        <v>270.06</v>
      </c>
      <c r="ET12" s="55" t="s">
        <v>440</v>
      </c>
      <c r="EU12" s="16"/>
      <c r="EV12" s="98">
        <v>270.06</v>
      </c>
      <c r="EW12" s="55" t="s">
        <v>440</v>
      </c>
      <c r="EX12" s="16"/>
      <c r="EY12" s="98">
        <v>270.06</v>
      </c>
      <c r="EZ12" s="55" t="s">
        <v>440</v>
      </c>
      <c r="FA12" s="16"/>
      <c r="FB12" s="98">
        <v>270.06</v>
      </c>
      <c r="FC12" s="55" t="s">
        <v>440</v>
      </c>
      <c r="FD12" s="16"/>
      <c r="FE12" s="98">
        <v>270.06</v>
      </c>
      <c r="FF12" s="55" t="s">
        <v>440</v>
      </c>
      <c r="FG12" s="16"/>
      <c r="FH12" s="98">
        <v>270.06</v>
      </c>
      <c r="FI12" s="55" t="s">
        <v>440</v>
      </c>
      <c r="FJ12" s="16"/>
      <c r="FK12" s="98">
        <v>270.06</v>
      </c>
      <c r="FL12" s="55" t="s">
        <v>440</v>
      </c>
      <c r="FM12" s="16"/>
      <c r="FN12" s="98">
        <v>270.06</v>
      </c>
      <c r="FO12" s="55" t="s">
        <v>440</v>
      </c>
      <c r="FP12" s="16"/>
      <c r="FQ12" s="98">
        <v>270.06</v>
      </c>
      <c r="FR12" s="55" t="s">
        <v>440</v>
      </c>
      <c r="FS12" s="16"/>
      <c r="FT12" s="98">
        <v>270.06</v>
      </c>
      <c r="FU12" s="55" t="s">
        <v>440</v>
      </c>
      <c r="FV12" s="16"/>
      <c r="FW12" s="98">
        <v>270.06</v>
      </c>
      <c r="FX12" s="55" t="s">
        <v>440</v>
      </c>
      <c r="FY12" s="16"/>
      <c r="FZ12" s="98">
        <v>270.06</v>
      </c>
    </row>
    <row r="13" spans="1:182" ht="25.5" customHeight="1">
      <c r="A13" s="15"/>
      <c r="B13" s="15" t="s">
        <v>17</v>
      </c>
      <c r="C13" s="16">
        <v>38.69</v>
      </c>
      <c r="D13" s="15" t="s">
        <v>17</v>
      </c>
      <c r="E13" s="16">
        <v>38.69</v>
      </c>
      <c r="F13" s="15" t="s">
        <v>17</v>
      </c>
      <c r="G13" s="16">
        <v>38.69</v>
      </c>
      <c r="H13" s="15" t="s">
        <v>17</v>
      </c>
      <c r="I13" s="16">
        <v>38.69</v>
      </c>
      <c r="J13" s="15" t="s">
        <v>17</v>
      </c>
      <c r="K13" s="16">
        <v>38.69</v>
      </c>
      <c r="L13" s="15" t="s">
        <v>17</v>
      </c>
      <c r="M13" s="16">
        <v>38.69</v>
      </c>
      <c r="N13" s="15" t="s">
        <v>17</v>
      </c>
      <c r="O13" s="16">
        <v>38.69</v>
      </c>
      <c r="P13" s="15" t="s">
        <v>17</v>
      </c>
      <c r="Q13" s="16">
        <v>38.69</v>
      </c>
      <c r="R13" s="15" t="s">
        <v>17</v>
      </c>
      <c r="S13" s="17">
        <f t="shared" si="0"/>
        <v>309.52</v>
      </c>
      <c r="T13" s="15" t="s">
        <v>9</v>
      </c>
      <c r="U13" s="16"/>
      <c r="V13" s="22">
        <v>38.69</v>
      </c>
      <c r="W13" s="15" t="s">
        <v>72</v>
      </c>
      <c r="X13" s="16" t="s">
        <v>73</v>
      </c>
      <c r="Y13" s="22">
        <v>670.1</v>
      </c>
      <c r="Z13" s="12" t="s">
        <v>5</v>
      </c>
      <c r="AA13" s="16"/>
      <c r="AB13" s="16">
        <v>2592.5</v>
      </c>
      <c r="AC13" s="12" t="s">
        <v>5</v>
      </c>
      <c r="AD13" s="16"/>
      <c r="AE13" s="16">
        <v>2592.5</v>
      </c>
      <c r="AF13" s="16"/>
      <c r="AG13" s="15" t="s">
        <v>105</v>
      </c>
      <c r="AH13" s="16" t="s">
        <v>106</v>
      </c>
      <c r="AI13" s="22">
        <f>447.36/7</f>
        <v>63.90857142857143</v>
      </c>
      <c r="AJ13" s="15" t="s">
        <v>121</v>
      </c>
      <c r="AK13" s="16" t="s">
        <v>122</v>
      </c>
      <c r="AL13" s="22">
        <v>2531.21</v>
      </c>
      <c r="AM13" s="15" t="s">
        <v>126</v>
      </c>
      <c r="AN13" s="16"/>
      <c r="AO13" s="16">
        <v>6616.67</v>
      </c>
      <c r="AP13" s="15" t="s">
        <v>141</v>
      </c>
      <c r="AQ13" s="16" t="s">
        <v>142</v>
      </c>
      <c r="AR13" s="22">
        <v>298.25</v>
      </c>
      <c r="AS13" s="18" t="s">
        <v>156</v>
      </c>
      <c r="AT13" s="18" t="s">
        <v>160</v>
      </c>
      <c r="AU13" s="21">
        <v>157.28</v>
      </c>
      <c r="AV13" s="18" t="s">
        <v>156</v>
      </c>
      <c r="AW13" s="18" t="s">
        <v>174</v>
      </c>
      <c r="AX13" s="21">
        <v>157.28</v>
      </c>
      <c r="AY13" s="15" t="s">
        <v>257</v>
      </c>
      <c r="AZ13" s="16"/>
      <c r="BA13" s="16">
        <v>38.62</v>
      </c>
      <c r="BB13" s="12" t="s">
        <v>3</v>
      </c>
      <c r="BC13" s="16"/>
      <c r="BD13" s="16">
        <v>6229.73</v>
      </c>
      <c r="BE13" s="12" t="s">
        <v>3</v>
      </c>
      <c r="BF13" s="16"/>
      <c r="BG13" s="16">
        <v>6229.73</v>
      </c>
      <c r="BH13" s="12" t="s">
        <v>3</v>
      </c>
      <c r="BI13" s="16"/>
      <c r="BJ13" s="16">
        <v>6229.73</v>
      </c>
      <c r="BK13" s="12" t="s">
        <v>3</v>
      </c>
      <c r="BL13" s="16"/>
      <c r="BM13" s="16">
        <v>6229.73</v>
      </c>
      <c r="BN13" s="12" t="s">
        <v>3</v>
      </c>
      <c r="BO13" s="16"/>
      <c r="BP13" s="16">
        <v>6229.73</v>
      </c>
      <c r="BS13" s="15" t="s">
        <v>244</v>
      </c>
      <c r="BT13" s="16" t="s">
        <v>245</v>
      </c>
      <c r="BU13" s="16">
        <v>302.84</v>
      </c>
      <c r="BV13" s="18" t="s">
        <v>267</v>
      </c>
      <c r="BW13" s="16" t="s">
        <v>268</v>
      </c>
      <c r="BX13" s="16">
        <v>2010.9</v>
      </c>
      <c r="BY13" s="18" t="s">
        <v>280</v>
      </c>
      <c r="BZ13" s="16" t="s">
        <v>278</v>
      </c>
      <c r="CA13" s="16">
        <v>302.84</v>
      </c>
      <c r="CB13" s="18" t="s">
        <v>292</v>
      </c>
      <c r="CC13" s="16" t="s">
        <v>293</v>
      </c>
      <c r="CD13" s="16">
        <v>310.07</v>
      </c>
      <c r="CE13" s="18" t="s">
        <v>304</v>
      </c>
      <c r="CF13" s="16" t="s">
        <v>305</v>
      </c>
      <c r="CG13" s="16">
        <v>348.74</v>
      </c>
      <c r="CH13" s="18" t="s">
        <v>312</v>
      </c>
      <c r="CI13" s="16" t="s">
        <v>313</v>
      </c>
      <c r="CJ13" s="16">
        <v>152.93</v>
      </c>
      <c r="CK13" s="18" t="s">
        <v>324</v>
      </c>
      <c r="CL13" s="16" t="s">
        <v>325</v>
      </c>
      <c r="CM13" s="16">
        <v>16405.78</v>
      </c>
      <c r="CN13" s="18" t="s">
        <v>206</v>
      </c>
      <c r="CO13" s="16" t="s">
        <v>329</v>
      </c>
      <c r="CP13" s="16">
        <v>677.52</v>
      </c>
      <c r="CQ13" s="18"/>
      <c r="CR13" s="16"/>
      <c r="CS13" s="16"/>
      <c r="CT13" s="18" t="s">
        <v>337</v>
      </c>
      <c r="CU13" s="20" t="s">
        <v>338</v>
      </c>
      <c r="CV13" s="16">
        <v>1206.52</v>
      </c>
      <c r="CW13" s="18" t="s">
        <v>343</v>
      </c>
      <c r="CX13" s="20" t="s">
        <v>344</v>
      </c>
      <c r="CY13" s="16">
        <v>615.71</v>
      </c>
      <c r="CZ13" s="18" t="s">
        <v>355</v>
      </c>
      <c r="DA13" s="20" t="s">
        <v>356</v>
      </c>
      <c r="DB13" s="16">
        <v>541.39</v>
      </c>
      <c r="DE13" s="18" t="s">
        <v>252</v>
      </c>
      <c r="DF13" s="18"/>
      <c r="DG13" s="16">
        <v>167.95</v>
      </c>
      <c r="DH13" s="18" t="s">
        <v>367</v>
      </c>
      <c r="DI13" s="20" t="s">
        <v>368</v>
      </c>
      <c r="DJ13" s="16">
        <v>8535.15</v>
      </c>
      <c r="DK13" s="18"/>
      <c r="DL13" s="20"/>
      <c r="DM13" s="16"/>
      <c r="DN13" s="15" t="s">
        <v>382</v>
      </c>
      <c r="DO13" s="16" t="s">
        <v>383</v>
      </c>
      <c r="DP13" s="16">
        <v>161</v>
      </c>
      <c r="DQ13" s="18" t="s">
        <v>390</v>
      </c>
      <c r="DR13" s="16" t="s">
        <v>391</v>
      </c>
      <c r="DS13" s="23">
        <v>161</v>
      </c>
      <c r="DT13" s="18"/>
      <c r="DU13" s="16"/>
      <c r="DV13" s="23"/>
      <c r="DW13" s="18" t="s">
        <v>397</v>
      </c>
      <c r="DX13" s="16" t="s">
        <v>398</v>
      </c>
      <c r="DY13" s="23">
        <v>207.08</v>
      </c>
      <c r="DZ13" s="18" t="s">
        <v>408</v>
      </c>
      <c r="EA13" s="16" t="s">
        <v>407</v>
      </c>
      <c r="EB13" s="23">
        <v>361.98</v>
      </c>
      <c r="EC13" s="18"/>
      <c r="ED13" s="16"/>
      <c r="EE13" s="23"/>
      <c r="EF13" s="18" t="s">
        <v>417</v>
      </c>
      <c r="EG13" s="16" t="s">
        <v>418</v>
      </c>
      <c r="EH13" s="23">
        <v>166.25</v>
      </c>
      <c r="EI13" s="18"/>
      <c r="EJ13" s="16"/>
      <c r="EK13" s="23"/>
      <c r="EL13" s="18" t="s">
        <v>424</v>
      </c>
      <c r="EM13" s="16" t="s">
        <v>425</v>
      </c>
      <c r="EN13" s="23">
        <v>658.23</v>
      </c>
      <c r="EO13" s="23"/>
      <c r="EP13" s="23"/>
      <c r="EQ13" s="12" t="s">
        <v>441</v>
      </c>
      <c r="ER13" s="16"/>
      <c r="ES13" s="99">
        <v>852.66</v>
      </c>
      <c r="ET13" s="12" t="s">
        <v>441</v>
      </c>
      <c r="EU13" s="16"/>
      <c r="EV13" s="99">
        <v>852.66</v>
      </c>
      <c r="EW13" s="12" t="s">
        <v>441</v>
      </c>
      <c r="EX13" s="16"/>
      <c r="EY13" s="99">
        <v>852.66</v>
      </c>
      <c r="EZ13" s="12" t="s">
        <v>441</v>
      </c>
      <c r="FA13" s="16"/>
      <c r="FB13" s="99">
        <v>852.66</v>
      </c>
      <c r="FC13" s="57" t="s">
        <v>441</v>
      </c>
      <c r="FD13" s="16"/>
      <c r="FE13" s="99">
        <v>852.66</v>
      </c>
      <c r="FF13" s="58" t="s">
        <v>441</v>
      </c>
      <c r="FG13" s="16"/>
      <c r="FH13" s="99">
        <v>852.66</v>
      </c>
      <c r="FI13" s="59" t="s">
        <v>441</v>
      </c>
      <c r="FJ13" s="16"/>
      <c r="FK13" s="99">
        <v>852.66</v>
      </c>
      <c r="FL13" s="60" t="s">
        <v>441</v>
      </c>
      <c r="FM13" s="16"/>
      <c r="FN13" s="99">
        <v>852.66</v>
      </c>
      <c r="FO13" s="61" t="s">
        <v>441</v>
      </c>
      <c r="FP13" s="16"/>
      <c r="FQ13" s="99">
        <v>852.66</v>
      </c>
      <c r="FR13" s="63" t="s">
        <v>441</v>
      </c>
      <c r="FS13" s="16"/>
      <c r="FT13" s="80">
        <v>852.66</v>
      </c>
      <c r="FU13" s="100" t="s">
        <v>441</v>
      </c>
      <c r="FV13" s="16"/>
      <c r="FW13" s="80">
        <v>852.66</v>
      </c>
      <c r="FX13" s="101" t="s">
        <v>441</v>
      </c>
      <c r="FY13" s="16"/>
      <c r="FZ13" s="80">
        <v>852.66</v>
      </c>
    </row>
    <row r="14" spans="1:182" s="1" customFormat="1" ht="16.5" customHeight="1">
      <c r="A14" s="12"/>
      <c r="B14" s="15" t="s">
        <v>17</v>
      </c>
      <c r="C14" s="16">
        <f>SUM(C15:C27)</f>
        <v>3637.22</v>
      </c>
      <c r="D14" s="15" t="s">
        <v>17</v>
      </c>
      <c r="E14" s="16">
        <f>SUM(E15:E27)</f>
        <v>3637.22</v>
      </c>
      <c r="F14" s="15" t="s">
        <v>17</v>
      </c>
      <c r="G14" s="16">
        <f>SUM(G15:G27)</f>
        <v>3637.22</v>
      </c>
      <c r="H14" s="15" t="s">
        <v>17</v>
      </c>
      <c r="I14" s="16">
        <f>SUM(I15:I27)</f>
        <v>3637.22</v>
      </c>
      <c r="J14" s="15" t="s">
        <v>17</v>
      </c>
      <c r="K14" s="16">
        <f>SUM(K15:K27)</f>
        <v>3637.22</v>
      </c>
      <c r="L14" s="15" t="s">
        <v>17</v>
      </c>
      <c r="M14" s="16">
        <f>SUM(M15:M27)</f>
        <v>3637.22</v>
      </c>
      <c r="N14" s="15" t="s">
        <v>17</v>
      </c>
      <c r="O14" s="16">
        <f>SUM(O15:O27)</f>
        <v>3637.22</v>
      </c>
      <c r="P14" s="15" t="s">
        <v>17</v>
      </c>
      <c r="Q14" s="16">
        <f>SUM(Q15:Q27)</f>
        <v>3637.22</v>
      </c>
      <c r="R14" s="15" t="s">
        <v>17</v>
      </c>
      <c r="S14" s="17">
        <f t="shared" si="0"/>
        <v>29097.760000000002</v>
      </c>
      <c r="T14" s="15" t="s">
        <v>33</v>
      </c>
      <c r="U14" s="16"/>
      <c r="V14" s="16">
        <v>619.1</v>
      </c>
      <c r="W14" s="15" t="s">
        <v>74</v>
      </c>
      <c r="X14" s="16" t="s">
        <v>75</v>
      </c>
      <c r="Y14" s="16">
        <v>1442.05</v>
      </c>
      <c r="Z14" s="15" t="s">
        <v>123</v>
      </c>
      <c r="AA14" s="16"/>
      <c r="AB14" s="16">
        <v>964.19</v>
      </c>
      <c r="AC14" s="15"/>
      <c r="AD14" s="16"/>
      <c r="AE14" s="16"/>
      <c r="AF14" s="16"/>
      <c r="AG14" s="15" t="s">
        <v>109</v>
      </c>
      <c r="AH14" s="16" t="s">
        <v>110</v>
      </c>
      <c r="AI14" s="23">
        <v>157.28</v>
      </c>
      <c r="AJ14" s="15" t="s">
        <v>238</v>
      </c>
      <c r="AK14" s="16" t="s">
        <v>239</v>
      </c>
      <c r="AL14" s="16">
        <v>7177.17</v>
      </c>
      <c r="AM14" s="15" t="s">
        <v>256</v>
      </c>
      <c r="AN14" s="16"/>
      <c r="AO14" s="16">
        <v>38.62</v>
      </c>
      <c r="AP14" s="15" t="s">
        <v>143</v>
      </c>
      <c r="AQ14" s="16" t="s">
        <v>144</v>
      </c>
      <c r="AR14" s="16">
        <v>414.81</v>
      </c>
      <c r="AS14" s="12" t="s">
        <v>3</v>
      </c>
      <c r="AT14" s="16"/>
      <c r="AU14" s="16">
        <v>6229.73</v>
      </c>
      <c r="AV14" s="12" t="s">
        <v>3</v>
      </c>
      <c r="AW14" s="16"/>
      <c r="AX14" s="16">
        <v>6229.73</v>
      </c>
      <c r="AY14" s="15" t="s">
        <v>187</v>
      </c>
      <c r="AZ14" s="16"/>
      <c r="BA14" s="16">
        <v>115.87</v>
      </c>
      <c r="BB14" s="15" t="s">
        <v>126</v>
      </c>
      <c r="BC14" s="16"/>
      <c r="BD14" s="16">
        <v>6616.67</v>
      </c>
      <c r="BE14" s="15" t="s">
        <v>126</v>
      </c>
      <c r="BF14" s="16"/>
      <c r="BG14" s="16">
        <v>6616.67</v>
      </c>
      <c r="BH14" s="15" t="s">
        <v>126</v>
      </c>
      <c r="BI14" s="16"/>
      <c r="BJ14" s="16">
        <v>6616.67</v>
      </c>
      <c r="BK14" s="15" t="s">
        <v>126</v>
      </c>
      <c r="BL14" s="16"/>
      <c r="BM14" s="16">
        <v>6616.67</v>
      </c>
      <c r="BN14" s="15" t="s">
        <v>126</v>
      </c>
      <c r="BO14" s="16"/>
      <c r="BP14" s="16">
        <v>6616.67</v>
      </c>
      <c r="BQ14" s="10"/>
      <c r="BR14" s="10"/>
      <c r="BS14" s="15" t="s">
        <v>246</v>
      </c>
      <c r="BT14" s="16" t="s">
        <v>247</v>
      </c>
      <c r="BU14" s="16">
        <v>1789.44</v>
      </c>
      <c r="BV14" s="18" t="s">
        <v>267</v>
      </c>
      <c r="BW14" s="16" t="s">
        <v>268</v>
      </c>
      <c r="BX14" s="16">
        <v>938.4</v>
      </c>
      <c r="BY14" s="18" t="s">
        <v>281</v>
      </c>
      <c r="BZ14" s="16" t="s">
        <v>278</v>
      </c>
      <c r="CA14" s="16">
        <v>153.93</v>
      </c>
      <c r="CB14" s="15" t="s">
        <v>294</v>
      </c>
      <c r="CC14" s="16" t="s">
        <v>295</v>
      </c>
      <c r="CD14" s="21">
        <v>96.97</v>
      </c>
      <c r="CE14" s="15" t="s">
        <v>306</v>
      </c>
      <c r="CF14" s="16" t="s">
        <v>307</v>
      </c>
      <c r="CG14" s="21">
        <v>8608.8</v>
      </c>
      <c r="CH14" s="18" t="s">
        <v>314</v>
      </c>
      <c r="CI14" s="18" t="s">
        <v>313</v>
      </c>
      <c r="CJ14" s="16">
        <v>2144.88</v>
      </c>
      <c r="CK14" s="15" t="s">
        <v>257</v>
      </c>
      <c r="CL14" s="16"/>
      <c r="CM14" s="16">
        <v>670.29</v>
      </c>
      <c r="CN14" s="15" t="s">
        <v>257</v>
      </c>
      <c r="CO14" s="16"/>
      <c r="CP14" s="16">
        <v>670.29</v>
      </c>
      <c r="CQ14" s="15" t="s">
        <v>257</v>
      </c>
      <c r="CR14" s="16"/>
      <c r="CS14" s="16">
        <v>670.29</v>
      </c>
      <c r="CT14" s="15" t="s">
        <v>257</v>
      </c>
      <c r="CU14" s="16"/>
      <c r="CV14" s="16">
        <v>670.29</v>
      </c>
      <c r="CW14" s="15" t="s">
        <v>257</v>
      </c>
      <c r="CX14" s="16"/>
      <c r="CY14" s="16">
        <v>670.29</v>
      </c>
      <c r="CZ14" s="15" t="s">
        <v>257</v>
      </c>
      <c r="DA14" s="16"/>
      <c r="DB14" s="16">
        <v>670.29</v>
      </c>
      <c r="DC14" s="10"/>
      <c r="DD14" s="10"/>
      <c r="DE14" s="15" t="s">
        <v>377</v>
      </c>
      <c r="DF14" s="16"/>
      <c r="DG14" s="16">
        <v>384.87</v>
      </c>
      <c r="DH14" s="15" t="s">
        <v>369</v>
      </c>
      <c r="DI14" s="16" t="s">
        <v>368</v>
      </c>
      <c r="DJ14" s="16">
        <v>1969.65</v>
      </c>
      <c r="DK14" s="15"/>
      <c r="DL14" s="16"/>
      <c r="DM14" s="16"/>
      <c r="DN14" s="15"/>
      <c r="DO14" s="16"/>
      <c r="DP14" s="16"/>
      <c r="DQ14" s="15" t="s">
        <v>285</v>
      </c>
      <c r="DR14" s="16" t="s">
        <v>392</v>
      </c>
      <c r="DS14" s="16">
        <v>501.43</v>
      </c>
      <c r="DT14" s="15"/>
      <c r="DU14" s="16"/>
      <c r="DV14" s="16"/>
      <c r="DW14" s="15" t="s">
        <v>399</v>
      </c>
      <c r="DX14" s="16" t="s">
        <v>400</v>
      </c>
      <c r="DY14" s="16">
        <v>678.69</v>
      </c>
      <c r="DZ14" s="15"/>
      <c r="EA14" s="16"/>
      <c r="EB14" s="16"/>
      <c r="EC14" s="15"/>
      <c r="ED14" s="16"/>
      <c r="EE14" s="16"/>
      <c r="EF14" s="15" t="s">
        <v>427</v>
      </c>
      <c r="EG14" s="16" t="s">
        <v>428</v>
      </c>
      <c r="EH14" s="16">
        <v>649.27</v>
      </c>
      <c r="EI14" s="15"/>
      <c r="EJ14" s="16"/>
      <c r="EK14" s="16"/>
      <c r="EL14" s="15"/>
      <c r="EM14" s="16"/>
      <c r="EN14" s="16"/>
      <c r="EO14" s="16"/>
      <c r="EP14" s="16"/>
      <c r="EQ14" s="55" t="s">
        <v>4</v>
      </c>
      <c r="ER14" s="16"/>
      <c r="ES14" s="98">
        <v>115.755</v>
      </c>
      <c r="ET14" s="55" t="s">
        <v>4</v>
      </c>
      <c r="EU14" s="16"/>
      <c r="EV14" s="98">
        <v>115.755</v>
      </c>
      <c r="EW14" s="55" t="s">
        <v>4</v>
      </c>
      <c r="EX14" s="16"/>
      <c r="EY14" s="98">
        <v>115.755</v>
      </c>
      <c r="EZ14" s="55" t="s">
        <v>4</v>
      </c>
      <c r="FA14" s="16"/>
      <c r="FB14" s="98">
        <v>115.755</v>
      </c>
      <c r="FC14" s="55" t="s">
        <v>4</v>
      </c>
      <c r="FD14" s="16"/>
      <c r="FE14" s="98">
        <v>115.755</v>
      </c>
      <c r="FF14" s="55" t="s">
        <v>4</v>
      </c>
      <c r="FG14" s="16"/>
      <c r="FH14" s="98">
        <v>115.755</v>
      </c>
      <c r="FI14" s="55" t="s">
        <v>4</v>
      </c>
      <c r="FJ14" s="16"/>
      <c r="FK14" s="98">
        <v>115.755</v>
      </c>
      <c r="FL14" s="55" t="s">
        <v>4</v>
      </c>
      <c r="FM14" s="16"/>
      <c r="FN14" s="98">
        <v>115.755</v>
      </c>
      <c r="FO14" s="55" t="s">
        <v>4</v>
      </c>
      <c r="FP14" s="16"/>
      <c r="FQ14" s="98">
        <v>115.755</v>
      </c>
      <c r="FR14" s="55" t="s">
        <v>4</v>
      </c>
      <c r="FS14" s="16"/>
      <c r="FT14" s="98">
        <v>115.755</v>
      </c>
      <c r="FU14" s="55" t="s">
        <v>4</v>
      </c>
      <c r="FV14" s="16"/>
      <c r="FW14" s="98">
        <v>115.755</v>
      </c>
      <c r="FX14" s="55" t="s">
        <v>4</v>
      </c>
      <c r="FY14" s="16"/>
      <c r="FZ14" s="98">
        <v>115.755</v>
      </c>
    </row>
    <row r="15" spans="1:182" ht="15.75" customHeight="1">
      <c r="A15" s="15"/>
      <c r="B15" s="15" t="s">
        <v>17</v>
      </c>
      <c r="C15" s="16">
        <v>619.1</v>
      </c>
      <c r="D15" s="15" t="s">
        <v>17</v>
      </c>
      <c r="E15" s="16">
        <v>619.1</v>
      </c>
      <c r="F15" s="15" t="s">
        <v>17</v>
      </c>
      <c r="G15" s="16">
        <v>619.1</v>
      </c>
      <c r="H15" s="15" t="s">
        <v>17</v>
      </c>
      <c r="I15" s="16">
        <v>619.1</v>
      </c>
      <c r="J15" s="15" t="s">
        <v>17</v>
      </c>
      <c r="K15" s="16">
        <v>619.1</v>
      </c>
      <c r="L15" s="15" t="s">
        <v>17</v>
      </c>
      <c r="M15" s="16">
        <v>619.1</v>
      </c>
      <c r="N15" s="15" t="s">
        <v>17</v>
      </c>
      <c r="O15" s="16">
        <v>619.1</v>
      </c>
      <c r="P15" s="15" t="s">
        <v>17</v>
      </c>
      <c r="Q15" s="16">
        <v>619.1</v>
      </c>
      <c r="R15" s="15" t="s">
        <v>17</v>
      </c>
      <c r="S15" s="17">
        <f t="shared" si="0"/>
        <v>4952.8</v>
      </c>
      <c r="T15" s="15" t="s">
        <v>34</v>
      </c>
      <c r="U15" s="16"/>
      <c r="V15" s="16">
        <v>38.69</v>
      </c>
      <c r="W15" s="15" t="s">
        <v>77</v>
      </c>
      <c r="X15" s="16" t="s">
        <v>76</v>
      </c>
      <c r="Y15" s="16">
        <v>268.04</v>
      </c>
      <c r="Z15" s="18" t="s">
        <v>4</v>
      </c>
      <c r="AA15" s="20"/>
      <c r="AB15" s="19">
        <v>126.97</v>
      </c>
      <c r="AC15" s="15"/>
      <c r="AD15" s="16"/>
      <c r="AE15" s="16"/>
      <c r="AF15" s="16"/>
      <c r="AG15" s="15" t="s">
        <v>123</v>
      </c>
      <c r="AH15" s="16" t="s">
        <v>124</v>
      </c>
      <c r="AI15" s="16">
        <v>964.19</v>
      </c>
      <c r="AJ15" s="12" t="s">
        <v>3</v>
      </c>
      <c r="AK15" s="16"/>
      <c r="AL15" s="16">
        <v>6229.73</v>
      </c>
      <c r="AM15" s="15" t="s">
        <v>257</v>
      </c>
      <c r="AN15" s="16"/>
      <c r="AO15" s="16">
        <v>38.62</v>
      </c>
      <c r="AP15" s="15" t="s">
        <v>145</v>
      </c>
      <c r="AQ15" s="16" t="s">
        <v>146</v>
      </c>
      <c r="AR15" s="16">
        <v>180.45</v>
      </c>
      <c r="AS15" s="15" t="s">
        <v>126</v>
      </c>
      <c r="AT15" s="16"/>
      <c r="AU15" s="16">
        <v>6616.67</v>
      </c>
      <c r="AV15" s="15" t="s">
        <v>126</v>
      </c>
      <c r="AW15" s="16"/>
      <c r="AX15" s="16">
        <v>6616.67</v>
      </c>
      <c r="AY15" s="15"/>
      <c r="AZ15" s="16"/>
      <c r="BA15" s="16"/>
      <c r="BB15" s="15" t="s">
        <v>256</v>
      </c>
      <c r="BC15" s="16"/>
      <c r="BD15" s="16">
        <v>38.62</v>
      </c>
      <c r="BE15" s="15" t="s">
        <v>202</v>
      </c>
      <c r="BF15" s="16" t="s">
        <v>203</v>
      </c>
      <c r="BG15" s="16">
        <v>583.57</v>
      </c>
      <c r="BH15" s="15" t="s">
        <v>204</v>
      </c>
      <c r="BI15" s="16" t="s">
        <v>209</v>
      </c>
      <c r="BJ15" s="16">
        <v>1064.66</v>
      </c>
      <c r="BK15" s="19" t="s">
        <v>204</v>
      </c>
      <c r="BL15" s="16" t="s">
        <v>218</v>
      </c>
      <c r="BM15" s="16">
        <v>1064.66</v>
      </c>
      <c r="BN15" s="15" t="s">
        <v>228</v>
      </c>
      <c r="BO15" s="16" t="s">
        <v>229</v>
      </c>
      <c r="BP15" s="16">
        <v>2359.01</v>
      </c>
      <c r="BS15" s="15" t="s">
        <v>248</v>
      </c>
      <c r="BT15" s="16" t="s">
        <v>249</v>
      </c>
      <c r="BU15" s="16">
        <v>620.14</v>
      </c>
      <c r="BV15" s="15" t="s">
        <v>269</v>
      </c>
      <c r="BW15" s="16" t="s">
        <v>268</v>
      </c>
      <c r="BX15" s="16">
        <v>479.23</v>
      </c>
      <c r="BY15" s="15" t="s">
        <v>282</v>
      </c>
      <c r="BZ15" s="16" t="s">
        <v>278</v>
      </c>
      <c r="CA15" s="16">
        <v>9699.15</v>
      </c>
      <c r="CB15" s="15" t="s">
        <v>296</v>
      </c>
      <c r="CC15" s="16" t="s">
        <v>295</v>
      </c>
      <c r="CD15" s="16">
        <v>96.97</v>
      </c>
      <c r="CE15" s="15" t="s">
        <v>221</v>
      </c>
      <c r="CF15" s="16" t="s">
        <v>308</v>
      </c>
      <c r="CG15" s="16">
        <v>7071.8</v>
      </c>
      <c r="CH15" s="15" t="s">
        <v>315</v>
      </c>
      <c r="CI15" s="16" t="s">
        <v>316</v>
      </c>
      <c r="CJ15" s="16">
        <v>327.26</v>
      </c>
      <c r="CK15" s="15"/>
      <c r="CL15" s="16"/>
      <c r="CM15" s="16"/>
      <c r="CN15" s="15"/>
      <c r="CO15" s="16"/>
      <c r="CP15" s="16"/>
      <c r="CQ15" s="15"/>
      <c r="CR15" s="16"/>
      <c r="CS15" s="16"/>
      <c r="CT15" s="15"/>
      <c r="CU15" s="16"/>
      <c r="CV15" s="16"/>
      <c r="CW15" s="15" t="s">
        <v>345</v>
      </c>
      <c r="CX15" s="16" t="s">
        <v>346</v>
      </c>
      <c r="CY15" s="16">
        <v>1064.66</v>
      </c>
      <c r="CZ15" s="15" t="s">
        <v>221</v>
      </c>
      <c r="DA15" s="16" t="s">
        <v>357</v>
      </c>
      <c r="DB15" s="16">
        <v>14143.6</v>
      </c>
      <c r="DE15" s="15"/>
      <c r="DF15" s="16"/>
      <c r="DG15" s="16"/>
      <c r="DH15" s="15" t="s">
        <v>370</v>
      </c>
      <c r="DI15" s="16" t="s">
        <v>368</v>
      </c>
      <c r="DJ15" s="16">
        <v>917.68</v>
      </c>
      <c r="DK15" s="15"/>
      <c r="DL15" s="16"/>
      <c r="DM15" s="16"/>
      <c r="DN15" s="15" t="s">
        <v>384</v>
      </c>
      <c r="DO15" s="16" t="s">
        <v>385</v>
      </c>
      <c r="DP15" s="16">
        <v>1897.44</v>
      </c>
      <c r="DQ15" s="15"/>
      <c r="DR15" s="16"/>
      <c r="DS15" s="16"/>
      <c r="DT15" s="15"/>
      <c r="DU15" s="16"/>
      <c r="DV15" s="16"/>
      <c r="DW15" s="15" t="s">
        <v>401</v>
      </c>
      <c r="DX15" s="16" t="s">
        <v>400</v>
      </c>
      <c r="DY15" s="16">
        <v>64.06</v>
      </c>
      <c r="DZ15" s="15"/>
      <c r="EA15" s="16"/>
      <c r="EB15" s="16"/>
      <c r="EC15" s="15"/>
      <c r="ED15" s="16"/>
      <c r="EE15" s="16"/>
      <c r="EF15" s="15" t="s">
        <v>427</v>
      </c>
      <c r="EG15" s="16" t="s">
        <v>429</v>
      </c>
      <c r="EH15" s="16">
        <v>649.27</v>
      </c>
      <c r="EI15" s="15"/>
      <c r="EJ15" s="16"/>
      <c r="EK15" s="16"/>
      <c r="EL15" s="15"/>
      <c r="EM15" s="16"/>
      <c r="EN15" s="16"/>
      <c r="EO15" s="16"/>
      <c r="EP15" s="16"/>
      <c r="EQ15" s="12" t="s">
        <v>109</v>
      </c>
      <c r="ER15" s="16"/>
      <c r="ES15" s="98">
        <v>77.17</v>
      </c>
      <c r="ET15" s="12" t="s">
        <v>109</v>
      </c>
      <c r="EU15" s="16"/>
      <c r="EV15" s="98">
        <v>77.17</v>
      </c>
      <c r="EW15" s="12" t="s">
        <v>109</v>
      </c>
      <c r="EX15" s="16"/>
      <c r="EY15" s="98">
        <v>77.17</v>
      </c>
      <c r="EZ15" s="12" t="s">
        <v>109</v>
      </c>
      <c r="FA15" s="16"/>
      <c r="FB15" s="98">
        <v>77.17</v>
      </c>
      <c r="FC15" s="57" t="s">
        <v>109</v>
      </c>
      <c r="FD15" s="16"/>
      <c r="FE15" s="98">
        <v>77.17</v>
      </c>
      <c r="FF15" s="58" t="s">
        <v>109</v>
      </c>
      <c r="FG15" s="16"/>
      <c r="FH15" s="98">
        <v>77.17</v>
      </c>
      <c r="FI15" s="59" t="s">
        <v>109</v>
      </c>
      <c r="FJ15" s="16"/>
      <c r="FK15" s="98">
        <v>77.17</v>
      </c>
      <c r="FL15" s="60" t="s">
        <v>109</v>
      </c>
      <c r="FM15" s="16"/>
      <c r="FN15" s="98">
        <v>77.17</v>
      </c>
      <c r="FO15" s="61" t="s">
        <v>109</v>
      </c>
      <c r="FP15" s="16"/>
      <c r="FQ15" s="98">
        <v>77.17</v>
      </c>
      <c r="FR15" s="63" t="s">
        <v>109</v>
      </c>
      <c r="FS15" s="16"/>
      <c r="FT15" s="98">
        <v>77.17</v>
      </c>
      <c r="FU15" s="100" t="s">
        <v>109</v>
      </c>
      <c r="FV15" s="16"/>
      <c r="FW15" s="98">
        <v>77.17</v>
      </c>
      <c r="FX15" s="101" t="s">
        <v>109</v>
      </c>
      <c r="FY15" s="16"/>
      <c r="FZ15" s="98">
        <v>77.17</v>
      </c>
    </row>
    <row r="16" spans="1:182" ht="29.25" customHeight="1">
      <c r="A16" s="15"/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7"/>
      <c r="T16" s="15"/>
      <c r="U16" s="16"/>
      <c r="V16" s="16"/>
      <c r="W16" s="15"/>
      <c r="X16" s="16"/>
      <c r="Y16" s="16"/>
      <c r="Z16" s="18"/>
      <c r="AA16" s="20"/>
      <c r="AB16" s="19"/>
      <c r="AC16" s="15"/>
      <c r="AD16" s="16"/>
      <c r="AE16" s="16"/>
      <c r="AF16" s="16"/>
      <c r="AG16" s="15"/>
      <c r="AH16" s="16"/>
      <c r="AI16" s="16"/>
      <c r="AJ16" s="62"/>
      <c r="AK16" s="16"/>
      <c r="AL16" s="16"/>
      <c r="AM16" s="15"/>
      <c r="AN16" s="16"/>
      <c r="AO16" s="16"/>
      <c r="AP16" s="15"/>
      <c r="AQ16" s="16"/>
      <c r="AR16" s="16"/>
      <c r="AS16" s="15"/>
      <c r="AT16" s="16"/>
      <c r="AU16" s="16"/>
      <c r="AV16" s="15"/>
      <c r="AW16" s="16"/>
      <c r="AX16" s="16"/>
      <c r="AY16" s="15"/>
      <c r="AZ16" s="16"/>
      <c r="BA16" s="16"/>
      <c r="BB16" s="15"/>
      <c r="BC16" s="16"/>
      <c r="BD16" s="16"/>
      <c r="BE16" s="15"/>
      <c r="BF16" s="16"/>
      <c r="BG16" s="16"/>
      <c r="BH16" s="15"/>
      <c r="BI16" s="16"/>
      <c r="BJ16" s="16"/>
      <c r="BK16" s="19"/>
      <c r="BL16" s="16"/>
      <c r="BM16" s="16"/>
      <c r="BN16" s="15"/>
      <c r="BO16" s="16"/>
      <c r="BP16" s="16"/>
      <c r="BS16" s="15"/>
      <c r="BT16" s="16"/>
      <c r="BU16" s="16"/>
      <c r="BV16" s="15"/>
      <c r="BW16" s="16"/>
      <c r="BX16" s="16"/>
      <c r="BY16" s="15"/>
      <c r="BZ16" s="16"/>
      <c r="CA16" s="16"/>
      <c r="CB16" s="15"/>
      <c r="CC16" s="16"/>
      <c r="CD16" s="16"/>
      <c r="CE16" s="15"/>
      <c r="CF16" s="16"/>
      <c r="CG16" s="16"/>
      <c r="CH16" s="15"/>
      <c r="CI16" s="16"/>
      <c r="CJ16" s="16"/>
      <c r="CK16" s="15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E16" s="15"/>
      <c r="DF16" s="16"/>
      <c r="DG16" s="16"/>
      <c r="DH16" s="15"/>
      <c r="DI16" s="16"/>
      <c r="DJ16" s="16"/>
      <c r="DK16" s="15"/>
      <c r="DL16" s="16"/>
      <c r="DM16" s="16"/>
      <c r="DN16" s="15"/>
      <c r="DO16" s="16"/>
      <c r="DP16" s="16"/>
      <c r="DQ16" s="15"/>
      <c r="DR16" s="16"/>
      <c r="DS16" s="16"/>
      <c r="DT16" s="15"/>
      <c r="DU16" s="16"/>
      <c r="DV16" s="16"/>
      <c r="DW16" s="15"/>
      <c r="DX16" s="16"/>
      <c r="DY16" s="16"/>
      <c r="DZ16" s="15"/>
      <c r="EA16" s="16"/>
      <c r="EB16" s="16"/>
      <c r="EC16" s="15"/>
      <c r="ED16" s="16"/>
      <c r="EE16" s="16"/>
      <c r="EF16" s="15"/>
      <c r="EG16" s="16"/>
      <c r="EH16" s="16"/>
      <c r="EI16" s="15"/>
      <c r="EJ16" s="16"/>
      <c r="EK16" s="16"/>
      <c r="EL16" s="15"/>
      <c r="EM16" s="16"/>
      <c r="EN16" s="16"/>
      <c r="EO16" s="16"/>
      <c r="EP16" s="16"/>
      <c r="EQ16" s="62" t="s">
        <v>493</v>
      </c>
      <c r="ER16" s="16"/>
      <c r="ES16" s="98">
        <v>540.19</v>
      </c>
      <c r="ET16" s="62" t="s">
        <v>493</v>
      </c>
      <c r="EU16" s="16"/>
      <c r="EV16" s="98">
        <v>540.19</v>
      </c>
      <c r="EW16" s="62" t="s">
        <v>493</v>
      </c>
      <c r="EX16" s="16"/>
      <c r="EY16" s="98">
        <v>540.19</v>
      </c>
      <c r="EZ16" s="62" t="s">
        <v>493</v>
      </c>
      <c r="FA16" s="16"/>
      <c r="FB16" s="98">
        <v>540.19</v>
      </c>
      <c r="FC16" s="62" t="s">
        <v>493</v>
      </c>
      <c r="FD16" s="16"/>
      <c r="FE16" s="98">
        <v>540.19</v>
      </c>
      <c r="FF16" s="62" t="s">
        <v>493</v>
      </c>
      <c r="FG16" s="16"/>
      <c r="FH16" s="98">
        <v>540.19</v>
      </c>
      <c r="FI16" s="62" t="s">
        <v>493</v>
      </c>
      <c r="FJ16" s="16"/>
      <c r="FK16" s="98">
        <v>540.19</v>
      </c>
      <c r="FL16" s="62" t="s">
        <v>493</v>
      </c>
      <c r="FM16" s="16"/>
      <c r="FN16" s="98">
        <v>540.19</v>
      </c>
      <c r="FO16" s="62" t="s">
        <v>493</v>
      </c>
      <c r="FP16" s="16"/>
      <c r="FQ16" s="98">
        <v>540.19</v>
      </c>
      <c r="FR16" s="63" t="s">
        <v>493</v>
      </c>
      <c r="FS16" s="16"/>
      <c r="FT16" s="98">
        <v>540.19</v>
      </c>
      <c r="FU16" s="100" t="s">
        <v>493</v>
      </c>
      <c r="FV16" s="16"/>
      <c r="FW16" s="98">
        <v>540.19</v>
      </c>
      <c r="FX16" s="101" t="s">
        <v>493</v>
      </c>
      <c r="FY16" s="16"/>
      <c r="FZ16" s="98">
        <v>540.19</v>
      </c>
    </row>
    <row r="17" spans="1:182" ht="24" customHeight="1">
      <c r="A17" s="15"/>
      <c r="B17" s="15" t="s">
        <v>17</v>
      </c>
      <c r="C17" s="16">
        <v>38.69</v>
      </c>
      <c r="D17" s="15" t="s">
        <v>17</v>
      </c>
      <c r="E17" s="16">
        <v>38.69</v>
      </c>
      <c r="F17" s="15" t="s">
        <v>17</v>
      </c>
      <c r="G17" s="16">
        <v>38.69</v>
      </c>
      <c r="H17" s="15" t="s">
        <v>17</v>
      </c>
      <c r="I17" s="16">
        <v>38.69</v>
      </c>
      <c r="J17" s="15" t="s">
        <v>17</v>
      </c>
      <c r="K17" s="16">
        <v>38.69</v>
      </c>
      <c r="L17" s="15" t="s">
        <v>17</v>
      </c>
      <c r="M17" s="16">
        <v>38.69</v>
      </c>
      <c r="N17" s="15" t="s">
        <v>17</v>
      </c>
      <c r="O17" s="16">
        <v>38.69</v>
      </c>
      <c r="P17" s="15" t="s">
        <v>17</v>
      </c>
      <c r="Q17" s="16">
        <v>38.69</v>
      </c>
      <c r="R17" s="15" t="s">
        <v>17</v>
      </c>
      <c r="S17" s="17">
        <f t="shared" si="0"/>
        <v>309.52</v>
      </c>
      <c r="T17" s="15" t="s">
        <v>35</v>
      </c>
      <c r="U17" s="16"/>
      <c r="V17" s="16">
        <v>154.78</v>
      </c>
      <c r="W17" s="15" t="s">
        <v>78</v>
      </c>
      <c r="X17" s="16" t="s">
        <v>79</v>
      </c>
      <c r="Y17" s="16">
        <v>721.03</v>
      </c>
      <c r="Z17" s="15"/>
      <c r="AA17" s="16"/>
      <c r="AB17" s="16"/>
      <c r="AC17" s="15"/>
      <c r="AD17" s="16"/>
      <c r="AE17" s="16"/>
      <c r="AF17" s="16"/>
      <c r="AG17" s="12" t="s">
        <v>3</v>
      </c>
      <c r="AH17" s="16"/>
      <c r="AI17" s="16">
        <v>6229.73</v>
      </c>
      <c r="AJ17" s="15" t="s">
        <v>126</v>
      </c>
      <c r="AK17" s="16"/>
      <c r="AL17" s="16">
        <v>6616.67</v>
      </c>
      <c r="AM17" s="15" t="s">
        <v>258</v>
      </c>
      <c r="AN17" s="16"/>
      <c r="AO17" s="16">
        <v>656.58</v>
      </c>
      <c r="AP17" s="15" t="s">
        <v>162</v>
      </c>
      <c r="AQ17" s="16" t="s">
        <v>163</v>
      </c>
      <c r="AR17" s="16">
        <v>2407.27</v>
      </c>
      <c r="AS17" s="15" t="s">
        <v>169</v>
      </c>
      <c r="AT17" s="16"/>
      <c r="AU17" s="16">
        <v>1502.47</v>
      </c>
      <c r="AV17" s="15" t="s">
        <v>169</v>
      </c>
      <c r="AW17" s="16"/>
      <c r="AX17" s="16">
        <v>1502.47</v>
      </c>
      <c r="AY17" s="15"/>
      <c r="AZ17" s="16"/>
      <c r="BA17" s="16"/>
      <c r="BB17" s="15" t="s">
        <v>257</v>
      </c>
      <c r="BC17" s="16"/>
      <c r="BD17" s="16">
        <v>38.62</v>
      </c>
      <c r="BE17" s="15" t="s">
        <v>204</v>
      </c>
      <c r="BF17" s="16" t="s">
        <v>205</v>
      </c>
      <c r="BG17" s="16">
        <v>1064.66</v>
      </c>
      <c r="BH17" s="15" t="s">
        <v>206</v>
      </c>
      <c r="BI17" s="16" t="s">
        <v>210</v>
      </c>
      <c r="BJ17" s="16">
        <v>338.76</v>
      </c>
      <c r="BK17" s="19" t="s">
        <v>204</v>
      </c>
      <c r="BL17" s="16" t="s">
        <v>220</v>
      </c>
      <c r="BM17" s="16">
        <v>1064.66</v>
      </c>
      <c r="BN17" s="15" t="s">
        <v>231</v>
      </c>
      <c r="BO17" s="16" t="s">
        <v>230</v>
      </c>
      <c r="BP17" s="16">
        <v>96.97</v>
      </c>
      <c r="BS17" s="15" t="s">
        <v>261</v>
      </c>
      <c r="BT17" s="16"/>
      <c r="BU17" s="16">
        <v>268.11</v>
      </c>
      <c r="BV17" s="15" t="s">
        <v>261</v>
      </c>
      <c r="BW17" s="16"/>
      <c r="BX17" s="16">
        <v>268.11</v>
      </c>
      <c r="BY17" s="15" t="s">
        <v>261</v>
      </c>
      <c r="BZ17" s="16"/>
      <c r="CA17" s="16">
        <v>268.11</v>
      </c>
      <c r="CB17" s="15" t="s">
        <v>261</v>
      </c>
      <c r="CC17" s="16"/>
      <c r="CD17" s="16">
        <v>268.11</v>
      </c>
      <c r="CE17" s="15" t="s">
        <v>261</v>
      </c>
      <c r="CF17" s="16"/>
      <c r="CG17" s="16">
        <v>268.11</v>
      </c>
      <c r="CH17" s="15" t="s">
        <v>261</v>
      </c>
      <c r="CI17" s="16"/>
      <c r="CJ17" s="16">
        <v>268.11</v>
      </c>
      <c r="CK17" s="15" t="s">
        <v>261</v>
      </c>
      <c r="CL17" s="16"/>
      <c r="CM17" s="16">
        <v>268.11</v>
      </c>
      <c r="CN17" s="15" t="s">
        <v>261</v>
      </c>
      <c r="CO17" s="16"/>
      <c r="CP17" s="16">
        <v>268.11</v>
      </c>
      <c r="CQ17" s="15" t="s">
        <v>261</v>
      </c>
      <c r="CR17" s="16"/>
      <c r="CS17" s="16">
        <v>268.11</v>
      </c>
      <c r="CT17" s="15" t="s">
        <v>261</v>
      </c>
      <c r="CU17" s="16"/>
      <c r="CV17" s="16">
        <v>268.11</v>
      </c>
      <c r="CW17" s="15" t="s">
        <v>261</v>
      </c>
      <c r="CX17" s="16"/>
      <c r="CY17" s="16">
        <v>268.11</v>
      </c>
      <c r="CZ17" s="15" t="s">
        <v>261</v>
      </c>
      <c r="DA17" s="16"/>
      <c r="DB17" s="16">
        <v>268.11</v>
      </c>
      <c r="DE17" s="15" t="s">
        <v>261</v>
      </c>
      <c r="DF17" s="16"/>
      <c r="DG17" s="16"/>
      <c r="DH17" s="15" t="s">
        <v>371</v>
      </c>
      <c r="DI17" s="16" t="s">
        <v>368</v>
      </c>
      <c r="DJ17" s="16">
        <v>656.55</v>
      </c>
      <c r="DK17" s="15"/>
      <c r="DL17" s="16"/>
      <c r="DM17" s="16"/>
      <c r="DN17" s="15" t="s">
        <v>386</v>
      </c>
      <c r="DO17" s="16" t="s">
        <v>385</v>
      </c>
      <c r="DP17" s="16">
        <v>1131.56</v>
      </c>
      <c r="DQ17" s="15"/>
      <c r="DR17" s="16"/>
      <c r="DS17" s="16"/>
      <c r="DT17" s="15"/>
      <c r="DU17" s="16"/>
      <c r="DV17" s="16"/>
      <c r="DW17" s="15"/>
      <c r="DX17" s="16"/>
      <c r="DY17" s="16"/>
      <c r="DZ17" s="15"/>
      <c r="EA17" s="16"/>
      <c r="EB17" s="16"/>
      <c r="EC17" s="15"/>
      <c r="ED17" s="16"/>
      <c r="EE17" s="16"/>
      <c r="EF17" s="15"/>
      <c r="EG17" s="16"/>
      <c r="EH17" s="16"/>
      <c r="EI17" s="15"/>
      <c r="EJ17" s="16"/>
      <c r="EK17" s="16"/>
      <c r="EL17" s="15"/>
      <c r="EM17" s="16"/>
      <c r="EN17" s="16"/>
      <c r="EO17" s="16"/>
      <c r="EP17" s="16"/>
      <c r="EQ17" s="12" t="s">
        <v>442</v>
      </c>
      <c r="ER17" s="16"/>
      <c r="ES17" s="98">
        <v>411.81</v>
      </c>
      <c r="ET17" s="12" t="s">
        <v>442</v>
      </c>
      <c r="EU17" s="16"/>
      <c r="EV17" s="98">
        <v>411.81</v>
      </c>
      <c r="EW17" s="12" t="s">
        <v>442</v>
      </c>
      <c r="EX17" s="16"/>
      <c r="EY17" s="98">
        <v>411.81</v>
      </c>
      <c r="EZ17" s="12" t="s">
        <v>442</v>
      </c>
      <c r="FA17" s="16"/>
      <c r="FB17" s="98">
        <v>411.81</v>
      </c>
      <c r="FC17" s="57" t="s">
        <v>442</v>
      </c>
      <c r="FD17" s="16"/>
      <c r="FE17" s="98">
        <v>411.81</v>
      </c>
      <c r="FF17" s="58" t="s">
        <v>442</v>
      </c>
      <c r="FG17" s="16"/>
      <c r="FH17" s="98">
        <v>411.81</v>
      </c>
      <c r="FI17" s="59" t="s">
        <v>442</v>
      </c>
      <c r="FJ17" s="16"/>
      <c r="FK17" s="98">
        <v>411.81</v>
      </c>
      <c r="FL17" s="60" t="s">
        <v>442</v>
      </c>
      <c r="FM17" s="16"/>
      <c r="FN17" s="98">
        <v>411.81</v>
      </c>
      <c r="FO17" s="61" t="s">
        <v>442</v>
      </c>
      <c r="FP17" s="16"/>
      <c r="FQ17" s="98">
        <v>411.81</v>
      </c>
      <c r="FR17" s="63" t="s">
        <v>442</v>
      </c>
      <c r="FS17" s="16"/>
      <c r="FT17" s="98">
        <v>411.81</v>
      </c>
      <c r="FU17" s="100" t="s">
        <v>442</v>
      </c>
      <c r="FV17" s="16"/>
      <c r="FW17" s="98">
        <v>411.81</v>
      </c>
      <c r="FX17" s="101" t="s">
        <v>442</v>
      </c>
      <c r="FY17" s="16"/>
      <c r="FZ17" s="98">
        <v>411.81</v>
      </c>
    </row>
    <row r="18" spans="1:182" ht="47.25" customHeight="1">
      <c r="A18" s="15"/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7"/>
      <c r="T18" s="15"/>
      <c r="U18" s="16"/>
      <c r="V18" s="16"/>
      <c r="W18" s="15"/>
      <c r="X18" s="16"/>
      <c r="Y18" s="16"/>
      <c r="Z18" s="15"/>
      <c r="AA18" s="16"/>
      <c r="AB18" s="16"/>
      <c r="AC18" s="15"/>
      <c r="AD18" s="16"/>
      <c r="AE18" s="16"/>
      <c r="AF18" s="16"/>
      <c r="AG18" s="75"/>
      <c r="AH18" s="16"/>
      <c r="AI18" s="16"/>
      <c r="AJ18" s="15"/>
      <c r="AK18" s="16"/>
      <c r="AL18" s="16"/>
      <c r="AM18" s="15"/>
      <c r="AN18" s="16"/>
      <c r="AO18" s="16"/>
      <c r="AP18" s="15"/>
      <c r="AQ18" s="16"/>
      <c r="AR18" s="16"/>
      <c r="AS18" s="15"/>
      <c r="AT18" s="16"/>
      <c r="AU18" s="16"/>
      <c r="AV18" s="15"/>
      <c r="AW18" s="16"/>
      <c r="AX18" s="16"/>
      <c r="AY18" s="15"/>
      <c r="AZ18" s="16"/>
      <c r="BA18" s="16"/>
      <c r="BB18" s="15"/>
      <c r="BC18" s="16"/>
      <c r="BD18" s="16"/>
      <c r="BE18" s="15"/>
      <c r="BF18" s="16"/>
      <c r="BG18" s="16"/>
      <c r="BH18" s="15"/>
      <c r="BI18" s="16"/>
      <c r="BJ18" s="64"/>
      <c r="BK18" s="19"/>
      <c r="BL18" s="16"/>
      <c r="BM18" s="16"/>
      <c r="BN18" s="15"/>
      <c r="BO18" s="16"/>
      <c r="BP18" s="16"/>
      <c r="BS18" s="15"/>
      <c r="BT18" s="16"/>
      <c r="BU18" s="16"/>
      <c r="BV18" s="15"/>
      <c r="BW18" s="16"/>
      <c r="BX18" s="16"/>
      <c r="BY18" s="15"/>
      <c r="BZ18" s="16"/>
      <c r="CA18" s="16"/>
      <c r="CB18" s="15"/>
      <c r="CC18" s="16"/>
      <c r="CD18" s="16"/>
      <c r="CE18" s="15"/>
      <c r="CF18" s="16"/>
      <c r="CG18" s="16"/>
      <c r="CH18" s="15"/>
      <c r="CI18" s="16"/>
      <c r="CJ18" s="16"/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5"/>
      <c r="DF18" s="16"/>
      <c r="DG18" s="16"/>
      <c r="DH18" s="15"/>
      <c r="DI18" s="16"/>
      <c r="DJ18" s="16"/>
      <c r="DK18" s="15"/>
      <c r="DL18" s="16"/>
      <c r="DM18" s="16"/>
      <c r="DN18" s="15"/>
      <c r="DO18" s="16"/>
      <c r="DP18" s="16"/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5"/>
      <c r="EM18" s="16"/>
      <c r="EN18" s="16"/>
      <c r="EO18" s="16"/>
      <c r="EP18" s="16"/>
      <c r="EQ18" s="75" t="s">
        <v>41</v>
      </c>
      <c r="ER18" s="16"/>
      <c r="ES18" s="98">
        <v>115.76</v>
      </c>
      <c r="ET18" s="75" t="s">
        <v>41</v>
      </c>
      <c r="EU18" s="16"/>
      <c r="EV18" s="98">
        <v>115.76</v>
      </c>
      <c r="EW18" s="75" t="s">
        <v>41</v>
      </c>
      <c r="EX18" s="16"/>
      <c r="EY18" s="98">
        <v>115.76</v>
      </c>
      <c r="EZ18" s="75" t="s">
        <v>41</v>
      </c>
      <c r="FA18" s="16"/>
      <c r="FB18" s="98">
        <v>115.76</v>
      </c>
      <c r="FC18" s="75" t="s">
        <v>41</v>
      </c>
      <c r="FD18" s="16"/>
      <c r="FE18" s="98">
        <v>115.76</v>
      </c>
      <c r="FF18" s="75" t="s">
        <v>41</v>
      </c>
      <c r="FG18" s="16"/>
      <c r="FH18" s="98">
        <v>115.76</v>
      </c>
      <c r="FI18" s="75" t="s">
        <v>41</v>
      </c>
      <c r="FJ18" s="16"/>
      <c r="FK18" s="98">
        <v>115.76</v>
      </c>
      <c r="FL18" s="75" t="s">
        <v>41</v>
      </c>
      <c r="FM18" s="16"/>
      <c r="FN18" s="98">
        <v>115.76</v>
      </c>
      <c r="FO18" s="75" t="s">
        <v>41</v>
      </c>
      <c r="FP18" s="16"/>
      <c r="FQ18" s="98">
        <v>115.76</v>
      </c>
      <c r="FR18" s="75" t="s">
        <v>41</v>
      </c>
      <c r="FS18" s="16"/>
      <c r="FT18" s="98">
        <v>115.76</v>
      </c>
      <c r="FU18" s="100" t="s">
        <v>41</v>
      </c>
      <c r="FV18" s="16"/>
      <c r="FW18" s="98">
        <v>115.76</v>
      </c>
      <c r="FX18" s="101" t="s">
        <v>41</v>
      </c>
      <c r="FY18" s="16"/>
      <c r="FZ18" s="98">
        <v>115.76</v>
      </c>
    </row>
    <row r="19" spans="1:182" ht="37.5" customHeight="1">
      <c r="A19" s="15"/>
      <c r="B19" s="15" t="s">
        <v>17</v>
      </c>
      <c r="C19" s="16">
        <v>154.78</v>
      </c>
      <c r="D19" s="15" t="s">
        <v>17</v>
      </c>
      <c r="E19" s="16">
        <v>154.78</v>
      </c>
      <c r="F19" s="15" t="s">
        <v>17</v>
      </c>
      <c r="G19" s="16">
        <v>154.78</v>
      </c>
      <c r="H19" s="15" t="s">
        <v>17</v>
      </c>
      <c r="I19" s="16">
        <v>154.78</v>
      </c>
      <c r="J19" s="15" t="s">
        <v>17</v>
      </c>
      <c r="K19" s="16">
        <v>154.78</v>
      </c>
      <c r="L19" s="15" t="s">
        <v>17</v>
      </c>
      <c r="M19" s="16">
        <v>154.78</v>
      </c>
      <c r="N19" s="15" t="s">
        <v>17</v>
      </c>
      <c r="O19" s="16">
        <v>154.78</v>
      </c>
      <c r="P19" s="15" t="s">
        <v>17</v>
      </c>
      <c r="Q19" s="16">
        <v>154.78</v>
      </c>
      <c r="R19" s="15" t="s">
        <v>17</v>
      </c>
      <c r="S19" s="17">
        <f t="shared" si="0"/>
        <v>1238.24</v>
      </c>
      <c r="T19" s="15" t="s">
        <v>36</v>
      </c>
      <c r="U19" s="16"/>
      <c r="V19" s="16">
        <v>503.02</v>
      </c>
      <c r="W19" s="15" t="s">
        <v>80</v>
      </c>
      <c r="X19" s="16" t="s">
        <v>81</v>
      </c>
      <c r="Y19" s="22">
        <v>721.03</v>
      </c>
      <c r="Z19" s="15"/>
      <c r="AA19" s="16"/>
      <c r="AB19" s="22"/>
      <c r="AC19" s="15"/>
      <c r="AD19" s="16"/>
      <c r="AE19" s="16"/>
      <c r="AF19" s="16"/>
      <c r="AG19" s="15" t="s">
        <v>126</v>
      </c>
      <c r="AH19" s="16"/>
      <c r="AI19" s="16">
        <v>6616.67</v>
      </c>
      <c r="AJ19" s="15" t="s">
        <v>123</v>
      </c>
      <c r="AK19" s="16"/>
      <c r="AL19" s="16">
        <v>964.19</v>
      </c>
      <c r="AM19" s="15" t="s">
        <v>187</v>
      </c>
      <c r="AN19" s="16"/>
      <c r="AO19" s="16">
        <v>115.87</v>
      </c>
      <c r="AP19" s="15" t="s">
        <v>164</v>
      </c>
      <c r="AQ19" s="16" t="s">
        <v>165</v>
      </c>
      <c r="AR19" s="16">
        <v>8000</v>
      </c>
      <c r="AS19" s="15" t="s">
        <v>256</v>
      </c>
      <c r="AT19" s="16"/>
      <c r="AU19" s="16">
        <v>38.62</v>
      </c>
      <c r="AV19" s="24" t="s">
        <v>240</v>
      </c>
      <c r="AW19" s="16" t="s">
        <v>241</v>
      </c>
      <c r="AX19" s="16">
        <v>762.08</v>
      </c>
      <c r="AY19" s="15"/>
      <c r="AZ19" s="16"/>
      <c r="BA19" s="16"/>
      <c r="BB19" s="15" t="s">
        <v>187</v>
      </c>
      <c r="BC19" s="16"/>
      <c r="BD19" s="16">
        <v>115.87</v>
      </c>
      <c r="BE19" s="15" t="s">
        <v>256</v>
      </c>
      <c r="BF19" s="16"/>
      <c r="BG19" s="16">
        <v>38.62</v>
      </c>
      <c r="BH19" s="15" t="s">
        <v>211</v>
      </c>
      <c r="BI19" s="16" t="s">
        <v>210</v>
      </c>
      <c r="BJ19" s="23">
        <v>1093.4</v>
      </c>
      <c r="BK19" s="15" t="s">
        <v>221</v>
      </c>
      <c r="BL19" s="16" t="s">
        <v>222</v>
      </c>
      <c r="BM19" s="16">
        <v>1767.95</v>
      </c>
      <c r="BN19" s="15" t="s">
        <v>232</v>
      </c>
      <c r="BO19" s="16" t="s">
        <v>233</v>
      </c>
      <c r="BP19" s="16">
        <v>1157.59</v>
      </c>
      <c r="BS19" s="15" t="s">
        <v>262</v>
      </c>
      <c r="BT19" s="16"/>
      <c r="BU19" s="16">
        <v>241.82</v>
      </c>
      <c r="BV19" s="15" t="s">
        <v>257</v>
      </c>
      <c r="BW19" s="16"/>
      <c r="BX19" s="16">
        <v>670.29</v>
      </c>
      <c r="BY19" s="15" t="s">
        <v>257</v>
      </c>
      <c r="BZ19" s="16"/>
      <c r="CA19" s="16">
        <v>670.29</v>
      </c>
      <c r="CB19" s="15" t="s">
        <v>257</v>
      </c>
      <c r="CC19" s="16"/>
      <c r="CD19" s="16">
        <v>670.29</v>
      </c>
      <c r="CE19" s="15" t="s">
        <v>262</v>
      </c>
      <c r="CF19" s="16"/>
      <c r="CG19" s="16">
        <v>241.82</v>
      </c>
      <c r="CH19" s="15" t="s">
        <v>257</v>
      </c>
      <c r="CI19" s="16"/>
      <c r="CJ19" s="16">
        <v>670.29</v>
      </c>
      <c r="CK19" s="15" t="s">
        <v>262</v>
      </c>
      <c r="CL19" s="16"/>
      <c r="CM19" s="16">
        <v>241.82</v>
      </c>
      <c r="CN19" s="15"/>
      <c r="CO19" s="16"/>
      <c r="CP19" s="16"/>
      <c r="CQ19" s="15"/>
      <c r="CR19" s="16"/>
      <c r="CS19" s="16"/>
      <c r="CT19" s="15" t="s">
        <v>262</v>
      </c>
      <c r="CU19" s="16"/>
      <c r="CV19" s="16">
        <v>241.82</v>
      </c>
      <c r="CW19" s="15"/>
      <c r="CX19" s="16"/>
      <c r="CY19" s="16"/>
      <c r="CZ19" s="15"/>
      <c r="DA19" s="16"/>
      <c r="DB19" s="16"/>
      <c r="DE19" s="15"/>
      <c r="DF19" s="16"/>
      <c r="DG19" s="16"/>
      <c r="DH19" s="15" t="s">
        <v>372</v>
      </c>
      <c r="DI19" s="16" t="s">
        <v>368</v>
      </c>
      <c r="DJ19" s="16">
        <v>649.27</v>
      </c>
      <c r="DK19" s="15"/>
      <c r="DL19" s="16"/>
      <c r="DM19" s="16"/>
      <c r="DN19" s="15" t="s">
        <v>387</v>
      </c>
      <c r="DO19" s="16" t="s">
        <v>385</v>
      </c>
      <c r="DP19" s="16">
        <v>9521.88</v>
      </c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6"/>
      <c r="EP19" s="16"/>
      <c r="EQ19" s="15" t="s">
        <v>443</v>
      </c>
      <c r="ER19" s="16" t="s">
        <v>444</v>
      </c>
      <c r="ES19" s="104">
        <v>422.1</v>
      </c>
      <c r="ET19" s="15"/>
      <c r="EU19" s="16"/>
      <c r="EV19" s="16"/>
      <c r="EW19" s="15" t="s">
        <v>447</v>
      </c>
      <c r="EX19" s="16" t="s">
        <v>448</v>
      </c>
      <c r="EY19" s="102">
        <v>360.87</v>
      </c>
      <c r="EZ19" s="15" t="s">
        <v>453</v>
      </c>
      <c r="FA19" s="16" t="s">
        <v>454</v>
      </c>
      <c r="FB19" s="104">
        <v>47477.82</v>
      </c>
      <c r="FC19" s="15" t="s">
        <v>445</v>
      </c>
      <c r="FD19" s="16" t="s">
        <v>465</v>
      </c>
      <c r="FE19" s="102">
        <v>128.27</v>
      </c>
      <c r="FF19" s="15"/>
      <c r="FG19" s="16"/>
      <c r="FH19" s="16"/>
      <c r="FI19" s="15"/>
      <c r="FJ19" s="16"/>
      <c r="FK19" s="16"/>
      <c r="FL19" s="25" t="s">
        <v>506</v>
      </c>
      <c r="FM19" s="16" t="s">
        <v>508</v>
      </c>
      <c r="FN19" s="102">
        <v>1042.08</v>
      </c>
      <c r="FO19" s="15" t="s">
        <v>491</v>
      </c>
      <c r="FP19" s="16" t="s">
        <v>492</v>
      </c>
      <c r="FQ19" s="110">
        <v>401.51</v>
      </c>
      <c r="FR19" s="16" t="s">
        <v>495</v>
      </c>
      <c r="FS19" s="16" t="s">
        <v>496</v>
      </c>
      <c r="FT19" s="104">
        <v>5228.71</v>
      </c>
      <c r="FU19" s="64" t="s">
        <v>518</v>
      </c>
      <c r="FV19" s="64" t="s">
        <v>519</v>
      </c>
      <c r="FW19" s="102">
        <v>403.29</v>
      </c>
      <c r="FX19" s="16" t="s">
        <v>512</v>
      </c>
      <c r="FY19" s="64" t="s">
        <v>513</v>
      </c>
      <c r="FZ19" s="102">
        <v>726.2</v>
      </c>
    </row>
    <row r="20" spans="1:182" ht="38.25" customHeight="1">
      <c r="A20" s="15"/>
      <c r="B20" s="15" t="s">
        <v>17</v>
      </c>
      <c r="C20" s="16">
        <v>503.02</v>
      </c>
      <c r="D20" s="15" t="s">
        <v>17</v>
      </c>
      <c r="E20" s="16">
        <v>503.02</v>
      </c>
      <c r="F20" s="15" t="s">
        <v>17</v>
      </c>
      <c r="G20" s="16">
        <v>503.02</v>
      </c>
      <c r="H20" s="15" t="s">
        <v>17</v>
      </c>
      <c r="I20" s="16">
        <v>503.02</v>
      </c>
      <c r="J20" s="15" t="s">
        <v>17</v>
      </c>
      <c r="K20" s="16">
        <v>503.02</v>
      </c>
      <c r="L20" s="15" t="s">
        <v>17</v>
      </c>
      <c r="M20" s="16">
        <v>503.02</v>
      </c>
      <c r="N20" s="15" t="s">
        <v>17</v>
      </c>
      <c r="O20" s="16">
        <v>503.02</v>
      </c>
      <c r="P20" s="15" t="s">
        <v>17</v>
      </c>
      <c r="Q20" s="16">
        <v>503.02</v>
      </c>
      <c r="R20" s="15" t="s">
        <v>17</v>
      </c>
      <c r="S20" s="17">
        <f t="shared" si="0"/>
        <v>4024.16</v>
      </c>
      <c r="T20" s="15" t="s">
        <v>37</v>
      </c>
      <c r="U20" s="16"/>
      <c r="V20" s="16">
        <v>38.69</v>
      </c>
      <c r="W20" s="12" t="s">
        <v>3</v>
      </c>
      <c r="X20" s="16"/>
      <c r="Y20" s="16">
        <v>6152.35</v>
      </c>
      <c r="Z20" s="15"/>
      <c r="AA20" s="16"/>
      <c r="AB20" s="16"/>
      <c r="AC20" s="15"/>
      <c r="AD20" s="16"/>
      <c r="AE20" s="16"/>
      <c r="AF20" s="16"/>
      <c r="AG20" s="15" t="s">
        <v>256</v>
      </c>
      <c r="AH20" s="16"/>
      <c r="AI20" s="16">
        <v>38.62</v>
      </c>
      <c r="AJ20" s="15" t="s">
        <v>109</v>
      </c>
      <c r="AK20" s="16"/>
      <c r="AL20" s="23">
        <v>157.28</v>
      </c>
      <c r="AM20" s="15"/>
      <c r="AN20" s="16"/>
      <c r="AO20" s="16"/>
      <c r="AP20" s="12" t="s">
        <v>3</v>
      </c>
      <c r="AQ20" s="16"/>
      <c r="AR20" s="16">
        <v>6229.73</v>
      </c>
      <c r="AS20" s="15" t="s">
        <v>257</v>
      </c>
      <c r="AT20" s="16"/>
      <c r="AU20" s="16">
        <v>38.62</v>
      </c>
      <c r="AV20" s="15" t="s">
        <v>256</v>
      </c>
      <c r="AW20" s="16"/>
      <c r="AX20" s="16">
        <v>38.62</v>
      </c>
      <c r="AY20" s="15"/>
      <c r="AZ20" s="16"/>
      <c r="BA20" s="16"/>
      <c r="BB20" s="15"/>
      <c r="BC20" s="16"/>
      <c r="BD20" s="16"/>
      <c r="BE20" s="15" t="s">
        <v>257</v>
      </c>
      <c r="BF20" s="16"/>
      <c r="BG20" s="16">
        <v>38.62</v>
      </c>
      <c r="BH20" s="15" t="s">
        <v>212</v>
      </c>
      <c r="BI20" s="16" t="s">
        <v>213</v>
      </c>
      <c r="BJ20" s="16">
        <v>1551.52</v>
      </c>
      <c r="BK20" s="15" t="s">
        <v>223</v>
      </c>
      <c r="BL20" s="16" t="s">
        <v>224</v>
      </c>
      <c r="BM20" s="16">
        <v>385.09</v>
      </c>
      <c r="BN20" s="15" t="s">
        <v>234</v>
      </c>
      <c r="BO20" s="16" t="s">
        <v>233</v>
      </c>
      <c r="BP20" s="16">
        <v>320.04</v>
      </c>
      <c r="BS20" s="15" t="s">
        <v>318</v>
      </c>
      <c r="BT20" s="16"/>
      <c r="BU20" s="16">
        <v>6218.14</v>
      </c>
      <c r="BV20" s="15" t="s">
        <v>196</v>
      </c>
      <c r="BW20" s="16" t="s">
        <v>270</v>
      </c>
      <c r="BX20" s="16">
        <v>180.43</v>
      </c>
      <c r="BY20" s="15" t="s">
        <v>238</v>
      </c>
      <c r="BZ20" s="16" t="s">
        <v>278</v>
      </c>
      <c r="CA20" s="16">
        <v>816.3</v>
      </c>
      <c r="CB20" s="15" t="s">
        <v>221</v>
      </c>
      <c r="CC20" s="16" t="s">
        <v>299</v>
      </c>
      <c r="CD20" s="16">
        <v>7071.8</v>
      </c>
      <c r="CE20" s="15" t="s">
        <v>257</v>
      </c>
      <c r="CF20" s="16"/>
      <c r="CG20" s="16">
        <v>670.29</v>
      </c>
      <c r="CH20" s="15" t="s">
        <v>221</v>
      </c>
      <c r="CI20" s="16" t="s">
        <v>317</v>
      </c>
      <c r="CJ20" s="16">
        <v>10607.7</v>
      </c>
      <c r="CK20" s="15"/>
      <c r="CL20" s="16"/>
      <c r="CM20" s="16"/>
      <c r="CN20" s="15"/>
      <c r="CO20" s="16"/>
      <c r="CP20" s="16"/>
      <c r="CQ20" s="15"/>
      <c r="CR20" s="16"/>
      <c r="CS20" s="16"/>
      <c r="CT20" s="15"/>
      <c r="CU20" s="16"/>
      <c r="CV20" s="16"/>
      <c r="CW20" s="15" t="s">
        <v>347</v>
      </c>
      <c r="CX20" s="16" t="s">
        <v>348</v>
      </c>
      <c r="CY20" s="16">
        <v>1154.2</v>
      </c>
      <c r="CZ20" s="15"/>
      <c r="DA20" s="16"/>
      <c r="DB20" s="16"/>
      <c r="DE20" s="15"/>
      <c r="DF20" s="16"/>
      <c r="DG20" s="16"/>
      <c r="DH20" s="15" t="s">
        <v>373</v>
      </c>
      <c r="DI20" s="16" t="s">
        <v>368</v>
      </c>
      <c r="DJ20" s="16">
        <v>324.63</v>
      </c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/>
      <c r="EJ20" s="16"/>
      <c r="EK20" s="16"/>
      <c r="EL20" s="15"/>
      <c r="EM20" s="16"/>
      <c r="EN20" s="16"/>
      <c r="EO20" s="16"/>
      <c r="EP20" s="16"/>
      <c r="EQ20" s="15" t="s">
        <v>445</v>
      </c>
      <c r="ER20" s="16" t="s">
        <v>446</v>
      </c>
      <c r="ES20" s="102">
        <v>182.28</v>
      </c>
      <c r="ET20" s="15"/>
      <c r="EU20" s="16"/>
      <c r="EV20" s="16"/>
      <c r="EW20" s="15" t="s">
        <v>449</v>
      </c>
      <c r="EX20" s="16" t="s">
        <v>450</v>
      </c>
      <c r="EY20" s="104">
        <v>121.35</v>
      </c>
      <c r="EZ20" s="15" t="s">
        <v>455</v>
      </c>
      <c r="FA20" s="16" t="s">
        <v>454</v>
      </c>
      <c r="FB20" s="104">
        <v>6016.91</v>
      </c>
      <c r="FC20" s="15" t="s">
        <v>466</v>
      </c>
      <c r="FD20" s="16" t="s">
        <v>467</v>
      </c>
      <c r="FE20" s="104">
        <v>562.36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/>
      <c r="FP20" s="16"/>
      <c r="FQ20" s="64"/>
      <c r="FR20" s="16" t="s">
        <v>497</v>
      </c>
      <c r="FS20" s="64" t="s">
        <v>498</v>
      </c>
      <c r="FT20" s="104">
        <v>3725.2</v>
      </c>
      <c r="FU20" s="16"/>
      <c r="FV20" s="64"/>
      <c r="FW20" s="16"/>
      <c r="FX20" s="64" t="s">
        <v>506</v>
      </c>
      <c r="FY20" s="64" t="s">
        <v>515</v>
      </c>
      <c r="FZ20" s="102">
        <v>1042.08</v>
      </c>
    </row>
    <row r="21" spans="1:182" ht="38.25" customHeight="1">
      <c r="A21" s="15"/>
      <c r="B21" s="15" t="s">
        <v>17</v>
      </c>
      <c r="C21" s="16">
        <v>38.69</v>
      </c>
      <c r="D21" s="15" t="s">
        <v>17</v>
      </c>
      <c r="E21" s="16">
        <v>38.69</v>
      </c>
      <c r="F21" s="15" t="s">
        <v>17</v>
      </c>
      <c r="G21" s="16">
        <v>38.69</v>
      </c>
      <c r="H21" s="15" t="s">
        <v>17</v>
      </c>
      <c r="I21" s="16">
        <v>38.69</v>
      </c>
      <c r="J21" s="15" t="s">
        <v>17</v>
      </c>
      <c r="K21" s="16">
        <v>38.69</v>
      </c>
      <c r="L21" s="15" t="s">
        <v>17</v>
      </c>
      <c r="M21" s="16">
        <v>38.69</v>
      </c>
      <c r="N21" s="15" t="s">
        <v>17</v>
      </c>
      <c r="O21" s="16">
        <v>38.69</v>
      </c>
      <c r="P21" s="15" t="s">
        <v>17</v>
      </c>
      <c r="Q21" s="16">
        <v>38.69</v>
      </c>
      <c r="R21" s="15" t="s">
        <v>17</v>
      </c>
      <c r="S21" s="17">
        <f t="shared" si="0"/>
        <v>309.52</v>
      </c>
      <c r="T21" s="15" t="s">
        <v>38</v>
      </c>
      <c r="U21" s="16"/>
      <c r="V21" s="16">
        <v>541.72</v>
      </c>
      <c r="W21" s="12" t="s">
        <v>5</v>
      </c>
      <c r="X21" s="16"/>
      <c r="Y21" s="16">
        <v>2592.5</v>
      </c>
      <c r="Z21" s="15"/>
      <c r="AA21" s="16"/>
      <c r="AB21" s="16"/>
      <c r="AC21" s="15"/>
      <c r="AD21" s="16"/>
      <c r="AE21" s="16"/>
      <c r="AF21" s="16"/>
      <c r="AG21" s="15" t="s">
        <v>257</v>
      </c>
      <c r="AH21" s="16"/>
      <c r="AI21" s="16">
        <v>38.62</v>
      </c>
      <c r="AJ21" s="15" t="s">
        <v>169</v>
      </c>
      <c r="AK21" s="16"/>
      <c r="AL21" s="16">
        <v>5837.63</v>
      </c>
      <c r="AM21" s="15"/>
      <c r="AN21" s="16"/>
      <c r="AO21" s="16"/>
      <c r="AP21" s="18" t="s">
        <v>154</v>
      </c>
      <c r="AQ21" s="16" t="s">
        <v>166</v>
      </c>
      <c r="AR21" s="22">
        <v>126.97</v>
      </c>
      <c r="AS21" s="15" t="s">
        <v>187</v>
      </c>
      <c r="AT21" s="16"/>
      <c r="AU21" s="16">
        <v>115.87</v>
      </c>
      <c r="AV21" s="15" t="s">
        <v>257</v>
      </c>
      <c r="AW21" s="16"/>
      <c r="AX21" s="16">
        <v>38.62</v>
      </c>
      <c r="AY21" s="15"/>
      <c r="AZ21" s="16"/>
      <c r="BA21" s="16"/>
      <c r="BB21" s="15"/>
      <c r="BC21" s="16"/>
      <c r="BD21" s="16"/>
      <c r="BE21" s="15" t="s">
        <v>258</v>
      </c>
      <c r="BF21" s="16"/>
      <c r="BG21" s="16">
        <v>656.58</v>
      </c>
      <c r="BH21" s="15" t="s">
        <v>204</v>
      </c>
      <c r="BI21" s="16" t="s">
        <v>215</v>
      </c>
      <c r="BJ21" s="16">
        <v>1064.66</v>
      </c>
      <c r="BK21" s="15" t="s">
        <v>242</v>
      </c>
      <c r="BL21" s="16"/>
      <c r="BM21" s="16">
        <v>204.5</v>
      </c>
      <c r="BN21" s="15" t="s">
        <v>196</v>
      </c>
      <c r="BO21" s="16" t="s">
        <v>235</v>
      </c>
      <c r="BP21" s="16">
        <v>416.81</v>
      </c>
      <c r="BS21" s="15" t="s">
        <v>319</v>
      </c>
      <c r="BT21" s="16"/>
      <c r="BU21" s="16">
        <v>1931.1</v>
      </c>
      <c r="BV21" s="15" t="s">
        <v>214</v>
      </c>
      <c r="BW21" s="16" t="s">
        <v>271</v>
      </c>
      <c r="BX21" s="16">
        <v>96.97</v>
      </c>
      <c r="BY21" s="15" t="s">
        <v>202</v>
      </c>
      <c r="BZ21" s="16" t="s">
        <v>278</v>
      </c>
      <c r="CA21" s="16">
        <v>8753.55</v>
      </c>
      <c r="CB21" s="15" t="s">
        <v>300</v>
      </c>
      <c r="CC21" s="16" t="s">
        <v>301</v>
      </c>
      <c r="CD21" s="16">
        <v>581.82</v>
      </c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8" t="s">
        <v>211</v>
      </c>
      <c r="CX21" s="16" t="s">
        <v>349</v>
      </c>
      <c r="CY21" s="21">
        <v>2186.8</v>
      </c>
      <c r="CZ21" s="18"/>
      <c r="DA21" s="16"/>
      <c r="DB21" s="21"/>
      <c r="DE21" s="18"/>
      <c r="DF21" s="16"/>
      <c r="DG21" s="21"/>
      <c r="DH21" s="15" t="s">
        <v>250</v>
      </c>
      <c r="DI21" s="16"/>
      <c r="DJ21" s="16">
        <v>126.97</v>
      </c>
      <c r="DK21" s="18"/>
      <c r="DL21" s="16"/>
      <c r="DM21" s="21"/>
      <c r="DN21" s="18"/>
      <c r="DO21" s="16"/>
      <c r="DP21" s="21"/>
      <c r="DQ21" s="18"/>
      <c r="DR21" s="16"/>
      <c r="DS21" s="21"/>
      <c r="DT21" s="18"/>
      <c r="DU21" s="16"/>
      <c r="DV21" s="21"/>
      <c r="DW21" s="18"/>
      <c r="DX21" s="16"/>
      <c r="DY21" s="21"/>
      <c r="DZ21" s="18"/>
      <c r="EA21" s="16"/>
      <c r="EB21" s="21"/>
      <c r="EC21" s="18"/>
      <c r="ED21" s="16"/>
      <c r="EE21" s="21"/>
      <c r="EF21" s="18"/>
      <c r="EG21" s="16"/>
      <c r="EH21" s="21"/>
      <c r="EI21" s="18"/>
      <c r="EJ21" s="16"/>
      <c r="EK21" s="21"/>
      <c r="EL21" s="18"/>
      <c r="EM21" s="16"/>
      <c r="EN21" s="21"/>
      <c r="EO21" s="21"/>
      <c r="EP21" s="21"/>
      <c r="EQ21" s="18" t="s">
        <v>451</v>
      </c>
      <c r="ER21" s="16" t="s">
        <v>452</v>
      </c>
      <c r="ES21" s="105">
        <v>221.76</v>
      </c>
      <c r="ET21" s="18"/>
      <c r="EU21" s="16"/>
      <c r="EV21" s="21"/>
      <c r="EW21" s="18" t="s">
        <v>474</v>
      </c>
      <c r="EX21" s="16" t="s">
        <v>475</v>
      </c>
      <c r="EY21" s="107">
        <v>4841.4</v>
      </c>
      <c r="EZ21" s="18" t="s">
        <v>451</v>
      </c>
      <c r="FA21" s="16" t="s">
        <v>456</v>
      </c>
      <c r="FB21" s="105">
        <v>221.76</v>
      </c>
      <c r="FC21" s="18" t="s">
        <v>468</v>
      </c>
      <c r="FD21" s="16" t="s">
        <v>469</v>
      </c>
      <c r="FE21" s="107">
        <v>172.27</v>
      </c>
      <c r="FF21" s="18"/>
      <c r="FG21" s="16"/>
      <c r="FH21" s="21"/>
      <c r="FI21" s="18"/>
      <c r="FJ21" s="16"/>
      <c r="FK21" s="21"/>
      <c r="FL21" s="18"/>
      <c r="FM21" s="16"/>
      <c r="FN21" s="21"/>
      <c r="FO21" s="18"/>
      <c r="FP21" s="16"/>
      <c r="FQ21" s="65"/>
      <c r="FR21" s="16" t="s">
        <v>499</v>
      </c>
      <c r="FS21" s="16" t="s">
        <v>500</v>
      </c>
      <c r="FT21" s="102">
        <v>1736.8</v>
      </c>
      <c r="FU21" s="16"/>
      <c r="FV21" s="16"/>
      <c r="FW21" s="16"/>
      <c r="FX21" s="16" t="s">
        <v>516</v>
      </c>
      <c r="FY21" s="64" t="s">
        <v>517</v>
      </c>
      <c r="FZ21" s="104">
        <v>855.83</v>
      </c>
    </row>
    <row r="22" spans="1:182" ht="33.75">
      <c r="A22" s="15"/>
      <c r="B22" s="15" t="s">
        <v>17</v>
      </c>
      <c r="C22" s="16">
        <v>541.72</v>
      </c>
      <c r="D22" s="15" t="s">
        <v>17</v>
      </c>
      <c r="E22" s="16">
        <v>541.72</v>
      </c>
      <c r="F22" s="15" t="s">
        <v>17</v>
      </c>
      <c r="G22" s="16">
        <v>541.72</v>
      </c>
      <c r="H22" s="15" t="s">
        <v>17</v>
      </c>
      <c r="I22" s="16">
        <v>541.72</v>
      </c>
      <c r="J22" s="15" t="s">
        <v>17</v>
      </c>
      <c r="K22" s="16">
        <v>541.72</v>
      </c>
      <c r="L22" s="15" t="s">
        <v>17</v>
      </c>
      <c r="M22" s="16">
        <v>541.72</v>
      </c>
      <c r="N22" s="15" t="s">
        <v>17</v>
      </c>
      <c r="O22" s="16">
        <v>541.72</v>
      </c>
      <c r="P22" s="15" t="s">
        <v>17</v>
      </c>
      <c r="Q22" s="16">
        <v>541.72</v>
      </c>
      <c r="R22" s="15" t="s">
        <v>17</v>
      </c>
      <c r="S22" s="17">
        <f t="shared" si="0"/>
        <v>4333.760000000001</v>
      </c>
      <c r="T22" s="15" t="s">
        <v>39</v>
      </c>
      <c r="U22" s="16"/>
      <c r="V22" s="16">
        <v>38.69</v>
      </c>
      <c r="W22" s="15" t="s">
        <v>123</v>
      </c>
      <c r="X22" s="16"/>
      <c r="Y22" s="16">
        <v>964.19</v>
      </c>
      <c r="Z22" s="15"/>
      <c r="AA22" s="16"/>
      <c r="AB22" s="16"/>
      <c r="AC22" s="15"/>
      <c r="AD22" s="16"/>
      <c r="AE22" s="16"/>
      <c r="AF22" s="16"/>
      <c r="AG22" s="15" t="s">
        <v>187</v>
      </c>
      <c r="AH22" s="16"/>
      <c r="AI22" s="16">
        <v>115.87</v>
      </c>
      <c r="AJ22" s="15" t="s">
        <v>256</v>
      </c>
      <c r="AK22" s="16"/>
      <c r="AL22" s="16">
        <v>38.62</v>
      </c>
      <c r="AM22" s="15"/>
      <c r="AN22" s="16"/>
      <c r="AO22" s="23"/>
      <c r="AP22" s="15" t="s">
        <v>156</v>
      </c>
      <c r="AQ22" s="16" t="s">
        <v>166</v>
      </c>
      <c r="AR22" s="16">
        <v>157.28</v>
      </c>
      <c r="AS22" s="15"/>
      <c r="AT22" s="16"/>
      <c r="AU22" s="23"/>
      <c r="AV22" s="15" t="s">
        <v>258</v>
      </c>
      <c r="AW22" s="16"/>
      <c r="AX22" s="16">
        <v>656.58</v>
      </c>
      <c r="AY22" s="15"/>
      <c r="AZ22" s="16"/>
      <c r="BA22" s="23"/>
      <c r="BB22" s="15"/>
      <c r="BC22" s="16"/>
      <c r="BD22" s="23"/>
      <c r="BE22" s="15" t="s">
        <v>187</v>
      </c>
      <c r="BF22" s="16"/>
      <c r="BG22" s="16">
        <v>115.87</v>
      </c>
      <c r="BH22" s="15" t="s">
        <v>256</v>
      </c>
      <c r="BI22" s="16"/>
      <c r="BJ22" s="16">
        <v>38.62</v>
      </c>
      <c r="BK22" s="15" t="s">
        <v>256</v>
      </c>
      <c r="BL22" s="16"/>
      <c r="BM22" s="16">
        <v>38.62</v>
      </c>
      <c r="BN22" s="15" t="s">
        <v>236</v>
      </c>
      <c r="BO22" s="16" t="s">
        <v>237</v>
      </c>
      <c r="BP22" s="23">
        <v>450.05</v>
      </c>
      <c r="BS22" s="15" t="s">
        <v>257</v>
      </c>
      <c r="BT22" s="16"/>
      <c r="BU22" s="16">
        <v>670.29</v>
      </c>
      <c r="BV22" s="15" t="s">
        <v>211</v>
      </c>
      <c r="BW22" s="16" t="s">
        <v>272</v>
      </c>
      <c r="BX22" s="23">
        <v>2186.8</v>
      </c>
      <c r="BY22" s="15" t="s">
        <v>283</v>
      </c>
      <c r="BZ22" s="16" t="s">
        <v>284</v>
      </c>
      <c r="CA22" s="23">
        <v>180.46</v>
      </c>
      <c r="CB22" s="15" t="s">
        <v>262</v>
      </c>
      <c r="CC22" s="16"/>
      <c r="CD22" s="16">
        <v>241.82</v>
      </c>
      <c r="CE22" s="15"/>
      <c r="CF22" s="16"/>
      <c r="CG22" s="23"/>
      <c r="CH22" s="15"/>
      <c r="CI22" s="16"/>
      <c r="CJ22" s="23"/>
      <c r="CK22" s="15"/>
      <c r="CL22" s="16"/>
      <c r="CM22" s="23"/>
      <c r="CN22" s="15"/>
      <c r="CO22" s="16"/>
      <c r="CP22" s="23"/>
      <c r="CQ22" s="15"/>
      <c r="CR22" s="16"/>
      <c r="CS22" s="23"/>
      <c r="CT22" s="15"/>
      <c r="CU22" s="16"/>
      <c r="CV22" s="23"/>
      <c r="CW22" s="15"/>
      <c r="CX22" s="16"/>
      <c r="CY22" s="23"/>
      <c r="CZ22" s="15"/>
      <c r="DA22" s="16"/>
      <c r="DB22" s="23"/>
      <c r="DE22" s="15"/>
      <c r="DF22" s="16"/>
      <c r="DG22" s="23"/>
      <c r="DH22" s="18" t="s">
        <v>252</v>
      </c>
      <c r="DI22" s="18"/>
      <c r="DJ22" s="16">
        <v>167.95</v>
      </c>
      <c r="DK22" s="15"/>
      <c r="DL22" s="16"/>
      <c r="DM22" s="23"/>
      <c r="DN22" s="15"/>
      <c r="DO22" s="16"/>
      <c r="DP22" s="23"/>
      <c r="DQ22" s="15"/>
      <c r="DR22" s="16"/>
      <c r="DS22" s="23"/>
      <c r="DT22" s="15"/>
      <c r="DU22" s="16"/>
      <c r="DV22" s="23"/>
      <c r="DW22" s="15"/>
      <c r="DX22" s="16"/>
      <c r="DY22" s="23"/>
      <c r="DZ22" s="15"/>
      <c r="EA22" s="16"/>
      <c r="EB22" s="23"/>
      <c r="EC22" s="15"/>
      <c r="ED22" s="16"/>
      <c r="EE22" s="23"/>
      <c r="EF22" s="15"/>
      <c r="EG22" s="16"/>
      <c r="EH22" s="23"/>
      <c r="EI22" s="15"/>
      <c r="EJ22" s="16"/>
      <c r="EK22" s="23"/>
      <c r="EL22" s="15"/>
      <c r="EM22" s="16"/>
      <c r="EN22" s="23"/>
      <c r="EO22" s="23"/>
      <c r="EP22" s="23"/>
      <c r="EQ22" s="15"/>
      <c r="ER22" s="16"/>
      <c r="ES22" s="23"/>
      <c r="ET22" s="15"/>
      <c r="EU22" s="16"/>
      <c r="EV22" s="23"/>
      <c r="EW22" s="15" t="s">
        <v>474</v>
      </c>
      <c r="EX22" s="16" t="s">
        <v>475</v>
      </c>
      <c r="EY22" s="108">
        <v>2420.7</v>
      </c>
      <c r="EZ22" s="15" t="s">
        <v>457</v>
      </c>
      <c r="FA22" s="16" t="s">
        <v>458</v>
      </c>
      <c r="FB22" s="106">
        <v>121.35</v>
      </c>
      <c r="FC22" s="15" t="s">
        <v>451</v>
      </c>
      <c r="FD22" s="16" t="s">
        <v>470</v>
      </c>
      <c r="FE22" s="109">
        <v>221.76</v>
      </c>
      <c r="FF22" s="15"/>
      <c r="FG22" s="16"/>
      <c r="FH22" s="22"/>
      <c r="FI22" s="15"/>
      <c r="FJ22" s="16"/>
      <c r="FK22" s="22"/>
      <c r="FL22" s="15"/>
      <c r="FM22" s="16"/>
      <c r="FN22" s="22"/>
      <c r="FO22" s="15"/>
      <c r="FP22" s="16"/>
      <c r="FQ22" s="23"/>
      <c r="FR22" s="16"/>
      <c r="FS22" s="16"/>
      <c r="FT22" s="16"/>
      <c r="FU22" s="16"/>
      <c r="FV22" s="16"/>
      <c r="FW22" s="16"/>
      <c r="FX22" s="15" t="s">
        <v>520</v>
      </c>
      <c r="FY22" s="64" t="s">
        <v>521</v>
      </c>
      <c r="FZ22" s="122">
        <v>16008.3</v>
      </c>
    </row>
    <row r="23" spans="1:182" ht="78.75">
      <c r="A23" s="15"/>
      <c r="B23" s="15" t="s">
        <v>17</v>
      </c>
      <c r="C23" s="16">
        <v>38.69</v>
      </c>
      <c r="D23" s="15" t="s">
        <v>17</v>
      </c>
      <c r="E23" s="16">
        <v>38.69</v>
      </c>
      <c r="F23" s="15" t="s">
        <v>17</v>
      </c>
      <c r="G23" s="16">
        <v>38.69</v>
      </c>
      <c r="H23" s="15" t="s">
        <v>17</v>
      </c>
      <c r="I23" s="16">
        <v>38.69</v>
      </c>
      <c r="J23" s="15" t="s">
        <v>17</v>
      </c>
      <c r="K23" s="16">
        <v>38.69</v>
      </c>
      <c r="L23" s="15" t="s">
        <v>17</v>
      </c>
      <c r="M23" s="16">
        <v>38.69</v>
      </c>
      <c r="N23" s="15" t="s">
        <v>17</v>
      </c>
      <c r="O23" s="16">
        <v>38.69</v>
      </c>
      <c r="P23" s="15" t="s">
        <v>17</v>
      </c>
      <c r="Q23" s="16">
        <v>38.69</v>
      </c>
      <c r="R23" s="15" t="s">
        <v>17</v>
      </c>
      <c r="S23" s="17">
        <f t="shared" si="0"/>
        <v>309.52</v>
      </c>
      <c r="T23" s="15" t="s">
        <v>40</v>
      </c>
      <c r="U23" s="16"/>
      <c r="V23" s="16">
        <v>38.69</v>
      </c>
      <c r="W23" s="18" t="s">
        <v>4</v>
      </c>
      <c r="X23" s="20"/>
      <c r="Y23" s="19">
        <v>126.97</v>
      </c>
      <c r="Z23" s="15"/>
      <c r="AA23" s="16"/>
      <c r="AB23" s="16"/>
      <c r="AC23" s="15"/>
      <c r="AD23" s="16"/>
      <c r="AE23" s="16"/>
      <c r="AF23" s="16"/>
      <c r="AG23" s="15"/>
      <c r="AH23" s="16"/>
      <c r="AI23" s="16"/>
      <c r="AJ23" s="15" t="s">
        <v>257</v>
      </c>
      <c r="AK23" s="16"/>
      <c r="AL23" s="16">
        <v>38.62</v>
      </c>
      <c r="AM23" s="15"/>
      <c r="AN23" s="16"/>
      <c r="AO23" s="16"/>
      <c r="AP23" s="15" t="s">
        <v>157</v>
      </c>
      <c r="AQ23" s="16" t="s">
        <v>167</v>
      </c>
      <c r="AR23" s="16">
        <v>964.19</v>
      </c>
      <c r="AS23" s="15"/>
      <c r="AT23" s="16"/>
      <c r="AU23" s="16"/>
      <c r="AV23" s="15" t="s">
        <v>187</v>
      </c>
      <c r="AW23" s="16"/>
      <c r="AX23" s="16">
        <v>115.87</v>
      </c>
      <c r="AY23" s="15"/>
      <c r="AZ23" s="16"/>
      <c r="BA23" s="16"/>
      <c r="BB23" s="15"/>
      <c r="BC23" s="16"/>
      <c r="BD23" s="16"/>
      <c r="BE23" s="15"/>
      <c r="BF23" s="16"/>
      <c r="BG23" s="16"/>
      <c r="BH23" s="15" t="s">
        <v>257</v>
      </c>
      <c r="BI23" s="16"/>
      <c r="BJ23" s="16">
        <v>38.62</v>
      </c>
      <c r="BK23" s="15" t="s">
        <v>257</v>
      </c>
      <c r="BL23" s="16"/>
      <c r="BM23" s="16">
        <v>38.62</v>
      </c>
      <c r="BN23" s="15" t="s">
        <v>221</v>
      </c>
      <c r="BO23" s="16" t="s">
        <v>237</v>
      </c>
      <c r="BP23" s="16">
        <v>1060.77</v>
      </c>
      <c r="BS23" s="15"/>
      <c r="BT23" s="16"/>
      <c r="BU23" s="16"/>
      <c r="BV23" s="15" t="s">
        <v>273</v>
      </c>
      <c r="BW23" s="16" t="s">
        <v>272</v>
      </c>
      <c r="BX23" s="16">
        <v>1064.66</v>
      </c>
      <c r="BY23" s="15" t="s">
        <v>187</v>
      </c>
      <c r="BZ23" s="16"/>
      <c r="CA23" s="16">
        <v>115.87</v>
      </c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5"/>
      <c r="DF23" s="16"/>
      <c r="DG23" s="16"/>
      <c r="DH23" s="15" t="s">
        <v>377</v>
      </c>
      <c r="DI23" s="16"/>
      <c r="DJ23" s="16">
        <v>384.87</v>
      </c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15"/>
      <c r="ER23" s="16"/>
      <c r="ES23" s="16"/>
      <c r="ET23" s="15"/>
      <c r="EU23" s="16"/>
      <c r="EV23" s="16"/>
      <c r="EW23" s="15" t="s">
        <v>476</v>
      </c>
      <c r="EX23" s="16" t="s">
        <v>475</v>
      </c>
      <c r="EY23" s="102">
        <v>1129.63</v>
      </c>
      <c r="EZ23" s="15" t="s">
        <v>459</v>
      </c>
      <c r="FA23" s="16" t="s">
        <v>458</v>
      </c>
      <c r="FB23" s="104">
        <v>121.35</v>
      </c>
      <c r="FC23" s="15" t="s">
        <v>489</v>
      </c>
      <c r="FD23" s="16" t="s">
        <v>490</v>
      </c>
      <c r="FE23" s="16"/>
      <c r="FF23" s="15"/>
      <c r="FG23" s="16"/>
      <c r="FH23" s="16"/>
      <c r="FI23" s="15"/>
      <c r="FJ23" s="16"/>
      <c r="FK23" s="16"/>
      <c r="FL23" s="15"/>
      <c r="FM23" s="16"/>
      <c r="FN23" s="16"/>
      <c r="FO23" s="15"/>
      <c r="FP23" s="16"/>
      <c r="FQ23" s="64"/>
      <c r="FR23" s="16"/>
      <c r="FS23" s="16"/>
      <c r="FT23" s="16"/>
      <c r="FU23" s="16"/>
      <c r="FV23" s="16"/>
      <c r="FW23" s="16"/>
      <c r="FX23" s="16" t="s">
        <v>536</v>
      </c>
      <c r="FY23" s="16" t="s">
        <v>537</v>
      </c>
      <c r="FZ23" s="102">
        <v>12681.59</v>
      </c>
    </row>
    <row r="24" spans="1:182" ht="22.5">
      <c r="A24" s="15"/>
      <c r="B24" s="15" t="s">
        <v>17</v>
      </c>
      <c r="C24" s="16">
        <v>38.69</v>
      </c>
      <c r="D24" s="15" t="s">
        <v>17</v>
      </c>
      <c r="E24" s="16">
        <v>38.69</v>
      </c>
      <c r="F24" s="15" t="s">
        <v>17</v>
      </c>
      <c r="G24" s="16">
        <v>38.69</v>
      </c>
      <c r="H24" s="15" t="s">
        <v>17</v>
      </c>
      <c r="I24" s="16">
        <v>38.69</v>
      </c>
      <c r="J24" s="15" t="s">
        <v>17</v>
      </c>
      <c r="K24" s="16">
        <v>38.69</v>
      </c>
      <c r="L24" s="15" t="s">
        <v>17</v>
      </c>
      <c r="M24" s="16">
        <v>38.69</v>
      </c>
      <c r="N24" s="15" t="s">
        <v>17</v>
      </c>
      <c r="O24" s="16">
        <v>38.69</v>
      </c>
      <c r="P24" s="15" t="s">
        <v>17</v>
      </c>
      <c r="Q24" s="16">
        <v>38.69</v>
      </c>
      <c r="R24" s="15" t="s">
        <v>17</v>
      </c>
      <c r="S24" s="17">
        <f t="shared" si="0"/>
        <v>309.52</v>
      </c>
      <c r="T24" s="15" t="s">
        <v>43</v>
      </c>
      <c r="U24" s="16"/>
      <c r="V24" s="16">
        <v>386.94</v>
      </c>
      <c r="W24" s="15"/>
      <c r="X24" s="16"/>
      <c r="Y24" s="16"/>
      <c r="Z24" s="15"/>
      <c r="AA24" s="16"/>
      <c r="AB24" s="16"/>
      <c r="AC24" s="15"/>
      <c r="AD24" s="16"/>
      <c r="AE24" s="16"/>
      <c r="AF24" s="16"/>
      <c r="AG24" s="15"/>
      <c r="AH24" s="16"/>
      <c r="AI24" s="16"/>
      <c r="AJ24" s="15" t="s">
        <v>187</v>
      </c>
      <c r="AK24" s="16"/>
      <c r="AL24" s="16">
        <v>115.87</v>
      </c>
      <c r="AM24" s="15"/>
      <c r="AN24" s="16"/>
      <c r="AO24" s="16"/>
      <c r="AP24" s="15" t="s">
        <v>126</v>
      </c>
      <c r="AQ24" s="16"/>
      <c r="AR24" s="16">
        <v>6616.67</v>
      </c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 t="s">
        <v>187</v>
      </c>
      <c r="BI24" s="16"/>
      <c r="BJ24" s="16">
        <v>115.87</v>
      </c>
      <c r="BK24" s="15" t="s">
        <v>187</v>
      </c>
      <c r="BL24" s="16"/>
      <c r="BM24" s="16">
        <v>115.87</v>
      </c>
      <c r="BN24" s="15" t="s">
        <v>256</v>
      </c>
      <c r="BO24" s="16"/>
      <c r="BP24" s="16">
        <v>38.62</v>
      </c>
      <c r="BS24" s="15"/>
      <c r="BT24" s="16"/>
      <c r="BU24" s="16"/>
      <c r="BV24" s="18" t="s">
        <v>252</v>
      </c>
      <c r="BW24" s="18"/>
      <c r="BX24" s="16">
        <v>157.28</v>
      </c>
      <c r="BY24" s="18" t="s">
        <v>252</v>
      </c>
      <c r="BZ24" s="18"/>
      <c r="CA24" s="16">
        <v>157.28</v>
      </c>
      <c r="CB24" s="18" t="s">
        <v>252</v>
      </c>
      <c r="CC24" s="18"/>
      <c r="CD24" s="16">
        <v>157.28</v>
      </c>
      <c r="CE24" s="18" t="s">
        <v>252</v>
      </c>
      <c r="CF24" s="18"/>
      <c r="CG24" s="16">
        <v>157.28</v>
      </c>
      <c r="CH24" s="18" t="s">
        <v>252</v>
      </c>
      <c r="CI24" s="18"/>
      <c r="CJ24" s="16">
        <v>157.28</v>
      </c>
      <c r="CK24" s="18"/>
      <c r="CL24" s="18"/>
      <c r="CM24" s="16"/>
      <c r="CN24" s="18"/>
      <c r="CO24" s="18"/>
      <c r="CP24" s="16"/>
      <c r="CQ24" s="18"/>
      <c r="CR24" s="18"/>
      <c r="CS24" s="16"/>
      <c r="CT24" s="18"/>
      <c r="CU24" s="18"/>
      <c r="CV24" s="16"/>
      <c r="CW24" s="18"/>
      <c r="CX24" s="18"/>
      <c r="CY24" s="16"/>
      <c r="CZ24" s="18"/>
      <c r="DA24" s="18"/>
      <c r="DB24" s="16"/>
      <c r="DE24" s="18"/>
      <c r="DF24" s="18"/>
      <c r="DG24" s="16"/>
      <c r="DH24" s="18"/>
      <c r="DI24" s="18"/>
      <c r="DJ24" s="16"/>
      <c r="DK24" s="18"/>
      <c r="DL24" s="18"/>
      <c r="DM24" s="16"/>
      <c r="DN24" s="18"/>
      <c r="DO24" s="18"/>
      <c r="DP24" s="16"/>
      <c r="DQ24" s="18"/>
      <c r="DR24" s="18"/>
      <c r="DS24" s="16"/>
      <c r="DT24" s="18"/>
      <c r="DU24" s="18"/>
      <c r="DV24" s="16"/>
      <c r="DW24" s="18"/>
      <c r="DX24" s="18"/>
      <c r="DY24" s="16"/>
      <c r="DZ24" s="18"/>
      <c r="EA24" s="18"/>
      <c r="EB24" s="16"/>
      <c r="EC24" s="18"/>
      <c r="ED24" s="18"/>
      <c r="EE24" s="16"/>
      <c r="EF24" s="18"/>
      <c r="EG24" s="18"/>
      <c r="EH24" s="16"/>
      <c r="EI24" s="18"/>
      <c r="EJ24" s="18"/>
      <c r="EK24" s="16"/>
      <c r="EL24" s="18"/>
      <c r="EM24" s="18"/>
      <c r="EN24" s="16"/>
      <c r="EO24" s="16"/>
      <c r="EP24" s="16"/>
      <c r="EQ24" s="18"/>
      <c r="ER24" s="18"/>
      <c r="ES24" s="16"/>
      <c r="ET24" s="18"/>
      <c r="EU24" s="18"/>
      <c r="EV24" s="16"/>
      <c r="EW24" s="18" t="s">
        <v>477</v>
      </c>
      <c r="EX24" s="18" t="s">
        <v>478</v>
      </c>
      <c r="EY24" s="102">
        <v>8012.16</v>
      </c>
      <c r="EZ24" s="18" t="s">
        <v>460</v>
      </c>
      <c r="FA24" s="18" t="s">
        <v>461</v>
      </c>
      <c r="FB24" s="102">
        <v>256556.72</v>
      </c>
      <c r="FC24" s="18" t="s">
        <v>501</v>
      </c>
      <c r="FD24" s="18" t="s">
        <v>502</v>
      </c>
      <c r="FE24" s="102">
        <v>7076.75</v>
      </c>
      <c r="FF24" s="18"/>
      <c r="FG24" s="18"/>
      <c r="FH24" s="16"/>
      <c r="FI24" s="18"/>
      <c r="FJ24" s="18"/>
      <c r="FK24" s="16"/>
      <c r="FL24" s="18"/>
      <c r="FM24" s="18"/>
      <c r="FN24" s="16"/>
      <c r="FO24" s="18"/>
      <c r="FP24" s="18"/>
      <c r="FQ24" s="64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ht="33.75">
      <c r="A25" s="15"/>
      <c r="B25" s="15" t="s">
        <v>17</v>
      </c>
      <c r="C25" s="16">
        <v>386.94</v>
      </c>
      <c r="D25" s="15" t="s">
        <v>17</v>
      </c>
      <c r="E25" s="16">
        <v>386.94</v>
      </c>
      <c r="F25" s="15" t="s">
        <v>17</v>
      </c>
      <c r="G25" s="16">
        <v>386.94</v>
      </c>
      <c r="H25" s="15" t="s">
        <v>17</v>
      </c>
      <c r="I25" s="16">
        <v>386.94</v>
      </c>
      <c r="J25" s="15" t="s">
        <v>17</v>
      </c>
      <c r="K25" s="16">
        <v>386.94</v>
      </c>
      <c r="L25" s="15" t="s">
        <v>17</v>
      </c>
      <c r="M25" s="16">
        <v>386.94</v>
      </c>
      <c r="N25" s="15" t="s">
        <v>17</v>
      </c>
      <c r="O25" s="16">
        <v>386.94</v>
      </c>
      <c r="P25" s="15" t="s">
        <v>17</v>
      </c>
      <c r="Q25" s="16">
        <v>386.94</v>
      </c>
      <c r="R25" s="15" t="s">
        <v>17</v>
      </c>
      <c r="S25" s="17">
        <f t="shared" si="0"/>
        <v>3095.52</v>
      </c>
      <c r="T25" s="15" t="s">
        <v>42</v>
      </c>
      <c r="U25" s="16"/>
      <c r="V25" s="16">
        <v>1083.43</v>
      </c>
      <c r="W25" s="15"/>
      <c r="X25" s="16"/>
      <c r="Y25" s="16"/>
      <c r="Z25" s="15"/>
      <c r="AA25" s="16"/>
      <c r="AB25" s="16"/>
      <c r="AC25" s="15"/>
      <c r="AD25" s="16"/>
      <c r="AE25" s="16"/>
      <c r="AF25" s="16"/>
      <c r="AG25" s="15"/>
      <c r="AH25" s="16"/>
      <c r="AI25" s="16"/>
      <c r="AJ25" s="15"/>
      <c r="AK25" s="16"/>
      <c r="AL25" s="16"/>
      <c r="AM25" s="15"/>
      <c r="AN25" s="16"/>
      <c r="AO25" s="16"/>
      <c r="AP25" s="15" t="s">
        <v>256</v>
      </c>
      <c r="AQ25" s="16"/>
      <c r="AR25" s="16">
        <v>38.62</v>
      </c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 t="s">
        <v>257</v>
      </c>
      <c r="BO25" s="16"/>
      <c r="BP25" s="16">
        <v>38.62</v>
      </c>
      <c r="BS25" s="15"/>
      <c r="BT25" s="16"/>
      <c r="BU25" s="16"/>
      <c r="BV25" s="12" t="s">
        <v>250</v>
      </c>
      <c r="BW25" s="16"/>
      <c r="BX25" s="21">
        <v>126.97</v>
      </c>
      <c r="BY25" s="12" t="s">
        <v>250</v>
      </c>
      <c r="BZ25" s="16"/>
      <c r="CA25" s="21">
        <v>126.97</v>
      </c>
      <c r="CB25" s="12" t="s">
        <v>250</v>
      </c>
      <c r="CC25" s="16"/>
      <c r="CD25" s="21">
        <v>126.97</v>
      </c>
      <c r="CE25" s="12" t="s">
        <v>250</v>
      </c>
      <c r="CF25" s="16"/>
      <c r="CG25" s="21">
        <v>126.97</v>
      </c>
      <c r="CH25" s="12" t="s">
        <v>250</v>
      </c>
      <c r="CI25" s="16"/>
      <c r="CJ25" s="21">
        <v>126.97</v>
      </c>
      <c r="CK25" s="12" t="s">
        <v>250</v>
      </c>
      <c r="CL25" s="16"/>
      <c r="CM25" s="21">
        <v>126.97</v>
      </c>
      <c r="CN25" s="12" t="s">
        <v>250</v>
      </c>
      <c r="CO25" s="16"/>
      <c r="CP25" s="21">
        <v>126.97</v>
      </c>
      <c r="CQ25" s="12" t="s">
        <v>250</v>
      </c>
      <c r="CR25" s="16"/>
      <c r="CS25" s="21">
        <v>126.97</v>
      </c>
      <c r="CT25" s="12" t="s">
        <v>250</v>
      </c>
      <c r="CU25" s="16"/>
      <c r="CV25" s="21">
        <v>126.97</v>
      </c>
      <c r="CW25" s="12" t="s">
        <v>250</v>
      </c>
      <c r="CX25" s="16"/>
      <c r="CY25" s="21">
        <v>126.97</v>
      </c>
      <c r="CZ25" s="12" t="s">
        <v>250</v>
      </c>
      <c r="DA25" s="16"/>
      <c r="DB25" s="21">
        <v>126.97</v>
      </c>
      <c r="DE25" s="12" t="s">
        <v>250</v>
      </c>
      <c r="DF25" s="16"/>
      <c r="DG25" s="21"/>
      <c r="DH25" s="12" t="s">
        <v>250</v>
      </c>
      <c r="DI25" s="16"/>
      <c r="DJ25" s="21"/>
      <c r="DK25" s="12"/>
      <c r="DL25" s="16"/>
      <c r="DM25" s="21"/>
      <c r="DN25" s="12"/>
      <c r="DO25" s="16"/>
      <c r="DP25" s="21"/>
      <c r="DQ25" s="12"/>
      <c r="DR25" s="16"/>
      <c r="DS25" s="21"/>
      <c r="DT25" s="12"/>
      <c r="DU25" s="16"/>
      <c r="DV25" s="21"/>
      <c r="DW25" s="12"/>
      <c r="DX25" s="16"/>
      <c r="DY25" s="21"/>
      <c r="DZ25" s="12"/>
      <c r="EA25" s="16"/>
      <c r="EB25" s="21"/>
      <c r="EC25" s="12"/>
      <c r="ED25" s="16"/>
      <c r="EE25" s="21"/>
      <c r="EF25" s="12"/>
      <c r="EG25" s="16"/>
      <c r="EH25" s="21"/>
      <c r="EI25" s="12"/>
      <c r="EJ25" s="16"/>
      <c r="EK25" s="21"/>
      <c r="EL25" s="12"/>
      <c r="EM25" s="16"/>
      <c r="EN25" s="21"/>
      <c r="EO25" s="21"/>
      <c r="EP25" s="21"/>
      <c r="EQ25" s="12"/>
      <c r="ER25" s="16"/>
      <c r="ES25" s="21"/>
      <c r="ET25" s="12"/>
      <c r="EU25" s="16"/>
      <c r="EV25" s="21"/>
      <c r="EW25" s="15" t="s">
        <v>479</v>
      </c>
      <c r="EX25" s="16" t="s">
        <v>478</v>
      </c>
      <c r="EY25" s="107">
        <v>2003.04</v>
      </c>
      <c r="EZ25" s="15" t="s">
        <v>462</v>
      </c>
      <c r="FA25" s="16" t="s">
        <v>463</v>
      </c>
      <c r="FB25" s="105">
        <v>479.42</v>
      </c>
      <c r="FC25" s="25" t="s">
        <v>506</v>
      </c>
      <c r="FD25" s="16" t="s">
        <v>507</v>
      </c>
      <c r="FE25" s="102">
        <v>1042.08</v>
      </c>
      <c r="FF25" s="15"/>
      <c r="FG25" s="16"/>
      <c r="FH25" s="21"/>
      <c r="FI25" s="15"/>
      <c r="FJ25" s="16"/>
      <c r="FK25" s="21"/>
      <c r="FL25" s="15"/>
      <c r="FM25" s="16"/>
      <c r="FN25" s="21"/>
      <c r="FO25" s="15"/>
      <c r="FP25" s="16"/>
      <c r="FQ25" s="65"/>
      <c r="FR25" s="16"/>
      <c r="FS25" s="16"/>
      <c r="FT25" s="16"/>
      <c r="FU25" s="16"/>
      <c r="FV25" s="16"/>
      <c r="FW25" s="16"/>
      <c r="FX25" s="16"/>
      <c r="FY25" s="16"/>
      <c r="FZ25" s="16"/>
    </row>
    <row r="26" spans="1:182" ht="45">
      <c r="A26" s="15"/>
      <c r="B26" s="15" t="s">
        <v>17</v>
      </c>
      <c r="C26" s="16">
        <v>1083.43</v>
      </c>
      <c r="D26" s="15" t="s">
        <v>17</v>
      </c>
      <c r="E26" s="16">
        <v>1083.43</v>
      </c>
      <c r="F26" s="15" t="s">
        <v>17</v>
      </c>
      <c r="G26" s="16">
        <v>1083.43</v>
      </c>
      <c r="H26" s="15" t="s">
        <v>17</v>
      </c>
      <c r="I26" s="16">
        <v>1083.43</v>
      </c>
      <c r="J26" s="15" t="s">
        <v>17</v>
      </c>
      <c r="K26" s="16">
        <v>1083.43</v>
      </c>
      <c r="L26" s="15" t="s">
        <v>17</v>
      </c>
      <c r="M26" s="16">
        <v>1083.43</v>
      </c>
      <c r="N26" s="15" t="s">
        <v>17</v>
      </c>
      <c r="O26" s="16">
        <v>1083.43</v>
      </c>
      <c r="P26" s="15" t="s">
        <v>17</v>
      </c>
      <c r="Q26" s="16">
        <v>1083.43</v>
      </c>
      <c r="R26" s="15" t="s">
        <v>17</v>
      </c>
      <c r="S26" s="17">
        <f t="shared" si="0"/>
        <v>8667.44</v>
      </c>
      <c r="T26" s="15" t="s">
        <v>41</v>
      </c>
      <c r="U26" s="16"/>
      <c r="V26" s="16">
        <v>193.47</v>
      </c>
      <c r="W26" s="15"/>
      <c r="X26" s="16"/>
      <c r="Y26" s="16"/>
      <c r="Z26" s="15"/>
      <c r="AA26" s="16"/>
      <c r="AB26" s="16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/>
      <c r="AN26" s="16"/>
      <c r="AO26" s="16"/>
      <c r="AP26" s="15" t="s">
        <v>257</v>
      </c>
      <c r="AQ26" s="16"/>
      <c r="AR26" s="16">
        <v>38.62</v>
      </c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 t="s">
        <v>258</v>
      </c>
      <c r="BO26" s="16"/>
      <c r="BP26" s="16">
        <v>656.58</v>
      </c>
      <c r="BS26" s="15"/>
      <c r="BT26" s="16"/>
      <c r="BU26" s="16"/>
      <c r="BV26" s="15" t="s">
        <v>187</v>
      </c>
      <c r="BW26" s="16"/>
      <c r="BX26" s="16">
        <v>115.87</v>
      </c>
      <c r="BY26" s="15" t="s">
        <v>285</v>
      </c>
      <c r="BZ26" s="16" t="s">
        <v>286</v>
      </c>
      <c r="CA26" s="16">
        <v>178.51</v>
      </c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 t="s">
        <v>262</v>
      </c>
      <c r="CO26" s="16"/>
      <c r="CP26" s="16">
        <v>241.82</v>
      </c>
      <c r="CQ26" s="15" t="s">
        <v>262</v>
      </c>
      <c r="CR26" s="16"/>
      <c r="CS26" s="16">
        <v>241.82</v>
      </c>
      <c r="CT26" s="15" t="s">
        <v>262</v>
      </c>
      <c r="CU26" s="16"/>
      <c r="CV26" s="16">
        <v>241.82</v>
      </c>
      <c r="CW26" s="15" t="s">
        <v>262</v>
      </c>
      <c r="CX26" s="16"/>
      <c r="CY26" s="16">
        <v>241.82</v>
      </c>
      <c r="CZ26" s="15" t="s">
        <v>262</v>
      </c>
      <c r="DA26" s="16"/>
      <c r="DB26" s="16">
        <v>241.82</v>
      </c>
      <c r="DE26" s="15" t="s">
        <v>157</v>
      </c>
      <c r="DF26" s="16"/>
      <c r="DG26" s="16">
        <v>1196.14</v>
      </c>
      <c r="DH26" s="15" t="s">
        <v>157</v>
      </c>
      <c r="DI26" s="16"/>
      <c r="DJ26" s="16">
        <v>1196.14</v>
      </c>
      <c r="DK26" s="15" t="s">
        <v>157</v>
      </c>
      <c r="DL26" s="16"/>
      <c r="DM26" s="16">
        <v>1196.14</v>
      </c>
      <c r="DN26" s="15" t="s">
        <v>157</v>
      </c>
      <c r="DO26" s="16"/>
      <c r="DP26" s="16">
        <v>1196.14</v>
      </c>
      <c r="DQ26" s="15" t="s">
        <v>157</v>
      </c>
      <c r="DR26" s="16"/>
      <c r="DS26" s="16">
        <v>1196.14</v>
      </c>
      <c r="DT26" s="15" t="s">
        <v>157</v>
      </c>
      <c r="DU26" s="16"/>
      <c r="DV26" s="16">
        <v>1196.14</v>
      </c>
      <c r="DW26" s="15" t="s">
        <v>157</v>
      </c>
      <c r="DX26" s="16"/>
      <c r="DY26" s="16">
        <v>1196.14</v>
      </c>
      <c r="DZ26" s="15" t="s">
        <v>157</v>
      </c>
      <c r="EA26" s="16"/>
      <c r="EB26" s="16">
        <v>1196.14</v>
      </c>
      <c r="EC26" s="15" t="s">
        <v>157</v>
      </c>
      <c r="ED26" s="16"/>
      <c r="EE26" s="16">
        <v>1196.14</v>
      </c>
      <c r="EF26" s="15" t="s">
        <v>157</v>
      </c>
      <c r="EG26" s="16"/>
      <c r="EH26" s="16">
        <v>1196.14</v>
      </c>
      <c r="EI26" s="15" t="s">
        <v>157</v>
      </c>
      <c r="EJ26" s="16"/>
      <c r="EK26" s="16">
        <v>1196.14</v>
      </c>
      <c r="EL26" s="15" t="s">
        <v>157</v>
      </c>
      <c r="EM26" s="16"/>
      <c r="EN26" s="16">
        <v>1196.14</v>
      </c>
      <c r="EO26" s="16"/>
      <c r="EP26" s="16"/>
      <c r="EQ26" s="15"/>
      <c r="ER26" s="16"/>
      <c r="ES26" s="16"/>
      <c r="ET26" s="15"/>
      <c r="EU26" s="16"/>
      <c r="EV26" s="16"/>
      <c r="EW26" s="15" t="s">
        <v>480</v>
      </c>
      <c r="EX26" s="16" t="s">
        <v>478</v>
      </c>
      <c r="EY26" s="102">
        <v>988.32</v>
      </c>
      <c r="EZ26" s="15" t="s">
        <v>504</v>
      </c>
      <c r="FA26" s="16" t="s">
        <v>505</v>
      </c>
      <c r="FB26" s="102">
        <v>9871.01</v>
      </c>
      <c r="FC26" s="15" t="s">
        <v>15</v>
      </c>
      <c r="FD26" s="16" t="s">
        <v>533</v>
      </c>
      <c r="FE26" s="102">
        <v>2273.8</v>
      </c>
      <c r="FF26" s="15"/>
      <c r="FG26" s="16"/>
      <c r="FH26" s="16"/>
      <c r="FI26" s="15"/>
      <c r="FJ26" s="16"/>
      <c r="FK26" s="16"/>
      <c r="FL26" s="15"/>
      <c r="FM26" s="16"/>
      <c r="FN26" s="16"/>
      <c r="FO26" s="15"/>
      <c r="FP26" s="16"/>
      <c r="FQ26" s="64"/>
      <c r="FR26" s="70"/>
      <c r="FS26" s="70"/>
      <c r="FT26" s="70"/>
      <c r="FU26" s="70"/>
      <c r="FV26" s="70"/>
      <c r="FW26" s="70"/>
      <c r="FX26" s="70"/>
      <c r="FY26" s="70"/>
      <c r="FZ26" s="70"/>
    </row>
    <row r="27" spans="1:182" ht="12.75">
      <c r="A27" s="15"/>
      <c r="B27" s="15" t="s">
        <v>17</v>
      </c>
      <c r="C27" s="16">
        <v>193.47</v>
      </c>
      <c r="D27" s="15" t="s">
        <v>17</v>
      </c>
      <c r="E27" s="16">
        <v>193.47</v>
      </c>
      <c r="F27" s="15" t="s">
        <v>17</v>
      </c>
      <c r="G27" s="16">
        <v>193.47</v>
      </c>
      <c r="H27" s="15" t="s">
        <v>17</v>
      </c>
      <c r="I27" s="16">
        <v>193.47</v>
      </c>
      <c r="J27" s="15" t="s">
        <v>17</v>
      </c>
      <c r="K27" s="16">
        <v>193.47</v>
      </c>
      <c r="L27" s="15" t="s">
        <v>17</v>
      </c>
      <c r="M27" s="16">
        <v>193.47</v>
      </c>
      <c r="N27" s="15" t="s">
        <v>17</v>
      </c>
      <c r="O27" s="16">
        <v>193.47</v>
      </c>
      <c r="P27" s="15" t="s">
        <v>17</v>
      </c>
      <c r="Q27" s="16">
        <v>193.47</v>
      </c>
      <c r="R27" s="15" t="s">
        <v>17</v>
      </c>
      <c r="S27" s="17">
        <f t="shared" si="0"/>
        <v>1547.76</v>
      </c>
      <c r="T27" s="12" t="s">
        <v>3</v>
      </c>
      <c r="U27" s="16"/>
      <c r="V27" s="16">
        <v>6152.35</v>
      </c>
      <c r="W27" s="15"/>
      <c r="X27" s="16"/>
      <c r="Y27" s="16"/>
      <c r="Z27" s="15"/>
      <c r="AA27" s="16"/>
      <c r="AB27" s="16"/>
      <c r="AC27" s="15"/>
      <c r="AD27" s="16"/>
      <c r="AE27" s="16"/>
      <c r="AF27" s="16"/>
      <c r="AG27" s="15"/>
      <c r="AH27" s="16"/>
      <c r="AI27" s="16"/>
      <c r="AJ27" s="15"/>
      <c r="AK27" s="16"/>
      <c r="AL27" s="16"/>
      <c r="AM27" s="15"/>
      <c r="AN27" s="16"/>
      <c r="AO27" s="16"/>
      <c r="AP27" s="15" t="s">
        <v>187</v>
      </c>
      <c r="AQ27" s="16"/>
      <c r="AR27" s="16">
        <v>115.87</v>
      </c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 t="s">
        <v>187</v>
      </c>
      <c r="BO27" s="16"/>
      <c r="BP27" s="16">
        <v>115.87</v>
      </c>
      <c r="BS27" s="15"/>
      <c r="BT27" s="16"/>
      <c r="BU27" s="16"/>
      <c r="BV27" s="15" t="s">
        <v>318</v>
      </c>
      <c r="BW27" s="16"/>
      <c r="BX27" s="16">
        <v>6218.14</v>
      </c>
      <c r="BY27" s="15" t="s">
        <v>318</v>
      </c>
      <c r="BZ27" s="16"/>
      <c r="CA27" s="16">
        <v>6218.14</v>
      </c>
      <c r="CB27" s="15" t="s">
        <v>318</v>
      </c>
      <c r="CC27" s="16"/>
      <c r="CD27" s="16">
        <v>6218.14</v>
      </c>
      <c r="CE27" s="15" t="s">
        <v>318</v>
      </c>
      <c r="CF27" s="16"/>
      <c r="CG27" s="16">
        <v>6218.14</v>
      </c>
      <c r="CH27" s="15" t="s">
        <v>318</v>
      </c>
      <c r="CI27" s="16"/>
      <c r="CJ27" s="16">
        <v>6218.14</v>
      </c>
      <c r="CK27" s="15" t="s">
        <v>318</v>
      </c>
      <c r="CL27" s="16"/>
      <c r="CM27" s="16">
        <v>6218.14</v>
      </c>
      <c r="CN27" s="15" t="s">
        <v>318</v>
      </c>
      <c r="CO27" s="16"/>
      <c r="CP27" s="16">
        <v>6218.14</v>
      </c>
      <c r="CQ27" s="15" t="s">
        <v>318</v>
      </c>
      <c r="CR27" s="16"/>
      <c r="CS27" s="16">
        <v>6218.14</v>
      </c>
      <c r="CT27" s="15" t="s">
        <v>318</v>
      </c>
      <c r="CU27" s="16"/>
      <c r="CV27" s="16">
        <v>6218.14</v>
      </c>
      <c r="CW27" s="15" t="s">
        <v>318</v>
      </c>
      <c r="CX27" s="16"/>
      <c r="CY27" s="16">
        <v>6218.14</v>
      </c>
      <c r="CZ27" s="15" t="s">
        <v>318</v>
      </c>
      <c r="DA27" s="16"/>
      <c r="DB27" s="16">
        <v>6218.14</v>
      </c>
      <c r="DE27" s="15" t="s">
        <v>318</v>
      </c>
      <c r="DF27" s="16"/>
      <c r="DG27" s="16">
        <v>6983.89</v>
      </c>
      <c r="DH27" s="15" t="s">
        <v>318</v>
      </c>
      <c r="DI27" s="16"/>
      <c r="DJ27" s="16">
        <v>6983.89</v>
      </c>
      <c r="DK27" s="15" t="s">
        <v>318</v>
      </c>
      <c r="DL27" s="16"/>
      <c r="DM27" s="16">
        <v>6983.89</v>
      </c>
      <c r="DN27" s="15" t="s">
        <v>318</v>
      </c>
      <c r="DO27" s="16"/>
      <c r="DP27" s="16">
        <v>6983.89</v>
      </c>
      <c r="DQ27" s="15" t="s">
        <v>318</v>
      </c>
      <c r="DR27" s="16"/>
      <c r="DS27" s="16">
        <v>6983.89</v>
      </c>
      <c r="DT27" s="15" t="s">
        <v>318</v>
      </c>
      <c r="DU27" s="16"/>
      <c r="DV27" s="16">
        <v>6983.89</v>
      </c>
      <c r="DW27" s="15" t="s">
        <v>318</v>
      </c>
      <c r="DX27" s="16"/>
      <c r="DY27" s="16">
        <v>6983.89</v>
      </c>
      <c r="DZ27" s="15" t="s">
        <v>318</v>
      </c>
      <c r="EA27" s="16"/>
      <c r="EB27" s="16">
        <v>6983.89</v>
      </c>
      <c r="EC27" s="15" t="s">
        <v>318</v>
      </c>
      <c r="ED27" s="16"/>
      <c r="EE27" s="16">
        <v>6983.89</v>
      </c>
      <c r="EF27" s="15" t="s">
        <v>318</v>
      </c>
      <c r="EG27" s="16"/>
      <c r="EH27" s="16">
        <v>6983.89</v>
      </c>
      <c r="EI27" s="15" t="s">
        <v>318</v>
      </c>
      <c r="EJ27" s="16"/>
      <c r="EK27" s="16">
        <v>6983.89</v>
      </c>
      <c r="EL27" s="15" t="s">
        <v>318</v>
      </c>
      <c r="EM27" s="16"/>
      <c r="EN27" s="16">
        <v>6983.89</v>
      </c>
      <c r="EO27" s="16"/>
      <c r="EP27" s="16"/>
      <c r="EQ27" s="15"/>
      <c r="ER27" s="16"/>
      <c r="ES27" s="16"/>
      <c r="ET27" s="15"/>
      <c r="EU27" s="16"/>
      <c r="EV27" s="16"/>
      <c r="EW27" s="15" t="s">
        <v>481</v>
      </c>
      <c r="EX27" s="16" t="s">
        <v>478</v>
      </c>
      <c r="EY27" s="102">
        <v>667.68</v>
      </c>
      <c r="EZ27" s="15"/>
      <c r="FA27" s="16"/>
      <c r="FB27" s="16"/>
      <c r="FC27" s="15"/>
      <c r="FD27" s="16"/>
      <c r="FE27" s="16"/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64"/>
      <c r="FR27" s="70"/>
      <c r="FS27" s="70"/>
      <c r="FT27" s="70"/>
      <c r="FU27" s="70"/>
      <c r="FV27" s="70"/>
      <c r="FW27" s="70"/>
      <c r="FX27" s="70"/>
      <c r="FY27" s="70"/>
      <c r="FZ27" s="70"/>
    </row>
    <row r="28" spans="1:182" s="1" customFormat="1" ht="12.75">
      <c r="A28" s="12"/>
      <c r="B28" s="15" t="s">
        <v>17</v>
      </c>
      <c r="C28" s="16">
        <v>6152.35</v>
      </c>
      <c r="D28" s="15" t="s">
        <v>17</v>
      </c>
      <c r="E28" s="16">
        <v>6152.35</v>
      </c>
      <c r="F28" s="15" t="s">
        <v>17</v>
      </c>
      <c r="G28" s="16">
        <v>6152.35</v>
      </c>
      <c r="H28" s="15" t="s">
        <v>17</v>
      </c>
      <c r="I28" s="16">
        <v>6152.35</v>
      </c>
      <c r="J28" s="15" t="s">
        <v>17</v>
      </c>
      <c r="K28" s="16">
        <v>6152.35</v>
      </c>
      <c r="L28" s="15" t="s">
        <v>17</v>
      </c>
      <c r="M28" s="16">
        <v>6152.35</v>
      </c>
      <c r="N28" s="15" t="s">
        <v>17</v>
      </c>
      <c r="O28" s="16">
        <v>6152.35</v>
      </c>
      <c r="P28" s="15" t="s">
        <v>17</v>
      </c>
      <c r="Q28" s="16">
        <v>6152.35</v>
      </c>
      <c r="R28" s="15" t="s">
        <v>17</v>
      </c>
      <c r="S28" s="17">
        <f t="shared" si="0"/>
        <v>49218.799999999996</v>
      </c>
      <c r="T28" s="12" t="s">
        <v>5</v>
      </c>
      <c r="U28" s="16"/>
      <c r="V28" s="16">
        <v>2592.5</v>
      </c>
      <c r="W28" s="15"/>
      <c r="X28" s="16"/>
      <c r="Y28" s="16"/>
      <c r="Z28" s="15"/>
      <c r="AA28" s="16"/>
      <c r="AB28" s="16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0"/>
      <c r="BR28" s="10"/>
      <c r="BS28" s="15"/>
      <c r="BT28" s="16"/>
      <c r="BU28" s="16"/>
      <c r="BV28" s="15" t="s">
        <v>319</v>
      </c>
      <c r="BW28" s="16"/>
      <c r="BX28" s="16">
        <v>1931.1</v>
      </c>
      <c r="BY28" s="15" t="s">
        <v>319</v>
      </c>
      <c r="BZ28" s="16"/>
      <c r="CA28" s="16">
        <v>1931.1</v>
      </c>
      <c r="CB28" s="15" t="s">
        <v>319</v>
      </c>
      <c r="CC28" s="16"/>
      <c r="CD28" s="16">
        <v>1931.1</v>
      </c>
      <c r="CE28" s="15" t="s">
        <v>319</v>
      </c>
      <c r="CF28" s="16"/>
      <c r="CG28" s="16">
        <v>1931.1</v>
      </c>
      <c r="CH28" s="15" t="s">
        <v>319</v>
      </c>
      <c r="CI28" s="16"/>
      <c r="CJ28" s="16">
        <v>1931.1</v>
      </c>
      <c r="CK28" s="15" t="s">
        <v>319</v>
      </c>
      <c r="CL28" s="16"/>
      <c r="CM28" s="16">
        <v>1931.1</v>
      </c>
      <c r="CN28" s="15" t="s">
        <v>319</v>
      </c>
      <c r="CO28" s="16"/>
      <c r="CP28" s="16">
        <v>1931.1</v>
      </c>
      <c r="CQ28" s="15" t="s">
        <v>319</v>
      </c>
      <c r="CR28" s="16"/>
      <c r="CS28" s="16">
        <v>1931.1</v>
      </c>
      <c r="CT28" s="15" t="s">
        <v>319</v>
      </c>
      <c r="CU28" s="16"/>
      <c r="CV28" s="16">
        <v>1931.1</v>
      </c>
      <c r="CW28" s="15" t="s">
        <v>319</v>
      </c>
      <c r="CX28" s="16"/>
      <c r="CY28" s="16">
        <v>1931.1</v>
      </c>
      <c r="CZ28" s="15" t="s">
        <v>319</v>
      </c>
      <c r="DA28" s="16"/>
      <c r="DB28" s="16">
        <v>1931.1</v>
      </c>
      <c r="DC28" s="10"/>
      <c r="DD28" s="10"/>
      <c r="DE28" s="15" t="s">
        <v>319</v>
      </c>
      <c r="DF28" s="16"/>
      <c r="DG28" s="16">
        <v>2160.76</v>
      </c>
      <c r="DH28" s="15" t="s">
        <v>319</v>
      </c>
      <c r="DI28" s="16"/>
      <c r="DJ28" s="16">
        <v>2160.76</v>
      </c>
      <c r="DK28" s="15" t="s">
        <v>319</v>
      </c>
      <c r="DL28" s="16"/>
      <c r="DM28" s="16">
        <v>2160.76</v>
      </c>
      <c r="DN28" s="15" t="s">
        <v>319</v>
      </c>
      <c r="DO28" s="16"/>
      <c r="DP28" s="16">
        <v>2160.76</v>
      </c>
      <c r="DQ28" s="15" t="s">
        <v>319</v>
      </c>
      <c r="DR28" s="16"/>
      <c r="DS28" s="16">
        <v>2160.76</v>
      </c>
      <c r="DT28" s="15" t="s">
        <v>319</v>
      </c>
      <c r="DU28" s="16"/>
      <c r="DV28" s="16">
        <v>2160.76</v>
      </c>
      <c r="DW28" s="15" t="s">
        <v>319</v>
      </c>
      <c r="DX28" s="16"/>
      <c r="DY28" s="16">
        <v>2160.76</v>
      </c>
      <c r="DZ28" s="15" t="s">
        <v>319</v>
      </c>
      <c r="EA28" s="16"/>
      <c r="EB28" s="16">
        <v>2160.76</v>
      </c>
      <c r="EC28" s="15" t="s">
        <v>319</v>
      </c>
      <c r="ED28" s="16"/>
      <c r="EE28" s="16">
        <v>2160.76</v>
      </c>
      <c r="EF28" s="15" t="s">
        <v>319</v>
      </c>
      <c r="EG28" s="16"/>
      <c r="EH28" s="16">
        <v>2160.76</v>
      </c>
      <c r="EI28" s="15" t="s">
        <v>319</v>
      </c>
      <c r="EJ28" s="16"/>
      <c r="EK28" s="16">
        <v>2160.76</v>
      </c>
      <c r="EL28" s="15" t="s">
        <v>319</v>
      </c>
      <c r="EM28" s="16"/>
      <c r="EN28" s="16">
        <v>2160.76</v>
      </c>
      <c r="EO28" s="16"/>
      <c r="EP28" s="16"/>
      <c r="EQ28" s="15"/>
      <c r="ER28" s="16"/>
      <c r="ES28" s="16"/>
      <c r="ET28" s="15"/>
      <c r="EU28" s="16"/>
      <c r="EV28" s="16"/>
      <c r="EW28" s="15" t="s">
        <v>482</v>
      </c>
      <c r="EX28" s="16" t="s">
        <v>478</v>
      </c>
      <c r="EY28" s="102">
        <v>694.72</v>
      </c>
      <c r="EZ28" s="15"/>
      <c r="FA28" s="16"/>
      <c r="FB28" s="16"/>
      <c r="FC28" s="15"/>
      <c r="FD28" s="16"/>
      <c r="FE28" s="16"/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64"/>
      <c r="FR28" s="95"/>
      <c r="FS28" s="95"/>
      <c r="FT28" s="95"/>
      <c r="FU28" s="95"/>
      <c r="FV28" s="95"/>
      <c r="FW28" s="95"/>
      <c r="FX28" s="95"/>
      <c r="FY28" s="95"/>
      <c r="FZ28" s="95"/>
    </row>
    <row r="29" spans="1:182" s="1" customFormat="1" ht="12.75">
      <c r="A29" s="12"/>
      <c r="B29" s="15" t="s">
        <v>17</v>
      </c>
      <c r="C29" s="16">
        <v>116.08</v>
      </c>
      <c r="D29" s="15" t="s">
        <v>17</v>
      </c>
      <c r="E29" s="16">
        <v>116.08</v>
      </c>
      <c r="F29" s="15" t="s">
        <v>17</v>
      </c>
      <c r="G29" s="16">
        <v>116.08</v>
      </c>
      <c r="H29" s="15" t="s">
        <v>17</v>
      </c>
      <c r="I29" s="16">
        <v>116.08</v>
      </c>
      <c r="J29" s="15" t="s">
        <v>17</v>
      </c>
      <c r="K29" s="16">
        <v>116.08</v>
      </c>
      <c r="L29" s="15" t="s">
        <v>17</v>
      </c>
      <c r="M29" s="16">
        <v>116.08</v>
      </c>
      <c r="N29" s="15" t="s">
        <v>17</v>
      </c>
      <c r="O29" s="16">
        <v>116.08</v>
      </c>
      <c r="P29" s="15" t="s">
        <v>17</v>
      </c>
      <c r="Q29" s="16">
        <v>116.08</v>
      </c>
      <c r="R29" s="15" t="s">
        <v>17</v>
      </c>
      <c r="S29" s="17">
        <f t="shared" si="0"/>
        <v>928.6400000000001</v>
      </c>
      <c r="T29" s="25" t="s">
        <v>127</v>
      </c>
      <c r="U29" s="16"/>
      <c r="V29" s="16">
        <v>1964.54</v>
      </c>
      <c r="W29" s="25"/>
      <c r="X29" s="16"/>
      <c r="Y29" s="16"/>
      <c r="Z29" s="25"/>
      <c r="AA29" s="16"/>
      <c r="AB29" s="16"/>
      <c r="AC29" s="25"/>
      <c r="AD29" s="16"/>
      <c r="AE29" s="16"/>
      <c r="AF29" s="16"/>
      <c r="AG29" s="25"/>
      <c r="AH29" s="16"/>
      <c r="AI29" s="16"/>
      <c r="AJ29" s="25"/>
      <c r="AK29" s="16"/>
      <c r="AL29" s="16"/>
      <c r="AM29" s="25"/>
      <c r="AN29" s="16"/>
      <c r="AO29" s="16"/>
      <c r="AP29" s="25"/>
      <c r="AQ29" s="16"/>
      <c r="AR29" s="16"/>
      <c r="AS29" s="25"/>
      <c r="AT29" s="16"/>
      <c r="AU29" s="16"/>
      <c r="AV29" s="25"/>
      <c r="AW29" s="16"/>
      <c r="AX29" s="16"/>
      <c r="AY29" s="25"/>
      <c r="AZ29" s="16"/>
      <c r="BA29" s="16"/>
      <c r="BB29" s="25"/>
      <c r="BC29" s="16"/>
      <c r="BD29" s="16"/>
      <c r="BE29" s="25"/>
      <c r="BF29" s="16"/>
      <c r="BG29" s="16"/>
      <c r="BH29" s="25"/>
      <c r="BI29" s="16"/>
      <c r="BJ29" s="16"/>
      <c r="BK29" s="25"/>
      <c r="BL29" s="16"/>
      <c r="BM29" s="16"/>
      <c r="BN29" s="25"/>
      <c r="BO29" s="16"/>
      <c r="BP29" s="16"/>
      <c r="BQ29" s="10"/>
      <c r="BR29" s="10"/>
      <c r="BS29" s="25"/>
      <c r="BT29" s="16"/>
      <c r="BU29" s="16"/>
      <c r="BV29" s="25"/>
      <c r="BW29" s="16"/>
      <c r="BX29" s="16"/>
      <c r="BY29" s="25"/>
      <c r="BZ29" s="16"/>
      <c r="CA29" s="16"/>
      <c r="CB29" s="25"/>
      <c r="CC29" s="16"/>
      <c r="CD29" s="16"/>
      <c r="CE29" s="25"/>
      <c r="CF29" s="16"/>
      <c r="CG29" s="16"/>
      <c r="CH29" s="25"/>
      <c r="CI29" s="16"/>
      <c r="CJ29" s="16"/>
      <c r="CK29" s="25"/>
      <c r="CL29" s="16"/>
      <c r="CM29" s="16"/>
      <c r="CN29" s="25"/>
      <c r="CO29" s="16"/>
      <c r="CP29" s="16"/>
      <c r="CQ29" s="25"/>
      <c r="CR29" s="16"/>
      <c r="CS29" s="16"/>
      <c r="CT29" s="25"/>
      <c r="CU29" s="16"/>
      <c r="CV29" s="16"/>
      <c r="CW29" s="25"/>
      <c r="CX29" s="16"/>
      <c r="CY29" s="16"/>
      <c r="CZ29" s="25"/>
      <c r="DA29" s="16"/>
      <c r="DB29" s="16"/>
      <c r="DC29" s="10"/>
      <c r="DD29" s="10"/>
      <c r="DE29" s="25"/>
      <c r="DF29" s="16"/>
      <c r="DG29" s="16"/>
      <c r="DH29" s="15" t="s">
        <v>378</v>
      </c>
      <c r="DI29" s="16"/>
      <c r="DJ29" s="16">
        <v>1362.77</v>
      </c>
      <c r="DK29" s="25"/>
      <c r="DL29" s="16"/>
      <c r="DM29" s="16"/>
      <c r="DN29" s="25"/>
      <c r="DO29" s="16"/>
      <c r="DP29" s="16"/>
      <c r="DQ29" s="25"/>
      <c r="DR29" s="16"/>
      <c r="DS29" s="16"/>
      <c r="DT29" s="25"/>
      <c r="DU29" s="16"/>
      <c r="DV29" s="16"/>
      <c r="DW29" s="25"/>
      <c r="DX29" s="16"/>
      <c r="DY29" s="16"/>
      <c r="DZ29" s="25"/>
      <c r="EA29" s="16"/>
      <c r="EB29" s="16"/>
      <c r="EC29" s="25"/>
      <c r="ED29" s="16"/>
      <c r="EE29" s="16"/>
      <c r="EF29" s="25"/>
      <c r="EG29" s="16"/>
      <c r="EH29" s="16"/>
      <c r="EI29" s="25"/>
      <c r="EJ29" s="16"/>
      <c r="EK29" s="16"/>
      <c r="EL29" s="25"/>
      <c r="EM29" s="16"/>
      <c r="EN29" s="16"/>
      <c r="EO29" s="16"/>
      <c r="EP29" s="16"/>
      <c r="EQ29" s="25"/>
      <c r="ER29" s="16"/>
      <c r="ES29" s="16"/>
      <c r="ET29" s="25"/>
      <c r="EU29" s="16"/>
      <c r="EV29" s="16"/>
      <c r="EW29" s="25" t="s">
        <v>483</v>
      </c>
      <c r="EX29" s="16" t="s">
        <v>478</v>
      </c>
      <c r="EY29" s="102">
        <v>347.35</v>
      </c>
      <c r="EZ29" s="25"/>
      <c r="FA29" s="16"/>
      <c r="FB29" s="16"/>
      <c r="FC29" s="25"/>
      <c r="FD29" s="16"/>
      <c r="FE29" s="16"/>
      <c r="FF29" s="25"/>
      <c r="FG29" s="16"/>
      <c r="FH29" s="16"/>
      <c r="FI29" s="25"/>
      <c r="FJ29" s="16"/>
      <c r="FK29" s="16"/>
      <c r="FL29" s="25"/>
      <c r="FM29" s="16"/>
      <c r="FN29" s="16"/>
      <c r="FO29" s="25"/>
      <c r="FP29" s="16"/>
      <c r="FQ29" s="64"/>
      <c r="FR29" s="95"/>
      <c r="FS29" s="95"/>
      <c r="FT29" s="95"/>
      <c r="FU29" s="95"/>
      <c r="FV29" s="95"/>
      <c r="FW29" s="95"/>
      <c r="FX29" s="95"/>
      <c r="FY29" s="95"/>
      <c r="FZ29" s="95"/>
    </row>
    <row r="30" spans="1:182" s="1" customFormat="1" ht="22.5">
      <c r="A30" s="12"/>
      <c r="B30" s="15" t="s">
        <v>17</v>
      </c>
      <c r="C30" s="16">
        <v>77.39</v>
      </c>
      <c r="D30" s="15" t="s">
        <v>17</v>
      </c>
      <c r="E30" s="16">
        <v>77.39</v>
      </c>
      <c r="F30" s="15" t="s">
        <v>17</v>
      </c>
      <c r="G30" s="16">
        <v>77.39</v>
      </c>
      <c r="H30" s="15" t="s">
        <v>17</v>
      </c>
      <c r="I30" s="16">
        <v>77.39</v>
      </c>
      <c r="J30" s="15" t="s">
        <v>17</v>
      </c>
      <c r="K30" s="16">
        <v>77.39</v>
      </c>
      <c r="L30" s="15" t="s">
        <v>17</v>
      </c>
      <c r="M30" s="16">
        <v>77.39</v>
      </c>
      <c r="N30" s="15" t="s">
        <v>17</v>
      </c>
      <c r="O30" s="16">
        <v>77.39</v>
      </c>
      <c r="P30" s="15" t="s">
        <v>17</v>
      </c>
      <c r="Q30" s="16">
        <v>77.39</v>
      </c>
      <c r="R30" s="15" t="s">
        <v>17</v>
      </c>
      <c r="S30" s="17">
        <f t="shared" si="0"/>
        <v>619.12</v>
      </c>
      <c r="T30" s="15"/>
      <c r="U30" s="16"/>
      <c r="V30" s="16"/>
      <c r="W30" s="15"/>
      <c r="X30" s="16"/>
      <c r="Y30" s="16"/>
      <c r="Z30" s="15"/>
      <c r="AA30" s="16"/>
      <c r="AB30" s="16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0"/>
      <c r="BR30" s="10"/>
      <c r="BS30" s="15"/>
      <c r="BT30" s="16"/>
      <c r="BU30" s="16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10"/>
      <c r="DD30" s="10"/>
      <c r="DE30" s="15"/>
      <c r="DF30" s="16"/>
      <c r="DG30" s="16"/>
      <c r="DH30" s="15"/>
      <c r="DI30" s="16"/>
      <c r="DJ30" s="16"/>
      <c r="DK30" s="15"/>
      <c r="DL30" s="16"/>
      <c r="DM30" s="16"/>
      <c r="DN30" s="15"/>
      <c r="DO30" s="16"/>
      <c r="DP30" s="16"/>
      <c r="DQ30" s="15"/>
      <c r="DR30" s="16"/>
      <c r="DS30" s="16"/>
      <c r="DT30" s="15"/>
      <c r="DU30" s="16"/>
      <c r="DV30" s="16"/>
      <c r="DW30" s="15"/>
      <c r="DX30" s="16"/>
      <c r="DY30" s="16"/>
      <c r="DZ30" s="15"/>
      <c r="EA30" s="16"/>
      <c r="EB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6"/>
      <c r="EP30" s="16"/>
      <c r="EQ30" s="15"/>
      <c r="ER30" s="16"/>
      <c r="ES30" s="16"/>
      <c r="ET30" s="15"/>
      <c r="EU30" s="16"/>
      <c r="EV30" s="16"/>
      <c r="EW30" s="15" t="s">
        <v>484</v>
      </c>
      <c r="EX30" s="16" t="s">
        <v>485</v>
      </c>
      <c r="EY30" s="102">
        <v>3097.24</v>
      </c>
      <c r="EZ30" s="15"/>
      <c r="FA30" s="16"/>
      <c r="FB30" s="16"/>
      <c r="FC30" s="15"/>
      <c r="FD30" s="16"/>
      <c r="FE30" s="16"/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64"/>
      <c r="FR30" s="95"/>
      <c r="FS30" s="95"/>
      <c r="FT30" s="95"/>
      <c r="FU30" s="95"/>
      <c r="FV30" s="95"/>
      <c r="FW30" s="95"/>
      <c r="FX30" s="95"/>
      <c r="FY30" s="95"/>
      <c r="FZ30" s="95"/>
    </row>
    <row r="31" spans="1:182" s="1" customFormat="1" ht="22.5">
      <c r="A31" s="12"/>
      <c r="B31" s="15" t="s">
        <v>17</v>
      </c>
      <c r="C31" s="16">
        <v>2592.5</v>
      </c>
      <c r="D31" s="15" t="s">
        <v>17</v>
      </c>
      <c r="E31" s="16">
        <v>2592.5</v>
      </c>
      <c r="F31" s="15" t="s">
        <v>17</v>
      </c>
      <c r="G31" s="16">
        <v>2592.5</v>
      </c>
      <c r="H31" s="15" t="s">
        <v>17</v>
      </c>
      <c r="I31" s="16">
        <v>2592.5</v>
      </c>
      <c r="J31" s="15" t="s">
        <v>17</v>
      </c>
      <c r="K31" s="16">
        <v>2592.5</v>
      </c>
      <c r="L31" s="15" t="s">
        <v>17</v>
      </c>
      <c r="M31" s="16">
        <v>2592.5</v>
      </c>
      <c r="N31" s="15" t="s">
        <v>17</v>
      </c>
      <c r="O31" s="16">
        <v>2592.5</v>
      </c>
      <c r="P31" s="15" t="s">
        <v>17</v>
      </c>
      <c r="Q31" s="16">
        <v>2592.5</v>
      </c>
      <c r="R31" s="15" t="s">
        <v>17</v>
      </c>
      <c r="S31" s="17">
        <f t="shared" si="0"/>
        <v>20740</v>
      </c>
      <c r="T31" s="15"/>
      <c r="U31" s="16"/>
      <c r="V31" s="16"/>
      <c r="W31" s="15"/>
      <c r="X31" s="16"/>
      <c r="Y31" s="16"/>
      <c r="Z31" s="15"/>
      <c r="AA31" s="16"/>
      <c r="AB31" s="16"/>
      <c r="AC31" s="15"/>
      <c r="AD31" s="16"/>
      <c r="AE31" s="16"/>
      <c r="AF31" s="16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Q31" s="10"/>
      <c r="BR31" s="10"/>
      <c r="BS31" s="15"/>
      <c r="BT31" s="16"/>
      <c r="BU31" s="16"/>
      <c r="BV31" s="15"/>
      <c r="BW31" s="16"/>
      <c r="BX31" s="16"/>
      <c r="BY31" s="15"/>
      <c r="BZ31" s="16"/>
      <c r="CA31" s="16"/>
      <c r="CB31" s="15"/>
      <c r="CC31" s="16"/>
      <c r="CD31" s="16"/>
      <c r="CE31" s="15"/>
      <c r="CF31" s="16"/>
      <c r="CG31" s="16"/>
      <c r="CH31" s="15"/>
      <c r="CI31" s="16"/>
      <c r="CJ31" s="16"/>
      <c r="CK31" s="15"/>
      <c r="CL31" s="16"/>
      <c r="CM31" s="16"/>
      <c r="CN31" s="15"/>
      <c r="CO31" s="16"/>
      <c r="CP31" s="16"/>
      <c r="CQ31" s="15"/>
      <c r="CR31" s="16"/>
      <c r="CS31" s="16"/>
      <c r="CT31" s="15"/>
      <c r="CU31" s="16"/>
      <c r="CV31" s="16"/>
      <c r="CW31" s="15"/>
      <c r="CX31" s="16"/>
      <c r="CY31" s="16"/>
      <c r="CZ31" s="15"/>
      <c r="DA31" s="16"/>
      <c r="DB31" s="16"/>
      <c r="DC31" s="10"/>
      <c r="DD31" s="10"/>
      <c r="DE31" s="15"/>
      <c r="DF31" s="16"/>
      <c r="DG31" s="16"/>
      <c r="DH31" s="15"/>
      <c r="DI31" s="16"/>
      <c r="DJ31" s="16"/>
      <c r="DK31" s="15"/>
      <c r="DL31" s="16"/>
      <c r="DM31" s="16"/>
      <c r="DN31" s="15"/>
      <c r="DO31" s="16"/>
      <c r="DP31" s="16"/>
      <c r="DQ31" s="15"/>
      <c r="DR31" s="16"/>
      <c r="DS31" s="16"/>
      <c r="DT31" s="15"/>
      <c r="DU31" s="16"/>
      <c r="DV31" s="16"/>
      <c r="DW31" s="15"/>
      <c r="DX31" s="16"/>
      <c r="DY31" s="16"/>
      <c r="DZ31" s="15"/>
      <c r="EA31" s="16"/>
      <c r="EB31" s="16"/>
      <c r="EC31" s="15"/>
      <c r="ED31" s="16"/>
      <c r="EE31" s="16"/>
      <c r="EF31" s="15"/>
      <c r="EG31" s="16"/>
      <c r="EH31" s="16"/>
      <c r="EI31" s="15"/>
      <c r="EJ31" s="16"/>
      <c r="EK31" s="16"/>
      <c r="EL31" s="15"/>
      <c r="EM31" s="16"/>
      <c r="EN31" s="16"/>
      <c r="EO31" s="16"/>
      <c r="EP31" s="16"/>
      <c r="EQ31" s="15"/>
      <c r="ER31" s="16"/>
      <c r="ES31" s="16"/>
      <c r="ET31" s="15"/>
      <c r="EU31" s="16"/>
      <c r="EV31" s="16"/>
      <c r="EW31" s="15" t="s">
        <v>486</v>
      </c>
      <c r="EX31" s="16" t="s">
        <v>485</v>
      </c>
      <c r="EY31" s="102">
        <v>729.1</v>
      </c>
      <c r="EZ31" s="15"/>
      <c r="FA31" s="16"/>
      <c r="FB31" s="16"/>
      <c r="FC31" s="15"/>
      <c r="FD31" s="16"/>
      <c r="FE31" s="16"/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64"/>
      <c r="FR31" s="95"/>
      <c r="FS31" s="95"/>
      <c r="FT31" s="95"/>
      <c r="FU31" s="95"/>
      <c r="FV31" s="95"/>
      <c r="FW31" s="95"/>
      <c r="FX31" s="95"/>
      <c r="FY31" s="95"/>
      <c r="FZ31" s="95"/>
    </row>
    <row r="32" spans="1:182" s="1" customFormat="1" ht="27.75" customHeight="1">
      <c r="A32" s="12"/>
      <c r="B32" s="15" t="s">
        <v>21</v>
      </c>
      <c r="C32" s="16">
        <v>2761.08</v>
      </c>
      <c r="D32" s="15" t="s">
        <v>22</v>
      </c>
      <c r="E32" s="16">
        <v>2665.32</v>
      </c>
      <c r="F32" s="15" t="s">
        <v>21</v>
      </c>
      <c r="G32" s="16">
        <v>2761.08</v>
      </c>
      <c r="H32" s="15" t="s">
        <v>21</v>
      </c>
      <c r="I32" s="16">
        <v>2761.08</v>
      </c>
      <c r="J32" s="15" t="s">
        <v>23</v>
      </c>
      <c r="K32" s="16">
        <v>2729.16</v>
      </c>
      <c r="L32" s="16" t="s">
        <v>25</v>
      </c>
      <c r="M32" s="16">
        <v>2681.28</v>
      </c>
      <c r="N32" s="16" t="s">
        <v>28</v>
      </c>
      <c r="O32" s="16">
        <v>2697.24</v>
      </c>
      <c r="P32" s="16" t="s">
        <v>30</v>
      </c>
      <c r="Q32" s="16">
        <v>2649.36</v>
      </c>
      <c r="R32" s="15" t="s">
        <v>23</v>
      </c>
      <c r="S32" s="17">
        <f t="shared" si="0"/>
        <v>21705.6</v>
      </c>
      <c r="T32" s="25"/>
      <c r="U32" s="16"/>
      <c r="V32" s="16"/>
      <c r="W32" s="25"/>
      <c r="X32" s="16"/>
      <c r="Y32" s="16"/>
      <c r="Z32" s="25"/>
      <c r="AA32" s="16"/>
      <c r="AB32" s="16"/>
      <c r="AC32" s="25"/>
      <c r="AD32" s="16"/>
      <c r="AE32" s="16"/>
      <c r="AF32" s="16"/>
      <c r="AG32" s="25"/>
      <c r="AH32" s="16"/>
      <c r="AI32" s="16"/>
      <c r="AJ32" s="25"/>
      <c r="AK32" s="16"/>
      <c r="AL32" s="16"/>
      <c r="AM32" s="25"/>
      <c r="AN32" s="16"/>
      <c r="AO32" s="16"/>
      <c r="AP32" s="25"/>
      <c r="AQ32" s="16"/>
      <c r="AR32" s="16"/>
      <c r="AS32" s="25"/>
      <c r="AT32" s="16"/>
      <c r="AU32" s="16"/>
      <c r="AV32" s="25"/>
      <c r="AW32" s="16"/>
      <c r="AX32" s="16"/>
      <c r="AY32" s="25"/>
      <c r="AZ32" s="16"/>
      <c r="BA32" s="16"/>
      <c r="BB32" s="25"/>
      <c r="BC32" s="16"/>
      <c r="BD32" s="16"/>
      <c r="BE32" s="25"/>
      <c r="BF32" s="16"/>
      <c r="BG32" s="16"/>
      <c r="BH32" s="25"/>
      <c r="BI32" s="16"/>
      <c r="BJ32" s="16"/>
      <c r="BK32" s="25"/>
      <c r="BL32" s="16"/>
      <c r="BM32" s="16"/>
      <c r="BN32" s="25"/>
      <c r="BO32" s="16"/>
      <c r="BP32" s="16"/>
      <c r="BQ32" s="10"/>
      <c r="BR32" s="10"/>
      <c r="BS32" s="25"/>
      <c r="BT32" s="16"/>
      <c r="BU32" s="16"/>
      <c r="BV32" s="25"/>
      <c r="BW32" s="16"/>
      <c r="BX32" s="16"/>
      <c r="BY32" s="25"/>
      <c r="BZ32" s="16"/>
      <c r="CA32" s="16"/>
      <c r="CB32" s="25"/>
      <c r="CC32" s="16"/>
      <c r="CD32" s="16"/>
      <c r="CE32" s="25"/>
      <c r="CF32" s="16"/>
      <c r="CG32" s="16"/>
      <c r="CH32" s="25"/>
      <c r="CI32" s="16"/>
      <c r="CJ32" s="16"/>
      <c r="CK32" s="25"/>
      <c r="CL32" s="16"/>
      <c r="CM32" s="16"/>
      <c r="CN32" s="25"/>
      <c r="CO32" s="16"/>
      <c r="CP32" s="16"/>
      <c r="CQ32" s="25"/>
      <c r="CR32" s="16"/>
      <c r="CS32" s="16"/>
      <c r="CT32" s="25"/>
      <c r="CU32" s="16"/>
      <c r="CV32" s="16"/>
      <c r="CW32" s="25"/>
      <c r="CX32" s="16"/>
      <c r="CY32" s="16"/>
      <c r="CZ32" s="25"/>
      <c r="DA32" s="16"/>
      <c r="DB32" s="16"/>
      <c r="DC32" s="10"/>
      <c r="DD32" s="10"/>
      <c r="DE32" s="25"/>
      <c r="DF32" s="16"/>
      <c r="DG32" s="16"/>
      <c r="DH32" s="25"/>
      <c r="DI32" s="16"/>
      <c r="DJ32" s="16"/>
      <c r="DK32" s="25"/>
      <c r="DL32" s="16"/>
      <c r="DM32" s="16"/>
      <c r="DN32" s="25"/>
      <c r="DO32" s="16"/>
      <c r="DP32" s="16"/>
      <c r="DQ32" s="25"/>
      <c r="DR32" s="16"/>
      <c r="DS32" s="16"/>
      <c r="DT32" s="25"/>
      <c r="DU32" s="16"/>
      <c r="DV32" s="16"/>
      <c r="DW32" s="25"/>
      <c r="DX32" s="16"/>
      <c r="DY32" s="16"/>
      <c r="DZ32" s="25"/>
      <c r="EA32" s="16"/>
      <c r="EB32" s="16"/>
      <c r="EC32" s="25"/>
      <c r="ED32" s="16"/>
      <c r="EE32" s="16"/>
      <c r="EF32" s="25"/>
      <c r="EG32" s="16"/>
      <c r="EH32" s="16"/>
      <c r="EI32" s="25"/>
      <c r="EJ32" s="16"/>
      <c r="EK32" s="16"/>
      <c r="EL32" s="25"/>
      <c r="EM32" s="16"/>
      <c r="EN32" s="16"/>
      <c r="EO32" s="16"/>
      <c r="EP32" s="16"/>
      <c r="EQ32" s="25"/>
      <c r="ER32" s="16"/>
      <c r="ES32" s="16"/>
      <c r="ET32" s="25"/>
      <c r="EU32" s="16"/>
      <c r="EV32" s="16"/>
      <c r="EW32" s="15" t="s">
        <v>487</v>
      </c>
      <c r="EX32" s="16" t="s">
        <v>485</v>
      </c>
      <c r="EY32" s="102">
        <v>2475.71</v>
      </c>
      <c r="EZ32" s="25"/>
      <c r="FA32" s="16"/>
      <c r="FB32" s="16"/>
      <c r="FC32" s="25"/>
      <c r="FD32" s="16"/>
      <c r="FE32" s="16"/>
      <c r="FF32" s="25"/>
      <c r="FG32" s="16"/>
      <c r="FH32" s="16"/>
      <c r="FI32" s="25"/>
      <c r="FJ32" s="16"/>
      <c r="FK32" s="16"/>
      <c r="FL32" s="25"/>
      <c r="FM32" s="16"/>
      <c r="FN32" s="16"/>
      <c r="FO32" s="25"/>
      <c r="FP32" s="16"/>
      <c r="FQ32" s="64"/>
      <c r="FR32" s="95"/>
      <c r="FS32" s="95"/>
      <c r="FT32" s="95"/>
      <c r="FU32" s="95"/>
      <c r="FV32" s="95"/>
      <c r="FW32" s="95"/>
      <c r="FX32" s="95"/>
      <c r="FY32" s="95"/>
      <c r="FZ32" s="95"/>
    </row>
    <row r="33" spans="1:182" ht="17.25" customHeight="1">
      <c r="A33" s="13"/>
      <c r="B33" s="126" t="s">
        <v>7</v>
      </c>
      <c r="C33" s="126"/>
      <c r="D33" s="126" t="s">
        <v>7</v>
      </c>
      <c r="E33" s="126"/>
      <c r="F33" s="126" t="s">
        <v>7</v>
      </c>
      <c r="G33" s="126"/>
      <c r="H33" s="126" t="s">
        <v>7</v>
      </c>
      <c r="I33" s="126"/>
      <c r="J33" s="126" t="s">
        <v>7</v>
      </c>
      <c r="K33" s="126"/>
      <c r="L33" s="126" t="s">
        <v>7</v>
      </c>
      <c r="M33" s="126"/>
      <c r="N33" s="126" t="s">
        <v>7</v>
      </c>
      <c r="O33" s="126"/>
      <c r="P33" s="126" t="s">
        <v>7</v>
      </c>
      <c r="Q33" s="126"/>
      <c r="R33" s="126" t="s">
        <v>7</v>
      </c>
      <c r="S33" s="12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8" t="s">
        <v>509</v>
      </c>
      <c r="EX33" s="16" t="s">
        <v>510</v>
      </c>
      <c r="EY33" s="102">
        <v>1458.16</v>
      </c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64"/>
      <c r="FR33" s="70"/>
      <c r="FS33" s="70"/>
      <c r="FT33" s="70"/>
      <c r="FU33" s="70"/>
      <c r="FV33" s="70"/>
      <c r="FW33" s="70"/>
      <c r="FX33" s="70"/>
      <c r="FY33" s="70"/>
      <c r="FZ33" s="70"/>
    </row>
    <row r="34" spans="1:182" ht="21.75" customHeight="1">
      <c r="A34" s="15"/>
      <c r="B34" s="15" t="s">
        <v>18</v>
      </c>
      <c r="C34" s="16">
        <v>454.84</v>
      </c>
      <c r="D34" s="15" t="s">
        <v>18</v>
      </c>
      <c r="E34" s="16">
        <v>454.84</v>
      </c>
      <c r="F34" s="15"/>
      <c r="G34" s="16"/>
      <c r="H34" s="15"/>
      <c r="I34" s="16"/>
      <c r="J34" s="15"/>
      <c r="K34" s="16"/>
      <c r="L34" s="16"/>
      <c r="M34" s="16"/>
      <c r="N34" s="16" t="s">
        <v>27</v>
      </c>
      <c r="O34" s="16">
        <v>1137.11</v>
      </c>
      <c r="P34" s="16"/>
      <c r="Q34" s="16"/>
      <c r="R34" s="26"/>
      <c r="S34" s="17">
        <f t="shared" si="0"/>
        <v>2046.79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64"/>
      <c r="FR34" s="70"/>
      <c r="FS34" s="70"/>
      <c r="FT34" s="70"/>
      <c r="FU34" s="70"/>
      <c r="FV34" s="70"/>
      <c r="FW34" s="70"/>
      <c r="FX34" s="70"/>
      <c r="FY34" s="70"/>
      <c r="FZ34" s="70"/>
    </row>
    <row r="35" spans="1:183" ht="60" customHeight="1">
      <c r="A35" s="15"/>
      <c r="B35" s="15"/>
      <c r="C35" s="16"/>
      <c r="D35" s="15"/>
      <c r="E35" s="16"/>
      <c r="F35" s="15" t="s">
        <v>19</v>
      </c>
      <c r="G35" s="16">
        <v>184.08</v>
      </c>
      <c r="H35" s="15"/>
      <c r="I35" s="16"/>
      <c r="J35" s="15" t="s">
        <v>20</v>
      </c>
      <c r="K35" s="16">
        <v>570.94</v>
      </c>
      <c r="L35" s="16"/>
      <c r="M35" s="16"/>
      <c r="N35" s="16"/>
      <c r="O35" s="16"/>
      <c r="P35" s="16"/>
      <c r="Q35" s="16"/>
      <c r="R35" s="26"/>
      <c r="S35" s="17">
        <f t="shared" si="0"/>
        <v>755.0200000000001</v>
      </c>
      <c r="T35" s="126"/>
      <c r="U35" s="126"/>
      <c r="V35" s="9"/>
      <c r="W35" s="126"/>
      <c r="X35" s="126"/>
      <c r="Y35" s="9"/>
      <c r="Z35" s="126"/>
      <c r="AA35" s="126"/>
      <c r="AB35" s="9"/>
      <c r="AC35" s="126"/>
      <c r="AD35" s="126"/>
      <c r="AE35" s="9"/>
      <c r="AF35" s="27" t="s">
        <v>253</v>
      </c>
      <c r="AG35" s="126"/>
      <c r="AH35" s="126"/>
      <c r="AI35" s="9"/>
      <c r="AJ35" s="126"/>
      <c r="AK35" s="126"/>
      <c r="AL35" s="9"/>
      <c r="AM35" s="126"/>
      <c r="AN35" s="126"/>
      <c r="AO35" s="9"/>
      <c r="AP35" s="126"/>
      <c r="AQ35" s="126"/>
      <c r="AR35" s="9"/>
      <c r="AS35" s="126"/>
      <c r="AT35" s="126"/>
      <c r="AU35" s="9"/>
      <c r="AV35" s="126"/>
      <c r="AW35" s="126"/>
      <c r="AX35" s="9"/>
      <c r="AY35" s="126"/>
      <c r="AZ35" s="126"/>
      <c r="BA35" s="9"/>
      <c r="BB35" s="126"/>
      <c r="BC35" s="126"/>
      <c r="BD35" s="9"/>
      <c r="BE35" s="126"/>
      <c r="BF35" s="126"/>
      <c r="BG35" s="9"/>
      <c r="BH35" s="126"/>
      <c r="BI35" s="126"/>
      <c r="BJ35" s="9"/>
      <c r="BK35" s="126"/>
      <c r="BL35" s="126"/>
      <c r="BM35" s="9"/>
      <c r="BN35" s="126"/>
      <c r="BO35" s="126"/>
      <c r="BP35" s="9"/>
      <c r="BQ35" s="28" t="s">
        <v>254</v>
      </c>
      <c r="BR35" s="28" t="s">
        <v>255</v>
      </c>
      <c r="BS35" s="126"/>
      <c r="BT35" s="126"/>
      <c r="BU35" s="9"/>
      <c r="BV35" s="126"/>
      <c r="BW35" s="126"/>
      <c r="BX35" s="9"/>
      <c r="BY35" s="126"/>
      <c r="BZ35" s="126"/>
      <c r="CA35" s="9"/>
      <c r="CB35" s="126"/>
      <c r="CC35" s="126"/>
      <c r="CD35" s="9"/>
      <c r="CE35" s="126"/>
      <c r="CF35" s="126"/>
      <c r="CG35" s="9"/>
      <c r="CH35" s="126"/>
      <c r="CI35" s="126"/>
      <c r="CJ35" s="9"/>
      <c r="CK35" s="126"/>
      <c r="CL35" s="126"/>
      <c r="CM35" s="9"/>
      <c r="CN35" s="126"/>
      <c r="CO35" s="126"/>
      <c r="CP35" s="9"/>
      <c r="CQ35" s="126"/>
      <c r="CR35" s="126"/>
      <c r="CS35" s="9"/>
      <c r="CT35" s="126"/>
      <c r="CU35" s="126"/>
      <c r="CV35" s="9"/>
      <c r="CW35" s="126"/>
      <c r="CX35" s="126"/>
      <c r="CY35" s="9"/>
      <c r="CZ35" s="126"/>
      <c r="DA35" s="126"/>
      <c r="DB35" s="9"/>
      <c r="DC35" s="28" t="s">
        <v>358</v>
      </c>
      <c r="DD35" s="28" t="s">
        <v>359</v>
      </c>
      <c r="DE35" s="126"/>
      <c r="DF35" s="126"/>
      <c r="DG35" s="9"/>
      <c r="DH35" s="126"/>
      <c r="DI35" s="126"/>
      <c r="DJ35" s="9"/>
      <c r="DK35" s="126"/>
      <c r="DL35" s="126"/>
      <c r="DM35" s="9"/>
      <c r="DN35" s="126"/>
      <c r="DO35" s="126"/>
      <c r="DP35" s="9"/>
      <c r="DQ35" s="126"/>
      <c r="DR35" s="126"/>
      <c r="DS35" s="9"/>
      <c r="DT35" s="126"/>
      <c r="DU35" s="126"/>
      <c r="DV35" s="9"/>
      <c r="DW35" s="126"/>
      <c r="DX35" s="126"/>
      <c r="DY35" s="9"/>
      <c r="DZ35" s="126"/>
      <c r="EA35" s="126"/>
      <c r="EB35" s="9"/>
      <c r="EC35" s="126"/>
      <c r="ED35" s="126"/>
      <c r="EE35" s="9"/>
      <c r="EF35" s="126"/>
      <c r="EG35" s="126"/>
      <c r="EH35" s="9"/>
      <c r="EI35" s="126"/>
      <c r="EJ35" s="126"/>
      <c r="EK35" s="9"/>
      <c r="EL35" s="126"/>
      <c r="EM35" s="126"/>
      <c r="EN35" s="9"/>
      <c r="EO35" s="28" t="s">
        <v>430</v>
      </c>
      <c r="EP35" s="28" t="s">
        <v>431</v>
      </c>
      <c r="EQ35" s="126"/>
      <c r="ER35" s="126"/>
      <c r="ES35" s="9"/>
      <c r="ET35" s="126"/>
      <c r="EU35" s="126"/>
      <c r="EV35" s="9"/>
      <c r="EW35" s="126"/>
      <c r="EX35" s="126"/>
      <c r="EY35" s="9"/>
      <c r="EZ35" s="126"/>
      <c r="FA35" s="126"/>
      <c r="FB35" s="9"/>
      <c r="FC35" s="126"/>
      <c r="FD35" s="126"/>
      <c r="FE35" s="9"/>
      <c r="FF35" s="126"/>
      <c r="FG35" s="126"/>
      <c r="FH35" s="9"/>
      <c r="FI35" s="126"/>
      <c r="FJ35" s="126"/>
      <c r="FK35" s="9"/>
      <c r="FL35" s="126"/>
      <c r="FM35" s="126"/>
      <c r="FN35" s="9"/>
      <c r="FO35" s="126"/>
      <c r="FP35" s="126"/>
      <c r="FQ35" s="9"/>
      <c r="FR35" s="70"/>
      <c r="FS35" s="70"/>
      <c r="FT35" s="70"/>
      <c r="FU35" s="70"/>
      <c r="FV35" s="70"/>
      <c r="FW35" s="70"/>
      <c r="FX35" s="70"/>
      <c r="FY35" s="70"/>
      <c r="FZ35" s="70"/>
      <c r="GA35" s="111" t="s">
        <v>522</v>
      </c>
    </row>
    <row r="36" spans="1:183" s="8" customFormat="1" ht="12.75">
      <c r="A36" s="12" t="s">
        <v>8</v>
      </c>
      <c r="B36" s="12"/>
      <c r="C36" s="29">
        <f>SUM(C7:C8)+C14+SUM(C28:C32)+SUM(C34:C35)</f>
        <v>24071.969999999998</v>
      </c>
      <c r="D36" s="12"/>
      <c r="E36" s="29">
        <f>SUM(E7:E8)+E14+SUM(E28:E32)+SUM(E34:E35)</f>
        <v>23976.21</v>
      </c>
      <c r="F36" s="26"/>
      <c r="G36" s="29">
        <f>SUM(G7:G8)+G14+SUM(G28:G32)+SUM(G34:G35)</f>
        <v>23801.21</v>
      </c>
      <c r="H36" s="26"/>
      <c r="I36" s="29">
        <f>SUM(I7:I8)+I14+SUM(I28:I32)+SUM(I34:I35)</f>
        <v>23617.129999999997</v>
      </c>
      <c r="J36" s="12"/>
      <c r="K36" s="29">
        <f>SUM(K7:K8)+K14+SUM(K28:K32)+SUM(K34:K35)</f>
        <v>24156.149999999998</v>
      </c>
      <c r="L36" s="29"/>
      <c r="M36" s="29">
        <f>SUM(M7:M8)+M14+SUM(M28:M32)+SUM(M34:M35)</f>
        <v>23537.33</v>
      </c>
      <c r="N36" s="29"/>
      <c r="O36" s="29">
        <f>SUM(O7:O8)+O14+SUM(O28:O32)+SUM(O34:O35)</f>
        <v>24690.4</v>
      </c>
      <c r="P36" s="29"/>
      <c r="Q36" s="29">
        <f>SUM(Q7:Q8)+Q14+SUM(Q28:Q32)+SUM(Q34:Q35)</f>
        <v>23505.41</v>
      </c>
      <c r="R36" s="26"/>
      <c r="S36" s="17">
        <f t="shared" si="0"/>
        <v>191355.81</v>
      </c>
      <c r="T36" s="30"/>
      <c r="U36" s="30"/>
      <c r="V36" s="30">
        <f>SUM(V7:V35)</f>
        <v>22754.090000000004</v>
      </c>
      <c r="W36" s="31">
        <f>SUM(W7:W35)</f>
        <v>0</v>
      </c>
      <c r="X36" s="31">
        <f>SUM(X7:X35)</f>
        <v>0</v>
      </c>
      <c r="Y36" s="31">
        <f>SUM(Y7:Y35)</f>
        <v>23716.510000000002</v>
      </c>
      <c r="Z36" s="31">
        <f>SUM(Z7:Z35)</f>
        <v>0</v>
      </c>
      <c r="AA36" s="31">
        <f>SUM(AA7:AA35)</f>
        <v>0</v>
      </c>
      <c r="AB36" s="31">
        <f>SUM(AB7:AB35)</f>
        <v>23714.54</v>
      </c>
      <c r="AC36" s="31">
        <f>SUM(AC7:AC35)</f>
        <v>0</v>
      </c>
      <c r="AD36" s="31">
        <f>SUM(AD7:AD35)</f>
        <v>0</v>
      </c>
      <c r="AE36" s="31">
        <f>SUM(AE7:AE35)</f>
        <v>18562.7445</v>
      </c>
      <c r="AF36" s="32">
        <f>S36+V36+Y36+AB36+AE36</f>
        <v>280103.6945</v>
      </c>
      <c r="AG36" s="31">
        <f>SUM(AG7:AG35)</f>
        <v>0</v>
      </c>
      <c r="AH36" s="31">
        <f>SUM(AH7:AH35)</f>
        <v>0</v>
      </c>
      <c r="AI36" s="31">
        <f>SUM(AI7:AI35)</f>
        <v>35091.54517857143</v>
      </c>
      <c r="AJ36" s="31">
        <f>SUM(AJ7:AJ35)</f>
        <v>0</v>
      </c>
      <c r="AK36" s="31">
        <f>SUM(AK7:AK35)</f>
        <v>0</v>
      </c>
      <c r="AL36" s="31">
        <f>SUM(AL7:AL35)</f>
        <v>64407.520000000004</v>
      </c>
      <c r="AM36" s="33"/>
      <c r="AN36" s="33"/>
      <c r="AO36" s="33">
        <f>SUM(AO7:AO35)</f>
        <v>26659.05</v>
      </c>
      <c r="AP36" s="33">
        <f>SUM(AP7:AP35)</f>
        <v>0</v>
      </c>
      <c r="AQ36" s="33">
        <f>SUM(AQ7:AQ35)</f>
        <v>0</v>
      </c>
      <c r="AR36" s="33">
        <f>SUM(AR7:AR35)</f>
        <v>35112.130000000005</v>
      </c>
      <c r="AS36" s="33">
        <f>SUM(AS7:AS35)</f>
        <v>0</v>
      </c>
      <c r="AT36" s="33">
        <f>SUM(AT7:AT35)</f>
        <v>0</v>
      </c>
      <c r="AU36" s="33">
        <f>SUM(AU7:AU35)</f>
        <v>24457.34</v>
      </c>
      <c r="AV36" s="33"/>
      <c r="AW36" s="33"/>
      <c r="AX36" s="33">
        <f>SUM(AX7:AX35)</f>
        <v>43806.23</v>
      </c>
      <c r="AY36" s="33">
        <f>SUM(AY7:AY35)</f>
        <v>0</v>
      </c>
      <c r="AZ36" s="33">
        <f>SUM(AZ7:AZ35)</f>
        <v>0</v>
      </c>
      <c r="BA36" s="33">
        <f>SUM(BA7:BA35)</f>
        <v>21134.279999999995</v>
      </c>
      <c r="BB36" s="33">
        <f>SUM(BB7:BB35)</f>
        <v>0</v>
      </c>
      <c r="BC36" s="33">
        <f>SUM(BC7:BC35)</f>
        <v>0</v>
      </c>
      <c r="BD36" s="33">
        <f>SUM(BD7:BD35)</f>
        <v>22821.179999999997</v>
      </c>
      <c r="BE36" s="33">
        <f>SUM(BE7:BE35)</f>
        <v>0</v>
      </c>
      <c r="BF36" s="33">
        <f>SUM(BF7:BF35)</f>
        <v>0</v>
      </c>
      <c r="BG36" s="33">
        <f>SUM(BG7:BG35)</f>
        <v>24589.25</v>
      </c>
      <c r="BH36" s="33">
        <f>SUM(BH7:BH35)</f>
        <v>0</v>
      </c>
      <c r="BI36" s="33">
        <f>SUM(BI7:BI35)</f>
        <v>0</v>
      </c>
      <c r="BJ36" s="33">
        <f>SUM(BJ7:BJ35)</f>
        <v>30739.019999999993</v>
      </c>
      <c r="BK36" s="33">
        <f>SUM(BK7:BK35)</f>
        <v>0</v>
      </c>
      <c r="BL36" s="33">
        <f>SUM(BL7:BL35)</f>
        <v>0</v>
      </c>
      <c r="BM36" s="33">
        <f>SUM(BM7:BM35)</f>
        <v>31546.199999999993</v>
      </c>
      <c r="BN36" s="33">
        <f>SUM(BN7:BN35)</f>
        <v>0</v>
      </c>
      <c r="BO36" s="33">
        <f>SUM(BO7:BO35)</f>
        <v>0</v>
      </c>
      <c r="BP36" s="33">
        <f>SUM(BP7:BP35)</f>
        <v>56420.90000000001</v>
      </c>
      <c r="BQ36" s="32">
        <f>AI35:AI36+AL36+AO36+AR36+AU36+AX36+BA36+BD36+BG36+BJ36+BM36+BP36</f>
        <v>416784.6451785715</v>
      </c>
      <c r="BR36" s="32">
        <f>BQ36+AF36</f>
        <v>696888.3396785716</v>
      </c>
      <c r="BS36" s="33"/>
      <c r="BT36" s="33"/>
      <c r="BU36" s="33">
        <f>SUM(BU7:BU35)</f>
        <v>31205.929999999997</v>
      </c>
      <c r="BV36" s="33"/>
      <c r="BW36" s="33"/>
      <c r="BX36" s="33">
        <f>SUM(BX7:BX35)</f>
        <v>40423.840000000004</v>
      </c>
      <c r="BY36" s="33"/>
      <c r="BZ36" s="33"/>
      <c r="CA36" s="33">
        <f>SUM(CA7:CA35)</f>
        <v>58338.19</v>
      </c>
      <c r="CB36" s="33"/>
      <c r="CC36" s="33"/>
      <c r="CD36" s="33">
        <f>SUM(CD7:CD35)</f>
        <v>41329.380000000005</v>
      </c>
      <c r="CE36" s="33"/>
      <c r="CF36" s="33"/>
      <c r="CG36" s="33">
        <f>SUM(CG7:CG35)</f>
        <v>45720.51</v>
      </c>
      <c r="CH36" s="33"/>
      <c r="CI36" s="33"/>
      <c r="CJ36" s="33">
        <f>SUM(CJ7:CJ35)</f>
        <v>42404.670000000006</v>
      </c>
      <c r="CK36" s="33"/>
      <c r="CL36" s="33"/>
      <c r="CM36" s="33">
        <f>SUM(CM7:CM35)</f>
        <v>108735.37999999999</v>
      </c>
      <c r="CN36" s="33"/>
      <c r="CO36" s="33"/>
      <c r="CP36" s="33">
        <f>SUM(CP7:CP35)</f>
        <v>29401.629999999997</v>
      </c>
      <c r="CQ36" s="33"/>
      <c r="CR36" s="33"/>
      <c r="CS36" s="33">
        <f>SUM(CS7:CS35)</f>
        <v>28724.11</v>
      </c>
      <c r="CT36" s="33"/>
      <c r="CU36" s="33"/>
      <c r="CV36" s="33">
        <f>SUM(CV7:CV35)</f>
        <v>30416.81</v>
      </c>
      <c r="CW36" s="33"/>
      <c r="CX36" s="33"/>
      <c r="CY36" s="33">
        <f>SUM(CY7:CY35)</f>
        <v>34195.8</v>
      </c>
      <c r="CZ36" s="33"/>
      <c r="DA36" s="33"/>
      <c r="DB36" s="33">
        <f>SUM(DB7:DB35)</f>
        <v>44346.36</v>
      </c>
      <c r="DC36" s="10">
        <f>DB36+CY36+CV36+CS36+CP36+CM36+CJ36+CG36+CD36+CA36+BX36+BU36</f>
        <v>535242.6100000001</v>
      </c>
      <c r="DD36" s="34">
        <f>DC36+BR36</f>
        <v>1232130.9496785717</v>
      </c>
      <c r="DE36" s="33"/>
      <c r="DF36" s="33"/>
      <c r="DG36" s="33">
        <f>SUM(DG7:DG35)</f>
        <v>29038.989999999998</v>
      </c>
      <c r="DH36" s="33"/>
      <c r="DI36" s="33"/>
      <c r="DJ36" s="33">
        <f>SUM(DJ7:DJ35)</f>
        <v>48843.659999999996</v>
      </c>
      <c r="DK36" s="33"/>
      <c r="DL36" s="33"/>
      <c r="DM36" s="33">
        <f>SUM(DM7:DM35)</f>
        <v>29732.64</v>
      </c>
      <c r="DN36" s="33"/>
      <c r="DO36" s="33"/>
      <c r="DP36" s="33">
        <f>SUM(DP7:DP35)</f>
        <v>41900.88</v>
      </c>
      <c r="DQ36" s="33"/>
      <c r="DR36" s="33"/>
      <c r="DS36" s="33">
        <f>SUM(DS7:DS35)</f>
        <v>29370.96</v>
      </c>
      <c r="DT36" s="33"/>
      <c r="DU36" s="33"/>
      <c r="DV36" s="33">
        <f>SUM(DV7:DV35)</f>
        <v>28538.18</v>
      </c>
      <c r="DW36" s="33"/>
      <c r="DX36" s="33"/>
      <c r="DY36" s="33">
        <f>SUM(DY7:DY35)</f>
        <v>29713.519999999997</v>
      </c>
      <c r="DZ36" s="33"/>
      <c r="EA36" s="33"/>
      <c r="EB36" s="33">
        <f>SUM(EB7:EB35)</f>
        <v>117255.31999999999</v>
      </c>
      <c r="EC36" s="33"/>
      <c r="ED36" s="33"/>
      <c r="EE36" s="33">
        <f>SUM(EE7:EE35)</f>
        <v>30032.729999999996</v>
      </c>
      <c r="EF36" s="33"/>
      <c r="EG36" s="33"/>
      <c r="EH36" s="33">
        <f>SUM(EH7:EH35)</f>
        <v>31782.83</v>
      </c>
      <c r="EI36" s="33"/>
      <c r="EJ36" s="33"/>
      <c r="EK36" s="33">
        <f>SUM(EK7:EK35)</f>
        <v>28370.229999999996</v>
      </c>
      <c r="EL36" s="33"/>
      <c r="EM36" s="33"/>
      <c r="EN36" s="33">
        <f>SUM(EN7:EN35)</f>
        <v>29311.64</v>
      </c>
      <c r="EO36" s="33">
        <f>SUM(EO7:EO35)</f>
        <v>0</v>
      </c>
      <c r="EP36" s="33">
        <f>SUM(EP7:EP35)</f>
        <v>0</v>
      </c>
      <c r="EQ36" s="33"/>
      <c r="ER36" s="33"/>
      <c r="ES36" s="33">
        <f>SUM(ES7:ES35)</f>
        <v>33672.384999999995</v>
      </c>
      <c r="ET36" s="33"/>
      <c r="EU36" s="33"/>
      <c r="EV36" s="33">
        <f>SUM(EV7:EV35)</f>
        <v>32846.244999999995</v>
      </c>
      <c r="EW36" s="33"/>
      <c r="EX36" s="33"/>
      <c r="EY36" s="33">
        <f>SUM(EY7:EY35)</f>
        <v>62193.674999999996</v>
      </c>
      <c r="EZ36" s="33"/>
      <c r="FA36" s="33"/>
      <c r="FB36" s="33">
        <f>SUM(FB7:FB35)</f>
        <v>353712.585</v>
      </c>
      <c r="FC36" s="33"/>
      <c r="FD36" s="33"/>
      <c r="FE36" s="33">
        <f>SUM(FE7:FE35)</f>
        <v>44323.534999999996</v>
      </c>
      <c r="FF36" s="33"/>
      <c r="FG36" s="33"/>
      <c r="FH36" s="33">
        <f>SUM(FH7:FH35)</f>
        <v>32846.244999999995</v>
      </c>
      <c r="FI36" s="33"/>
      <c r="FJ36" s="33"/>
      <c r="FK36" s="33">
        <f>SUM(FK7:FK35)</f>
        <v>32846.244999999995</v>
      </c>
      <c r="FL36" s="33"/>
      <c r="FM36" s="33"/>
      <c r="FN36" s="33">
        <f>SUM(FN7:FN35)</f>
        <v>33888.325</v>
      </c>
      <c r="FO36" s="33"/>
      <c r="FP36" s="33"/>
      <c r="FQ36" s="66">
        <f>SUM(FQ7:FQ35)</f>
        <v>33247.755</v>
      </c>
      <c r="FR36" s="71"/>
      <c r="FS36" s="71"/>
      <c r="FT36" s="33">
        <f>SUM(FT7:FT35)</f>
        <v>43536.954999999994</v>
      </c>
      <c r="FU36" s="71"/>
      <c r="FV36" s="71"/>
      <c r="FW36" s="33">
        <f>SUM(FW7:FW35)</f>
        <v>33249.534999999996</v>
      </c>
      <c r="FX36" s="71"/>
      <c r="FY36" s="71"/>
      <c r="FZ36" s="33">
        <f>SUM(FZ7:FZ35)</f>
        <v>64160.244999999995</v>
      </c>
      <c r="GA36" s="71"/>
    </row>
    <row r="37" spans="1:183" s="2" customFormat="1" ht="28.5" customHeight="1">
      <c r="A37" s="35" t="s">
        <v>57</v>
      </c>
      <c r="B37" s="36" t="s">
        <v>44</v>
      </c>
      <c r="C37" s="37"/>
      <c r="D37" s="37"/>
      <c r="E37" s="37"/>
      <c r="F37" s="38"/>
      <c r="G37" s="37"/>
      <c r="H37" s="37"/>
      <c r="I37" s="37"/>
      <c r="J37" s="36"/>
      <c r="K37" s="37"/>
      <c r="L37" s="37"/>
      <c r="M37" s="37"/>
      <c r="N37" s="36"/>
      <c r="O37" s="37"/>
      <c r="P37" s="37"/>
      <c r="Q37" s="37"/>
      <c r="R37" s="36" t="s">
        <v>45</v>
      </c>
      <c r="S37" s="37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2">
        <f aca="true" t="shared" si="1" ref="AF37:AF52">S37+V37+Y37+AB37+AE37</f>
        <v>0</v>
      </c>
      <c r="AG37" s="30"/>
      <c r="AH37" s="30"/>
      <c r="AI37" s="30"/>
      <c r="AJ37" s="30"/>
      <c r="AK37" s="30"/>
      <c r="AL37" s="30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2">
        <f aca="true" t="shared" si="2" ref="BQ37:BQ52">AI36:AI37+AL37+AO37+AR37+AU37+AX37+BA37+BD37+BG37+BJ37+BM37+BP37</f>
        <v>0</v>
      </c>
      <c r="BR37" s="32">
        <f aca="true" t="shared" si="3" ref="BR37:BR52">BQ37+AF37</f>
        <v>0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10">
        <f aca="true" t="shared" si="4" ref="DC37:DC52">DB37+CY37+CV37+CS37+CP37+CM37+CJ37+CG37+CD37+CA37+BX37+BU37</f>
        <v>0</v>
      </c>
      <c r="DD37" s="34">
        <f aca="true" t="shared" si="5" ref="DD37:DD52">DC37+BR37</f>
        <v>0</v>
      </c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66"/>
      <c r="FR37" s="72"/>
      <c r="FS37" s="72"/>
      <c r="FT37" s="33"/>
      <c r="FU37" s="72"/>
      <c r="FV37" s="72"/>
      <c r="FW37" s="33"/>
      <c r="FX37" s="72"/>
      <c r="FY37" s="72"/>
      <c r="FZ37" s="33"/>
      <c r="GA37" s="72"/>
    </row>
    <row r="38" spans="1:183" s="3" customFormat="1" ht="21">
      <c r="A38" s="39" t="s">
        <v>46</v>
      </c>
      <c r="B38" s="12"/>
      <c r="C38" s="17">
        <f>C36-C32</f>
        <v>21310.89</v>
      </c>
      <c r="D38" s="17"/>
      <c r="E38" s="17">
        <f>E36-E32</f>
        <v>21310.89</v>
      </c>
      <c r="F38" s="17"/>
      <c r="G38" s="17">
        <f>G36-G32</f>
        <v>21040.129999999997</v>
      </c>
      <c r="H38" s="17"/>
      <c r="I38" s="17">
        <f>I36-I32</f>
        <v>20856.049999999996</v>
      </c>
      <c r="J38" s="17"/>
      <c r="K38" s="17">
        <f>K36-K32</f>
        <v>21426.989999999998</v>
      </c>
      <c r="L38" s="17"/>
      <c r="M38" s="17">
        <f>M36-M32</f>
        <v>20856.050000000003</v>
      </c>
      <c r="N38" s="17"/>
      <c r="O38" s="17">
        <f>O36-O32</f>
        <v>21993.160000000003</v>
      </c>
      <c r="P38" s="17"/>
      <c r="Q38" s="17">
        <f>Q36-Q32</f>
        <v>20856.05</v>
      </c>
      <c r="R38" s="17"/>
      <c r="S38" s="17">
        <f>C38+E38+G38+I38+K38+M38+O38+Q38</f>
        <v>169650.20999999996</v>
      </c>
      <c r="T38" s="30"/>
      <c r="U38" s="30"/>
      <c r="V38" s="30">
        <f>V36</f>
        <v>22754.090000000004</v>
      </c>
      <c r="W38" s="31">
        <f aca="true" t="shared" si="6" ref="W38:AL38">W36</f>
        <v>0</v>
      </c>
      <c r="X38" s="31">
        <f t="shared" si="6"/>
        <v>0</v>
      </c>
      <c r="Y38" s="31">
        <f t="shared" si="6"/>
        <v>23716.510000000002</v>
      </c>
      <c r="Z38" s="31">
        <f t="shared" si="6"/>
        <v>0</v>
      </c>
      <c r="AA38" s="31">
        <f t="shared" si="6"/>
        <v>0</v>
      </c>
      <c r="AB38" s="31">
        <f t="shared" si="6"/>
        <v>23714.54</v>
      </c>
      <c r="AC38" s="31">
        <f t="shared" si="6"/>
        <v>0</v>
      </c>
      <c r="AD38" s="31">
        <f t="shared" si="6"/>
        <v>0</v>
      </c>
      <c r="AE38" s="31">
        <f t="shared" si="6"/>
        <v>18562.7445</v>
      </c>
      <c r="AF38" s="32">
        <f t="shared" si="1"/>
        <v>258398.09449999998</v>
      </c>
      <c r="AG38" s="31">
        <f t="shared" si="6"/>
        <v>0</v>
      </c>
      <c r="AH38" s="31">
        <f t="shared" si="6"/>
        <v>0</v>
      </c>
      <c r="AI38" s="31">
        <f t="shared" si="6"/>
        <v>35091.54517857143</v>
      </c>
      <c r="AJ38" s="31">
        <f t="shared" si="6"/>
        <v>0</v>
      </c>
      <c r="AK38" s="31">
        <f t="shared" si="6"/>
        <v>0</v>
      </c>
      <c r="AL38" s="31">
        <f t="shared" si="6"/>
        <v>64407.520000000004</v>
      </c>
      <c r="AM38" s="33"/>
      <c r="AN38" s="33"/>
      <c r="AO38" s="33">
        <f>AO36</f>
        <v>26659.05</v>
      </c>
      <c r="AP38" s="33">
        <f aca="true" t="shared" si="7" ref="AP38:AU38">AP36</f>
        <v>0</v>
      </c>
      <c r="AQ38" s="33">
        <f t="shared" si="7"/>
        <v>0</v>
      </c>
      <c r="AR38" s="33">
        <f t="shared" si="7"/>
        <v>35112.130000000005</v>
      </c>
      <c r="AS38" s="33">
        <f t="shared" si="7"/>
        <v>0</v>
      </c>
      <c r="AT38" s="33">
        <f t="shared" si="7"/>
        <v>0</v>
      </c>
      <c r="AU38" s="33">
        <f t="shared" si="7"/>
        <v>24457.34</v>
      </c>
      <c r="AV38" s="33"/>
      <c r="AW38" s="33"/>
      <c r="AX38" s="33">
        <f>AX36</f>
        <v>43806.23</v>
      </c>
      <c r="AY38" s="33">
        <f aca="true" t="shared" si="8" ref="AY38:BD38">AY36</f>
        <v>0</v>
      </c>
      <c r="AZ38" s="33">
        <f t="shared" si="8"/>
        <v>0</v>
      </c>
      <c r="BA38" s="33">
        <f t="shared" si="8"/>
        <v>21134.279999999995</v>
      </c>
      <c r="BB38" s="33">
        <f t="shared" si="8"/>
        <v>0</v>
      </c>
      <c r="BC38" s="33">
        <f t="shared" si="8"/>
        <v>0</v>
      </c>
      <c r="BD38" s="33">
        <f t="shared" si="8"/>
        <v>22821.179999999997</v>
      </c>
      <c r="BE38" s="33">
        <f aca="true" t="shared" si="9" ref="BE38:BM38">BE36</f>
        <v>0</v>
      </c>
      <c r="BF38" s="33">
        <f t="shared" si="9"/>
        <v>0</v>
      </c>
      <c r="BG38" s="33">
        <f t="shared" si="9"/>
        <v>24589.25</v>
      </c>
      <c r="BH38" s="33">
        <f t="shared" si="9"/>
        <v>0</v>
      </c>
      <c r="BI38" s="33">
        <f t="shared" si="9"/>
        <v>0</v>
      </c>
      <c r="BJ38" s="33">
        <f t="shared" si="9"/>
        <v>30739.019999999993</v>
      </c>
      <c r="BK38" s="33">
        <f t="shared" si="9"/>
        <v>0</v>
      </c>
      <c r="BL38" s="33">
        <f t="shared" si="9"/>
        <v>0</v>
      </c>
      <c r="BM38" s="33">
        <f t="shared" si="9"/>
        <v>31546.199999999993</v>
      </c>
      <c r="BN38" s="33">
        <f>BN36</f>
        <v>0</v>
      </c>
      <c r="BO38" s="33">
        <f>BO36</f>
        <v>0</v>
      </c>
      <c r="BP38" s="33">
        <f>BP36</f>
        <v>56420.90000000001</v>
      </c>
      <c r="BQ38" s="32">
        <f t="shared" si="2"/>
        <v>416784.6451785715</v>
      </c>
      <c r="BR38" s="32">
        <f t="shared" si="3"/>
        <v>675182.7396785715</v>
      </c>
      <c r="BS38" s="33"/>
      <c r="BT38" s="33"/>
      <c r="BU38" s="33">
        <f>BU36</f>
        <v>31205.929999999997</v>
      </c>
      <c r="BV38" s="33"/>
      <c r="BW38" s="33"/>
      <c r="BX38" s="33">
        <f>BX36</f>
        <v>40423.840000000004</v>
      </c>
      <c r="BY38" s="33"/>
      <c r="BZ38" s="33"/>
      <c r="CA38" s="33">
        <f>CA36</f>
        <v>58338.19</v>
      </c>
      <c r="CB38" s="33"/>
      <c r="CC38" s="33"/>
      <c r="CD38" s="33">
        <f>CD36</f>
        <v>41329.380000000005</v>
      </c>
      <c r="CE38" s="33"/>
      <c r="CF38" s="33"/>
      <c r="CG38" s="33">
        <f>CG36</f>
        <v>45720.51</v>
      </c>
      <c r="CH38" s="33"/>
      <c r="CI38" s="33"/>
      <c r="CJ38" s="33">
        <f>CJ36</f>
        <v>42404.670000000006</v>
      </c>
      <c r="CK38" s="33"/>
      <c r="CL38" s="33"/>
      <c r="CM38" s="33">
        <f>CM36</f>
        <v>108735.37999999999</v>
      </c>
      <c r="CN38" s="33"/>
      <c r="CO38" s="33"/>
      <c r="CP38" s="33">
        <f>CP36</f>
        <v>29401.629999999997</v>
      </c>
      <c r="CQ38" s="33"/>
      <c r="CR38" s="33"/>
      <c r="CS38" s="33">
        <f>CS36</f>
        <v>28724.11</v>
      </c>
      <c r="CT38" s="33"/>
      <c r="CU38" s="33"/>
      <c r="CV38" s="33">
        <f>CV36</f>
        <v>30416.81</v>
      </c>
      <c r="CW38" s="33"/>
      <c r="CX38" s="33"/>
      <c r="CY38" s="33">
        <f>CY36</f>
        <v>34195.8</v>
      </c>
      <c r="CZ38" s="33"/>
      <c r="DA38" s="33"/>
      <c r="DB38" s="33">
        <f>DB36</f>
        <v>44346.36</v>
      </c>
      <c r="DC38" s="10">
        <f t="shared" si="4"/>
        <v>535242.6100000001</v>
      </c>
      <c r="DD38" s="34">
        <f t="shared" si="5"/>
        <v>1210425.3496785716</v>
      </c>
      <c r="DE38" s="33"/>
      <c r="DF38" s="33"/>
      <c r="DG38" s="33">
        <f>DG36</f>
        <v>29038.989999999998</v>
      </c>
      <c r="DH38" s="33"/>
      <c r="DI38" s="33"/>
      <c r="DJ38" s="33">
        <f>DJ36</f>
        <v>48843.659999999996</v>
      </c>
      <c r="DK38" s="33"/>
      <c r="DL38" s="33"/>
      <c r="DM38" s="33">
        <f>DM36</f>
        <v>29732.64</v>
      </c>
      <c r="DN38" s="33"/>
      <c r="DO38" s="33"/>
      <c r="DP38" s="33">
        <f>DP36</f>
        <v>41900.88</v>
      </c>
      <c r="DQ38" s="33"/>
      <c r="DR38" s="33"/>
      <c r="DS38" s="33">
        <f>DS36</f>
        <v>29370.96</v>
      </c>
      <c r="DT38" s="33"/>
      <c r="DU38" s="33"/>
      <c r="DV38" s="33">
        <f>DV36</f>
        <v>28538.18</v>
      </c>
      <c r="DW38" s="33"/>
      <c r="DX38" s="33"/>
      <c r="DY38" s="33">
        <f>DY36</f>
        <v>29713.519999999997</v>
      </c>
      <c r="DZ38" s="33"/>
      <c r="EA38" s="33"/>
      <c r="EB38" s="33">
        <f>EB36</f>
        <v>117255.31999999999</v>
      </c>
      <c r="EC38" s="33"/>
      <c r="ED38" s="33"/>
      <c r="EE38" s="33">
        <f>EE36</f>
        <v>30032.729999999996</v>
      </c>
      <c r="EF38" s="33"/>
      <c r="EG38" s="33"/>
      <c r="EH38" s="33">
        <f>EH36</f>
        <v>31782.83</v>
      </c>
      <c r="EI38" s="33"/>
      <c r="EJ38" s="33"/>
      <c r="EK38" s="33">
        <f>EK36</f>
        <v>28370.229999999996</v>
      </c>
      <c r="EL38" s="33"/>
      <c r="EM38" s="33"/>
      <c r="EN38" s="33">
        <f>EN36</f>
        <v>29311.64</v>
      </c>
      <c r="EO38" s="33">
        <f>EO36</f>
        <v>0</v>
      </c>
      <c r="EP38" s="33">
        <f>EP36</f>
        <v>0</v>
      </c>
      <c r="EQ38" s="33"/>
      <c r="ER38" s="33"/>
      <c r="ES38" s="33">
        <f>ES36</f>
        <v>33672.384999999995</v>
      </c>
      <c r="ET38" s="33"/>
      <c r="EU38" s="33"/>
      <c r="EV38" s="33">
        <f>EV36</f>
        <v>32846.244999999995</v>
      </c>
      <c r="EW38" s="33"/>
      <c r="EX38" s="33"/>
      <c r="EY38" s="33">
        <f>EY36</f>
        <v>62193.674999999996</v>
      </c>
      <c r="EZ38" s="33"/>
      <c r="FA38" s="33"/>
      <c r="FB38" s="33">
        <f>FB36</f>
        <v>353712.585</v>
      </c>
      <c r="FC38" s="33"/>
      <c r="FD38" s="33"/>
      <c r="FE38" s="33">
        <f>FE36</f>
        <v>44323.534999999996</v>
      </c>
      <c r="FF38" s="33"/>
      <c r="FG38" s="33"/>
      <c r="FH38" s="33">
        <f>FH36</f>
        <v>32846.244999999995</v>
      </c>
      <c r="FI38" s="33"/>
      <c r="FJ38" s="33"/>
      <c r="FK38" s="33">
        <f>FK36</f>
        <v>32846.244999999995</v>
      </c>
      <c r="FL38" s="33"/>
      <c r="FM38" s="33"/>
      <c r="FN38" s="33">
        <f>FN36</f>
        <v>33888.325</v>
      </c>
      <c r="FO38" s="33"/>
      <c r="FP38" s="33"/>
      <c r="FQ38" s="66">
        <f>FQ36</f>
        <v>33247.755</v>
      </c>
      <c r="FR38" s="30"/>
      <c r="FS38" s="30"/>
      <c r="FT38" s="33">
        <f>FT36</f>
        <v>43536.954999999994</v>
      </c>
      <c r="FU38" s="30"/>
      <c r="FV38" s="30"/>
      <c r="FW38" s="33">
        <f>FW36</f>
        <v>33249.534999999996</v>
      </c>
      <c r="FX38" s="30"/>
      <c r="FY38" s="30"/>
      <c r="FZ38" s="33">
        <f>FZ36</f>
        <v>64160.244999999995</v>
      </c>
      <c r="GA38" s="25">
        <f>SUM(ES38:FZ38)</f>
        <v>800523.73</v>
      </c>
    </row>
    <row r="39" spans="1:183" s="88" customFormat="1" ht="12.75">
      <c r="A39" s="76" t="s">
        <v>47</v>
      </c>
      <c r="B39" s="77"/>
      <c r="C39" s="78">
        <v>30588.59</v>
      </c>
      <c r="D39" s="78"/>
      <c r="E39" s="78">
        <v>30588.59</v>
      </c>
      <c r="F39" s="78"/>
      <c r="G39" s="78">
        <v>30588.59</v>
      </c>
      <c r="H39" s="78"/>
      <c r="I39" s="78">
        <v>30588.59</v>
      </c>
      <c r="J39" s="79"/>
      <c r="K39" s="78">
        <v>30588.59</v>
      </c>
      <c r="L39" s="78"/>
      <c r="M39" s="78">
        <v>30588.59</v>
      </c>
      <c r="N39" s="79"/>
      <c r="O39" s="78">
        <v>30588.59</v>
      </c>
      <c r="P39" s="78"/>
      <c r="Q39" s="78">
        <v>30588.59</v>
      </c>
      <c r="R39" s="79"/>
      <c r="S39" s="80">
        <f>C39+E39+G39+I39+K39+M39+O39+Q39</f>
        <v>244708.72</v>
      </c>
      <c r="T39" s="81"/>
      <c r="U39" s="81"/>
      <c r="V39" s="81">
        <v>30588.59</v>
      </c>
      <c r="W39" s="81"/>
      <c r="X39" s="81"/>
      <c r="Y39" s="81">
        <v>30588.59</v>
      </c>
      <c r="Z39" s="81"/>
      <c r="AA39" s="81"/>
      <c r="AB39" s="81">
        <v>30588.59</v>
      </c>
      <c r="AC39" s="81"/>
      <c r="AD39" s="81"/>
      <c r="AE39" s="81">
        <v>30588.59</v>
      </c>
      <c r="AF39" s="82">
        <f t="shared" si="1"/>
        <v>367063.0800000001</v>
      </c>
      <c r="AG39" s="81"/>
      <c r="AH39" s="81"/>
      <c r="AI39" s="81">
        <v>31554.19</v>
      </c>
      <c r="AJ39" s="81"/>
      <c r="AK39" s="81"/>
      <c r="AL39" s="81">
        <v>31554.19</v>
      </c>
      <c r="AM39" s="83"/>
      <c r="AN39" s="83"/>
      <c r="AO39" s="83">
        <v>31554.19</v>
      </c>
      <c r="AP39" s="83"/>
      <c r="AQ39" s="83"/>
      <c r="AR39" s="83">
        <v>31554.19</v>
      </c>
      <c r="AS39" s="83"/>
      <c r="AT39" s="83"/>
      <c r="AU39" s="83">
        <v>31554.19</v>
      </c>
      <c r="AV39" s="83"/>
      <c r="AW39" s="83"/>
      <c r="AX39" s="83">
        <v>31554.19</v>
      </c>
      <c r="AY39" s="83"/>
      <c r="AZ39" s="83"/>
      <c r="BA39" s="83">
        <v>31554.19</v>
      </c>
      <c r="BB39" s="83"/>
      <c r="BC39" s="83"/>
      <c r="BD39" s="83">
        <v>31554.19</v>
      </c>
      <c r="BE39" s="83"/>
      <c r="BF39" s="83"/>
      <c r="BG39" s="83">
        <v>31523.96</v>
      </c>
      <c r="BH39" s="83"/>
      <c r="BI39" s="83"/>
      <c r="BJ39" s="83">
        <v>31523.96</v>
      </c>
      <c r="BK39" s="83"/>
      <c r="BL39" s="83"/>
      <c r="BM39" s="83">
        <v>31523.96</v>
      </c>
      <c r="BN39" s="83"/>
      <c r="BO39" s="83"/>
      <c r="BP39" s="83">
        <v>31523.96</v>
      </c>
      <c r="BQ39" s="82">
        <f t="shared" si="2"/>
        <v>378529.36000000004</v>
      </c>
      <c r="BR39" s="82">
        <f t="shared" si="3"/>
        <v>745592.4400000002</v>
      </c>
      <c r="BS39" s="83"/>
      <c r="BT39" s="83"/>
      <c r="BU39" s="83">
        <v>34070.63</v>
      </c>
      <c r="BV39" s="83"/>
      <c r="BW39" s="83"/>
      <c r="BX39" s="83">
        <v>34070.63</v>
      </c>
      <c r="BY39" s="83"/>
      <c r="BZ39" s="83"/>
      <c r="CA39" s="83">
        <v>34070.63</v>
      </c>
      <c r="CB39" s="83"/>
      <c r="CC39" s="83"/>
      <c r="CD39" s="83">
        <v>34070.63</v>
      </c>
      <c r="CE39" s="83"/>
      <c r="CF39" s="83"/>
      <c r="CG39" s="83">
        <v>34070.63</v>
      </c>
      <c r="CH39" s="83"/>
      <c r="CI39" s="83"/>
      <c r="CJ39" s="83">
        <v>34070.63</v>
      </c>
      <c r="CK39" s="83"/>
      <c r="CL39" s="83"/>
      <c r="CM39" s="83">
        <v>34070.63</v>
      </c>
      <c r="CN39" s="83"/>
      <c r="CO39" s="83"/>
      <c r="CP39" s="83">
        <v>34070.63</v>
      </c>
      <c r="CQ39" s="83"/>
      <c r="CR39" s="83"/>
      <c r="CS39" s="83">
        <v>34070.63</v>
      </c>
      <c r="CT39" s="83"/>
      <c r="CU39" s="83"/>
      <c r="CV39" s="83">
        <v>34070.63</v>
      </c>
      <c r="CW39" s="83"/>
      <c r="CX39" s="83"/>
      <c r="CY39" s="83">
        <v>34070.63</v>
      </c>
      <c r="CZ39" s="83"/>
      <c r="DA39" s="83"/>
      <c r="DB39" s="83">
        <v>34070.63</v>
      </c>
      <c r="DC39" s="84">
        <f t="shared" si="4"/>
        <v>408847.56</v>
      </c>
      <c r="DD39" s="85">
        <f t="shared" si="5"/>
        <v>1154440.0000000002</v>
      </c>
      <c r="DE39" s="83"/>
      <c r="DF39" s="83"/>
      <c r="DG39" s="83">
        <v>58263.35</v>
      </c>
      <c r="DH39" s="83"/>
      <c r="DI39" s="83"/>
      <c r="DJ39" s="83">
        <v>46610.85</v>
      </c>
      <c r="DK39" s="83"/>
      <c r="DL39" s="83"/>
      <c r="DM39" s="83">
        <v>52437.1</v>
      </c>
      <c r="DN39" s="83"/>
      <c r="DO39" s="83"/>
      <c r="DP39" s="83">
        <v>52437.1</v>
      </c>
      <c r="DQ39" s="83"/>
      <c r="DR39" s="83"/>
      <c r="DS39" s="83">
        <v>52437.1</v>
      </c>
      <c r="DT39" s="83"/>
      <c r="DU39" s="83"/>
      <c r="DV39" s="83">
        <v>52437.1</v>
      </c>
      <c r="DW39" s="83"/>
      <c r="DX39" s="83"/>
      <c r="DY39" s="83">
        <v>52437.1</v>
      </c>
      <c r="DZ39" s="83"/>
      <c r="EA39" s="83"/>
      <c r="EB39" s="83">
        <v>52437.1</v>
      </c>
      <c r="EC39" s="83"/>
      <c r="ED39" s="83"/>
      <c r="EE39" s="83">
        <v>52437.1</v>
      </c>
      <c r="EF39" s="83"/>
      <c r="EG39" s="83"/>
      <c r="EH39" s="83">
        <v>52437.1</v>
      </c>
      <c r="EI39" s="83"/>
      <c r="EJ39" s="83"/>
      <c r="EK39" s="83">
        <v>52437.1</v>
      </c>
      <c r="EL39" s="83"/>
      <c r="EM39" s="83"/>
      <c r="EN39" s="83">
        <v>52388.17</v>
      </c>
      <c r="EO39" s="83">
        <f>SUM(DG39:EN39)</f>
        <v>629196.2699999999</v>
      </c>
      <c r="EP39" s="83">
        <f>EO39+DD39</f>
        <v>1783636.27</v>
      </c>
      <c r="EQ39" s="83"/>
      <c r="ER39" s="83"/>
      <c r="ES39" s="83">
        <v>51350.91</v>
      </c>
      <c r="ET39" s="83"/>
      <c r="EU39" s="83"/>
      <c r="EV39" s="83">
        <v>52338.17</v>
      </c>
      <c r="EW39" s="83"/>
      <c r="EX39" s="83"/>
      <c r="EY39" s="83">
        <v>112063.28</v>
      </c>
      <c r="EZ39" s="83"/>
      <c r="FA39" s="83"/>
      <c r="FB39" s="83">
        <v>72279.62</v>
      </c>
      <c r="FC39" s="83"/>
      <c r="FD39" s="83"/>
      <c r="FE39" s="83">
        <v>72279.62</v>
      </c>
      <c r="FF39" s="83"/>
      <c r="FG39" s="83"/>
      <c r="FH39" s="83">
        <v>72279.62</v>
      </c>
      <c r="FI39" s="83"/>
      <c r="FJ39" s="83"/>
      <c r="FK39" s="83">
        <v>72279.62</v>
      </c>
      <c r="FL39" s="83"/>
      <c r="FM39" s="83"/>
      <c r="FN39" s="83">
        <v>72279.62</v>
      </c>
      <c r="FO39" s="83"/>
      <c r="FP39" s="83"/>
      <c r="FQ39" s="86">
        <v>72279.62</v>
      </c>
      <c r="FR39" s="87"/>
      <c r="FS39" s="87"/>
      <c r="FT39" s="83">
        <v>72279.62</v>
      </c>
      <c r="FU39" s="87"/>
      <c r="FV39" s="87"/>
      <c r="FW39" s="83">
        <v>72279.62</v>
      </c>
      <c r="FX39" s="87"/>
      <c r="FY39" s="87"/>
      <c r="FZ39" s="83">
        <v>72279.62</v>
      </c>
      <c r="GA39" s="112">
        <f aca="true" t="shared" si="10" ref="GA39:GA52">SUM(ES39:FZ39)</f>
        <v>866268.94</v>
      </c>
    </row>
    <row r="40" spans="1:183" s="88" customFormat="1" ht="12.75">
      <c r="A40" s="76" t="s">
        <v>48</v>
      </c>
      <c r="B40" s="77"/>
      <c r="C40" s="78">
        <f>6651.01+19940.74</f>
        <v>26591.75</v>
      </c>
      <c r="D40" s="78"/>
      <c r="E40" s="78">
        <f>6750.19+25208</f>
        <v>31958.19</v>
      </c>
      <c r="F40" s="78"/>
      <c r="G40" s="78">
        <f>6765.45+22196.98</f>
        <v>28962.43</v>
      </c>
      <c r="H40" s="78"/>
      <c r="I40" s="78">
        <f>6691.79+23350.83</f>
        <v>30042.620000000003</v>
      </c>
      <c r="J40" s="79"/>
      <c r="K40" s="78">
        <f>6992.37+25169.78</f>
        <v>32162.149999999998</v>
      </c>
      <c r="L40" s="78"/>
      <c r="M40" s="78">
        <f>6937.18+24123.74</f>
        <v>31060.920000000002</v>
      </c>
      <c r="N40" s="79"/>
      <c r="O40" s="78">
        <f>6897.91+24167.49</f>
        <v>31065.4</v>
      </c>
      <c r="P40" s="78"/>
      <c r="Q40" s="78">
        <f>6762.4+23192.98</f>
        <v>29955.379999999997</v>
      </c>
      <c r="R40" s="79"/>
      <c r="S40" s="80">
        <f>C40+E40+G40+I40+K40+M40+O40+Q40</f>
        <v>241798.84</v>
      </c>
      <c r="T40" s="81"/>
      <c r="U40" s="81"/>
      <c r="V40" s="81">
        <f>28432.88+6652.39</f>
        <v>35085.270000000004</v>
      </c>
      <c r="W40" s="81"/>
      <c r="X40" s="81"/>
      <c r="Y40" s="81">
        <f>17687.65+6652.39</f>
        <v>24340.04</v>
      </c>
      <c r="Z40" s="81"/>
      <c r="AA40" s="81"/>
      <c r="AB40" s="81">
        <f>26208.08+6740.92</f>
        <v>32949</v>
      </c>
      <c r="AC40" s="81"/>
      <c r="AD40" s="81"/>
      <c r="AE40" s="81">
        <f>20903.74+6852.77</f>
        <v>27756.510000000002</v>
      </c>
      <c r="AF40" s="82">
        <f t="shared" si="1"/>
        <v>361929.66</v>
      </c>
      <c r="AG40" s="81"/>
      <c r="AH40" s="81"/>
      <c r="AI40" s="81">
        <f>26389.81+7185.6</f>
        <v>33575.41</v>
      </c>
      <c r="AJ40" s="81"/>
      <c r="AK40" s="81"/>
      <c r="AL40" s="81">
        <f>22445.44+7194.07</f>
        <v>29639.51</v>
      </c>
      <c r="AM40" s="83"/>
      <c r="AN40" s="81"/>
      <c r="AO40" s="81">
        <f>7194.07+26146.09</f>
        <v>33340.16</v>
      </c>
      <c r="AP40" s="83"/>
      <c r="AQ40" s="81"/>
      <c r="AR40" s="81">
        <f>7194.07+22983.03</f>
        <v>30177.1</v>
      </c>
      <c r="AS40" s="83"/>
      <c r="AT40" s="81"/>
      <c r="AU40" s="81">
        <f>7021.68+22965.95</f>
        <v>29987.63</v>
      </c>
      <c r="AV40" s="83"/>
      <c r="AW40" s="81"/>
      <c r="AX40" s="81">
        <f>6904.26+28246.02</f>
        <v>35150.28</v>
      </c>
      <c r="AY40" s="83"/>
      <c r="AZ40" s="81"/>
      <c r="BA40" s="81">
        <f>6886.87+26218.05</f>
        <v>33104.92</v>
      </c>
      <c r="BB40" s="83"/>
      <c r="BC40" s="81"/>
      <c r="BD40" s="81">
        <v>24605.62</v>
      </c>
      <c r="BE40" s="83"/>
      <c r="BF40" s="81"/>
      <c r="BG40" s="81">
        <v>27581.73</v>
      </c>
      <c r="BH40" s="83"/>
      <c r="BI40" s="81"/>
      <c r="BJ40" s="81">
        <v>31282.84</v>
      </c>
      <c r="BK40" s="83"/>
      <c r="BL40" s="81"/>
      <c r="BM40" s="81">
        <v>33604.01</v>
      </c>
      <c r="BN40" s="83"/>
      <c r="BO40" s="81"/>
      <c r="BP40" s="81">
        <v>29330.39</v>
      </c>
      <c r="BQ40" s="82">
        <f t="shared" si="2"/>
        <v>371379.60000000003</v>
      </c>
      <c r="BR40" s="82">
        <f t="shared" si="3"/>
        <v>733309.26</v>
      </c>
      <c r="BS40" s="83"/>
      <c r="BT40" s="81"/>
      <c r="BU40" s="81">
        <v>30304.68</v>
      </c>
      <c r="BV40" s="83"/>
      <c r="BW40" s="81"/>
      <c r="BX40" s="81">
        <v>34039.13</v>
      </c>
      <c r="BY40" s="83"/>
      <c r="BZ40" s="81"/>
      <c r="CA40" s="81">
        <v>35829.54</v>
      </c>
      <c r="CB40" s="83"/>
      <c r="CC40" s="81"/>
      <c r="CD40" s="81">
        <v>32759.78</v>
      </c>
      <c r="CE40" s="83"/>
      <c r="CF40" s="81"/>
      <c r="CG40" s="81">
        <v>36395.61</v>
      </c>
      <c r="CH40" s="83"/>
      <c r="CI40" s="81"/>
      <c r="CJ40" s="81">
        <v>33771.04</v>
      </c>
      <c r="CK40" s="83"/>
      <c r="CL40" s="81"/>
      <c r="CM40" s="81">
        <v>34501.14</v>
      </c>
      <c r="CN40" s="83"/>
      <c r="CO40" s="81"/>
      <c r="CP40" s="81">
        <v>34760.98</v>
      </c>
      <c r="CQ40" s="83"/>
      <c r="CR40" s="81"/>
      <c r="CS40" s="81">
        <v>33680.58</v>
      </c>
      <c r="CT40" s="83"/>
      <c r="CU40" s="81"/>
      <c r="CV40" s="81">
        <v>32135.4</v>
      </c>
      <c r="CW40" s="83"/>
      <c r="CX40" s="81"/>
      <c r="CY40" s="81">
        <v>36089.07</v>
      </c>
      <c r="CZ40" s="83"/>
      <c r="DA40" s="81"/>
      <c r="DB40" s="81">
        <v>31952.27</v>
      </c>
      <c r="DC40" s="84">
        <f t="shared" si="4"/>
        <v>406219.22</v>
      </c>
      <c r="DD40" s="85">
        <f t="shared" si="5"/>
        <v>1139528.48</v>
      </c>
      <c r="DE40" s="83"/>
      <c r="DF40" s="81"/>
      <c r="DG40" s="81">
        <v>34120.77</v>
      </c>
      <c r="DH40" s="83"/>
      <c r="DI40" s="81"/>
      <c r="DJ40" s="81">
        <v>55488.99</v>
      </c>
      <c r="DK40" s="83"/>
      <c r="DL40" s="81"/>
      <c r="DM40" s="81">
        <v>46760.12</v>
      </c>
      <c r="DN40" s="83"/>
      <c r="DO40" s="81"/>
      <c r="DP40" s="81">
        <v>52085.65</v>
      </c>
      <c r="DQ40" s="83"/>
      <c r="DR40" s="81"/>
      <c r="DS40" s="81">
        <v>51644.67</v>
      </c>
      <c r="DT40" s="83"/>
      <c r="DU40" s="81"/>
      <c r="DV40" s="81">
        <v>51312.08</v>
      </c>
      <c r="DW40" s="83"/>
      <c r="DX40" s="81"/>
      <c r="DY40" s="81">
        <v>54931.93</v>
      </c>
      <c r="DZ40" s="83"/>
      <c r="EA40" s="81"/>
      <c r="EB40" s="81">
        <v>54098.47</v>
      </c>
      <c r="EC40" s="83"/>
      <c r="ED40" s="81"/>
      <c r="EE40" s="81">
        <v>52024</v>
      </c>
      <c r="EF40" s="83"/>
      <c r="EG40" s="81"/>
      <c r="EH40" s="81">
        <v>51071.53</v>
      </c>
      <c r="EI40" s="83"/>
      <c r="EJ40" s="81"/>
      <c r="EK40" s="81">
        <v>54153.72</v>
      </c>
      <c r="EL40" s="83"/>
      <c r="EM40" s="81"/>
      <c r="EN40" s="81">
        <v>52969.7</v>
      </c>
      <c r="EO40" s="83">
        <f aca="true" t="shared" si="11" ref="EO40:EO52">SUM(DG40:EN40)</f>
        <v>610661.63</v>
      </c>
      <c r="EP40" s="83">
        <f aca="true" t="shared" si="12" ref="EP40:EP69">EO40+DD40</f>
        <v>1750190.1099999999</v>
      </c>
      <c r="EQ40" s="83"/>
      <c r="ER40" s="81"/>
      <c r="ES40" s="81">
        <v>54053.7</v>
      </c>
      <c r="ET40" s="83"/>
      <c r="EU40" s="81"/>
      <c r="EV40" s="81">
        <v>51182.51</v>
      </c>
      <c r="EW40" s="83"/>
      <c r="EX40" s="81"/>
      <c r="EY40" s="81">
        <v>53310.48</v>
      </c>
      <c r="EZ40" s="83"/>
      <c r="FA40" s="81"/>
      <c r="FB40" s="81">
        <v>106350.33</v>
      </c>
      <c r="FC40" s="83"/>
      <c r="FD40" s="81"/>
      <c r="FE40" s="81">
        <v>73547.46</v>
      </c>
      <c r="FF40" s="83"/>
      <c r="FG40" s="81"/>
      <c r="FH40" s="81">
        <v>69662.81</v>
      </c>
      <c r="FI40" s="83"/>
      <c r="FJ40" s="81"/>
      <c r="FK40" s="81">
        <v>70165.59</v>
      </c>
      <c r="FL40" s="83"/>
      <c r="FM40" s="81"/>
      <c r="FN40" s="81">
        <v>71765.09</v>
      </c>
      <c r="FO40" s="83"/>
      <c r="FP40" s="81"/>
      <c r="FQ40" s="89">
        <v>74841.02</v>
      </c>
      <c r="FR40" s="87"/>
      <c r="FS40" s="87"/>
      <c r="FT40" s="81">
        <v>71022.78</v>
      </c>
      <c r="FU40" s="87"/>
      <c r="FV40" s="87"/>
      <c r="FW40" s="81">
        <v>81005.66</v>
      </c>
      <c r="FX40" s="87"/>
      <c r="FY40" s="87"/>
      <c r="FZ40" s="81">
        <v>71033.75</v>
      </c>
      <c r="GA40" s="112">
        <f t="shared" si="10"/>
        <v>847941.18</v>
      </c>
    </row>
    <row r="41" spans="1:183" s="4" customFormat="1" ht="18" customHeight="1">
      <c r="A41" s="36" t="s">
        <v>49</v>
      </c>
      <c r="B41" s="18">
        <v>24590.19</v>
      </c>
      <c r="C41" s="40">
        <f>C39-C40</f>
        <v>3996.84</v>
      </c>
      <c r="D41" s="40"/>
      <c r="E41" s="40">
        <f aca="true" t="shared" si="13" ref="E41:Q41">E39-E40</f>
        <v>-1369.5999999999985</v>
      </c>
      <c r="F41" s="40"/>
      <c r="G41" s="40">
        <f t="shared" si="13"/>
        <v>1626.1599999999999</v>
      </c>
      <c r="H41" s="40"/>
      <c r="I41" s="40">
        <f t="shared" si="13"/>
        <v>545.9699999999975</v>
      </c>
      <c r="J41" s="40"/>
      <c r="K41" s="40">
        <f t="shared" si="13"/>
        <v>-1573.5599999999977</v>
      </c>
      <c r="L41" s="40"/>
      <c r="M41" s="40">
        <f t="shared" si="13"/>
        <v>-472.33000000000175</v>
      </c>
      <c r="N41" s="40"/>
      <c r="O41" s="40">
        <f t="shared" si="13"/>
        <v>-476.8100000000013</v>
      </c>
      <c r="P41" s="40"/>
      <c r="Q41" s="40">
        <f t="shared" si="13"/>
        <v>633.2100000000028</v>
      </c>
      <c r="R41" s="40">
        <v>27500.07</v>
      </c>
      <c r="S41" s="17">
        <f>C41+E41+G41+I41+K41+M41+O41+Q41</f>
        <v>2909.880000000001</v>
      </c>
      <c r="T41" s="33"/>
      <c r="U41" s="33"/>
      <c r="V41" s="33">
        <f>V39-V40</f>
        <v>-4496.680000000004</v>
      </c>
      <c r="W41" s="33">
        <f aca="true" t="shared" si="14" ref="W41:AL41">W39-W40</f>
        <v>0</v>
      </c>
      <c r="X41" s="33">
        <f t="shared" si="14"/>
        <v>0</v>
      </c>
      <c r="Y41" s="33">
        <f t="shared" si="14"/>
        <v>6248.549999999999</v>
      </c>
      <c r="Z41" s="33">
        <f t="shared" si="14"/>
        <v>0</v>
      </c>
      <c r="AA41" s="33">
        <f t="shared" si="14"/>
        <v>0</v>
      </c>
      <c r="AB41" s="33">
        <f t="shared" si="14"/>
        <v>-2360.41</v>
      </c>
      <c r="AC41" s="33">
        <f t="shared" si="14"/>
        <v>0</v>
      </c>
      <c r="AD41" s="33">
        <f t="shared" si="14"/>
        <v>0</v>
      </c>
      <c r="AE41" s="33">
        <f t="shared" si="14"/>
        <v>2832.079999999998</v>
      </c>
      <c r="AF41" s="32">
        <f t="shared" si="1"/>
        <v>5133.419999999995</v>
      </c>
      <c r="AG41" s="33">
        <f t="shared" si="14"/>
        <v>0</v>
      </c>
      <c r="AH41" s="33">
        <f t="shared" si="14"/>
        <v>0</v>
      </c>
      <c r="AI41" s="33">
        <f t="shared" si="14"/>
        <v>-2021.2200000000048</v>
      </c>
      <c r="AJ41" s="33">
        <f t="shared" si="14"/>
        <v>0</v>
      </c>
      <c r="AK41" s="33">
        <f t="shared" si="14"/>
        <v>0</v>
      </c>
      <c r="AL41" s="33">
        <f t="shared" si="14"/>
        <v>1914.6800000000003</v>
      </c>
      <c r="AM41" s="42"/>
      <c r="AN41" s="42"/>
      <c r="AO41" s="42">
        <f>AO39-AO40</f>
        <v>-1785.9700000000048</v>
      </c>
      <c r="AP41" s="42">
        <f aca="true" t="shared" si="15" ref="AP41:AU41">AP39-AP40</f>
        <v>0</v>
      </c>
      <c r="AQ41" s="42">
        <f t="shared" si="15"/>
        <v>0</v>
      </c>
      <c r="AR41" s="42">
        <f t="shared" si="15"/>
        <v>1377.0900000000001</v>
      </c>
      <c r="AS41" s="42">
        <f t="shared" si="15"/>
        <v>0</v>
      </c>
      <c r="AT41" s="42">
        <f t="shared" si="15"/>
        <v>0</v>
      </c>
      <c r="AU41" s="42">
        <f t="shared" si="15"/>
        <v>1566.5599999999977</v>
      </c>
      <c r="AV41" s="42"/>
      <c r="AW41" s="42"/>
      <c r="AX41" s="42">
        <f>AX39-AX40</f>
        <v>-3596.09</v>
      </c>
      <c r="AY41" s="42">
        <f aca="true" t="shared" si="16" ref="AY41:BD41">AY39-AY40</f>
        <v>0</v>
      </c>
      <c r="AZ41" s="42">
        <f t="shared" si="16"/>
        <v>0</v>
      </c>
      <c r="BA41" s="42">
        <f t="shared" si="16"/>
        <v>-1550.7299999999996</v>
      </c>
      <c r="BB41" s="42">
        <f t="shared" si="16"/>
        <v>0</v>
      </c>
      <c r="BC41" s="42">
        <f t="shared" si="16"/>
        <v>0</v>
      </c>
      <c r="BD41" s="42">
        <f t="shared" si="16"/>
        <v>6948.57</v>
      </c>
      <c r="BE41" s="42">
        <f aca="true" t="shared" si="17" ref="BE41:BM41">BE39-BE40</f>
        <v>0</v>
      </c>
      <c r="BF41" s="42">
        <f t="shared" si="17"/>
        <v>0</v>
      </c>
      <c r="BG41" s="42">
        <f t="shared" si="17"/>
        <v>3942.2299999999996</v>
      </c>
      <c r="BH41" s="42">
        <f t="shared" si="17"/>
        <v>0</v>
      </c>
      <c r="BI41" s="42">
        <f t="shared" si="17"/>
        <v>0</v>
      </c>
      <c r="BJ41" s="42">
        <f t="shared" si="17"/>
        <v>241.11999999999898</v>
      </c>
      <c r="BK41" s="42">
        <f t="shared" si="17"/>
        <v>0</v>
      </c>
      <c r="BL41" s="42">
        <f t="shared" si="17"/>
        <v>0</v>
      </c>
      <c r="BM41" s="42">
        <f t="shared" si="17"/>
        <v>-2080.050000000003</v>
      </c>
      <c r="BN41" s="42">
        <f>BN39-BN40</f>
        <v>0</v>
      </c>
      <c r="BO41" s="42">
        <f>BO39-BO40</f>
        <v>0</v>
      </c>
      <c r="BP41" s="42">
        <f>BP39-BP40</f>
        <v>2193.5699999999997</v>
      </c>
      <c r="BQ41" s="32">
        <f t="shared" si="2"/>
        <v>7149.759999999984</v>
      </c>
      <c r="BR41" s="32">
        <f t="shared" si="3"/>
        <v>12283.179999999978</v>
      </c>
      <c r="BS41" s="42"/>
      <c r="BT41" s="42"/>
      <c r="BU41" s="42">
        <f>BU39-BU40</f>
        <v>3765.949999999997</v>
      </c>
      <c r="BV41" s="42"/>
      <c r="BW41" s="42"/>
      <c r="BX41" s="42">
        <f>BX39-BX40</f>
        <v>31.5</v>
      </c>
      <c r="BY41" s="42"/>
      <c r="BZ41" s="42"/>
      <c r="CA41" s="42">
        <f>CA39-CA40</f>
        <v>-1758.9100000000035</v>
      </c>
      <c r="CB41" s="42"/>
      <c r="CC41" s="42"/>
      <c r="CD41" s="42">
        <f>CD39-CD40</f>
        <v>1310.8499999999985</v>
      </c>
      <c r="CE41" s="42"/>
      <c r="CF41" s="42"/>
      <c r="CG41" s="42">
        <f>CG39-CG40</f>
        <v>-2324.980000000003</v>
      </c>
      <c r="CH41" s="42"/>
      <c r="CI41" s="42"/>
      <c r="CJ41" s="42">
        <f>CJ39-CJ40</f>
        <v>299.5899999999965</v>
      </c>
      <c r="CK41" s="42"/>
      <c r="CL41" s="42"/>
      <c r="CM41" s="42">
        <f>CM39-CM40</f>
        <v>-430.51000000000204</v>
      </c>
      <c r="CN41" s="42"/>
      <c r="CO41" s="42"/>
      <c r="CP41" s="42">
        <f>CP39-CP40</f>
        <v>-690.3500000000058</v>
      </c>
      <c r="CQ41" s="42"/>
      <c r="CR41" s="42"/>
      <c r="CS41" s="42">
        <f>CS39-CS40</f>
        <v>390.04999999999563</v>
      </c>
      <c r="CT41" s="42"/>
      <c r="CU41" s="42"/>
      <c r="CV41" s="42">
        <f>CV39-CV40</f>
        <v>1935.229999999996</v>
      </c>
      <c r="CW41" s="42"/>
      <c r="CX41" s="42"/>
      <c r="CY41" s="42">
        <f>CY39-CY40</f>
        <v>-2018.4400000000023</v>
      </c>
      <c r="CZ41" s="42"/>
      <c r="DA41" s="42"/>
      <c r="DB41" s="42">
        <f>DB39-DB40</f>
        <v>2118.359999999997</v>
      </c>
      <c r="DC41" s="10">
        <f t="shared" si="4"/>
        <v>2628.3399999999638</v>
      </c>
      <c r="DD41" s="34">
        <f t="shared" si="5"/>
        <v>14911.519999999942</v>
      </c>
      <c r="DE41" s="42"/>
      <c r="DF41" s="42"/>
      <c r="DG41" s="42">
        <f>DG39-DG40</f>
        <v>24142.58</v>
      </c>
      <c r="DH41" s="42"/>
      <c r="DI41" s="42"/>
      <c r="DJ41" s="42">
        <f>DJ39-DJ40</f>
        <v>-8878.14</v>
      </c>
      <c r="DK41" s="42"/>
      <c r="DL41" s="42"/>
      <c r="DM41" s="42">
        <f>DM39-DM40</f>
        <v>5676.979999999996</v>
      </c>
      <c r="DN41" s="42"/>
      <c r="DO41" s="42"/>
      <c r="DP41" s="42">
        <f>DP39-DP40</f>
        <v>351.4499999999971</v>
      </c>
      <c r="DQ41" s="42"/>
      <c r="DR41" s="42"/>
      <c r="DS41" s="42">
        <f>DS39-DS40</f>
        <v>792.4300000000003</v>
      </c>
      <c r="DT41" s="42"/>
      <c r="DU41" s="42"/>
      <c r="DV41" s="42">
        <f>DV39-DV40</f>
        <v>1125.0199999999968</v>
      </c>
      <c r="DW41" s="42"/>
      <c r="DX41" s="42"/>
      <c r="DY41" s="42">
        <f>DY39-DY40</f>
        <v>-2494.8300000000017</v>
      </c>
      <c r="DZ41" s="42"/>
      <c r="EA41" s="42"/>
      <c r="EB41" s="42">
        <f>EB39-EB40</f>
        <v>-1661.3700000000026</v>
      </c>
      <c r="EC41" s="42"/>
      <c r="ED41" s="42"/>
      <c r="EE41" s="42">
        <f>EE39-EE40</f>
        <v>413.09999999999854</v>
      </c>
      <c r="EF41" s="42"/>
      <c r="EG41" s="42"/>
      <c r="EH41" s="42">
        <f>EH39-EH40</f>
        <v>1365.5699999999997</v>
      </c>
      <c r="EI41" s="42"/>
      <c r="EJ41" s="42"/>
      <c r="EK41" s="42">
        <f>EK39-EK40</f>
        <v>-1716.6200000000026</v>
      </c>
      <c r="EL41" s="42"/>
      <c r="EM41" s="42"/>
      <c r="EN41" s="42">
        <f>EN39-EN40</f>
        <v>-581.5299999999988</v>
      </c>
      <c r="EO41" s="42">
        <f t="shared" si="11"/>
        <v>18534.639999999985</v>
      </c>
      <c r="EP41" s="42">
        <f t="shared" si="12"/>
        <v>33446.15999999993</v>
      </c>
      <c r="EQ41" s="42"/>
      <c r="ER41" s="42"/>
      <c r="ES41" s="42">
        <f>ES39-ES40</f>
        <v>-2702.7899999999936</v>
      </c>
      <c r="ET41" s="42"/>
      <c r="EU41" s="42"/>
      <c r="EV41" s="42">
        <f>EV39-EV40</f>
        <v>1155.6599999999962</v>
      </c>
      <c r="EW41" s="42"/>
      <c r="EX41" s="42"/>
      <c r="EY41" s="42">
        <f>EY39-EY40</f>
        <v>58752.799999999996</v>
      </c>
      <c r="EZ41" s="42"/>
      <c r="FA41" s="42"/>
      <c r="FB41" s="42">
        <f>FB39-FB40</f>
        <v>-34070.71000000001</v>
      </c>
      <c r="FC41" s="42"/>
      <c r="FD41" s="42"/>
      <c r="FE41" s="42">
        <f>FE39-FE40</f>
        <v>-1267.840000000011</v>
      </c>
      <c r="FF41" s="42"/>
      <c r="FG41" s="42"/>
      <c r="FH41" s="42">
        <f>FH39-FH40</f>
        <v>2616.8099999999977</v>
      </c>
      <c r="FI41" s="42"/>
      <c r="FJ41" s="42"/>
      <c r="FK41" s="42">
        <f>FK39-FK40</f>
        <v>2114.029999999999</v>
      </c>
      <c r="FL41" s="42"/>
      <c r="FM41" s="42"/>
      <c r="FN41" s="42">
        <f>FN39-FN40</f>
        <v>514.5299999999988</v>
      </c>
      <c r="FO41" s="42"/>
      <c r="FP41" s="42"/>
      <c r="FQ41" s="67">
        <f>FQ39-FQ40</f>
        <v>-2561.4000000000087</v>
      </c>
      <c r="FR41" s="73"/>
      <c r="FS41" s="73"/>
      <c r="FT41" s="42">
        <f>FT39-FT40</f>
        <v>1256.8399999999965</v>
      </c>
      <c r="FU41" s="73"/>
      <c r="FV41" s="73"/>
      <c r="FW41" s="42">
        <f>FW39-FW40</f>
        <v>-8726.040000000008</v>
      </c>
      <c r="FX41" s="73"/>
      <c r="FY41" s="73"/>
      <c r="FZ41" s="42">
        <f>FZ39-FZ40</f>
        <v>1245.8699999999953</v>
      </c>
      <c r="GA41" s="25">
        <f t="shared" si="10"/>
        <v>18327.75999999995</v>
      </c>
    </row>
    <row r="42" spans="1:183" s="4" customFormat="1" ht="22.5" hidden="1">
      <c r="A42" s="36" t="s">
        <v>50</v>
      </c>
      <c r="B42" s="18"/>
      <c r="C42" s="40"/>
      <c r="D42" s="40"/>
      <c r="E42" s="40"/>
      <c r="F42" s="40"/>
      <c r="G42" s="40"/>
      <c r="H42" s="40"/>
      <c r="I42" s="40"/>
      <c r="J42" s="41"/>
      <c r="K42" s="40"/>
      <c r="L42" s="40"/>
      <c r="M42" s="40"/>
      <c r="N42" s="41"/>
      <c r="O42" s="40"/>
      <c r="P42" s="40"/>
      <c r="Q42" s="40"/>
      <c r="R42" s="41"/>
      <c r="S42" s="40">
        <v>2909.88</v>
      </c>
      <c r="T42" s="19"/>
      <c r="U42" s="32"/>
      <c r="V42" s="32"/>
      <c r="W42" s="19"/>
      <c r="X42" s="32"/>
      <c r="Y42" s="32"/>
      <c r="Z42" s="19"/>
      <c r="AA42" s="32"/>
      <c r="AB42" s="32"/>
      <c r="AC42" s="19"/>
      <c r="AD42" s="32"/>
      <c r="AE42" s="32"/>
      <c r="AF42" s="32">
        <f t="shared" si="1"/>
        <v>2909.88</v>
      </c>
      <c r="AG42" s="19"/>
      <c r="AH42" s="32"/>
      <c r="AI42" s="32"/>
      <c r="AJ42" s="19"/>
      <c r="AK42" s="32"/>
      <c r="AL42" s="32"/>
      <c r="AM42" s="19"/>
      <c r="AN42" s="32"/>
      <c r="AO42" s="32"/>
      <c r="AP42" s="19"/>
      <c r="AQ42" s="32"/>
      <c r="AR42" s="32"/>
      <c r="AS42" s="19"/>
      <c r="AT42" s="32"/>
      <c r="AU42" s="32"/>
      <c r="AV42" s="19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>
        <f t="shared" si="2"/>
        <v>0</v>
      </c>
      <c r="BR42" s="32">
        <f t="shared" si="3"/>
        <v>2909.88</v>
      </c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10">
        <f t="shared" si="4"/>
        <v>0</v>
      </c>
      <c r="DD42" s="34">
        <f t="shared" si="5"/>
        <v>2909.88</v>
      </c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42">
        <f t="shared" si="11"/>
        <v>0</v>
      </c>
      <c r="EP42" s="42">
        <f t="shared" si="12"/>
        <v>2909.88</v>
      </c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68"/>
      <c r="FR42" s="73"/>
      <c r="FS42" s="73"/>
      <c r="FT42" s="32"/>
      <c r="FU42" s="73"/>
      <c r="FV42" s="73"/>
      <c r="FW42" s="32"/>
      <c r="FX42" s="73"/>
      <c r="FY42" s="73"/>
      <c r="FZ42" s="32"/>
      <c r="GA42" s="25">
        <f t="shared" si="10"/>
        <v>0</v>
      </c>
    </row>
    <row r="43" spans="1:183" s="4" customFormat="1" ht="22.5">
      <c r="A43" s="36" t="s">
        <v>51</v>
      </c>
      <c r="B43" s="18"/>
      <c r="C43" s="40">
        <f>C40-C38</f>
        <v>5280.860000000001</v>
      </c>
      <c r="D43" s="40"/>
      <c r="E43" s="40">
        <f aca="true" t="shared" si="18" ref="E43:Q43">E40-E38</f>
        <v>10647.3</v>
      </c>
      <c r="F43" s="40">
        <f t="shared" si="18"/>
        <v>0</v>
      </c>
      <c r="G43" s="40">
        <f t="shared" si="18"/>
        <v>7922.300000000003</v>
      </c>
      <c r="H43" s="40">
        <f t="shared" si="18"/>
        <v>0</v>
      </c>
      <c r="I43" s="40">
        <f t="shared" si="18"/>
        <v>9186.570000000007</v>
      </c>
      <c r="J43" s="40">
        <f t="shared" si="18"/>
        <v>0</v>
      </c>
      <c r="K43" s="40">
        <f t="shared" si="18"/>
        <v>10735.16</v>
      </c>
      <c r="L43" s="40">
        <f t="shared" si="18"/>
        <v>0</v>
      </c>
      <c r="M43" s="40">
        <f t="shared" si="18"/>
        <v>10204.869999999999</v>
      </c>
      <c r="N43" s="40">
        <f t="shared" si="18"/>
        <v>0</v>
      </c>
      <c r="O43" s="40">
        <f t="shared" si="18"/>
        <v>9072.239999999998</v>
      </c>
      <c r="P43" s="40">
        <f t="shared" si="18"/>
        <v>0</v>
      </c>
      <c r="Q43" s="40">
        <f t="shared" si="18"/>
        <v>9099.329999999998</v>
      </c>
      <c r="R43" s="40"/>
      <c r="S43" s="17">
        <f>C43+E43+G43+I43+K43+M43+O43+Q43</f>
        <v>72148.63</v>
      </c>
      <c r="T43" s="32"/>
      <c r="U43" s="32"/>
      <c r="V43" s="32">
        <f>V40-V38</f>
        <v>12331.18</v>
      </c>
      <c r="W43" s="32">
        <f aca="true" t="shared" si="19" ref="W43:AL43">W40-W38</f>
        <v>0</v>
      </c>
      <c r="X43" s="32">
        <f t="shared" si="19"/>
        <v>0</v>
      </c>
      <c r="Y43" s="32">
        <f t="shared" si="19"/>
        <v>623.5299999999988</v>
      </c>
      <c r="Z43" s="32">
        <f t="shared" si="19"/>
        <v>0</v>
      </c>
      <c r="AA43" s="32">
        <f t="shared" si="19"/>
        <v>0</v>
      </c>
      <c r="AB43" s="32">
        <f t="shared" si="19"/>
        <v>9234.46</v>
      </c>
      <c r="AC43" s="32">
        <f t="shared" si="19"/>
        <v>0</v>
      </c>
      <c r="AD43" s="32">
        <f t="shared" si="19"/>
        <v>0</v>
      </c>
      <c r="AE43" s="32">
        <f t="shared" si="19"/>
        <v>9193.765500000001</v>
      </c>
      <c r="AF43" s="32">
        <f t="shared" si="1"/>
        <v>103531.5655</v>
      </c>
      <c r="AG43" s="32">
        <f t="shared" si="19"/>
        <v>0</v>
      </c>
      <c r="AH43" s="32">
        <f t="shared" si="19"/>
        <v>0</v>
      </c>
      <c r="AI43" s="32">
        <f t="shared" si="19"/>
        <v>-1516.1351785714287</v>
      </c>
      <c r="AJ43" s="32">
        <f t="shared" si="19"/>
        <v>0</v>
      </c>
      <c r="AK43" s="32">
        <f t="shared" si="19"/>
        <v>0</v>
      </c>
      <c r="AL43" s="32">
        <f t="shared" si="19"/>
        <v>-34768.01000000001</v>
      </c>
      <c r="AM43" s="32"/>
      <c r="AN43" s="32"/>
      <c r="AO43" s="32">
        <f>AO40-AO38</f>
        <v>6681.110000000004</v>
      </c>
      <c r="AP43" s="32">
        <f aca="true" t="shared" si="20" ref="AP43:AU43">AP40-AP38</f>
        <v>0</v>
      </c>
      <c r="AQ43" s="32">
        <f t="shared" si="20"/>
        <v>0</v>
      </c>
      <c r="AR43" s="32">
        <f t="shared" si="20"/>
        <v>-4935.030000000006</v>
      </c>
      <c r="AS43" s="32">
        <f t="shared" si="20"/>
        <v>0</v>
      </c>
      <c r="AT43" s="32">
        <f t="shared" si="20"/>
        <v>0</v>
      </c>
      <c r="AU43" s="32">
        <f t="shared" si="20"/>
        <v>5530.290000000001</v>
      </c>
      <c r="AV43" s="32"/>
      <c r="AW43" s="32"/>
      <c r="AX43" s="32">
        <f>AX40-AX38</f>
        <v>-8655.950000000004</v>
      </c>
      <c r="AY43" s="32">
        <f aca="true" t="shared" si="21" ref="AY43:BD43">AY40-AY38</f>
        <v>0</v>
      </c>
      <c r="AZ43" s="32">
        <f t="shared" si="21"/>
        <v>0</v>
      </c>
      <c r="BA43" s="32">
        <f t="shared" si="21"/>
        <v>11970.640000000003</v>
      </c>
      <c r="BB43" s="32">
        <f t="shared" si="21"/>
        <v>0</v>
      </c>
      <c r="BC43" s="32">
        <f t="shared" si="21"/>
        <v>0</v>
      </c>
      <c r="BD43" s="32">
        <f t="shared" si="21"/>
        <v>1784.4400000000023</v>
      </c>
      <c r="BE43" s="32">
        <f aca="true" t="shared" si="22" ref="BE43:BM43">BE40-BE38</f>
        <v>0</v>
      </c>
      <c r="BF43" s="32">
        <f t="shared" si="22"/>
        <v>0</v>
      </c>
      <c r="BG43" s="32">
        <f t="shared" si="22"/>
        <v>2992.4799999999996</v>
      </c>
      <c r="BH43" s="32">
        <f t="shared" si="22"/>
        <v>0</v>
      </c>
      <c r="BI43" s="32">
        <f t="shared" si="22"/>
        <v>0</v>
      </c>
      <c r="BJ43" s="32">
        <f t="shared" si="22"/>
        <v>543.820000000007</v>
      </c>
      <c r="BK43" s="32">
        <f t="shared" si="22"/>
        <v>0</v>
      </c>
      <c r="BL43" s="32">
        <f t="shared" si="22"/>
        <v>0</v>
      </c>
      <c r="BM43" s="32">
        <f t="shared" si="22"/>
        <v>2057.8100000000086</v>
      </c>
      <c r="BN43" s="32">
        <f>BN40-BN38</f>
        <v>0</v>
      </c>
      <c r="BO43" s="32">
        <f>BO40-BO38</f>
        <v>0</v>
      </c>
      <c r="BP43" s="32">
        <f>BP40-BP38</f>
        <v>-27090.51000000001</v>
      </c>
      <c r="BQ43" s="32">
        <f t="shared" si="2"/>
        <v>-45405.04517857144</v>
      </c>
      <c r="BR43" s="32">
        <f t="shared" si="3"/>
        <v>58126.52032142856</v>
      </c>
      <c r="BS43" s="32"/>
      <c r="BT43" s="32"/>
      <c r="BU43" s="32">
        <f>BU40-BU38</f>
        <v>-901.2499999999964</v>
      </c>
      <c r="BV43" s="32"/>
      <c r="BW43" s="32"/>
      <c r="BX43" s="32">
        <f>BX40-BX38</f>
        <v>-6384.710000000006</v>
      </c>
      <c r="BY43" s="32"/>
      <c r="BZ43" s="32"/>
      <c r="CA43" s="32">
        <f>CA40-CA38</f>
        <v>-22508.65</v>
      </c>
      <c r="CB43" s="32"/>
      <c r="CC43" s="32"/>
      <c r="CD43" s="32">
        <f>CD40-CD38</f>
        <v>-8569.600000000006</v>
      </c>
      <c r="CE43" s="32"/>
      <c r="CF43" s="32"/>
      <c r="CG43" s="32">
        <f>CG40-CG38</f>
        <v>-9324.900000000001</v>
      </c>
      <c r="CH43" s="32"/>
      <c r="CI43" s="32"/>
      <c r="CJ43" s="32">
        <f>CJ40-CJ38</f>
        <v>-8633.630000000005</v>
      </c>
      <c r="CK43" s="32"/>
      <c r="CL43" s="32"/>
      <c r="CM43" s="32">
        <f>CM40-CM38</f>
        <v>-74234.23999999999</v>
      </c>
      <c r="CN43" s="32"/>
      <c r="CO43" s="32"/>
      <c r="CP43" s="32">
        <f>CP40-CP38</f>
        <v>5359.350000000006</v>
      </c>
      <c r="CQ43" s="32"/>
      <c r="CR43" s="32"/>
      <c r="CS43" s="32">
        <f>CS40-CS38</f>
        <v>4956.470000000001</v>
      </c>
      <c r="CT43" s="32"/>
      <c r="CU43" s="32"/>
      <c r="CV43" s="32">
        <f>CV40-CV38</f>
        <v>1718.5900000000001</v>
      </c>
      <c r="CW43" s="32"/>
      <c r="CX43" s="32"/>
      <c r="CY43" s="32">
        <f>CY40-CY38</f>
        <v>1893.2699999999968</v>
      </c>
      <c r="CZ43" s="32"/>
      <c r="DA43" s="32"/>
      <c r="DB43" s="32">
        <f>DB40-DB38</f>
        <v>-12394.09</v>
      </c>
      <c r="DC43" s="10">
        <f t="shared" si="4"/>
        <v>-129023.39</v>
      </c>
      <c r="DD43" s="34">
        <f t="shared" si="5"/>
        <v>-70896.86967857144</v>
      </c>
      <c r="DE43" s="32"/>
      <c r="DF43" s="32"/>
      <c r="DG43" s="32">
        <f>DG40-DG38</f>
        <v>5081.779999999999</v>
      </c>
      <c r="DH43" s="32"/>
      <c r="DI43" s="32"/>
      <c r="DJ43" s="32">
        <f>DJ40-DJ38</f>
        <v>6645.330000000002</v>
      </c>
      <c r="DK43" s="32"/>
      <c r="DL43" s="32"/>
      <c r="DM43" s="32">
        <f>DM40-DM38</f>
        <v>17027.480000000003</v>
      </c>
      <c r="DN43" s="32"/>
      <c r="DO43" s="32"/>
      <c r="DP43" s="32">
        <f>DP40-DP38</f>
        <v>10184.770000000004</v>
      </c>
      <c r="DQ43" s="32"/>
      <c r="DR43" s="32"/>
      <c r="DS43" s="32">
        <f>DS40-DS38</f>
        <v>22273.71</v>
      </c>
      <c r="DT43" s="32"/>
      <c r="DU43" s="32"/>
      <c r="DV43" s="32">
        <f>DV40-DV38</f>
        <v>22773.9</v>
      </c>
      <c r="DW43" s="32"/>
      <c r="DX43" s="32"/>
      <c r="DY43" s="32">
        <f>DY40-DY38</f>
        <v>25218.410000000003</v>
      </c>
      <c r="DZ43" s="32"/>
      <c r="EA43" s="32"/>
      <c r="EB43" s="32">
        <f>EB40-EB38</f>
        <v>-63156.84999999999</v>
      </c>
      <c r="EC43" s="32"/>
      <c r="ED43" s="32"/>
      <c r="EE43" s="32">
        <f>EE40-EE38</f>
        <v>21991.270000000004</v>
      </c>
      <c r="EF43" s="32"/>
      <c r="EG43" s="32"/>
      <c r="EH43" s="32">
        <f>EH40-EH38</f>
        <v>19288.699999999997</v>
      </c>
      <c r="EI43" s="32"/>
      <c r="EJ43" s="32"/>
      <c r="EK43" s="32">
        <f>EK40-EK38</f>
        <v>25783.490000000005</v>
      </c>
      <c r="EL43" s="32"/>
      <c r="EM43" s="32"/>
      <c r="EN43" s="32">
        <f>EN40-EN38</f>
        <v>23658.059999999998</v>
      </c>
      <c r="EO43" s="42">
        <f t="shared" si="11"/>
        <v>136770.05000000002</v>
      </c>
      <c r="EP43" s="42">
        <f t="shared" si="12"/>
        <v>65873.18032142858</v>
      </c>
      <c r="EQ43" s="32"/>
      <c r="ER43" s="32"/>
      <c r="ES43" s="32">
        <f>ES40-ES38</f>
        <v>20381.315000000002</v>
      </c>
      <c r="ET43" s="32"/>
      <c r="EU43" s="32"/>
      <c r="EV43" s="32">
        <f>EV40-EV38</f>
        <v>18336.265000000007</v>
      </c>
      <c r="EW43" s="32"/>
      <c r="EX43" s="32"/>
      <c r="EY43" s="32">
        <f>EY40-EY38</f>
        <v>-8883.194999999992</v>
      </c>
      <c r="EZ43" s="32"/>
      <c r="FA43" s="32"/>
      <c r="FB43" s="32">
        <f>FB40-FB38</f>
        <v>-247362.255</v>
      </c>
      <c r="FC43" s="32"/>
      <c r="FD43" s="32"/>
      <c r="FE43" s="32">
        <f>FE40-FE38</f>
        <v>29223.92500000001</v>
      </c>
      <c r="FF43" s="32"/>
      <c r="FG43" s="32"/>
      <c r="FH43" s="32">
        <f>FH40-FH38</f>
        <v>36816.565</v>
      </c>
      <c r="FI43" s="32"/>
      <c r="FJ43" s="32"/>
      <c r="FK43" s="32">
        <f>FK40-FK38</f>
        <v>37319.345</v>
      </c>
      <c r="FL43" s="32"/>
      <c r="FM43" s="32"/>
      <c r="FN43" s="32">
        <f>FN40-FN38</f>
        <v>37876.765</v>
      </c>
      <c r="FO43" s="32"/>
      <c r="FP43" s="32"/>
      <c r="FQ43" s="68">
        <f>FQ40-FQ38</f>
        <v>41593.26500000001</v>
      </c>
      <c r="FR43" s="73"/>
      <c r="FS43" s="73"/>
      <c r="FT43" s="32">
        <f>FT40-FT38</f>
        <v>27485.825000000004</v>
      </c>
      <c r="FU43" s="73"/>
      <c r="FV43" s="73"/>
      <c r="FW43" s="32">
        <f>FW40-FW38</f>
        <v>47756.12500000001</v>
      </c>
      <c r="FX43" s="73"/>
      <c r="FY43" s="73"/>
      <c r="FZ43" s="32">
        <f>FZ40-FZ38</f>
        <v>6873.505000000005</v>
      </c>
      <c r="GA43" s="25">
        <f t="shared" si="10"/>
        <v>47417.45000000005</v>
      </c>
    </row>
    <row r="44" spans="1:183" s="5" customFormat="1" ht="12.75">
      <c r="A44" s="15"/>
      <c r="B44" s="15"/>
      <c r="C44" s="15"/>
      <c r="D44" s="15"/>
      <c r="E44" s="15"/>
      <c r="F44" s="1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>
        <f t="shared" si="1"/>
        <v>0</v>
      </c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>
        <f t="shared" si="2"/>
        <v>0</v>
      </c>
      <c r="BR44" s="32">
        <f t="shared" si="3"/>
        <v>0</v>
      </c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10">
        <f t="shared" si="4"/>
        <v>0</v>
      </c>
      <c r="DD44" s="34">
        <f t="shared" si="5"/>
        <v>0</v>
      </c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42">
        <f t="shared" si="11"/>
        <v>0</v>
      </c>
      <c r="EP44" s="42">
        <f t="shared" si="12"/>
        <v>0</v>
      </c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68"/>
      <c r="FR44" s="74"/>
      <c r="FS44" s="74"/>
      <c r="FT44" s="32"/>
      <c r="FU44" s="74"/>
      <c r="FV44" s="74"/>
      <c r="FW44" s="32"/>
      <c r="FX44" s="74"/>
      <c r="FY44" s="74"/>
      <c r="FZ44" s="32"/>
      <c r="GA44" s="25"/>
    </row>
    <row r="45" spans="1:183" s="5" customFormat="1" ht="12.75">
      <c r="A45" s="39" t="s">
        <v>52</v>
      </c>
      <c r="B45" s="15"/>
      <c r="C45" s="16">
        <v>2761.08</v>
      </c>
      <c r="D45" s="15"/>
      <c r="E45" s="16">
        <v>2665.32</v>
      </c>
      <c r="F45" s="15"/>
      <c r="G45" s="16">
        <v>2761.08</v>
      </c>
      <c r="H45" s="15"/>
      <c r="I45" s="16">
        <v>2761.08</v>
      </c>
      <c r="J45" s="15"/>
      <c r="K45" s="16">
        <v>2729.16</v>
      </c>
      <c r="L45" s="16"/>
      <c r="M45" s="16">
        <v>2681.28</v>
      </c>
      <c r="N45" s="16"/>
      <c r="O45" s="16">
        <v>2697.24</v>
      </c>
      <c r="P45" s="16"/>
      <c r="Q45" s="16">
        <v>2649.36</v>
      </c>
      <c r="R45" s="15"/>
      <c r="S45" s="17">
        <f>C45+E45+G45+I45+K45+M45+O45+Q45</f>
        <v>21705.6</v>
      </c>
      <c r="T45" s="32"/>
      <c r="U45" s="32"/>
      <c r="V45" s="32">
        <v>5116.11</v>
      </c>
      <c r="W45" s="32"/>
      <c r="X45" s="32"/>
      <c r="Y45" s="32">
        <v>4363.95</v>
      </c>
      <c r="Z45" s="32"/>
      <c r="AA45" s="32"/>
      <c r="AB45" s="32">
        <v>4362.26</v>
      </c>
      <c r="AC45" s="32"/>
      <c r="AD45" s="32"/>
      <c r="AE45" s="32">
        <v>4006.9</v>
      </c>
      <c r="AF45" s="32">
        <f t="shared" si="1"/>
        <v>39554.82</v>
      </c>
      <c r="AG45" s="32"/>
      <c r="AH45" s="32"/>
      <c r="AI45" s="32">
        <v>3725.23</v>
      </c>
      <c r="AJ45" s="32"/>
      <c r="AK45" s="32"/>
      <c r="AL45" s="32">
        <v>3756.2</v>
      </c>
      <c r="AM45" s="32"/>
      <c r="AN45" s="32"/>
      <c r="AO45" s="32">
        <v>3913.15</v>
      </c>
      <c r="AP45" s="32"/>
      <c r="AQ45" s="32"/>
      <c r="AR45" s="32">
        <v>3857.65</v>
      </c>
      <c r="AS45" s="32"/>
      <c r="AT45" s="32"/>
      <c r="AU45" s="32">
        <v>3836.79</v>
      </c>
      <c r="AV45" s="32"/>
      <c r="AW45" s="32"/>
      <c r="AX45" s="32">
        <v>3925.97</v>
      </c>
      <c r="AY45" s="32"/>
      <c r="AZ45" s="32"/>
      <c r="BA45" s="32">
        <v>3729.03</v>
      </c>
      <c r="BB45" s="32"/>
      <c r="BC45" s="32"/>
      <c r="BD45" s="32">
        <v>3879.28</v>
      </c>
      <c r="BE45" s="32"/>
      <c r="BF45" s="32"/>
      <c r="BG45" s="32">
        <v>4003.53</v>
      </c>
      <c r="BH45" s="32"/>
      <c r="BI45" s="32"/>
      <c r="BJ45" s="32">
        <v>4029.93</v>
      </c>
      <c r="BK45" s="32"/>
      <c r="BL45" s="32"/>
      <c r="BM45" s="32">
        <v>3913.57</v>
      </c>
      <c r="BN45" s="32"/>
      <c r="BO45" s="32"/>
      <c r="BP45" s="32">
        <v>3961.54</v>
      </c>
      <c r="BQ45" s="32">
        <f t="shared" si="2"/>
        <v>46531.87</v>
      </c>
      <c r="BR45" s="32">
        <f t="shared" si="3"/>
        <v>86086.69</v>
      </c>
      <c r="BS45" s="32"/>
      <c r="BT45" s="32"/>
      <c r="BU45" s="32">
        <v>4485.37</v>
      </c>
      <c r="BV45" s="32"/>
      <c r="BW45" s="32"/>
      <c r="BX45" s="32">
        <v>4363.32</v>
      </c>
      <c r="BY45" s="32"/>
      <c r="BZ45" s="32"/>
      <c r="CA45" s="32">
        <v>4286.67</v>
      </c>
      <c r="CB45" s="32"/>
      <c r="CC45" s="32"/>
      <c r="CD45" s="32">
        <v>4514.94</v>
      </c>
      <c r="CE45" s="32"/>
      <c r="CF45" s="32"/>
      <c r="CG45" s="32">
        <v>4339.02</v>
      </c>
      <c r="CH45" s="32"/>
      <c r="CI45" s="32"/>
      <c r="CJ45" s="32">
        <v>4466.75</v>
      </c>
      <c r="CK45" s="32"/>
      <c r="CL45" s="32"/>
      <c r="CM45" s="32">
        <v>4527</v>
      </c>
      <c r="CN45" s="32"/>
      <c r="CO45" s="32"/>
      <c r="CP45" s="32">
        <v>4485.85</v>
      </c>
      <c r="CQ45" s="32"/>
      <c r="CR45" s="32"/>
      <c r="CS45" s="32">
        <v>4457.82</v>
      </c>
      <c r="CT45" s="32"/>
      <c r="CU45" s="32"/>
      <c r="CV45" s="32">
        <v>4531.4</v>
      </c>
      <c r="CW45" s="32"/>
      <c r="CX45" s="32"/>
      <c r="CY45" s="32">
        <v>4543.91</v>
      </c>
      <c r="CZ45" s="32"/>
      <c r="DA45" s="32"/>
      <c r="DB45" s="32">
        <v>4452.99</v>
      </c>
      <c r="DC45" s="10">
        <f t="shared" si="4"/>
        <v>53455.04000000001</v>
      </c>
      <c r="DD45" s="34">
        <f t="shared" si="5"/>
        <v>139541.73</v>
      </c>
      <c r="DE45" s="32"/>
      <c r="DF45" s="32"/>
      <c r="DG45" s="32">
        <v>4498.86</v>
      </c>
      <c r="DH45" s="32"/>
      <c r="DI45" s="32"/>
      <c r="DJ45" s="32">
        <v>4604.84</v>
      </c>
      <c r="DK45" s="32"/>
      <c r="DL45" s="32"/>
      <c r="DM45" s="32">
        <v>4659.76</v>
      </c>
      <c r="DN45" s="32"/>
      <c r="DO45" s="32"/>
      <c r="DP45" s="32">
        <v>4487.59</v>
      </c>
      <c r="DQ45" s="32"/>
      <c r="DR45" s="32"/>
      <c r="DS45" s="32">
        <v>4618.89</v>
      </c>
      <c r="DT45" s="32"/>
      <c r="DU45" s="32"/>
      <c r="DV45" s="32">
        <v>4613.9</v>
      </c>
      <c r="DW45" s="32"/>
      <c r="DX45" s="32"/>
      <c r="DY45" s="32">
        <v>4610.58</v>
      </c>
      <c r="DZ45" s="32"/>
      <c r="EA45" s="32"/>
      <c r="EB45" s="32">
        <v>4601.83</v>
      </c>
      <c r="EC45" s="32"/>
      <c r="ED45" s="32"/>
      <c r="EE45" s="32">
        <v>4588.96</v>
      </c>
      <c r="EF45" s="32"/>
      <c r="EG45" s="32"/>
      <c r="EH45" s="32">
        <v>4566.6</v>
      </c>
      <c r="EI45" s="32"/>
      <c r="EJ45" s="32"/>
      <c r="EK45" s="32">
        <v>4539.08</v>
      </c>
      <c r="EL45" s="32"/>
      <c r="EM45" s="32"/>
      <c r="EN45" s="32">
        <v>4239.8</v>
      </c>
      <c r="EO45" s="42">
        <f t="shared" si="11"/>
        <v>54630.69000000001</v>
      </c>
      <c r="EP45" s="42">
        <f t="shared" si="12"/>
        <v>194172.42</v>
      </c>
      <c r="EQ45" s="32"/>
      <c r="ER45" s="32"/>
      <c r="ES45" s="32">
        <v>5081.93</v>
      </c>
      <c r="ET45" s="32"/>
      <c r="EU45" s="32"/>
      <c r="EV45" s="32">
        <v>5787.25</v>
      </c>
      <c r="EW45" s="32"/>
      <c r="EX45" s="32"/>
      <c r="EY45" s="32">
        <v>5435.42</v>
      </c>
      <c r="EZ45" s="32"/>
      <c r="FA45" s="32"/>
      <c r="FB45" s="32">
        <v>5435.42</v>
      </c>
      <c r="FC45" s="32"/>
      <c r="FD45" s="32"/>
      <c r="FE45" s="32">
        <v>5435.42</v>
      </c>
      <c r="FF45" s="32"/>
      <c r="FG45" s="32"/>
      <c r="FH45" s="32">
        <v>5435.42</v>
      </c>
      <c r="FI45" s="32"/>
      <c r="FJ45" s="32"/>
      <c r="FK45" s="32">
        <v>5435.42</v>
      </c>
      <c r="FL45" s="32"/>
      <c r="FM45" s="32"/>
      <c r="FN45" s="32">
        <v>5435.42</v>
      </c>
      <c r="FO45" s="32"/>
      <c r="FP45" s="32"/>
      <c r="FQ45" s="68">
        <v>5435.42</v>
      </c>
      <c r="FR45" s="74"/>
      <c r="FS45" s="74"/>
      <c r="FT45" s="32">
        <v>5435.42</v>
      </c>
      <c r="FU45" s="74"/>
      <c r="FV45" s="74"/>
      <c r="FW45" s="32">
        <v>5435.42</v>
      </c>
      <c r="FX45" s="74"/>
      <c r="FY45" s="74"/>
      <c r="FZ45" s="32">
        <v>5435.42</v>
      </c>
      <c r="GA45" s="25">
        <f t="shared" si="10"/>
        <v>65223.37999999999</v>
      </c>
    </row>
    <row r="46" spans="1:183" s="94" customFormat="1" ht="12.75">
      <c r="A46" s="76" t="s">
        <v>53</v>
      </c>
      <c r="B46" s="90"/>
      <c r="C46" s="90">
        <v>2719</v>
      </c>
      <c r="D46" s="90"/>
      <c r="E46" s="90">
        <v>2622.35</v>
      </c>
      <c r="F46" s="90"/>
      <c r="G46" s="91">
        <v>2708.08</v>
      </c>
      <c r="H46" s="91"/>
      <c r="I46" s="91">
        <v>2684.31</v>
      </c>
      <c r="J46" s="91"/>
      <c r="K46" s="91">
        <v>2637.85</v>
      </c>
      <c r="L46" s="91"/>
      <c r="M46" s="91">
        <v>2647.26</v>
      </c>
      <c r="N46" s="91"/>
      <c r="O46" s="91">
        <v>2631.93</v>
      </c>
      <c r="P46" s="91"/>
      <c r="Q46" s="91">
        <v>2135.82</v>
      </c>
      <c r="R46" s="91"/>
      <c r="S46" s="80">
        <f aca="true" t="shared" si="23" ref="S46:S52">C46+E46+G46+I46+K46+M46+O46+Q46</f>
        <v>20786.6</v>
      </c>
      <c r="T46" s="82"/>
      <c r="U46" s="82"/>
      <c r="V46" s="82">
        <v>2781.16</v>
      </c>
      <c r="W46" s="82"/>
      <c r="X46" s="82"/>
      <c r="Y46" s="82">
        <v>2704.45</v>
      </c>
      <c r="Z46" s="82"/>
      <c r="AA46" s="82"/>
      <c r="AB46" s="82">
        <v>2665.82</v>
      </c>
      <c r="AC46" s="82"/>
      <c r="AD46" s="82"/>
      <c r="AE46" s="82">
        <v>2737.67</v>
      </c>
      <c r="AF46" s="82">
        <f t="shared" si="1"/>
        <v>31675.699999999997</v>
      </c>
      <c r="AG46" s="82"/>
      <c r="AH46" s="82"/>
      <c r="AI46" s="82">
        <v>3725.23</v>
      </c>
      <c r="AJ46" s="82"/>
      <c r="AK46" s="82"/>
      <c r="AL46" s="82">
        <v>3756.2</v>
      </c>
      <c r="AM46" s="82"/>
      <c r="AN46" s="82"/>
      <c r="AO46" s="82">
        <v>3913.15</v>
      </c>
      <c r="AP46" s="82"/>
      <c r="AQ46" s="82"/>
      <c r="AR46" s="82">
        <v>3857.65</v>
      </c>
      <c r="AS46" s="82"/>
      <c r="AT46" s="82"/>
      <c r="AU46" s="82">
        <v>3836.79</v>
      </c>
      <c r="AV46" s="82"/>
      <c r="AW46" s="82"/>
      <c r="AX46" s="82">
        <v>3925.97</v>
      </c>
      <c r="AY46" s="82"/>
      <c r="AZ46" s="82"/>
      <c r="BA46" s="82">
        <v>3729.03</v>
      </c>
      <c r="BB46" s="82"/>
      <c r="BC46" s="82"/>
      <c r="BD46" s="82">
        <v>3879.28</v>
      </c>
      <c r="BE46" s="82"/>
      <c r="BF46" s="82"/>
      <c r="BG46" s="82">
        <v>4003.53</v>
      </c>
      <c r="BH46" s="82"/>
      <c r="BI46" s="82"/>
      <c r="BJ46" s="82">
        <v>4029.93</v>
      </c>
      <c r="BK46" s="82"/>
      <c r="BL46" s="82"/>
      <c r="BM46" s="82">
        <v>3913.57</v>
      </c>
      <c r="BN46" s="82"/>
      <c r="BO46" s="82"/>
      <c r="BP46" s="82">
        <v>3961.54</v>
      </c>
      <c r="BQ46" s="82">
        <f t="shared" si="2"/>
        <v>46531.87</v>
      </c>
      <c r="BR46" s="82">
        <f t="shared" si="3"/>
        <v>78207.57</v>
      </c>
      <c r="BS46" s="82"/>
      <c r="BT46" s="82"/>
      <c r="BU46" s="82">
        <v>4485.37</v>
      </c>
      <c r="BV46" s="82"/>
      <c r="BW46" s="82"/>
      <c r="BX46" s="82">
        <v>4363.32</v>
      </c>
      <c r="BY46" s="82"/>
      <c r="BZ46" s="82"/>
      <c r="CA46" s="82">
        <v>4286.67</v>
      </c>
      <c r="CB46" s="82"/>
      <c r="CC46" s="82"/>
      <c r="CD46" s="82">
        <v>4514.94</v>
      </c>
      <c r="CE46" s="82"/>
      <c r="CF46" s="82"/>
      <c r="CG46" s="82">
        <v>4339.02</v>
      </c>
      <c r="CH46" s="82"/>
      <c r="CI46" s="82"/>
      <c r="CJ46" s="82">
        <v>4466.75</v>
      </c>
      <c r="CK46" s="82"/>
      <c r="CL46" s="82"/>
      <c r="CM46" s="82">
        <v>4527</v>
      </c>
      <c r="CN46" s="82"/>
      <c r="CO46" s="82"/>
      <c r="CP46" s="82">
        <v>4485.85</v>
      </c>
      <c r="CQ46" s="82"/>
      <c r="CR46" s="82"/>
      <c r="CS46" s="82">
        <v>4457.82</v>
      </c>
      <c r="CT46" s="82"/>
      <c r="CU46" s="82"/>
      <c r="CV46" s="82">
        <v>4531.4</v>
      </c>
      <c r="CW46" s="82"/>
      <c r="CX46" s="82"/>
      <c r="CY46" s="82">
        <v>4543.91</v>
      </c>
      <c r="CZ46" s="82"/>
      <c r="DA46" s="82"/>
      <c r="DB46" s="82">
        <v>4452.99</v>
      </c>
      <c r="DC46" s="84">
        <f t="shared" si="4"/>
        <v>53455.04000000001</v>
      </c>
      <c r="DD46" s="85">
        <f t="shared" si="5"/>
        <v>131662.61000000002</v>
      </c>
      <c r="DE46" s="82"/>
      <c r="DF46" s="82"/>
      <c r="DG46" s="82">
        <v>4498.86</v>
      </c>
      <c r="DH46" s="82"/>
      <c r="DI46" s="82"/>
      <c r="DJ46" s="82">
        <v>4604.84</v>
      </c>
      <c r="DK46" s="82"/>
      <c r="DL46" s="82"/>
      <c r="DM46" s="82">
        <v>4659.76</v>
      </c>
      <c r="DN46" s="82"/>
      <c r="DO46" s="82"/>
      <c r="DP46" s="82">
        <v>4487.59</v>
      </c>
      <c r="DQ46" s="82"/>
      <c r="DR46" s="82"/>
      <c r="DS46" s="82">
        <v>4618.89</v>
      </c>
      <c r="DT46" s="82"/>
      <c r="DU46" s="82"/>
      <c r="DV46" s="82">
        <v>4613.9</v>
      </c>
      <c r="DW46" s="82"/>
      <c r="DX46" s="82"/>
      <c r="DY46" s="82">
        <v>4610.58</v>
      </c>
      <c r="DZ46" s="82"/>
      <c r="EA46" s="82"/>
      <c r="EB46" s="82">
        <v>4601.83</v>
      </c>
      <c r="EC46" s="82"/>
      <c r="ED46" s="82"/>
      <c r="EE46" s="82">
        <v>4588.96</v>
      </c>
      <c r="EF46" s="82"/>
      <c r="EG46" s="82"/>
      <c r="EH46" s="82">
        <v>4566.6</v>
      </c>
      <c r="EI46" s="82"/>
      <c r="EJ46" s="82"/>
      <c r="EK46" s="82">
        <v>4539.08</v>
      </c>
      <c r="EL46" s="82"/>
      <c r="EM46" s="82"/>
      <c r="EN46" s="82">
        <v>4239.8</v>
      </c>
      <c r="EO46" s="83">
        <f t="shared" si="11"/>
        <v>54630.69000000001</v>
      </c>
      <c r="EP46" s="83">
        <f t="shared" si="12"/>
        <v>186293.30000000002</v>
      </c>
      <c r="EQ46" s="82"/>
      <c r="ER46" s="82"/>
      <c r="ES46" s="82">
        <v>5081.93</v>
      </c>
      <c r="ET46" s="82"/>
      <c r="EU46" s="82"/>
      <c r="EV46" s="82">
        <v>5787.25</v>
      </c>
      <c r="EW46" s="82"/>
      <c r="EX46" s="82"/>
      <c r="EY46" s="82">
        <v>5435.42</v>
      </c>
      <c r="EZ46" s="82"/>
      <c r="FA46" s="82"/>
      <c r="FB46" s="82">
        <v>5435.42</v>
      </c>
      <c r="FC46" s="82"/>
      <c r="FD46" s="82"/>
      <c r="FE46" s="82">
        <v>5435.42</v>
      </c>
      <c r="FF46" s="82"/>
      <c r="FG46" s="82"/>
      <c r="FH46" s="82">
        <v>5435.42</v>
      </c>
      <c r="FI46" s="82"/>
      <c r="FJ46" s="82"/>
      <c r="FK46" s="82">
        <v>5435.42</v>
      </c>
      <c r="FL46" s="82"/>
      <c r="FM46" s="82"/>
      <c r="FN46" s="82">
        <v>5435.42</v>
      </c>
      <c r="FO46" s="82"/>
      <c r="FP46" s="82"/>
      <c r="FQ46" s="92">
        <v>5435.42</v>
      </c>
      <c r="FR46" s="93"/>
      <c r="FS46" s="93"/>
      <c r="FT46" s="82">
        <v>5435.42</v>
      </c>
      <c r="FU46" s="93"/>
      <c r="FV46" s="93"/>
      <c r="FW46" s="82">
        <v>5435.42</v>
      </c>
      <c r="FX46" s="93"/>
      <c r="FY46" s="93"/>
      <c r="FZ46" s="82">
        <v>5435.42</v>
      </c>
      <c r="GA46" s="112">
        <f t="shared" si="10"/>
        <v>65223.37999999999</v>
      </c>
    </row>
    <row r="47" spans="1:183" s="94" customFormat="1" ht="12.75">
      <c r="A47" s="76" t="s">
        <v>48</v>
      </c>
      <c r="B47" s="90"/>
      <c r="C47" s="90">
        <f>558.6+1699.37</f>
        <v>2257.97</v>
      </c>
      <c r="D47" s="90"/>
      <c r="E47" s="90">
        <f>546.63+2304.44</f>
        <v>2851.07</v>
      </c>
      <c r="F47" s="90"/>
      <c r="G47" s="91">
        <f>561.17+1928.68</f>
        <v>2489.85</v>
      </c>
      <c r="H47" s="91"/>
      <c r="I47" s="91">
        <f>541.87+2159.96</f>
        <v>2701.83</v>
      </c>
      <c r="J47" s="91"/>
      <c r="K47" s="91">
        <f>578.82+2380.99</f>
        <v>2959.81</v>
      </c>
      <c r="L47" s="91"/>
      <c r="M47" s="91">
        <f>570.96+2065.34</f>
        <v>2636.3</v>
      </c>
      <c r="N47" s="91"/>
      <c r="O47" s="91">
        <f>568.44+2076.78</f>
        <v>2645.2200000000003</v>
      </c>
      <c r="P47" s="91"/>
      <c r="Q47" s="91">
        <f>548.78+1741.47</f>
        <v>2290.25</v>
      </c>
      <c r="R47" s="91"/>
      <c r="S47" s="80">
        <f t="shared" si="23"/>
        <v>20832.3</v>
      </c>
      <c r="T47" s="82"/>
      <c r="U47" s="82"/>
      <c r="V47" s="82">
        <v>2840.85</v>
      </c>
      <c r="W47" s="82"/>
      <c r="X47" s="82"/>
      <c r="Y47" s="82">
        <v>1098.45</v>
      </c>
      <c r="Z47" s="82"/>
      <c r="AA47" s="82"/>
      <c r="AB47" s="82">
        <v>2270.76</v>
      </c>
      <c r="AC47" s="82"/>
      <c r="AD47" s="82"/>
      <c r="AE47" s="82">
        <v>1749.03</v>
      </c>
      <c r="AF47" s="82">
        <f t="shared" si="1"/>
        <v>28791.39</v>
      </c>
      <c r="AG47" s="82"/>
      <c r="AH47" s="82"/>
      <c r="AI47" s="82">
        <v>2319.83</v>
      </c>
      <c r="AJ47" s="82"/>
      <c r="AK47" s="82"/>
      <c r="AL47" s="82">
        <v>2632.14</v>
      </c>
      <c r="AM47" s="82"/>
      <c r="AN47" s="82"/>
      <c r="AO47" s="82">
        <f>787.4+3195.34</f>
        <v>3982.7400000000002</v>
      </c>
      <c r="AP47" s="82"/>
      <c r="AQ47" s="82"/>
      <c r="AR47" s="82">
        <f>794.16+2641.44</f>
        <v>3435.6</v>
      </c>
      <c r="AS47" s="82"/>
      <c r="AT47" s="82"/>
      <c r="AU47" s="82">
        <f>783.13+2859.36</f>
        <v>3642.4900000000002</v>
      </c>
      <c r="AV47" s="82"/>
      <c r="AW47" s="82"/>
      <c r="AX47" s="82">
        <f>773.52+4084.61</f>
        <v>4858.13</v>
      </c>
      <c r="AY47" s="82"/>
      <c r="AZ47" s="82"/>
      <c r="BA47" s="82">
        <f>772.1+2821.06</f>
        <v>3593.16</v>
      </c>
      <c r="BB47" s="82"/>
      <c r="BC47" s="82"/>
      <c r="BD47" s="82">
        <v>3348.2</v>
      </c>
      <c r="BE47" s="82"/>
      <c r="BF47" s="82"/>
      <c r="BG47" s="82">
        <v>3379.97</v>
      </c>
      <c r="BH47" s="82"/>
      <c r="BI47" s="82"/>
      <c r="BJ47" s="82">
        <v>3983.28</v>
      </c>
      <c r="BK47" s="82"/>
      <c r="BL47" s="82"/>
      <c r="BM47" s="82">
        <v>4108.1</v>
      </c>
      <c r="BN47" s="82"/>
      <c r="BO47" s="82"/>
      <c r="BP47" s="82">
        <v>3925.63</v>
      </c>
      <c r="BQ47" s="82">
        <f t="shared" si="2"/>
        <v>43209.27</v>
      </c>
      <c r="BR47" s="82">
        <f t="shared" si="3"/>
        <v>72000.66</v>
      </c>
      <c r="BS47" s="82"/>
      <c r="BT47" s="82"/>
      <c r="BU47" s="82">
        <v>3812.75</v>
      </c>
      <c r="BV47" s="82"/>
      <c r="BW47" s="82"/>
      <c r="BX47" s="82">
        <v>4439</v>
      </c>
      <c r="BY47" s="82"/>
      <c r="BZ47" s="82"/>
      <c r="CA47" s="82">
        <v>4688.56</v>
      </c>
      <c r="CB47" s="82"/>
      <c r="CC47" s="82"/>
      <c r="CD47" s="82">
        <v>4252.09</v>
      </c>
      <c r="CE47" s="82"/>
      <c r="CF47" s="82"/>
      <c r="CG47" s="82">
        <v>4697.36</v>
      </c>
      <c r="CH47" s="82"/>
      <c r="CI47" s="82"/>
      <c r="CJ47" s="82">
        <v>4475.23</v>
      </c>
      <c r="CK47" s="82"/>
      <c r="CL47" s="82"/>
      <c r="CM47" s="82">
        <v>4589.71</v>
      </c>
      <c r="CN47" s="82"/>
      <c r="CO47" s="82"/>
      <c r="CP47" s="82">
        <v>4404.5</v>
      </c>
      <c r="CQ47" s="82"/>
      <c r="CR47" s="82"/>
      <c r="CS47" s="82">
        <v>4472.04</v>
      </c>
      <c r="CT47" s="82"/>
      <c r="CU47" s="82"/>
      <c r="CV47" s="82">
        <v>4257.3</v>
      </c>
      <c r="CW47" s="82"/>
      <c r="CX47" s="82"/>
      <c r="CY47" s="82">
        <v>4742.32</v>
      </c>
      <c r="CZ47" s="82"/>
      <c r="DA47" s="82"/>
      <c r="DB47" s="82">
        <v>4266.76</v>
      </c>
      <c r="DC47" s="84">
        <f t="shared" si="4"/>
        <v>53097.619999999995</v>
      </c>
      <c r="DD47" s="85">
        <f t="shared" si="5"/>
        <v>125098.28</v>
      </c>
      <c r="DE47" s="82"/>
      <c r="DF47" s="82"/>
      <c r="DG47" s="82">
        <v>4502.14</v>
      </c>
      <c r="DH47" s="82"/>
      <c r="DI47" s="82"/>
      <c r="DJ47" s="82">
        <v>4367.67</v>
      </c>
      <c r="DK47" s="82"/>
      <c r="DL47" s="82"/>
      <c r="DM47" s="82">
        <v>4616.67</v>
      </c>
      <c r="DN47" s="82"/>
      <c r="DO47" s="82"/>
      <c r="DP47" s="82">
        <v>4490.93</v>
      </c>
      <c r="DQ47" s="82"/>
      <c r="DR47" s="82"/>
      <c r="DS47" s="82">
        <v>4555.79</v>
      </c>
      <c r="DT47" s="82"/>
      <c r="DU47" s="82"/>
      <c r="DV47" s="82">
        <v>4430.85</v>
      </c>
      <c r="DW47" s="82"/>
      <c r="DX47" s="82"/>
      <c r="DY47" s="82">
        <v>4979.02</v>
      </c>
      <c r="DZ47" s="82"/>
      <c r="EA47" s="82"/>
      <c r="EB47" s="82">
        <v>4929.14</v>
      </c>
      <c r="EC47" s="82"/>
      <c r="ED47" s="82"/>
      <c r="EE47" s="82">
        <v>4539.97</v>
      </c>
      <c r="EF47" s="82"/>
      <c r="EG47" s="82"/>
      <c r="EH47" s="82">
        <v>4338.68</v>
      </c>
      <c r="EI47" s="82"/>
      <c r="EJ47" s="82"/>
      <c r="EK47" s="82">
        <v>4582.84</v>
      </c>
      <c r="EL47" s="82"/>
      <c r="EM47" s="82"/>
      <c r="EN47" s="82">
        <v>4681.38</v>
      </c>
      <c r="EO47" s="83">
        <f t="shared" si="11"/>
        <v>55015.08000000001</v>
      </c>
      <c r="EP47" s="83">
        <f t="shared" si="12"/>
        <v>180113.36000000002</v>
      </c>
      <c r="EQ47" s="82"/>
      <c r="ER47" s="82"/>
      <c r="ES47" s="82">
        <v>4638</v>
      </c>
      <c r="ET47" s="82"/>
      <c r="EU47" s="82"/>
      <c r="EV47" s="82">
        <v>4906.79</v>
      </c>
      <c r="EW47" s="82"/>
      <c r="EX47" s="82"/>
      <c r="EY47" s="82">
        <v>5715.76</v>
      </c>
      <c r="EZ47" s="82"/>
      <c r="FA47" s="82"/>
      <c r="FB47" s="82">
        <v>5267.68</v>
      </c>
      <c r="FC47" s="82"/>
      <c r="FD47" s="82"/>
      <c r="FE47" s="82">
        <v>5412.22</v>
      </c>
      <c r="FF47" s="82"/>
      <c r="FG47" s="82"/>
      <c r="FH47" s="82">
        <v>5234.82</v>
      </c>
      <c r="FI47" s="82"/>
      <c r="FJ47" s="82"/>
      <c r="FK47" s="82">
        <v>5271.26</v>
      </c>
      <c r="FL47" s="82"/>
      <c r="FM47" s="82"/>
      <c r="FN47" s="82">
        <v>5394.17</v>
      </c>
      <c r="FO47" s="82"/>
      <c r="FP47" s="82"/>
      <c r="FQ47" s="92">
        <v>5616.48</v>
      </c>
      <c r="FR47" s="93"/>
      <c r="FS47" s="93"/>
      <c r="FT47" s="82">
        <v>5339.56</v>
      </c>
      <c r="FU47" s="93"/>
      <c r="FV47" s="93"/>
      <c r="FW47" s="82">
        <v>6049.84</v>
      </c>
      <c r="FX47" s="93"/>
      <c r="FY47" s="93"/>
      <c r="FZ47" s="82">
        <v>5341.73</v>
      </c>
      <c r="GA47" s="112">
        <f t="shared" si="10"/>
        <v>64188.31</v>
      </c>
    </row>
    <row r="48" spans="1:183" s="5" customFormat="1" ht="12.75">
      <c r="A48" s="36" t="s">
        <v>49</v>
      </c>
      <c r="B48" s="15">
        <v>2271.57</v>
      </c>
      <c r="C48" s="15">
        <f>C46-C47</f>
        <v>461.0300000000002</v>
      </c>
      <c r="D48" s="15"/>
      <c r="E48" s="15">
        <f aca="true" t="shared" si="24" ref="E48:O48">E46-E47</f>
        <v>-228.72000000000025</v>
      </c>
      <c r="F48" s="15"/>
      <c r="G48" s="15">
        <f t="shared" si="24"/>
        <v>218.23000000000002</v>
      </c>
      <c r="H48" s="15"/>
      <c r="I48" s="15">
        <f t="shared" si="24"/>
        <v>-17.519999999999982</v>
      </c>
      <c r="J48" s="15"/>
      <c r="K48" s="15">
        <f t="shared" si="24"/>
        <v>-321.96000000000004</v>
      </c>
      <c r="L48" s="15"/>
      <c r="M48" s="15">
        <f t="shared" si="24"/>
        <v>10.960000000000036</v>
      </c>
      <c r="N48" s="15"/>
      <c r="O48" s="15">
        <f t="shared" si="24"/>
        <v>-13.290000000000418</v>
      </c>
      <c r="P48" s="15"/>
      <c r="Q48" s="15">
        <v>1691.64</v>
      </c>
      <c r="R48" s="15">
        <v>2245.87</v>
      </c>
      <c r="S48" s="17">
        <f t="shared" si="23"/>
        <v>1800.3699999999997</v>
      </c>
      <c r="T48" s="32"/>
      <c r="U48" s="32"/>
      <c r="V48" s="32">
        <f>V46-V47</f>
        <v>-59.690000000000055</v>
      </c>
      <c r="W48" s="32">
        <f aca="true" t="shared" si="25" ref="W48:AL48">W46-W47</f>
        <v>0</v>
      </c>
      <c r="X48" s="32">
        <f t="shared" si="25"/>
        <v>0</v>
      </c>
      <c r="Y48" s="32">
        <f t="shared" si="25"/>
        <v>1605.9999999999998</v>
      </c>
      <c r="Z48" s="32">
        <f t="shared" si="25"/>
        <v>0</v>
      </c>
      <c r="AA48" s="32">
        <f t="shared" si="25"/>
        <v>0</v>
      </c>
      <c r="AB48" s="32">
        <f t="shared" si="25"/>
        <v>395.05999999999995</v>
      </c>
      <c r="AC48" s="32">
        <f t="shared" si="25"/>
        <v>0</v>
      </c>
      <c r="AD48" s="32">
        <f t="shared" si="25"/>
        <v>0</v>
      </c>
      <c r="AE48" s="32">
        <f t="shared" si="25"/>
        <v>988.6400000000001</v>
      </c>
      <c r="AF48" s="32">
        <f t="shared" si="1"/>
        <v>4730.379999999999</v>
      </c>
      <c r="AG48" s="32">
        <f t="shared" si="25"/>
        <v>0</v>
      </c>
      <c r="AH48" s="32">
        <f t="shared" si="25"/>
        <v>0</v>
      </c>
      <c r="AI48" s="32">
        <f t="shared" si="25"/>
        <v>1405.4</v>
      </c>
      <c r="AJ48" s="32">
        <f t="shared" si="25"/>
        <v>0</v>
      </c>
      <c r="AK48" s="32">
        <f t="shared" si="25"/>
        <v>0</v>
      </c>
      <c r="AL48" s="32">
        <f t="shared" si="25"/>
        <v>1124.06</v>
      </c>
      <c r="AM48" s="32"/>
      <c r="AN48" s="32"/>
      <c r="AO48" s="32">
        <f>AO46-AO47</f>
        <v>-69.59000000000015</v>
      </c>
      <c r="AP48" s="32">
        <f aca="true" t="shared" si="26" ref="AP48:AU48">AP46-AP47</f>
        <v>0</v>
      </c>
      <c r="AQ48" s="32">
        <f t="shared" si="26"/>
        <v>0</v>
      </c>
      <c r="AR48" s="32">
        <f t="shared" si="26"/>
        <v>422.0500000000002</v>
      </c>
      <c r="AS48" s="32">
        <f t="shared" si="26"/>
        <v>0</v>
      </c>
      <c r="AT48" s="32">
        <f t="shared" si="26"/>
        <v>0</v>
      </c>
      <c r="AU48" s="32">
        <f t="shared" si="26"/>
        <v>194.29999999999973</v>
      </c>
      <c r="AV48" s="32"/>
      <c r="AW48" s="32"/>
      <c r="AX48" s="32">
        <f>AX46-AX47</f>
        <v>-932.1600000000003</v>
      </c>
      <c r="AY48" s="32">
        <f aca="true" t="shared" si="27" ref="AY48:BD48">AY46-AY47</f>
        <v>0</v>
      </c>
      <c r="AZ48" s="32">
        <f t="shared" si="27"/>
        <v>0</v>
      </c>
      <c r="BA48" s="32">
        <f t="shared" si="27"/>
        <v>135.87000000000035</v>
      </c>
      <c r="BB48" s="32">
        <f t="shared" si="27"/>
        <v>0</v>
      </c>
      <c r="BC48" s="32">
        <f t="shared" si="27"/>
        <v>0</v>
      </c>
      <c r="BD48" s="32">
        <f t="shared" si="27"/>
        <v>531.0800000000004</v>
      </c>
      <c r="BE48" s="32">
        <f aca="true" t="shared" si="28" ref="BE48:BM48">BE46-BE47</f>
        <v>0</v>
      </c>
      <c r="BF48" s="32">
        <f t="shared" si="28"/>
        <v>0</v>
      </c>
      <c r="BG48" s="32">
        <f t="shared" si="28"/>
        <v>623.5600000000004</v>
      </c>
      <c r="BH48" s="32">
        <f t="shared" si="28"/>
        <v>0</v>
      </c>
      <c r="BI48" s="32">
        <f t="shared" si="28"/>
        <v>0</v>
      </c>
      <c r="BJ48" s="32">
        <f t="shared" si="28"/>
        <v>46.649999999999636</v>
      </c>
      <c r="BK48" s="32">
        <f t="shared" si="28"/>
        <v>0</v>
      </c>
      <c r="BL48" s="32">
        <f t="shared" si="28"/>
        <v>0</v>
      </c>
      <c r="BM48" s="32">
        <f t="shared" si="28"/>
        <v>-194.5300000000002</v>
      </c>
      <c r="BN48" s="32">
        <f>BN46-BN47</f>
        <v>0</v>
      </c>
      <c r="BO48" s="32">
        <f>BO46-BO47</f>
        <v>0</v>
      </c>
      <c r="BP48" s="32">
        <f>BP46-BP47</f>
        <v>35.909999999999854</v>
      </c>
      <c r="BQ48" s="32">
        <f t="shared" si="2"/>
        <v>3322.6</v>
      </c>
      <c r="BR48" s="32">
        <f t="shared" si="3"/>
        <v>8052.98</v>
      </c>
      <c r="BS48" s="32"/>
      <c r="BT48" s="32"/>
      <c r="BU48" s="32">
        <f>BU46-BU47</f>
        <v>672.6199999999999</v>
      </c>
      <c r="BV48" s="32"/>
      <c r="BW48" s="32"/>
      <c r="BX48" s="32">
        <f>BX46-BX47</f>
        <v>-75.68000000000029</v>
      </c>
      <c r="BY48" s="32"/>
      <c r="BZ48" s="32"/>
      <c r="CA48" s="32">
        <f>CA46-CA47</f>
        <v>-401.8900000000003</v>
      </c>
      <c r="CB48" s="32"/>
      <c r="CC48" s="32"/>
      <c r="CD48" s="32">
        <f>CD46-CD47</f>
        <v>262.84999999999945</v>
      </c>
      <c r="CE48" s="32"/>
      <c r="CF48" s="32"/>
      <c r="CG48" s="32">
        <f>CG46-CG47</f>
        <v>-358.33999999999924</v>
      </c>
      <c r="CH48" s="32"/>
      <c r="CI48" s="32"/>
      <c r="CJ48" s="32">
        <f>CJ46-CJ47</f>
        <v>-8.479999999999563</v>
      </c>
      <c r="CK48" s="32"/>
      <c r="CL48" s="32"/>
      <c r="CM48" s="32">
        <f>CM46-CM47</f>
        <v>-62.710000000000036</v>
      </c>
      <c r="CN48" s="32"/>
      <c r="CO48" s="32"/>
      <c r="CP48" s="32">
        <f>CP46-CP47</f>
        <v>81.35000000000036</v>
      </c>
      <c r="CQ48" s="32"/>
      <c r="CR48" s="32"/>
      <c r="CS48" s="32">
        <f>CS46-CS47</f>
        <v>-14.220000000000255</v>
      </c>
      <c r="CT48" s="32"/>
      <c r="CU48" s="32"/>
      <c r="CV48" s="32">
        <f>CV46-CV47</f>
        <v>274.09999999999945</v>
      </c>
      <c r="CW48" s="32"/>
      <c r="CX48" s="32"/>
      <c r="CY48" s="32">
        <f>CY46-CY47</f>
        <v>-198.40999999999985</v>
      </c>
      <c r="CZ48" s="32"/>
      <c r="DA48" s="32"/>
      <c r="DB48" s="32">
        <f>DB46-DB47</f>
        <v>186.22999999999956</v>
      </c>
      <c r="DC48" s="10">
        <f t="shared" si="4"/>
        <v>357.41999999999916</v>
      </c>
      <c r="DD48" s="34">
        <f t="shared" si="5"/>
        <v>8410.399999999998</v>
      </c>
      <c r="DE48" s="32"/>
      <c r="DF48" s="32"/>
      <c r="DG48" s="32">
        <f>DG46-DG47</f>
        <v>-3.280000000000655</v>
      </c>
      <c r="DH48" s="32"/>
      <c r="DI48" s="32"/>
      <c r="DJ48" s="32">
        <f>DJ46-DJ47</f>
        <v>237.17000000000007</v>
      </c>
      <c r="DK48" s="32"/>
      <c r="DL48" s="32"/>
      <c r="DM48" s="32">
        <f>DM46-DM47</f>
        <v>43.090000000000146</v>
      </c>
      <c r="DN48" s="32"/>
      <c r="DO48" s="32"/>
      <c r="DP48" s="32">
        <f>DP46-DP47</f>
        <v>-3.3400000000001455</v>
      </c>
      <c r="DQ48" s="32"/>
      <c r="DR48" s="32"/>
      <c r="DS48" s="32">
        <f>DS46-DS47</f>
        <v>63.100000000000364</v>
      </c>
      <c r="DT48" s="32"/>
      <c r="DU48" s="32"/>
      <c r="DV48" s="32">
        <f>DV46-DV47</f>
        <v>183.04999999999927</v>
      </c>
      <c r="DW48" s="32"/>
      <c r="DX48" s="32"/>
      <c r="DY48" s="32">
        <f>DY46-DY47</f>
        <v>-368.4400000000005</v>
      </c>
      <c r="DZ48" s="32"/>
      <c r="EA48" s="32"/>
      <c r="EB48" s="32">
        <f>EB46-EB47</f>
        <v>-327.3100000000004</v>
      </c>
      <c r="EC48" s="32"/>
      <c r="ED48" s="32"/>
      <c r="EE48" s="32">
        <f>EE46-EE47</f>
        <v>48.98999999999978</v>
      </c>
      <c r="EF48" s="32"/>
      <c r="EG48" s="32"/>
      <c r="EH48" s="32">
        <f>EH46-EH47</f>
        <v>227.92000000000007</v>
      </c>
      <c r="EI48" s="32"/>
      <c r="EJ48" s="32"/>
      <c r="EK48" s="32">
        <f>EK46-EK47</f>
        <v>-43.76000000000022</v>
      </c>
      <c r="EL48" s="32"/>
      <c r="EM48" s="32"/>
      <c r="EN48" s="32">
        <f>EN46-EN47</f>
        <v>-441.5799999999999</v>
      </c>
      <c r="EO48" s="42">
        <f t="shared" si="11"/>
        <v>-384.39000000000215</v>
      </c>
      <c r="EP48" s="42">
        <f t="shared" si="12"/>
        <v>8026.009999999996</v>
      </c>
      <c r="EQ48" s="32"/>
      <c r="ER48" s="32"/>
      <c r="ES48" s="32">
        <f>ES46-ES47</f>
        <v>443.9300000000003</v>
      </c>
      <c r="ET48" s="32"/>
      <c r="EU48" s="32"/>
      <c r="EV48" s="32">
        <f>EV46-EV47</f>
        <v>880.46</v>
      </c>
      <c r="EW48" s="32"/>
      <c r="EX48" s="32"/>
      <c r="EY48" s="32">
        <f>EY46-EY47</f>
        <v>-280.34000000000015</v>
      </c>
      <c r="EZ48" s="32"/>
      <c r="FA48" s="32"/>
      <c r="FB48" s="32">
        <f>FB46-FB47</f>
        <v>167.73999999999978</v>
      </c>
      <c r="FC48" s="32"/>
      <c r="FD48" s="32"/>
      <c r="FE48" s="32">
        <f>FE46-FE47</f>
        <v>23.199999999999818</v>
      </c>
      <c r="FF48" s="32"/>
      <c r="FG48" s="32"/>
      <c r="FH48" s="32">
        <f>FH46-FH47</f>
        <v>200.60000000000036</v>
      </c>
      <c r="FI48" s="32"/>
      <c r="FJ48" s="32"/>
      <c r="FK48" s="32">
        <f>FK46-FK47</f>
        <v>164.15999999999985</v>
      </c>
      <c r="FL48" s="32"/>
      <c r="FM48" s="32"/>
      <c r="FN48" s="32">
        <f>FN46-FN47</f>
        <v>41.25</v>
      </c>
      <c r="FO48" s="32"/>
      <c r="FP48" s="32"/>
      <c r="FQ48" s="68">
        <f>FQ46-FQ47</f>
        <v>-181.0599999999995</v>
      </c>
      <c r="FR48" s="74"/>
      <c r="FS48" s="74"/>
      <c r="FT48" s="32">
        <f>FT46-FT47</f>
        <v>95.85999999999967</v>
      </c>
      <c r="FU48" s="74"/>
      <c r="FV48" s="74"/>
      <c r="FW48" s="32">
        <f>FW46-FW47</f>
        <v>-614.4200000000001</v>
      </c>
      <c r="FX48" s="74"/>
      <c r="FY48" s="74"/>
      <c r="FZ48" s="32">
        <f>FZ46-FZ47</f>
        <v>93.69000000000051</v>
      </c>
      <c r="GA48" s="25">
        <f t="shared" si="10"/>
        <v>1035.0700000000006</v>
      </c>
    </row>
    <row r="49" spans="1:183" s="5" customFormat="1" ht="22.5" hidden="1">
      <c r="A49" s="36" t="s">
        <v>54</v>
      </c>
      <c r="B49" s="15"/>
      <c r="C49" s="15"/>
      <c r="D49" s="15"/>
      <c r="E49" s="15"/>
      <c r="F49" s="15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v>1800.37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2">
        <f t="shared" si="1"/>
        <v>1800.37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32">
        <f t="shared" si="2"/>
        <v>0</v>
      </c>
      <c r="BR49" s="32">
        <f t="shared" si="3"/>
        <v>1800.37</v>
      </c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0">
        <f t="shared" si="4"/>
        <v>0</v>
      </c>
      <c r="DD49" s="34">
        <f t="shared" si="5"/>
        <v>1800.37</v>
      </c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42">
        <f t="shared" si="11"/>
        <v>0</v>
      </c>
      <c r="EP49" s="42">
        <f t="shared" si="12"/>
        <v>1800.37</v>
      </c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56"/>
      <c r="FR49" s="74"/>
      <c r="FS49" s="74"/>
      <c r="FT49" s="17"/>
      <c r="FU49" s="74"/>
      <c r="FV49" s="74"/>
      <c r="FW49" s="17"/>
      <c r="FX49" s="74"/>
      <c r="FY49" s="74"/>
      <c r="FZ49" s="17"/>
      <c r="GA49" s="25">
        <f t="shared" si="10"/>
        <v>0</v>
      </c>
    </row>
    <row r="50" spans="1:183" s="5" customFormat="1" ht="22.5">
      <c r="A50" s="36" t="s">
        <v>51</v>
      </c>
      <c r="B50" s="15"/>
      <c r="C50" s="16">
        <f>C47-C45</f>
        <v>-503.1100000000001</v>
      </c>
      <c r="D50" s="16">
        <f aca="true" t="shared" si="29" ref="D50:Q50">D47-D45</f>
        <v>0</v>
      </c>
      <c r="E50" s="16">
        <f t="shared" si="29"/>
        <v>185.75</v>
      </c>
      <c r="F50" s="16">
        <f t="shared" si="29"/>
        <v>0</v>
      </c>
      <c r="G50" s="16">
        <f t="shared" si="29"/>
        <v>-271.23</v>
      </c>
      <c r="H50" s="16">
        <f t="shared" si="29"/>
        <v>0</v>
      </c>
      <c r="I50" s="16">
        <f t="shared" si="29"/>
        <v>-59.25</v>
      </c>
      <c r="J50" s="16">
        <f t="shared" si="29"/>
        <v>0</v>
      </c>
      <c r="K50" s="16">
        <f t="shared" si="29"/>
        <v>230.6500000000001</v>
      </c>
      <c r="L50" s="16">
        <f t="shared" si="29"/>
        <v>0</v>
      </c>
      <c r="M50" s="16">
        <f t="shared" si="29"/>
        <v>-44.98000000000002</v>
      </c>
      <c r="N50" s="16">
        <f t="shared" si="29"/>
        <v>0</v>
      </c>
      <c r="O50" s="16">
        <f t="shared" si="29"/>
        <v>-52.01999999999953</v>
      </c>
      <c r="P50" s="16">
        <f t="shared" si="29"/>
        <v>0</v>
      </c>
      <c r="Q50" s="16">
        <f t="shared" si="29"/>
        <v>-359.1100000000001</v>
      </c>
      <c r="R50" s="16"/>
      <c r="S50" s="17">
        <f t="shared" si="23"/>
        <v>-873.2999999999997</v>
      </c>
      <c r="T50" s="37"/>
      <c r="U50" s="37"/>
      <c r="V50" s="37">
        <f>V47-V45</f>
        <v>-2275.2599999999998</v>
      </c>
      <c r="W50" s="37">
        <f aca="true" t="shared" si="30" ref="W50:AL50">W47-W45</f>
        <v>0</v>
      </c>
      <c r="X50" s="37">
        <f t="shared" si="30"/>
        <v>0</v>
      </c>
      <c r="Y50" s="37">
        <f t="shared" si="30"/>
        <v>-3265.5</v>
      </c>
      <c r="Z50" s="37">
        <f t="shared" si="30"/>
        <v>0</v>
      </c>
      <c r="AA50" s="37">
        <f t="shared" si="30"/>
        <v>0</v>
      </c>
      <c r="AB50" s="37">
        <f t="shared" si="30"/>
        <v>-2091.5</v>
      </c>
      <c r="AC50" s="37">
        <f t="shared" si="30"/>
        <v>0</v>
      </c>
      <c r="AD50" s="37">
        <f t="shared" si="30"/>
        <v>0</v>
      </c>
      <c r="AE50" s="37">
        <f t="shared" si="30"/>
        <v>-2257.87</v>
      </c>
      <c r="AF50" s="32">
        <f t="shared" si="1"/>
        <v>-10763.43</v>
      </c>
      <c r="AG50" s="37">
        <f t="shared" si="30"/>
        <v>0</v>
      </c>
      <c r="AH50" s="37">
        <f t="shared" si="30"/>
        <v>0</v>
      </c>
      <c r="AI50" s="37">
        <f t="shared" si="30"/>
        <v>-1405.4</v>
      </c>
      <c r="AJ50" s="37">
        <f t="shared" si="30"/>
        <v>0</v>
      </c>
      <c r="AK50" s="37">
        <f t="shared" si="30"/>
        <v>0</v>
      </c>
      <c r="AL50" s="37">
        <f t="shared" si="30"/>
        <v>-1124.06</v>
      </c>
      <c r="AM50" s="37"/>
      <c r="AN50" s="37"/>
      <c r="AO50" s="32">
        <f>AO47-AO45</f>
        <v>69.59000000000015</v>
      </c>
      <c r="AP50" s="32">
        <f aca="true" t="shared" si="31" ref="AP50:AU50">AP47-AP45</f>
        <v>0</v>
      </c>
      <c r="AQ50" s="32">
        <f t="shared" si="31"/>
        <v>0</v>
      </c>
      <c r="AR50" s="32">
        <f t="shared" si="31"/>
        <v>-422.0500000000002</v>
      </c>
      <c r="AS50" s="32">
        <f t="shared" si="31"/>
        <v>0</v>
      </c>
      <c r="AT50" s="32">
        <f t="shared" si="31"/>
        <v>0</v>
      </c>
      <c r="AU50" s="32">
        <f t="shared" si="31"/>
        <v>-194.29999999999973</v>
      </c>
      <c r="AV50" s="32"/>
      <c r="AW50" s="32"/>
      <c r="AX50" s="32">
        <f>AX47-AX45</f>
        <v>932.1600000000003</v>
      </c>
      <c r="AY50" s="32">
        <f aca="true" t="shared" si="32" ref="AY50:BD50">AY47-AY45</f>
        <v>0</v>
      </c>
      <c r="AZ50" s="32">
        <f t="shared" si="32"/>
        <v>0</v>
      </c>
      <c r="BA50" s="32">
        <f t="shared" si="32"/>
        <v>-135.87000000000035</v>
      </c>
      <c r="BB50" s="32">
        <f t="shared" si="32"/>
        <v>0</v>
      </c>
      <c r="BC50" s="32">
        <f t="shared" si="32"/>
        <v>0</v>
      </c>
      <c r="BD50" s="32">
        <f t="shared" si="32"/>
        <v>-531.0800000000004</v>
      </c>
      <c r="BE50" s="32">
        <f aca="true" t="shared" si="33" ref="BE50:BM50">BE47-BE45</f>
        <v>0</v>
      </c>
      <c r="BF50" s="32">
        <f t="shared" si="33"/>
        <v>0</v>
      </c>
      <c r="BG50" s="32">
        <f t="shared" si="33"/>
        <v>-623.5600000000004</v>
      </c>
      <c r="BH50" s="32">
        <f t="shared" si="33"/>
        <v>0</v>
      </c>
      <c r="BI50" s="32">
        <f t="shared" si="33"/>
        <v>0</v>
      </c>
      <c r="BJ50" s="32">
        <f t="shared" si="33"/>
        <v>-46.649999999999636</v>
      </c>
      <c r="BK50" s="32">
        <f t="shared" si="33"/>
        <v>0</v>
      </c>
      <c r="BL50" s="32">
        <f t="shared" si="33"/>
        <v>0</v>
      </c>
      <c r="BM50" s="32">
        <f t="shared" si="33"/>
        <v>194.5300000000002</v>
      </c>
      <c r="BN50" s="32">
        <f>BN47-BN45</f>
        <v>0</v>
      </c>
      <c r="BO50" s="32">
        <f>BO47-BO45</f>
        <v>0</v>
      </c>
      <c r="BP50" s="32">
        <f>BP47-BP45</f>
        <v>-35.909999999999854</v>
      </c>
      <c r="BQ50" s="32">
        <f t="shared" si="2"/>
        <v>-3322.6</v>
      </c>
      <c r="BR50" s="32">
        <f t="shared" si="3"/>
        <v>-14086.03</v>
      </c>
      <c r="BS50" s="32"/>
      <c r="BT50" s="32"/>
      <c r="BU50" s="32">
        <f>BU47-BU45</f>
        <v>-672.6199999999999</v>
      </c>
      <c r="BV50" s="32"/>
      <c r="BW50" s="32"/>
      <c r="BX50" s="32">
        <f>BX47-BX45</f>
        <v>75.68000000000029</v>
      </c>
      <c r="BY50" s="32"/>
      <c r="BZ50" s="32"/>
      <c r="CA50" s="32">
        <f>CA47-CA45</f>
        <v>401.8900000000003</v>
      </c>
      <c r="CB50" s="32"/>
      <c r="CC50" s="32"/>
      <c r="CD50" s="32">
        <f>CD47-CD45</f>
        <v>-262.84999999999945</v>
      </c>
      <c r="CE50" s="32"/>
      <c r="CF50" s="32"/>
      <c r="CG50" s="32">
        <f>CG47-CG45</f>
        <v>358.33999999999924</v>
      </c>
      <c r="CH50" s="32"/>
      <c r="CI50" s="32"/>
      <c r="CJ50" s="32">
        <f>CJ47-CJ45</f>
        <v>8.479999999999563</v>
      </c>
      <c r="CK50" s="32"/>
      <c r="CL50" s="32"/>
      <c r="CM50" s="32">
        <f>CM47-CM45</f>
        <v>62.710000000000036</v>
      </c>
      <c r="CN50" s="32"/>
      <c r="CO50" s="32"/>
      <c r="CP50" s="32">
        <f>CP47-CP45</f>
        <v>-81.35000000000036</v>
      </c>
      <c r="CQ50" s="32"/>
      <c r="CR50" s="32"/>
      <c r="CS50" s="32">
        <f>CS47-CS45</f>
        <v>14.220000000000255</v>
      </c>
      <c r="CT50" s="32"/>
      <c r="CU50" s="32"/>
      <c r="CV50" s="32">
        <f>CV47-CV45</f>
        <v>-274.09999999999945</v>
      </c>
      <c r="CW50" s="32"/>
      <c r="CX50" s="32"/>
      <c r="CY50" s="32">
        <f>CY47-CY45</f>
        <v>198.40999999999985</v>
      </c>
      <c r="CZ50" s="32"/>
      <c r="DA50" s="32"/>
      <c r="DB50" s="32">
        <f>DB47-DB45</f>
        <v>-186.22999999999956</v>
      </c>
      <c r="DC50" s="10">
        <f t="shared" si="4"/>
        <v>-357.41999999999916</v>
      </c>
      <c r="DD50" s="34">
        <f t="shared" si="5"/>
        <v>-14443.45</v>
      </c>
      <c r="DE50" s="32"/>
      <c r="DF50" s="32"/>
      <c r="DG50" s="32">
        <f>DG47-DG45</f>
        <v>3.280000000000655</v>
      </c>
      <c r="DH50" s="32"/>
      <c r="DI50" s="32"/>
      <c r="DJ50" s="32">
        <f>DJ47-DJ45</f>
        <v>-237.17000000000007</v>
      </c>
      <c r="DK50" s="32"/>
      <c r="DL50" s="32"/>
      <c r="DM50" s="32">
        <f>DM47-DM45</f>
        <v>-43.090000000000146</v>
      </c>
      <c r="DN50" s="32"/>
      <c r="DO50" s="32"/>
      <c r="DP50" s="32">
        <f>DP47-DP45</f>
        <v>3.3400000000001455</v>
      </c>
      <c r="DQ50" s="32"/>
      <c r="DR50" s="32"/>
      <c r="DS50" s="32">
        <f>DS47-DS45</f>
        <v>-63.100000000000364</v>
      </c>
      <c r="DT50" s="32"/>
      <c r="DU50" s="32"/>
      <c r="DV50" s="32">
        <f>DV47-DV45</f>
        <v>-183.04999999999927</v>
      </c>
      <c r="DW50" s="32"/>
      <c r="DX50" s="32"/>
      <c r="DY50" s="32">
        <f>DY47-DY45</f>
        <v>368.4400000000005</v>
      </c>
      <c r="DZ50" s="32"/>
      <c r="EA50" s="32"/>
      <c r="EB50" s="32">
        <f>EB47-EB45</f>
        <v>327.3100000000004</v>
      </c>
      <c r="EC50" s="32"/>
      <c r="ED50" s="32"/>
      <c r="EE50" s="32">
        <f>EE47-EE45</f>
        <v>-48.98999999999978</v>
      </c>
      <c r="EF50" s="32"/>
      <c r="EG50" s="32"/>
      <c r="EH50" s="32">
        <f>EH47-EH45</f>
        <v>-227.92000000000007</v>
      </c>
      <c r="EI50" s="32"/>
      <c r="EJ50" s="32"/>
      <c r="EK50" s="32">
        <f>EK47-EK45</f>
        <v>43.76000000000022</v>
      </c>
      <c r="EL50" s="32"/>
      <c r="EM50" s="32"/>
      <c r="EN50" s="32">
        <f>EN47-EN45</f>
        <v>441.5799999999999</v>
      </c>
      <c r="EO50" s="42">
        <f t="shared" si="11"/>
        <v>384.39000000000215</v>
      </c>
      <c r="EP50" s="42">
        <f t="shared" si="12"/>
        <v>-14059.059999999998</v>
      </c>
      <c r="EQ50" s="32"/>
      <c r="ER50" s="32"/>
      <c r="ES50" s="32">
        <f>ES47-ES45</f>
        <v>-443.9300000000003</v>
      </c>
      <c r="ET50" s="32"/>
      <c r="EU50" s="32"/>
      <c r="EV50" s="32">
        <f>EV47-EV45</f>
        <v>-880.46</v>
      </c>
      <c r="EW50" s="32"/>
      <c r="EX50" s="32"/>
      <c r="EY50" s="32">
        <f>EY47-EY45</f>
        <v>280.34000000000015</v>
      </c>
      <c r="EZ50" s="32"/>
      <c r="FA50" s="32"/>
      <c r="FB50" s="32">
        <f>FB47-FB45</f>
        <v>-167.73999999999978</v>
      </c>
      <c r="FC50" s="32"/>
      <c r="FD50" s="32"/>
      <c r="FE50" s="32">
        <f>FE47-FE45</f>
        <v>-23.199999999999818</v>
      </c>
      <c r="FF50" s="32"/>
      <c r="FG50" s="32"/>
      <c r="FH50" s="32">
        <f>FH47-FH45</f>
        <v>-200.60000000000036</v>
      </c>
      <c r="FI50" s="32"/>
      <c r="FJ50" s="32"/>
      <c r="FK50" s="32">
        <f>FK47-FK45</f>
        <v>-164.15999999999985</v>
      </c>
      <c r="FL50" s="32"/>
      <c r="FM50" s="32"/>
      <c r="FN50" s="32">
        <f>FN47-FN45</f>
        <v>-41.25</v>
      </c>
      <c r="FO50" s="32"/>
      <c r="FP50" s="32"/>
      <c r="FQ50" s="68">
        <f>FQ47-FQ45</f>
        <v>181.0599999999995</v>
      </c>
      <c r="FR50" s="74"/>
      <c r="FS50" s="74"/>
      <c r="FT50" s="32">
        <f>FT47-FT45</f>
        <v>-95.85999999999967</v>
      </c>
      <c r="FU50" s="74"/>
      <c r="FV50" s="74"/>
      <c r="FW50" s="32">
        <f>FW47-FW45</f>
        <v>614.4200000000001</v>
      </c>
      <c r="FX50" s="74"/>
      <c r="FY50" s="74"/>
      <c r="FZ50" s="32">
        <f>FZ47-FZ45</f>
        <v>-93.69000000000051</v>
      </c>
      <c r="GA50" s="25">
        <f t="shared" si="10"/>
        <v>-1035.0700000000006</v>
      </c>
    </row>
    <row r="51" spans="1:183" s="6" customFormat="1" ht="18.75" customHeight="1">
      <c r="A51" s="43" t="s">
        <v>55</v>
      </c>
      <c r="B51" s="44"/>
      <c r="C51" s="45">
        <f>C41+C48</f>
        <v>4457.870000000001</v>
      </c>
      <c r="D51" s="45">
        <f aca="true" t="shared" si="34" ref="D51:Q51">D41+D48</f>
        <v>0</v>
      </c>
      <c r="E51" s="45">
        <f t="shared" si="34"/>
        <v>-1598.3199999999988</v>
      </c>
      <c r="F51" s="45">
        <f t="shared" si="34"/>
        <v>0</v>
      </c>
      <c r="G51" s="45">
        <f t="shared" si="34"/>
        <v>1844.3899999999999</v>
      </c>
      <c r="H51" s="45">
        <f t="shared" si="34"/>
        <v>0</v>
      </c>
      <c r="I51" s="45">
        <f t="shared" si="34"/>
        <v>528.4499999999975</v>
      </c>
      <c r="J51" s="45">
        <f t="shared" si="34"/>
        <v>0</v>
      </c>
      <c r="K51" s="45">
        <f t="shared" si="34"/>
        <v>-1895.5199999999977</v>
      </c>
      <c r="L51" s="45">
        <f t="shared" si="34"/>
        <v>0</v>
      </c>
      <c r="M51" s="45">
        <f t="shared" si="34"/>
        <v>-461.3700000000017</v>
      </c>
      <c r="N51" s="45">
        <f t="shared" si="34"/>
        <v>0</v>
      </c>
      <c r="O51" s="45">
        <f t="shared" si="34"/>
        <v>-490.1000000000017</v>
      </c>
      <c r="P51" s="45">
        <f t="shared" si="34"/>
        <v>0</v>
      </c>
      <c r="Q51" s="45">
        <f t="shared" si="34"/>
        <v>2324.850000000003</v>
      </c>
      <c r="R51" s="46"/>
      <c r="S51" s="17">
        <f t="shared" si="23"/>
        <v>4710.250000000002</v>
      </c>
      <c r="T51" s="17"/>
      <c r="U51" s="17"/>
      <c r="V51" s="17">
        <f>V41+V48</f>
        <v>-4556.370000000004</v>
      </c>
      <c r="W51" s="17">
        <f aca="true" t="shared" si="35" ref="W51:AL51">W41+W48</f>
        <v>0</v>
      </c>
      <c r="X51" s="17">
        <f t="shared" si="35"/>
        <v>0</v>
      </c>
      <c r="Y51" s="17">
        <f t="shared" si="35"/>
        <v>7854.549999999999</v>
      </c>
      <c r="Z51" s="17">
        <f t="shared" si="35"/>
        <v>0</v>
      </c>
      <c r="AA51" s="17">
        <f t="shared" si="35"/>
        <v>0</v>
      </c>
      <c r="AB51" s="17">
        <f t="shared" si="35"/>
        <v>-1965.35</v>
      </c>
      <c r="AC51" s="17">
        <f t="shared" si="35"/>
        <v>0</v>
      </c>
      <c r="AD51" s="17">
        <f t="shared" si="35"/>
        <v>0</v>
      </c>
      <c r="AE51" s="17">
        <f t="shared" si="35"/>
        <v>3820.7199999999984</v>
      </c>
      <c r="AF51" s="32">
        <f t="shared" si="1"/>
        <v>9863.799999999996</v>
      </c>
      <c r="AG51" s="17">
        <f t="shared" si="35"/>
        <v>0</v>
      </c>
      <c r="AH51" s="17">
        <f t="shared" si="35"/>
        <v>0</v>
      </c>
      <c r="AI51" s="17">
        <f t="shared" si="35"/>
        <v>-615.8200000000047</v>
      </c>
      <c r="AJ51" s="17">
        <f t="shared" si="35"/>
        <v>0</v>
      </c>
      <c r="AK51" s="17">
        <f t="shared" si="35"/>
        <v>0</v>
      </c>
      <c r="AL51" s="17">
        <f t="shared" si="35"/>
        <v>3038.7400000000002</v>
      </c>
      <c r="AM51" s="17"/>
      <c r="AN51" s="17"/>
      <c r="AO51" s="17">
        <f>AO41+AO48</f>
        <v>-1855.560000000005</v>
      </c>
      <c r="AP51" s="17">
        <f aca="true" t="shared" si="36" ref="AP51:AU51">AP41+AP48</f>
        <v>0</v>
      </c>
      <c r="AQ51" s="17">
        <f t="shared" si="36"/>
        <v>0</v>
      </c>
      <c r="AR51" s="17">
        <f t="shared" si="36"/>
        <v>1799.1400000000003</v>
      </c>
      <c r="AS51" s="17">
        <f t="shared" si="36"/>
        <v>0</v>
      </c>
      <c r="AT51" s="17">
        <f t="shared" si="36"/>
        <v>0</v>
      </c>
      <c r="AU51" s="17">
        <f t="shared" si="36"/>
        <v>1760.8599999999974</v>
      </c>
      <c r="AV51" s="17"/>
      <c r="AW51" s="17"/>
      <c r="AX51" s="17">
        <f>AX41+AX48</f>
        <v>-4528.25</v>
      </c>
      <c r="AY51" s="17">
        <f aca="true" t="shared" si="37" ref="AY51:BD51">AY41+AY48</f>
        <v>0</v>
      </c>
      <c r="AZ51" s="17">
        <f t="shared" si="37"/>
        <v>0</v>
      </c>
      <c r="BA51" s="17">
        <f t="shared" si="37"/>
        <v>-1414.8599999999992</v>
      </c>
      <c r="BB51" s="17">
        <f t="shared" si="37"/>
        <v>0</v>
      </c>
      <c r="BC51" s="17">
        <f t="shared" si="37"/>
        <v>0</v>
      </c>
      <c r="BD51" s="17">
        <f t="shared" si="37"/>
        <v>7479.65</v>
      </c>
      <c r="BE51" s="17">
        <f aca="true" t="shared" si="38" ref="BE51:BM51">BE41+BE48</f>
        <v>0</v>
      </c>
      <c r="BF51" s="17">
        <f t="shared" si="38"/>
        <v>0</v>
      </c>
      <c r="BG51" s="17">
        <f t="shared" si="38"/>
        <v>4565.79</v>
      </c>
      <c r="BH51" s="17">
        <f t="shared" si="38"/>
        <v>0</v>
      </c>
      <c r="BI51" s="17">
        <f t="shared" si="38"/>
        <v>0</v>
      </c>
      <c r="BJ51" s="17">
        <f t="shared" si="38"/>
        <v>287.7699999999986</v>
      </c>
      <c r="BK51" s="17">
        <f t="shared" si="38"/>
        <v>0</v>
      </c>
      <c r="BL51" s="17">
        <f t="shared" si="38"/>
        <v>0</v>
      </c>
      <c r="BM51" s="17">
        <f t="shared" si="38"/>
        <v>-2274.580000000003</v>
      </c>
      <c r="BN51" s="17">
        <f>BN41+BN48</f>
        <v>0</v>
      </c>
      <c r="BO51" s="17">
        <f>BO41+BO48</f>
        <v>0</v>
      </c>
      <c r="BP51" s="17">
        <f>BP41+BP48</f>
        <v>2229.4799999999996</v>
      </c>
      <c r="BQ51" s="32">
        <f t="shared" si="2"/>
        <v>10472.359999999982</v>
      </c>
      <c r="BR51" s="32">
        <f t="shared" si="3"/>
        <v>20336.159999999978</v>
      </c>
      <c r="BS51" s="17"/>
      <c r="BT51" s="17"/>
      <c r="BU51" s="17">
        <f>BU41+BU48</f>
        <v>4438.569999999997</v>
      </c>
      <c r="BV51" s="17"/>
      <c r="BW51" s="17"/>
      <c r="BX51" s="17">
        <f>BX41+BX48</f>
        <v>-44.18000000000029</v>
      </c>
      <c r="BY51" s="17"/>
      <c r="BZ51" s="17"/>
      <c r="CA51" s="17">
        <f>CA41+CA48</f>
        <v>-2160.800000000004</v>
      </c>
      <c r="CB51" s="17"/>
      <c r="CC51" s="17"/>
      <c r="CD51" s="17">
        <f>CD41+CD48</f>
        <v>1573.699999999998</v>
      </c>
      <c r="CE51" s="17"/>
      <c r="CF51" s="17"/>
      <c r="CG51" s="17">
        <f>CG41+CG48</f>
        <v>-2683.3200000000024</v>
      </c>
      <c r="CH51" s="17"/>
      <c r="CI51" s="17"/>
      <c r="CJ51" s="17">
        <f>CJ41+CJ48</f>
        <v>291.10999999999694</v>
      </c>
      <c r="CK51" s="17"/>
      <c r="CL51" s="17"/>
      <c r="CM51" s="17">
        <f>CM41+CM48</f>
        <v>-493.2200000000021</v>
      </c>
      <c r="CN51" s="17"/>
      <c r="CO51" s="17"/>
      <c r="CP51" s="17">
        <f>CP41+CP48</f>
        <v>-609.0000000000055</v>
      </c>
      <c r="CQ51" s="17"/>
      <c r="CR51" s="17"/>
      <c r="CS51" s="17">
        <f>CS41+CS48</f>
        <v>375.8299999999954</v>
      </c>
      <c r="CT51" s="17"/>
      <c r="CU51" s="17"/>
      <c r="CV51" s="17">
        <f>CV41+CV48</f>
        <v>2209.3299999999954</v>
      </c>
      <c r="CW51" s="17"/>
      <c r="CX51" s="17"/>
      <c r="CY51" s="17">
        <f>CY41+CY48</f>
        <v>-2216.850000000002</v>
      </c>
      <c r="CZ51" s="17"/>
      <c r="DA51" s="17"/>
      <c r="DB51" s="17">
        <f>DB41+DB48</f>
        <v>2304.5899999999965</v>
      </c>
      <c r="DC51" s="10">
        <f t="shared" si="4"/>
        <v>2985.759999999963</v>
      </c>
      <c r="DD51" s="34">
        <f t="shared" si="5"/>
        <v>23321.91999999994</v>
      </c>
      <c r="DE51" s="17"/>
      <c r="DF51" s="17"/>
      <c r="DG51" s="17">
        <f>DG41+DG48</f>
        <v>24139.300000000003</v>
      </c>
      <c r="DH51" s="17"/>
      <c r="DI51" s="17"/>
      <c r="DJ51" s="17">
        <f>DJ41+DJ48</f>
        <v>-8640.97</v>
      </c>
      <c r="DK51" s="17"/>
      <c r="DL51" s="17"/>
      <c r="DM51" s="17">
        <f>DM41+DM48</f>
        <v>5720.069999999996</v>
      </c>
      <c r="DN51" s="17"/>
      <c r="DO51" s="17"/>
      <c r="DP51" s="17">
        <f>DP41+DP48</f>
        <v>348.10999999999694</v>
      </c>
      <c r="DQ51" s="17"/>
      <c r="DR51" s="17"/>
      <c r="DS51" s="17">
        <f>DS41+DS48</f>
        <v>855.5300000000007</v>
      </c>
      <c r="DT51" s="17"/>
      <c r="DU51" s="17"/>
      <c r="DV51" s="17">
        <f>DV41+DV48</f>
        <v>1308.069999999996</v>
      </c>
      <c r="DW51" s="17"/>
      <c r="DX51" s="17"/>
      <c r="DY51" s="17">
        <f>DY41+DY48</f>
        <v>-2863.2700000000023</v>
      </c>
      <c r="DZ51" s="17"/>
      <c r="EA51" s="17"/>
      <c r="EB51" s="17">
        <f>EB41+EB48</f>
        <v>-1988.680000000003</v>
      </c>
      <c r="EC51" s="17"/>
      <c r="ED51" s="17"/>
      <c r="EE51" s="17">
        <f>EE41+EE48</f>
        <v>462.0899999999983</v>
      </c>
      <c r="EF51" s="17"/>
      <c r="EG51" s="17"/>
      <c r="EH51" s="17">
        <f>EH41+EH48</f>
        <v>1593.4899999999998</v>
      </c>
      <c r="EI51" s="17"/>
      <c r="EJ51" s="17"/>
      <c r="EK51" s="17">
        <f>EK41+EK48</f>
        <v>-1760.3800000000028</v>
      </c>
      <c r="EL51" s="17"/>
      <c r="EM51" s="17"/>
      <c r="EN51" s="17">
        <f>EN41+EN48</f>
        <v>-1023.1099999999988</v>
      </c>
      <c r="EO51" s="42">
        <f t="shared" si="11"/>
        <v>18150.249999999985</v>
      </c>
      <c r="EP51" s="42">
        <f t="shared" si="12"/>
        <v>41472.169999999925</v>
      </c>
      <c r="EQ51" s="17"/>
      <c r="ER51" s="17"/>
      <c r="ES51" s="17">
        <f>ES41+ES48</f>
        <v>-2258.8599999999933</v>
      </c>
      <c r="ET51" s="17"/>
      <c r="EU51" s="17"/>
      <c r="EV51" s="17">
        <f>EV41+EV48</f>
        <v>2036.1199999999963</v>
      </c>
      <c r="EW51" s="17"/>
      <c r="EX51" s="17"/>
      <c r="EY51" s="17">
        <f>EY41+EY48</f>
        <v>58472.45999999999</v>
      </c>
      <c r="EZ51" s="17"/>
      <c r="FA51" s="17"/>
      <c r="FB51" s="17">
        <f>FB41+FB48</f>
        <v>-33902.97000000001</v>
      </c>
      <c r="FC51" s="17"/>
      <c r="FD51" s="17"/>
      <c r="FE51" s="17">
        <f>FE41+FE48</f>
        <v>-1244.6400000000112</v>
      </c>
      <c r="FF51" s="17"/>
      <c r="FG51" s="17"/>
      <c r="FH51" s="17">
        <f>FH41+FH48</f>
        <v>2817.409999999998</v>
      </c>
      <c r="FI51" s="17"/>
      <c r="FJ51" s="17"/>
      <c r="FK51" s="17">
        <f>FK41+FK48</f>
        <v>2278.1899999999987</v>
      </c>
      <c r="FL51" s="17"/>
      <c r="FM51" s="17"/>
      <c r="FN51" s="17">
        <f>FN41+FN48</f>
        <v>555.7799999999988</v>
      </c>
      <c r="FO51" s="17"/>
      <c r="FP51" s="17"/>
      <c r="FQ51" s="56">
        <f>FQ41+FQ48</f>
        <v>-2742.460000000008</v>
      </c>
      <c r="FR51" s="46"/>
      <c r="FS51" s="46"/>
      <c r="FT51" s="17">
        <f>FT41+FT48</f>
        <v>1352.6999999999962</v>
      </c>
      <c r="FU51" s="46"/>
      <c r="FV51" s="46"/>
      <c r="FW51" s="17">
        <f>FW41+FW48</f>
        <v>-9340.460000000008</v>
      </c>
      <c r="FX51" s="46"/>
      <c r="FY51" s="46"/>
      <c r="FZ51" s="17">
        <f>FZ41+FZ48</f>
        <v>1339.5599999999959</v>
      </c>
      <c r="GA51" s="25">
        <f t="shared" si="10"/>
        <v>19362.82999999995</v>
      </c>
    </row>
    <row r="52" spans="1:183" s="6" customFormat="1" ht="24">
      <c r="A52" s="43" t="s">
        <v>56</v>
      </c>
      <c r="B52" s="44"/>
      <c r="C52" s="45">
        <f>C43+C50</f>
        <v>4777.75</v>
      </c>
      <c r="D52" s="45">
        <f aca="true" t="shared" si="39" ref="D52:Q52">D43+D50</f>
        <v>0</v>
      </c>
      <c r="E52" s="45">
        <f t="shared" si="39"/>
        <v>10833.05</v>
      </c>
      <c r="F52" s="45">
        <f t="shared" si="39"/>
        <v>0</v>
      </c>
      <c r="G52" s="45">
        <f t="shared" si="39"/>
        <v>7651.070000000003</v>
      </c>
      <c r="H52" s="45">
        <f t="shared" si="39"/>
        <v>0</v>
      </c>
      <c r="I52" s="45">
        <f t="shared" si="39"/>
        <v>9127.320000000007</v>
      </c>
      <c r="J52" s="45">
        <f t="shared" si="39"/>
        <v>0</v>
      </c>
      <c r="K52" s="45">
        <f t="shared" si="39"/>
        <v>10965.81</v>
      </c>
      <c r="L52" s="45">
        <f t="shared" si="39"/>
        <v>0</v>
      </c>
      <c r="M52" s="45">
        <f t="shared" si="39"/>
        <v>10159.89</v>
      </c>
      <c r="N52" s="45">
        <f t="shared" si="39"/>
        <v>0</v>
      </c>
      <c r="O52" s="45">
        <f t="shared" si="39"/>
        <v>9020.219999999998</v>
      </c>
      <c r="P52" s="45">
        <f t="shared" si="39"/>
        <v>0</v>
      </c>
      <c r="Q52" s="45">
        <f t="shared" si="39"/>
        <v>8740.219999999998</v>
      </c>
      <c r="R52" s="46"/>
      <c r="S52" s="17">
        <f t="shared" si="23"/>
        <v>71275.33</v>
      </c>
      <c r="T52" s="40"/>
      <c r="U52" s="40"/>
      <c r="V52" s="40">
        <f>V43+V50</f>
        <v>10055.92</v>
      </c>
      <c r="W52" s="40">
        <f aca="true" t="shared" si="40" ref="W52:AL52">W43+W50</f>
        <v>0</v>
      </c>
      <c r="X52" s="40">
        <f t="shared" si="40"/>
        <v>0</v>
      </c>
      <c r="Y52" s="40">
        <f t="shared" si="40"/>
        <v>-2641.970000000001</v>
      </c>
      <c r="Z52" s="40">
        <f t="shared" si="40"/>
        <v>0</v>
      </c>
      <c r="AA52" s="40">
        <f t="shared" si="40"/>
        <v>0</v>
      </c>
      <c r="AB52" s="40">
        <f t="shared" si="40"/>
        <v>7142.959999999999</v>
      </c>
      <c r="AC52" s="40">
        <f t="shared" si="40"/>
        <v>0</v>
      </c>
      <c r="AD52" s="40">
        <f t="shared" si="40"/>
        <v>0</v>
      </c>
      <c r="AE52" s="40">
        <f t="shared" si="40"/>
        <v>6935.895500000001</v>
      </c>
      <c r="AF52" s="32">
        <f t="shared" si="1"/>
        <v>92768.13549999999</v>
      </c>
      <c r="AG52" s="40">
        <f t="shared" si="40"/>
        <v>0</v>
      </c>
      <c r="AH52" s="40">
        <f t="shared" si="40"/>
        <v>0</v>
      </c>
      <c r="AI52" s="40">
        <f t="shared" si="40"/>
        <v>-2921.535178571429</v>
      </c>
      <c r="AJ52" s="40">
        <f t="shared" si="40"/>
        <v>0</v>
      </c>
      <c r="AK52" s="40">
        <f t="shared" si="40"/>
        <v>0</v>
      </c>
      <c r="AL52" s="40">
        <f t="shared" si="40"/>
        <v>-35892.07000000001</v>
      </c>
      <c r="AM52" s="40"/>
      <c r="AN52" s="40"/>
      <c r="AO52" s="40">
        <f>AO43+AO50</f>
        <v>6750.700000000004</v>
      </c>
      <c r="AP52" s="40">
        <f aca="true" t="shared" si="41" ref="AP52:AU52">AP43+AP50</f>
        <v>0</v>
      </c>
      <c r="AQ52" s="40">
        <f t="shared" si="41"/>
        <v>0</v>
      </c>
      <c r="AR52" s="40">
        <f t="shared" si="41"/>
        <v>-5357.080000000006</v>
      </c>
      <c r="AS52" s="40">
        <f t="shared" si="41"/>
        <v>0</v>
      </c>
      <c r="AT52" s="40">
        <f t="shared" si="41"/>
        <v>0</v>
      </c>
      <c r="AU52" s="40">
        <f t="shared" si="41"/>
        <v>5335.990000000002</v>
      </c>
      <c r="AV52" s="40"/>
      <c r="AW52" s="40"/>
      <c r="AX52" s="40">
        <f>AX43+AX50</f>
        <v>-7723.7900000000045</v>
      </c>
      <c r="AY52" s="40">
        <f aca="true" t="shared" si="42" ref="AY52:BD52">AY43+AY50</f>
        <v>0</v>
      </c>
      <c r="AZ52" s="40">
        <f t="shared" si="42"/>
        <v>0</v>
      </c>
      <c r="BA52" s="40">
        <f t="shared" si="42"/>
        <v>11834.770000000002</v>
      </c>
      <c r="BB52" s="40">
        <f t="shared" si="42"/>
        <v>0</v>
      </c>
      <c r="BC52" s="40">
        <f t="shared" si="42"/>
        <v>0</v>
      </c>
      <c r="BD52" s="40">
        <f t="shared" si="42"/>
        <v>1253.360000000002</v>
      </c>
      <c r="BE52" s="40">
        <f aca="true" t="shared" si="43" ref="BE52:BM52">BE43+BE50</f>
        <v>0</v>
      </c>
      <c r="BF52" s="40">
        <f t="shared" si="43"/>
        <v>0</v>
      </c>
      <c r="BG52" s="40">
        <f t="shared" si="43"/>
        <v>2368.919999999999</v>
      </c>
      <c r="BH52" s="40">
        <f t="shared" si="43"/>
        <v>0</v>
      </c>
      <c r="BI52" s="40">
        <f t="shared" si="43"/>
        <v>0</v>
      </c>
      <c r="BJ52" s="40">
        <f t="shared" si="43"/>
        <v>497.17000000000735</v>
      </c>
      <c r="BK52" s="40">
        <f t="shared" si="43"/>
        <v>0</v>
      </c>
      <c r="BL52" s="40">
        <f t="shared" si="43"/>
        <v>0</v>
      </c>
      <c r="BM52" s="40">
        <f t="shared" si="43"/>
        <v>2252.340000000009</v>
      </c>
      <c r="BN52" s="40">
        <f>BN43+BN50</f>
        <v>0</v>
      </c>
      <c r="BO52" s="40">
        <f>BO43+BO50</f>
        <v>0</v>
      </c>
      <c r="BP52" s="40">
        <f>BP43+BP50</f>
        <v>-27126.42000000001</v>
      </c>
      <c r="BQ52" s="32">
        <f t="shared" si="2"/>
        <v>-48727.64517857144</v>
      </c>
      <c r="BR52" s="32">
        <f t="shared" si="3"/>
        <v>44040.49032142855</v>
      </c>
      <c r="BS52" s="40"/>
      <c r="BT52" s="40"/>
      <c r="BU52" s="40">
        <f>BU43+BU50</f>
        <v>-1573.8699999999963</v>
      </c>
      <c r="BV52" s="40"/>
      <c r="BW52" s="40"/>
      <c r="BX52" s="40">
        <f>BX43+BX50</f>
        <v>-6309.030000000006</v>
      </c>
      <c r="BY52" s="40"/>
      <c r="BZ52" s="40"/>
      <c r="CA52" s="40">
        <f>CA43+CA50</f>
        <v>-22106.760000000002</v>
      </c>
      <c r="CB52" s="40"/>
      <c r="CC52" s="40"/>
      <c r="CD52" s="40">
        <f>CD43+CD50</f>
        <v>-8832.450000000004</v>
      </c>
      <c r="CE52" s="40"/>
      <c r="CF52" s="40"/>
      <c r="CG52" s="40">
        <f>CG43+CG50</f>
        <v>-8966.560000000001</v>
      </c>
      <c r="CH52" s="40"/>
      <c r="CI52" s="40"/>
      <c r="CJ52" s="40">
        <f>CJ43+CJ50</f>
        <v>-8625.150000000005</v>
      </c>
      <c r="CK52" s="40"/>
      <c r="CL52" s="40"/>
      <c r="CM52" s="40">
        <f>CM43+CM50</f>
        <v>-74171.52999999998</v>
      </c>
      <c r="CN52" s="40"/>
      <c r="CO52" s="40"/>
      <c r="CP52" s="40">
        <f>CP43+CP50</f>
        <v>5278.0000000000055</v>
      </c>
      <c r="CQ52" s="40"/>
      <c r="CR52" s="40"/>
      <c r="CS52" s="40">
        <f>CS43+CS50</f>
        <v>4970.690000000001</v>
      </c>
      <c r="CT52" s="40"/>
      <c r="CU52" s="40"/>
      <c r="CV52" s="40">
        <f>CV43+CV50</f>
        <v>1444.4900000000007</v>
      </c>
      <c r="CW52" s="40"/>
      <c r="CX52" s="40"/>
      <c r="CY52" s="40">
        <f>CY43+CY50</f>
        <v>2091.6799999999967</v>
      </c>
      <c r="CZ52" s="40"/>
      <c r="DA52" s="40"/>
      <c r="DB52" s="40">
        <f>DB43+DB50</f>
        <v>-12580.32</v>
      </c>
      <c r="DC52" s="10">
        <f t="shared" si="4"/>
        <v>-129380.81</v>
      </c>
      <c r="DD52" s="34">
        <f t="shared" si="5"/>
        <v>-85340.31967857145</v>
      </c>
      <c r="DE52" s="40"/>
      <c r="DF52" s="40"/>
      <c r="DG52" s="40">
        <f>DG43+DG50</f>
        <v>5085.0599999999995</v>
      </c>
      <c r="DH52" s="40"/>
      <c r="DI52" s="40"/>
      <c r="DJ52" s="40">
        <f>DJ43+DJ50</f>
        <v>6408.160000000002</v>
      </c>
      <c r="DK52" s="40"/>
      <c r="DL52" s="40"/>
      <c r="DM52" s="40">
        <f>DM43+DM50</f>
        <v>16984.390000000003</v>
      </c>
      <c r="DN52" s="40"/>
      <c r="DO52" s="40"/>
      <c r="DP52" s="40">
        <f>DP43+DP50</f>
        <v>10188.110000000004</v>
      </c>
      <c r="DQ52" s="40"/>
      <c r="DR52" s="40"/>
      <c r="DS52" s="40">
        <f>DS43+DS50</f>
        <v>22210.61</v>
      </c>
      <c r="DT52" s="40"/>
      <c r="DU52" s="40"/>
      <c r="DV52" s="40">
        <f>DV43+DV50</f>
        <v>22590.850000000002</v>
      </c>
      <c r="DW52" s="40"/>
      <c r="DX52" s="40"/>
      <c r="DY52" s="40">
        <f>DY43+DY50</f>
        <v>25586.850000000006</v>
      </c>
      <c r="DZ52" s="40"/>
      <c r="EA52" s="40"/>
      <c r="EB52" s="40">
        <f>EB43+EB50</f>
        <v>-62829.53999999999</v>
      </c>
      <c r="EC52" s="40"/>
      <c r="ED52" s="40"/>
      <c r="EE52" s="40">
        <f>EE43+EE50</f>
        <v>21942.280000000006</v>
      </c>
      <c r="EF52" s="40"/>
      <c r="EG52" s="40"/>
      <c r="EH52" s="40">
        <f>EH43+EH50</f>
        <v>19060.78</v>
      </c>
      <c r="EI52" s="40"/>
      <c r="EJ52" s="40"/>
      <c r="EK52" s="40">
        <f>EK43+EK50</f>
        <v>25827.250000000007</v>
      </c>
      <c r="EL52" s="40"/>
      <c r="EM52" s="40"/>
      <c r="EN52" s="40">
        <f>EN43+EN50</f>
        <v>24099.64</v>
      </c>
      <c r="EO52" s="42">
        <f t="shared" si="11"/>
        <v>137154.44</v>
      </c>
      <c r="EP52" s="42">
        <f t="shared" si="12"/>
        <v>51814.12032142855</v>
      </c>
      <c r="EQ52" s="40"/>
      <c r="ER52" s="40"/>
      <c r="ES52" s="40">
        <f>ES43+ES50</f>
        <v>19937.385000000002</v>
      </c>
      <c r="ET52" s="40"/>
      <c r="EU52" s="40"/>
      <c r="EV52" s="40">
        <f>EV43+EV50</f>
        <v>17455.805000000008</v>
      </c>
      <c r="EW52" s="40"/>
      <c r="EX52" s="40"/>
      <c r="EY52" s="40">
        <f>EY43+EY50</f>
        <v>-8602.854999999992</v>
      </c>
      <c r="EZ52" s="40"/>
      <c r="FA52" s="40"/>
      <c r="FB52" s="40">
        <f>FB43+FB50</f>
        <v>-247529.995</v>
      </c>
      <c r="FC52" s="40"/>
      <c r="FD52" s="40"/>
      <c r="FE52" s="40">
        <f>FE43+FE50</f>
        <v>29200.72500000001</v>
      </c>
      <c r="FF52" s="40"/>
      <c r="FG52" s="40"/>
      <c r="FH52" s="40">
        <f>FH43+FH50</f>
        <v>36615.965000000004</v>
      </c>
      <c r="FI52" s="40"/>
      <c r="FJ52" s="40"/>
      <c r="FK52" s="40">
        <f>FK43+FK50</f>
        <v>37155.185</v>
      </c>
      <c r="FL52" s="40"/>
      <c r="FM52" s="40"/>
      <c r="FN52" s="40">
        <f>FN43+FN50</f>
        <v>37835.515</v>
      </c>
      <c r="FO52" s="40"/>
      <c r="FP52" s="40"/>
      <c r="FQ52" s="69">
        <f>FQ43+FQ50</f>
        <v>41774.325000000004</v>
      </c>
      <c r="FR52" s="46"/>
      <c r="FS52" s="46"/>
      <c r="FT52" s="40">
        <f>FT43+FT50</f>
        <v>27389.965000000004</v>
      </c>
      <c r="FU52" s="46"/>
      <c r="FV52" s="46"/>
      <c r="FW52" s="40">
        <f>FW43+FW50</f>
        <v>48370.545000000006</v>
      </c>
      <c r="FX52" s="46"/>
      <c r="FY52" s="46"/>
      <c r="FZ52" s="40">
        <f>FZ43+FZ50</f>
        <v>6779.815000000004</v>
      </c>
      <c r="GA52" s="113">
        <f t="shared" si="10"/>
        <v>46382.38000000004</v>
      </c>
    </row>
    <row r="53" spans="1:182" ht="12.75" hidden="1">
      <c r="A53" s="47"/>
      <c r="B53" s="47"/>
      <c r="C53" s="47"/>
      <c r="D53" s="47"/>
      <c r="E53" s="48">
        <f>C52+E52</f>
        <v>15610.8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2">
        <f t="shared" si="12"/>
        <v>0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T53" s="40"/>
      <c r="FW53" s="40"/>
      <c r="FZ53" s="40"/>
    </row>
    <row r="54" spans="1:182" ht="12.75" hidden="1">
      <c r="A54" s="47"/>
      <c r="B54" s="47"/>
      <c r="C54" s="47"/>
      <c r="D54" s="4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2">
        <f t="shared" si="12"/>
        <v>0</v>
      </c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T54" s="40"/>
      <c r="FW54" s="40"/>
      <c r="FZ54" s="40"/>
    </row>
    <row r="55" spans="1:182" ht="12.75" hidden="1">
      <c r="A55" s="47"/>
      <c r="B55" s="47"/>
      <c r="C55" s="47"/>
      <c r="D55" s="4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48">
        <f>AU52+AR52+AO52+AL52+AI52+AE52+AB52+Y52+V52+S52</f>
        <v>60684.14032142857</v>
      </c>
      <c r="AV55" s="9"/>
      <c r="AW55" s="48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2">
        <f t="shared" si="12"/>
        <v>0</v>
      </c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T55" s="40"/>
      <c r="FW55" s="40"/>
      <c r="FZ55" s="40"/>
    </row>
    <row r="56" spans="1:182" ht="12.75" hidden="1">
      <c r="A56" s="47"/>
      <c r="B56" s="47"/>
      <c r="C56" s="47"/>
      <c r="D56" s="4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2">
        <f t="shared" si="12"/>
        <v>0</v>
      </c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T56" s="40"/>
      <c r="FW56" s="40"/>
      <c r="FZ56" s="40"/>
    </row>
    <row r="57" spans="1:182" ht="12.75" hidden="1">
      <c r="A57" s="47"/>
      <c r="B57" s="47"/>
      <c r="C57" s="47"/>
      <c r="D57" s="4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48"/>
      <c r="AV57" s="9"/>
      <c r="AW57" s="9"/>
      <c r="AX57" s="48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2">
        <f t="shared" si="12"/>
        <v>0</v>
      </c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T57" s="40"/>
      <c r="FW57" s="40"/>
      <c r="FZ57" s="40"/>
    </row>
    <row r="58" spans="1:182" ht="12.75" hidden="1">
      <c r="A58" s="47"/>
      <c r="B58" s="47"/>
      <c r="C58" s="47"/>
      <c r="D58" s="4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42">
        <f t="shared" si="12"/>
        <v>0</v>
      </c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T58" s="16"/>
      <c r="FW58" s="16"/>
      <c r="FZ58" s="16"/>
    </row>
    <row r="59" spans="1:182" ht="12.75" hidden="1">
      <c r="A59" s="47"/>
      <c r="B59" s="47"/>
      <c r="C59" s="47"/>
      <c r="D59" s="47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2">
        <f t="shared" si="12"/>
        <v>0</v>
      </c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T59" s="40"/>
      <c r="FW59" s="40"/>
      <c r="FZ59" s="40"/>
    </row>
    <row r="60" spans="1:182" ht="12.75" hidden="1">
      <c r="A60" s="47"/>
      <c r="B60" s="47"/>
      <c r="C60" s="47"/>
      <c r="D60" s="4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2">
        <f t="shared" si="12"/>
        <v>0</v>
      </c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T60" s="40"/>
      <c r="FW60" s="40"/>
      <c r="FZ60" s="40"/>
    </row>
    <row r="61" spans="1:182" ht="12.75" hidden="1">
      <c r="A61" s="47"/>
      <c r="B61" s="47"/>
      <c r="C61" s="47"/>
      <c r="D61" s="4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2">
        <f t="shared" si="12"/>
        <v>0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T61" s="40"/>
      <c r="FW61" s="40"/>
      <c r="FZ61" s="40"/>
    </row>
    <row r="62" spans="1:182" ht="12.75" hidden="1">
      <c r="A62" s="47"/>
      <c r="B62" s="47"/>
      <c r="C62" s="47"/>
      <c r="D62" s="4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2">
        <f t="shared" si="12"/>
        <v>0</v>
      </c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T62" s="40"/>
      <c r="FW62" s="40"/>
      <c r="FZ62" s="40"/>
    </row>
    <row r="63" spans="1:182" ht="12.75" hidden="1">
      <c r="A63" s="47"/>
      <c r="B63" s="47"/>
      <c r="C63" s="47"/>
      <c r="D63" s="4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2">
        <f t="shared" si="12"/>
        <v>0</v>
      </c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T63" s="40"/>
      <c r="FW63" s="40"/>
      <c r="FZ63" s="40"/>
    </row>
    <row r="64" spans="1:182" ht="12.75" hidden="1">
      <c r="A64" s="47"/>
      <c r="B64" s="47"/>
      <c r="C64" s="47"/>
      <c r="D64" s="4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2">
        <f t="shared" si="12"/>
        <v>0</v>
      </c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T64" s="40"/>
      <c r="FW64" s="40"/>
      <c r="FZ64" s="40"/>
    </row>
    <row r="65" spans="1:182" ht="12.75" hidden="1">
      <c r="A65" s="47"/>
      <c r="B65" s="47"/>
      <c r="C65" s="47"/>
      <c r="D65" s="4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42">
        <f t="shared" si="12"/>
        <v>0</v>
      </c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T65" s="16"/>
      <c r="FW65" s="16"/>
      <c r="FZ65" s="16"/>
    </row>
    <row r="66" spans="1:182" ht="12.75" hidden="1">
      <c r="A66" s="47"/>
      <c r="B66" s="47"/>
      <c r="C66" s="47"/>
      <c r="D66" s="4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2">
        <f t="shared" si="12"/>
        <v>0</v>
      </c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T66" s="40"/>
      <c r="FW66" s="40"/>
      <c r="FZ66" s="40"/>
    </row>
    <row r="67" spans="1:182" ht="12.75" hidden="1">
      <c r="A67" s="47"/>
      <c r="B67" s="47"/>
      <c r="C67" s="47"/>
      <c r="D67" s="4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2">
        <f t="shared" si="12"/>
        <v>0</v>
      </c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T67" s="40"/>
      <c r="FW67" s="40"/>
      <c r="FZ67" s="40"/>
    </row>
    <row r="68" spans="1:182" ht="12.75" hidden="1">
      <c r="A68" s="47"/>
      <c r="B68" s="47"/>
      <c r="C68" s="47"/>
      <c r="D68" s="4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2">
        <f t="shared" si="12"/>
        <v>0</v>
      </c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T68" s="40"/>
      <c r="FW68" s="40"/>
      <c r="FZ68" s="40"/>
    </row>
    <row r="69" spans="1:182" ht="12.75" hidden="1">
      <c r="A69" s="47"/>
      <c r="B69" s="47"/>
      <c r="C69" s="47"/>
      <c r="D69" s="4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2">
        <f t="shared" si="12"/>
        <v>0</v>
      </c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T69" s="40"/>
      <c r="FW69" s="40"/>
      <c r="FZ69" s="40"/>
    </row>
    <row r="70" spans="1:182" ht="12.75">
      <c r="A70" s="47"/>
      <c r="B70" s="47"/>
      <c r="C70" s="47"/>
      <c r="D70" s="4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48">
        <f>S52+V52</f>
        <v>81331.25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T70" s="9"/>
      <c r="FW70" s="9"/>
      <c r="FZ70" s="9"/>
    </row>
    <row r="71" spans="1:182" ht="12.75">
      <c r="A71" s="47"/>
      <c r="B71" s="47"/>
      <c r="C71" s="47"/>
      <c r="D71" s="4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48">
        <f>BD52+BA52+AX52+AU52+AR52+AO52+AL52+AI52+AE52+AB52+Y52+V52+S52</f>
        <v>66048.48032142856</v>
      </c>
      <c r="BE71" s="9"/>
      <c r="BF71" s="9"/>
      <c r="BG71" s="48"/>
      <c r="BH71" s="9"/>
      <c r="BI71" s="9"/>
      <c r="BJ71" s="48">
        <f>BD71+BG52+BJ52</f>
        <v>68914.57032142857</v>
      </c>
      <c r="BK71" s="9"/>
      <c r="BL71" s="9"/>
      <c r="BM71" s="48">
        <f>BJ71+BM52</f>
        <v>71166.91032142859</v>
      </c>
      <c r="BN71" s="9"/>
      <c r="BO71" s="9"/>
      <c r="BP71" s="48">
        <f>BM71+BP52</f>
        <v>44040.49032142857</v>
      </c>
      <c r="BS71" s="9"/>
      <c r="BT71" s="9"/>
      <c r="BU71" s="48">
        <f>BR52+BU52</f>
        <v>42466.620321428556</v>
      </c>
      <c r="BV71" s="9"/>
      <c r="BW71" s="9"/>
      <c r="BX71" s="48">
        <f>BU71+BX52</f>
        <v>36157.59032142855</v>
      </c>
      <c r="BY71" s="9"/>
      <c r="BZ71" s="9"/>
      <c r="CA71" s="48">
        <f>BX71+CA52</f>
        <v>14050.830321428548</v>
      </c>
      <c r="CB71" s="9"/>
      <c r="CC71" s="9"/>
      <c r="CD71" s="48">
        <f>CA71+CD52</f>
        <v>5218.3803214285435</v>
      </c>
      <c r="CE71" s="9"/>
      <c r="CF71" s="9"/>
      <c r="CG71" s="48">
        <f>CD71+CG52</f>
        <v>-3748.1796785714578</v>
      </c>
      <c r="CH71" s="9"/>
      <c r="CI71" s="9"/>
      <c r="CJ71" s="48">
        <f>CG71+CJ52</f>
        <v>-12373.329678571463</v>
      </c>
      <c r="CK71" s="9"/>
      <c r="CL71" s="9"/>
      <c r="CM71" s="48">
        <f>CJ71+CM52</f>
        <v>-86544.85967857145</v>
      </c>
      <c r="CN71" s="9"/>
      <c r="CO71" s="9"/>
      <c r="CP71" s="48">
        <f>CM71+CP52</f>
        <v>-81266.85967857145</v>
      </c>
      <c r="CQ71" s="9"/>
      <c r="CR71" s="9"/>
      <c r="CS71" s="48">
        <f>CP71+CS52</f>
        <v>-76296.16967857144</v>
      </c>
      <c r="CT71" s="9"/>
      <c r="CU71" s="9"/>
      <c r="CV71" s="48">
        <f>CS71+CV52</f>
        <v>-74851.67967857144</v>
      </c>
      <c r="CW71" s="9"/>
      <c r="CX71" s="9"/>
      <c r="CY71" s="48">
        <f>CV71+CY52</f>
        <v>-72759.99967857145</v>
      </c>
      <c r="CZ71" s="9"/>
      <c r="DA71" s="9"/>
      <c r="DB71" s="48">
        <f>CY71+DB52</f>
        <v>-85340.31967857145</v>
      </c>
      <c r="DE71" s="9"/>
      <c r="DF71" s="9"/>
      <c r="DG71" s="48">
        <f>DD52+DG52</f>
        <v>-80255.25967857146</v>
      </c>
      <c r="DH71" s="9"/>
      <c r="DI71" s="9"/>
      <c r="DJ71" s="48">
        <f>DG71+DJ52</f>
        <v>-73847.09967857145</v>
      </c>
      <c r="DK71" s="9"/>
      <c r="DL71" s="9"/>
      <c r="DM71" s="48">
        <f>DJ71+DM52</f>
        <v>-56862.70967857145</v>
      </c>
      <c r="DN71" s="9"/>
      <c r="DO71" s="9"/>
      <c r="DP71" s="48">
        <f>DM71+DP52</f>
        <v>-46674.59967857145</v>
      </c>
      <c r="DQ71" s="9"/>
      <c r="DR71" s="9"/>
      <c r="DS71" s="48">
        <f>DP71+DS52</f>
        <v>-24463.98967857145</v>
      </c>
      <c r="DT71" s="9"/>
      <c r="DU71" s="9"/>
      <c r="DV71" s="48">
        <f>DS71+DV52</f>
        <v>-1873.1396785714496</v>
      </c>
      <c r="DW71" s="9"/>
      <c r="DX71" s="9"/>
      <c r="DY71" s="48">
        <f>DV71+DY52</f>
        <v>23713.710321428556</v>
      </c>
      <c r="DZ71" s="9"/>
      <c r="EA71" s="9"/>
      <c r="EB71" s="48">
        <f>DY71+EB52</f>
        <v>-39115.829678571434</v>
      </c>
      <c r="EC71" s="9"/>
      <c r="ED71" s="9"/>
      <c r="EE71" s="48">
        <f>EB71+EE52</f>
        <v>-17173.549678571428</v>
      </c>
      <c r="EF71" s="9"/>
      <c r="EG71" s="9"/>
      <c r="EH71" s="48">
        <f>EE71+EH52</f>
        <v>1887.2303214285712</v>
      </c>
      <c r="EI71" s="9"/>
      <c r="EJ71" s="9"/>
      <c r="EK71" s="48">
        <f>EH71+EK52</f>
        <v>27714.48032142858</v>
      </c>
      <c r="EL71" s="9"/>
      <c r="EM71" s="9"/>
      <c r="EN71" s="48">
        <f>EK71+EN52</f>
        <v>51814.12032142858</v>
      </c>
      <c r="EO71" s="48"/>
      <c r="EP71" s="48"/>
      <c r="EQ71" s="9"/>
      <c r="ER71" s="9"/>
      <c r="ES71" s="48">
        <f>EP76+ES52</f>
        <v>58047.10532142863</v>
      </c>
      <c r="ET71" s="9"/>
      <c r="EU71" s="9"/>
      <c r="EV71" s="48">
        <f>ES76+EV52</f>
        <v>75912.91032142864</v>
      </c>
      <c r="EW71" s="9"/>
      <c r="EX71" s="9"/>
      <c r="EY71" s="48">
        <f>EV76+EY52</f>
        <v>67720.05532142865</v>
      </c>
      <c r="EZ71" s="9"/>
      <c r="FA71" s="9"/>
      <c r="FB71" s="48">
        <f>EY76+FB52</f>
        <v>-179399.93967857136</v>
      </c>
      <c r="FC71" s="9"/>
      <c r="FD71" s="9"/>
      <c r="FE71" s="48">
        <f>FB76+FE52</f>
        <v>-149789.21467857136</v>
      </c>
      <c r="FF71" s="9"/>
      <c r="FG71" s="9"/>
      <c r="FH71" s="48">
        <f>FE76+FH52</f>
        <v>-112763.24967857136</v>
      </c>
      <c r="FI71" s="9"/>
      <c r="FJ71" s="9"/>
      <c r="FK71" s="48">
        <f>FH76+FK52</f>
        <v>-75198.06467857136</v>
      </c>
      <c r="FL71" s="9"/>
      <c r="FM71" s="9"/>
      <c r="FN71" s="48">
        <f>FK76+FN52</f>
        <v>-36952.54967857136</v>
      </c>
      <c r="FO71" s="9"/>
      <c r="FP71" s="9"/>
      <c r="FQ71" s="48">
        <f>FN76+FQ52</f>
        <v>5231.775321428642</v>
      </c>
      <c r="FT71" s="48">
        <f>FQ76+FT52</f>
        <v>33031.740321428646</v>
      </c>
      <c r="FW71" s="48">
        <f>FT76+FW52</f>
        <v>81812.28532142864</v>
      </c>
      <c r="FZ71" s="48">
        <f>FW76+FZ52</f>
        <v>89002.10032142865</v>
      </c>
    </row>
    <row r="72" spans="1:183" ht="12.75">
      <c r="A72" s="47"/>
      <c r="B72" s="47"/>
      <c r="C72" s="47"/>
      <c r="D72" s="4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48"/>
      <c r="BB72" s="9"/>
      <c r="BC72" s="9"/>
      <c r="BD72" s="48"/>
      <c r="BE72" s="9"/>
      <c r="BF72" s="9"/>
      <c r="BG72" s="48"/>
      <c r="BH72" s="9"/>
      <c r="BI72" s="9"/>
      <c r="BJ72" s="48"/>
      <c r="BK72" s="9"/>
      <c r="BL72" s="9"/>
      <c r="BM72" s="48"/>
      <c r="BN72" s="9"/>
      <c r="BO72" s="9"/>
      <c r="BP72" s="48"/>
      <c r="BS72" s="9"/>
      <c r="BT72" s="9"/>
      <c r="BU72" s="48"/>
      <c r="BV72" s="9"/>
      <c r="BW72" s="9"/>
      <c r="BX72" s="48"/>
      <c r="BY72" s="9"/>
      <c r="BZ72" s="9"/>
      <c r="CA72" s="48"/>
      <c r="CB72" s="9"/>
      <c r="CC72" s="9"/>
      <c r="CD72" s="48"/>
      <c r="CE72" s="9"/>
      <c r="CF72" s="9"/>
      <c r="CG72" s="48"/>
      <c r="CH72" s="9"/>
      <c r="CI72" s="9"/>
      <c r="CJ72" s="48"/>
      <c r="CK72" s="9"/>
      <c r="CL72" s="9"/>
      <c r="CM72" s="48"/>
      <c r="CN72" s="9"/>
      <c r="CO72" s="9"/>
      <c r="CP72" s="48"/>
      <c r="CQ72" s="9"/>
      <c r="CR72" s="9"/>
      <c r="CS72" s="48"/>
      <c r="CT72" s="9"/>
      <c r="CU72" s="9"/>
      <c r="CV72" s="48"/>
      <c r="CW72" s="9"/>
      <c r="CX72" s="9"/>
      <c r="CY72" s="48"/>
      <c r="CZ72" s="9"/>
      <c r="DA72" s="9"/>
      <c r="DB72" s="48"/>
      <c r="DE72" s="9"/>
      <c r="DF72" s="9"/>
      <c r="DG72" s="48"/>
      <c r="DH72" s="9"/>
      <c r="DI72" s="9"/>
      <c r="DJ72" s="48"/>
      <c r="DK72" s="9"/>
      <c r="DL72" s="9"/>
      <c r="DM72" s="48"/>
      <c r="DN72" s="9"/>
      <c r="DO72" s="9"/>
      <c r="DP72" s="48"/>
      <c r="DQ72" s="9"/>
      <c r="DR72" s="9"/>
      <c r="DS72" s="48"/>
      <c r="DT72" s="9"/>
      <c r="DU72" s="9"/>
      <c r="DV72" s="48"/>
      <c r="DW72" s="9"/>
      <c r="DX72" s="9"/>
      <c r="DY72" s="48"/>
      <c r="DZ72" s="9"/>
      <c r="EA72" s="9"/>
      <c r="EB72" s="48"/>
      <c r="EC72" s="9"/>
      <c r="ED72" s="9"/>
      <c r="EE72" s="48"/>
      <c r="EF72" s="9"/>
      <c r="EG72" s="9"/>
      <c r="EH72" s="48"/>
      <c r="EI72" s="9"/>
      <c r="EJ72" s="9"/>
      <c r="EK72" s="48"/>
      <c r="EL72" s="9"/>
      <c r="EM72" s="9" t="s">
        <v>426</v>
      </c>
      <c r="EN72" s="48">
        <v>5076</v>
      </c>
      <c r="EO72" s="48"/>
      <c r="EP72" s="48">
        <v>5076</v>
      </c>
      <c r="EQ72" s="9"/>
      <c r="ER72" s="9" t="s">
        <v>426</v>
      </c>
      <c r="ES72" s="48">
        <v>410</v>
      </c>
      <c r="ET72" s="9"/>
      <c r="EU72" s="9" t="s">
        <v>426</v>
      </c>
      <c r="EV72" s="48">
        <v>410</v>
      </c>
      <c r="EW72" s="9"/>
      <c r="EX72" s="9" t="s">
        <v>426</v>
      </c>
      <c r="EY72" s="48">
        <v>410</v>
      </c>
      <c r="EZ72" s="9"/>
      <c r="FA72" s="9" t="s">
        <v>426</v>
      </c>
      <c r="FB72" s="48">
        <v>410</v>
      </c>
      <c r="FC72" s="9"/>
      <c r="FD72" s="9" t="s">
        <v>426</v>
      </c>
      <c r="FE72" s="48">
        <v>410</v>
      </c>
      <c r="FF72" s="9"/>
      <c r="FG72" s="9" t="s">
        <v>426</v>
      </c>
      <c r="FH72" s="48">
        <v>410</v>
      </c>
      <c r="FI72" s="9"/>
      <c r="FJ72" s="9" t="s">
        <v>426</v>
      </c>
      <c r="FK72" s="48">
        <v>410</v>
      </c>
      <c r="FL72" s="9"/>
      <c r="FM72" s="9" t="s">
        <v>426</v>
      </c>
      <c r="FN72" s="48">
        <v>410</v>
      </c>
      <c r="FO72" s="9"/>
      <c r="FP72" s="9" t="s">
        <v>426</v>
      </c>
      <c r="FQ72" s="48">
        <v>410</v>
      </c>
      <c r="FS72" s="9" t="s">
        <v>426</v>
      </c>
      <c r="FT72" s="48">
        <v>410</v>
      </c>
      <c r="FV72" s="9" t="s">
        <v>426</v>
      </c>
      <c r="FW72" s="48">
        <v>410</v>
      </c>
      <c r="FY72" s="9" t="s">
        <v>426</v>
      </c>
      <c r="FZ72" s="48">
        <v>410</v>
      </c>
      <c r="GA72" s="22">
        <f>SUM(ES72:FZ72)</f>
        <v>4920</v>
      </c>
    </row>
    <row r="73" spans="1:182" ht="14.25" hidden="1">
      <c r="A73" s="139" t="s">
        <v>259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48"/>
      <c r="BB73" s="9"/>
      <c r="BC73" s="9"/>
      <c r="BD73" s="48"/>
      <c r="BE73" s="9"/>
      <c r="BF73" s="9"/>
      <c r="BG73" s="48"/>
      <c r="BH73" s="9"/>
      <c r="BI73" s="9"/>
      <c r="BJ73" s="48"/>
      <c r="BK73" s="9"/>
      <c r="BL73" s="9"/>
      <c r="BM73" s="48"/>
      <c r="BN73" s="9"/>
      <c r="BO73" s="9"/>
      <c r="BP73" s="48"/>
      <c r="BQ73" s="34">
        <f>BQ38+BQ45</f>
        <v>463316.5151785715</v>
      </c>
      <c r="BS73" s="9"/>
      <c r="BT73" s="9"/>
      <c r="BU73" s="34">
        <f>BU38+BU45</f>
        <v>35691.299999999996</v>
      </c>
      <c r="BV73" s="9"/>
      <c r="BW73" s="9"/>
      <c r="BX73" s="34">
        <f>BX38+BX45</f>
        <v>44787.16</v>
      </c>
      <c r="BY73" s="9"/>
      <c r="BZ73" s="9"/>
      <c r="CA73" s="34">
        <f>CA38+CA45</f>
        <v>62624.86</v>
      </c>
      <c r="CB73" s="9"/>
      <c r="CC73" s="9"/>
      <c r="CD73" s="34">
        <f>CD38+CD45</f>
        <v>45844.32000000001</v>
      </c>
      <c r="CE73" s="9"/>
      <c r="CF73" s="9"/>
      <c r="CG73" s="34">
        <f>CG38+CG45</f>
        <v>50059.53</v>
      </c>
      <c r="CH73" s="9"/>
      <c r="CI73" s="9"/>
      <c r="CJ73" s="34">
        <f>CJ38+CJ45</f>
        <v>46871.420000000006</v>
      </c>
      <c r="CK73" s="9"/>
      <c r="CL73" s="9"/>
      <c r="CM73" s="34">
        <f>CM38+CM45</f>
        <v>113262.37999999999</v>
      </c>
      <c r="CN73" s="9"/>
      <c r="CO73" s="9"/>
      <c r="CP73" s="34">
        <f>CP38+CP45</f>
        <v>33887.479999999996</v>
      </c>
      <c r="CQ73" s="9"/>
      <c r="CR73" s="9"/>
      <c r="CS73" s="34">
        <f>CS38+CS45</f>
        <v>33181.93</v>
      </c>
      <c r="CT73" s="9"/>
      <c r="CU73" s="9"/>
      <c r="CV73" s="34">
        <f>CV38+CV45</f>
        <v>34948.21</v>
      </c>
      <c r="CW73" s="9"/>
      <c r="CX73" s="9"/>
      <c r="CY73" s="34">
        <f>CY38+CY45</f>
        <v>38739.71000000001</v>
      </c>
      <c r="CZ73" s="9"/>
      <c r="DA73" s="9"/>
      <c r="DB73" s="34">
        <f>DB38+DB45</f>
        <v>48799.35</v>
      </c>
      <c r="DE73" s="9"/>
      <c r="DF73" s="9"/>
      <c r="DG73" s="34">
        <f>DG38+DG45</f>
        <v>33537.85</v>
      </c>
      <c r="DH73" s="9"/>
      <c r="DI73" s="9"/>
      <c r="DJ73" s="34">
        <f>DJ38+DJ45</f>
        <v>53448.5</v>
      </c>
      <c r="DK73" s="9"/>
      <c r="DL73" s="9"/>
      <c r="DM73" s="34">
        <f>DM38+DM45</f>
        <v>34392.4</v>
      </c>
      <c r="DN73" s="9"/>
      <c r="DO73" s="9"/>
      <c r="DP73" s="34">
        <f>DP38+DP45</f>
        <v>46388.47</v>
      </c>
      <c r="DQ73" s="9"/>
      <c r="DR73" s="9"/>
      <c r="DS73" s="34">
        <f>DS38+DS45</f>
        <v>33989.85</v>
      </c>
      <c r="DT73" s="9"/>
      <c r="DU73" s="9"/>
      <c r="DV73" s="34">
        <f>DV38+DV45</f>
        <v>33152.08</v>
      </c>
      <c r="DW73" s="9"/>
      <c r="DX73" s="9"/>
      <c r="DY73" s="34">
        <f>DY38+DY45</f>
        <v>34324.1</v>
      </c>
      <c r="DZ73" s="9"/>
      <c r="EA73" s="9"/>
      <c r="EB73" s="34">
        <f>EB38+EB45</f>
        <v>121857.15</v>
      </c>
      <c r="EC73" s="9"/>
      <c r="ED73" s="9"/>
      <c r="EE73" s="34">
        <f>EE38+EE45</f>
        <v>34621.689999999995</v>
      </c>
      <c r="EF73" s="9"/>
      <c r="EG73" s="9"/>
      <c r="EH73" s="34">
        <f>EH38+EH45</f>
        <v>36349.43</v>
      </c>
      <c r="EI73" s="9"/>
      <c r="EJ73" s="9"/>
      <c r="EK73" s="34">
        <f>EK38+EK45</f>
        <v>32909.31</v>
      </c>
      <c r="EL73" s="9"/>
      <c r="EM73" s="9"/>
      <c r="EN73" s="34">
        <f>EN38+EN45</f>
        <v>33551.44</v>
      </c>
      <c r="EO73" s="34">
        <f>EO38+EO45</f>
        <v>54630.69000000001</v>
      </c>
      <c r="EP73" s="34">
        <f>EP38+EP45</f>
        <v>194172.42</v>
      </c>
      <c r="EQ73" s="9"/>
      <c r="ER73" s="9"/>
      <c r="ES73" s="34">
        <f>ES38+ES45</f>
        <v>38754.314999999995</v>
      </c>
      <c r="ET73" s="9"/>
      <c r="EU73" s="9"/>
      <c r="EV73" s="34">
        <f>EV38+EV45</f>
        <v>38633.494999999995</v>
      </c>
      <c r="EW73" s="9"/>
      <c r="EX73" s="9"/>
      <c r="EY73" s="34">
        <f>EY38+EY45</f>
        <v>67629.095</v>
      </c>
      <c r="EZ73" s="9"/>
      <c r="FA73" s="9"/>
      <c r="FB73" s="34">
        <f>FB38+FB45</f>
        <v>359148.005</v>
      </c>
      <c r="FC73" s="9"/>
      <c r="FD73" s="9"/>
      <c r="FE73" s="34">
        <f>FE38+FE45</f>
        <v>49758.954999999994</v>
      </c>
      <c r="FF73" s="9"/>
      <c r="FG73" s="9"/>
      <c r="FH73" s="34">
        <f>FH38+FH45</f>
        <v>38281.66499999999</v>
      </c>
      <c r="FI73" s="9"/>
      <c r="FJ73" s="9"/>
      <c r="FK73" s="34">
        <f>FK38+FK45</f>
        <v>38281.66499999999</v>
      </c>
      <c r="FL73" s="9"/>
      <c r="FM73" s="9"/>
      <c r="FN73" s="34">
        <f>FN38+FN45</f>
        <v>39323.744999999995</v>
      </c>
      <c r="FO73" s="9"/>
      <c r="FP73" s="9"/>
      <c r="FQ73" s="34">
        <f>FQ38+FQ45</f>
        <v>38683.174999999996</v>
      </c>
      <c r="FT73" s="34">
        <f>FT38+FT45</f>
        <v>48972.37499999999</v>
      </c>
      <c r="FW73" s="34">
        <f>FW38+FW45</f>
        <v>38684.954999999994</v>
      </c>
      <c r="FZ73" s="34">
        <f>FZ38+FZ45</f>
        <v>69595.665</v>
      </c>
    </row>
    <row r="74" spans="1:182" ht="14.25" hidden="1">
      <c r="A74" s="49"/>
      <c r="B74" s="49"/>
      <c r="C74" s="49"/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34">
        <f>BQ40+BQ47</f>
        <v>414588.87000000005</v>
      </c>
      <c r="BS74" s="9"/>
      <c r="BT74" s="9"/>
      <c r="BU74" s="34">
        <f>BU40+BU47</f>
        <v>34117.43</v>
      </c>
      <c r="BV74" s="9"/>
      <c r="BW74" s="9"/>
      <c r="BX74" s="34">
        <f>BX40+BX47</f>
        <v>38478.13</v>
      </c>
      <c r="BY74" s="9"/>
      <c r="BZ74" s="9"/>
      <c r="CA74" s="34">
        <f>CA40+CA47</f>
        <v>40518.1</v>
      </c>
      <c r="CB74" s="9"/>
      <c r="CC74" s="9"/>
      <c r="CD74" s="34">
        <f>CD40+CD47</f>
        <v>37011.869999999995</v>
      </c>
      <c r="CE74" s="9"/>
      <c r="CF74" s="9"/>
      <c r="CG74" s="34">
        <f>CG40+CG47</f>
        <v>41092.97</v>
      </c>
      <c r="CH74" s="9"/>
      <c r="CI74" s="9"/>
      <c r="CJ74" s="34">
        <f>CJ40+CJ47</f>
        <v>38246.270000000004</v>
      </c>
      <c r="CK74" s="9"/>
      <c r="CL74" s="9"/>
      <c r="CM74" s="34">
        <f>CM40+CM47</f>
        <v>39090.85</v>
      </c>
      <c r="CN74" s="9"/>
      <c r="CO74" s="9"/>
      <c r="CP74" s="34">
        <f>CP40+CP47</f>
        <v>39165.48</v>
      </c>
      <c r="CQ74" s="9"/>
      <c r="CR74" s="9"/>
      <c r="CS74" s="34">
        <f>CS40+CS47</f>
        <v>38152.62</v>
      </c>
      <c r="CT74" s="9"/>
      <c r="CU74" s="9"/>
      <c r="CV74" s="34">
        <f>CV40+CV47</f>
        <v>36392.700000000004</v>
      </c>
      <c r="CW74" s="9"/>
      <c r="CX74" s="9"/>
      <c r="CY74" s="34">
        <f>CY40+CY47</f>
        <v>40831.39</v>
      </c>
      <c r="CZ74" s="9"/>
      <c r="DA74" s="9"/>
      <c r="DB74" s="34">
        <f>DB40+DB47</f>
        <v>36219.03</v>
      </c>
      <c r="DE74" s="9"/>
      <c r="DF74" s="9"/>
      <c r="DG74" s="34">
        <f>DG40+DG47</f>
        <v>38622.909999999996</v>
      </c>
      <c r="DH74" s="9"/>
      <c r="DI74" s="9"/>
      <c r="DJ74" s="34">
        <f>DJ40+DJ47</f>
        <v>59856.659999999996</v>
      </c>
      <c r="DK74" s="9"/>
      <c r="DL74" s="9"/>
      <c r="DM74" s="34">
        <f>DM40+DM47</f>
        <v>51376.79</v>
      </c>
      <c r="DN74" s="9"/>
      <c r="DO74" s="9"/>
      <c r="DP74" s="34">
        <f>DP40+DP47</f>
        <v>56576.58</v>
      </c>
      <c r="DQ74" s="9"/>
      <c r="DR74" s="9"/>
      <c r="DS74" s="34">
        <f>DS40+DS47</f>
        <v>56200.46</v>
      </c>
      <c r="DT74" s="9"/>
      <c r="DU74" s="9"/>
      <c r="DV74" s="34">
        <f>DV40+DV47</f>
        <v>55742.93</v>
      </c>
      <c r="DW74" s="9"/>
      <c r="DX74" s="9"/>
      <c r="DY74" s="34">
        <f>DY40+DY47</f>
        <v>59910.95</v>
      </c>
      <c r="DZ74" s="9"/>
      <c r="EA74" s="9"/>
      <c r="EB74" s="34">
        <f>EB40+EB47</f>
        <v>59027.61</v>
      </c>
      <c r="EC74" s="9"/>
      <c r="ED74" s="9"/>
      <c r="EE74" s="34">
        <f>EE40+EE47</f>
        <v>56563.97</v>
      </c>
      <c r="EF74" s="9"/>
      <c r="EG74" s="9"/>
      <c r="EH74" s="34">
        <f>EH40+EH47</f>
        <v>55410.21</v>
      </c>
      <c r="EI74" s="9"/>
      <c r="EJ74" s="9"/>
      <c r="EK74" s="34">
        <f>EK40+EK47</f>
        <v>58736.56</v>
      </c>
      <c r="EL74" s="9"/>
      <c r="EM74" s="9"/>
      <c r="EN74" s="34">
        <f>EN40+EN47</f>
        <v>57651.079999999994</v>
      </c>
      <c r="EO74" s="34">
        <f>EO40+EO47</f>
        <v>665676.71</v>
      </c>
      <c r="EP74" s="34">
        <f>EP40+EP47</f>
        <v>1930303.47</v>
      </c>
      <c r="EQ74" s="9"/>
      <c r="ER74" s="9"/>
      <c r="ES74" s="34">
        <f>ES40+ES47</f>
        <v>58691.7</v>
      </c>
      <c r="ET74" s="9"/>
      <c r="EU74" s="9"/>
      <c r="EV74" s="34">
        <f>EV40+EV47</f>
        <v>56089.3</v>
      </c>
      <c r="EW74" s="9"/>
      <c r="EX74" s="9"/>
      <c r="EY74" s="34">
        <f>EY40+EY47</f>
        <v>59026.240000000005</v>
      </c>
      <c r="EZ74" s="9"/>
      <c r="FA74" s="9"/>
      <c r="FB74" s="34">
        <f>FB40+FB47</f>
        <v>111618.01000000001</v>
      </c>
      <c r="FC74" s="9"/>
      <c r="FD74" s="9"/>
      <c r="FE74" s="34">
        <f>FE40+FE47</f>
        <v>78959.68000000001</v>
      </c>
      <c r="FF74" s="9"/>
      <c r="FG74" s="9"/>
      <c r="FH74" s="34">
        <f>FH40+FH47</f>
        <v>74897.63</v>
      </c>
      <c r="FI74" s="9"/>
      <c r="FJ74" s="9"/>
      <c r="FK74" s="34">
        <f>FK40+FK47</f>
        <v>75436.84999999999</v>
      </c>
      <c r="FL74" s="9"/>
      <c r="FM74" s="9"/>
      <c r="FN74" s="34">
        <f>FN40+FN47</f>
        <v>77159.26</v>
      </c>
      <c r="FO74" s="9"/>
      <c r="FP74" s="9"/>
      <c r="FQ74" s="34">
        <f>FQ40+FQ47</f>
        <v>80457.5</v>
      </c>
      <c r="FT74" s="34">
        <f>FT40+FT47</f>
        <v>76362.34</v>
      </c>
      <c r="FW74" s="34">
        <f>FW40+FW47</f>
        <v>87055.5</v>
      </c>
      <c r="FZ74" s="34">
        <f>FZ40+FZ47</f>
        <v>76375.48</v>
      </c>
    </row>
    <row r="75" spans="1:182" ht="14.25" hidden="1">
      <c r="A75" s="139" t="s">
        <v>260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T75" s="9"/>
      <c r="FW75" s="9"/>
      <c r="FZ75" s="9"/>
    </row>
    <row r="76" spans="1:182" ht="12.75">
      <c r="A76" s="47"/>
      <c r="B76" s="47"/>
      <c r="C76" s="47"/>
      <c r="D76" s="4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48">
        <f>EN71+EN72</f>
        <v>56890.12032142858</v>
      </c>
      <c r="EO76" s="9"/>
      <c r="EP76" s="103">
        <f>'[1]Лист1'!$EP$75</f>
        <v>38109.72032142863</v>
      </c>
      <c r="EQ76" s="9"/>
      <c r="ER76" s="9"/>
      <c r="ES76" s="48">
        <f>ES71+ES72</f>
        <v>58457.10532142863</v>
      </c>
      <c r="ET76" s="9"/>
      <c r="EU76" s="9"/>
      <c r="EV76" s="48">
        <f>EV71+EV72</f>
        <v>76322.91032142864</v>
      </c>
      <c r="EW76" s="9"/>
      <c r="EX76" s="9"/>
      <c r="EY76" s="48">
        <f>EY71+EY72</f>
        <v>68130.05532142865</v>
      </c>
      <c r="EZ76" s="9"/>
      <c r="FA76" s="9"/>
      <c r="FB76" s="48">
        <f>FB71+FB72</f>
        <v>-178989.93967857136</v>
      </c>
      <c r="FC76" s="9"/>
      <c r="FD76" s="9"/>
      <c r="FE76" s="48">
        <f>FE71+FE72</f>
        <v>-149379.21467857136</v>
      </c>
      <c r="FF76" s="9"/>
      <c r="FG76" s="9"/>
      <c r="FH76" s="48">
        <f>FH71+FH72</f>
        <v>-112353.24967857136</v>
      </c>
      <c r="FI76" s="9"/>
      <c r="FJ76" s="9"/>
      <c r="FK76" s="48">
        <f>FK71+FK72</f>
        <v>-74788.06467857136</v>
      </c>
      <c r="FL76" s="9"/>
      <c r="FM76" s="9"/>
      <c r="FN76" s="48">
        <f>FN71+FN72</f>
        <v>-36542.54967857136</v>
      </c>
      <c r="FO76" s="9"/>
      <c r="FP76" s="9"/>
      <c r="FQ76" s="48">
        <f>FQ71+FQ72</f>
        <v>5641.775321428642</v>
      </c>
      <c r="FT76" s="48">
        <f>FT71+FT72</f>
        <v>33441.740321428646</v>
      </c>
      <c r="FW76" s="48">
        <f>FW71+FW72</f>
        <v>82222.28532142864</v>
      </c>
      <c r="FZ76" s="103">
        <f>FZ71+FZ72</f>
        <v>89412.10032142865</v>
      </c>
    </row>
    <row r="77" spans="1:182" ht="12.75">
      <c r="A77" s="47"/>
      <c r="B77" s="47"/>
      <c r="C77" s="47"/>
      <c r="D77" s="4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48"/>
      <c r="EO77" s="9"/>
      <c r="EQ77" s="9"/>
      <c r="ER77" s="9"/>
      <c r="ES77" s="48"/>
      <c r="ET77" s="9"/>
      <c r="EU77" s="9"/>
      <c r="EV77" s="48"/>
      <c r="EW77" s="9"/>
      <c r="EX77" s="9"/>
      <c r="EY77" s="48"/>
      <c r="EZ77" s="9"/>
      <c r="FA77" s="9"/>
      <c r="FB77" s="48"/>
      <c r="FC77" s="9"/>
      <c r="FD77" s="9"/>
      <c r="FE77" s="48"/>
      <c r="FF77" s="9"/>
      <c r="FG77" s="9"/>
      <c r="FH77" s="48"/>
      <c r="FI77" s="9"/>
      <c r="FJ77" s="9"/>
      <c r="FK77" s="48"/>
      <c r="FL77" s="9"/>
      <c r="FM77" s="9"/>
      <c r="FN77" s="48"/>
      <c r="FO77" s="9"/>
      <c r="FP77" s="9"/>
      <c r="FQ77" s="48"/>
      <c r="FT77" s="48"/>
      <c r="FW77" s="48"/>
      <c r="FZ77" s="103"/>
    </row>
    <row r="78" spans="1:183" ht="14.25">
      <c r="A78" s="47"/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48"/>
      <c r="EO78" s="9"/>
      <c r="EP78" s="48"/>
      <c r="EQ78" s="9"/>
      <c r="ER78" s="9"/>
      <c r="ES78" s="48"/>
      <c r="ET78" s="9"/>
      <c r="EU78" s="9"/>
      <c r="EV78" s="48"/>
      <c r="EW78" s="9"/>
      <c r="EX78" s="9"/>
      <c r="EY78" s="48"/>
      <c r="EZ78" s="9"/>
      <c r="FA78" s="9"/>
      <c r="FB78" s="48"/>
      <c r="FC78" s="9"/>
      <c r="FD78" s="9"/>
      <c r="FE78" s="48"/>
      <c r="FF78" s="9"/>
      <c r="FG78" s="9"/>
      <c r="FH78" s="48"/>
      <c r="FI78" s="9"/>
      <c r="FJ78" s="9"/>
      <c r="FK78" s="48"/>
      <c r="FL78" s="9"/>
      <c r="FM78" s="9"/>
      <c r="FN78" s="48"/>
      <c r="FO78" s="9"/>
      <c r="FP78" s="9"/>
      <c r="FQ78" s="48"/>
      <c r="FT78" s="48"/>
      <c r="FW78" s="48"/>
      <c r="FX78" s="119" t="s">
        <v>432</v>
      </c>
      <c r="FY78" s="120"/>
      <c r="FZ78" s="120"/>
      <c r="GA78" s="120" t="s">
        <v>433</v>
      </c>
    </row>
    <row r="79" spans="1:183" ht="14.25">
      <c r="A79" s="47"/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48"/>
      <c r="EO79" s="9"/>
      <c r="EP79" s="48"/>
      <c r="EQ79" s="9"/>
      <c r="ER79" s="9"/>
      <c r="ES79" s="48"/>
      <c r="ET79" s="9"/>
      <c r="EU79" s="9"/>
      <c r="EV79" s="48"/>
      <c r="EW79" s="9"/>
      <c r="EX79" s="9"/>
      <c r="EY79" s="48"/>
      <c r="EZ79" s="9"/>
      <c r="FA79" s="9"/>
      <c r="FB79" s="48"/>
      <c r="FC79" s="9"/>
      <c r="FD79" s="9"/>
      <c r="FE79" s="48"/>
      <c r="FF79" s="9"/>
      <c r="FG79" s="9"/>
      <c r="FH79" s="48"/>
      <c r="FI79" s="9"/>
      <c r="FJ79" s="9"/>
      <c r="FK79" s="48"/>
      <c r="FL79" s="9"/>
      <c r="FM79" s="9"/>
      <c r="FN79" s="48"/>
      <c r="FO79" s="9"/>
      <c r="FP79" s="9"/>
      <c r="FQ79" s="48"/>
      <c r="FT79" s="48"/>
      <c r="FW79" s="48"/>
      <c r="FX79" s="120"/>
      <c r="FY79" s="120"/>
      <c r="FZ79" s="120"/>
      <c r="GA79" s="120"/>
    </row>
    <row r="80" spans="1:183" ht="28.5">
      <c r="A80" s="47"/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48"/>
      <c r="EO80" s="9"/>
      <c r="EP80" s="48"/>
      <c r="EQ80" s="9"/>
      <c r="ER80" s="9"/>
      <c r="ES80" s="48"/>
      <c r="ET80" s="9"/>
      <c r="EU80" s="9"/>
      <c r="EV80" s="48"/>
      <c r="EW80" s="9"/>
      <c r="EX80" s="9"/>
      <c r="EY80" s="48"/>
      <c r="EZ80" s="9"/>
      <c r="FA80" s="9"/>
      <c r="FB80" s="48"/>
      <c r="FC80" s="9"/>
      <c r="FD80" s="9"/>
      <c r="FE80" s="48"/>
      <c r="FF80" s="9"/>
      <c r="FG80" s="9"/>
      <c r="FH80" s="48"/>
      <c r="FI80" s="9"/>
      <c r="FJ80" s="9"/>
      <c r="FK80" s="48"/>
      <c r="FL80" s="9"/>
      <c r="FM80" s="9"/>
      <c r="FN80" s="48"/>
      <c r="FO80" s="9"/>
      <c r="FP80" s="9"/>
      <c r="FQ80" s="48"/>
      <c r="FT80" s="48"/>
      <c r="FW80" s="48"/>
      <c r="FX80" s="121" t="s">
        <v>534</v>
      </c>
      <c r="FY80" s="120"/>
      <c r="FZ80" s="120"/>
      <c r="GA80" s="120" t="s">
        <v>535</v>
      </c>
    </row>
    <row r="81" spans="1:173" ht="12.75">
      <c r="A81" s="47"/>
      <c r="B81" s="47"/>
      <c r="C81" s="47"/>
      <c r="D81" s="4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</row>
    <row r="82" spans="1:182" ht="12.75">
      <c r="A82" s="47"/>
      <c r="B82" s="47"/>
      <c r="C82" s="47"/>
      <c r="D82" s="4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52" t="s">
        <v>432</v>
      </c>
      <c r="EM82" s="53"/>
      <c r="EN82" s="53"/>
      <c r="EO82" s="53"/>
      <c r="EP82" s="53"/>
      <c r="EQ82" s="52"/>
      <c r="ER82" s="53"/>
      <c r="ES82" s="53"/>
      <c r="ET82" s="52"/>
      <c r="EU82" s="53"/>
      <c r="EV82" s="53"/>
      <c r="EW82" s="52"/>
      <c r="EX82" s="53"/>
      <c r="EY82" s="53"/>
      <c r="EZ82" s="52"/>
      <c r="FA82" s="53"/>
      <c r="FB82" s="53"/>
      <c r="FC82" s="52"/>
      <c r="FD82" s="53"/>
      <c r="FE82" s="53"/>
      <c r="FF82" s="52"/>
      <c r="FG82" s="53"/>
      <c r="FH82" s="53"/>
      <c r="FI82" s="52"/>
      <c r="FJ82" s="53"/>
      <c r="FK82" s="53"/>
      <c r="FL82" s="52"/>
      <c r="FM82" s="53"/>
      <c r="FN82" s="53"/>
      <c r="FO82" s="52"/>
      <c r="FP82" s="53"/>
      <c r="FQ82" s="53"/>
      <c r="FV82" s="149" t="s">
        <v>523</v>
      </c>
      <c r="FW82" s="149"/>
      <c r="FX82" s="149"/>
      <c r="FY82" s="114">
        <f>GA38+GA45</f>
        <v>865747.11</v>
      </c>
      <c r="FZ82" s="115"/>
    </row>
    <row r="83" spans="1:182" ht="12.75">
      <c r="A83" s="47"/>
      <c r="B83" s="47"/>
      <c r="C83" s="47"/>
      <c r="D83" s="4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V83" s="149" t="s">
        <v>524</v>
      </c>
      <c r="FW83" s="149"/>
      <c r="FX83" s="149"/>
      <c r="FY83" s="114">
        <f>GA39+GA46</f>
        <v>931492.32</v>
      </c>
      <c r="FZ83" s="115"/>
    </row>
    <row r="84" spans="1:182" ht="12.75" customHeight="1">
      <c r="A84" s="47"/>
      <c r="B84" s="47"/>
      <c r="C84" s="47"/>
      <c r="D84" s="4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54" t="s">
        <v>434</v>
      </c>
      <c r="EM84" s="53"/>
      <c r="EN84" s="53"/>
      <c r="EO84" s="53"/>
      <c r="EP84" s="53"/>
      <c r="EQ84" s="54"/>
      <c r="ER84" s="53"/>
      <c r="ES84" s="53"/>
      <c r="ET84" s="54"/>
      <c r="EU84" s="53"/>
      <c r="EV84" s="53"/>
      <c r="EW84" s="54"/>
      <c r="EX84" s="53"/>
      <c r="EY84" s="53"/>
      <c r="EZ84" s="54"/>
      <c r="FA84" s="53"/>
      <c r="FB84" s="53"/>
      <c r="FC84" s="54"/>
      <c r="FD84" s="53"/>
      <c r="FE84" s="53"/>
      <c r="FF84" s="54"/>
      <c r="FG84" s="53"/>
      <c r="FH84" s="53"/>
      <c r="FI84" s="54"/>
      <c r="FJ84" s="53"/>
      <c r="FK84" s="53"/>
      <c r="FL84" s="54"/>
      <c r="FM84" s="53"/>
      <c r="FN84" s="53"/>
      <c r="FO84" s="54"/>
      <c r="FP84" s="53"/>
      <c r="FQ84" s="53"/>
      <c r="FV84" s="149" t="s">
        <v>525</v>
      </c>
      <c r="FW84" s="149"/>
      <c r="FX84" s="149"/>
      <c r="FY84" s="114">
        <f>GA40+GA47</f>
        <v>912129.49</v>
      </c>
      <c r="FZ84" s="115"/>
    </row>
    <row r="85" spans="1:182" ht="12.75">
      <c r="A85" s="47"/>
      <c r="B85" s="47"/>
      <c r="C85" s="47"/>
      <c r="D85" s="4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V85" s="149" t="s">
        <v>526</v>
      </c>
      <c r="FW85" s="149"/>
      <c r="FX85" s="149"/>
      <c r="FY85" s="114">
        <f>FY84-FY83</f>
        <v>-19362.829999999958</v>
      </c>
      <c r="FZ85" s="115"/>
    </row>
    <row r="86" spans="1:182" ht="12.75" customHeight="1">
      <c r="A86" s="47"/>
      <c r="B86" s="47"/>
      <c r="C86" s="47"/>
      <c r="D86" s="4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V86" s="146" t="s">
        <v>527</v>
      </c>
      <c r="FW86" s="146"/>
      <c r="FX86" s="146"/>
      <c r="FY86" s="114">
        <f>FY83-FY82</f>
        <v>65745.20999999996</v>
      </c>
      <c r="FZ86" s="115"/>
    </row>
    <row r="87" spans="1:182" ht="12.75" customHeight="1">
      <c r="A87" s="47"/>
      <c r="B87" s="47"/>
      <c r="C87" s="47"/>
      <c r="D87" s="4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V87" s="150" t="s">
        <v>528</v>
      </c>
      <c r="FW87" s="151"/>
      <c r="FX87" s="152"/>
      <c r="FY87" s="116">
        <f>EP76</f>
        <v>38109.72032142863</v>
      </c>
      <c r="FZ87" s="115"/>
    </row>
    <row r="88" spans="1:182" ht="15" customHeight="1">
      <c r="A88" s="47"/>
      <c r="B88" s="47"/>
      <c r="C88" s="47"/>
      <c r="D88" s="4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V88" s="142" t="s">
        <v>529</v>
      </c>
      <c r="FW88" s="142"/>
      <c r="FX88" s="142"/>
      <c r="FY88" s="117">
        <f>FY87+FY86+FY85+FY89</f>
        <v>89412.10032142863</v>
      </c>
      <c r="FZ88" s="115"/>
    </row>
    <row r="89" spans="1:182" ht="12.75">
      <c r="A89" s="47"/>
      <c r="B89" s="47"/>
      <c r="C89" s="47"/>
      <c r="D89" s="4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V89" s="143" t="s">
        <v>530</v>
      </c>
      <c r="FW89" s="144"/>
      <c r="FX89" s="145"/>
      <c r="FY89" s="118">
        <v>4920</v>
      </c>
      <c r="FZ89" s="115"/>
    </row>
    <row r="90" spans="1:183" ht="12.75" customHeight="1">
      <c r="A90" s="47"/>
      <c r="B90" s="47"/>
      <c r="C90" s="47"/>
      <c r="D90" s="4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V90" s="146" t="s">
        <v>531</v>
      </c>
      <c r="FW90" s="146"/>
      <c r="FX90" s="146"/>
      <c r="FY90" s="114">
        <f>FZ21+FT20+FQ19+FE20+FE22+FB25+FB23+FB22+FB21+FB20+FB19+EY20+ES21+ES19+FZ22</f>
        <v>76978.78</v>
      </c>
      <c r="FZ90" s="147" t="s">
        <v>532</v>
      </c>
      <c r="GA90" s="148"/>
    </row>
    <row r="91" spans="1:173" ht="12.75">
      <c r="A91" s="47"/>
      <c r="B91" s="47"/>
      <c r="C91" s="47"/>
      <c r="D91" s="4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47"/>
      <c r="B92" s="47"/>
      <c r="C92" s="47"/>
      <c r="D92" s="4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47"/>
      <c r="B93" s="47"/>
      <c r="C93" s="47"/>
      <c r="D93" s="4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47"/>
      <c r="B94" s="47"/>
      <c r="C94" s="47"/>
      <c r="D94" s="4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47"/>
      <c r="B95" s="47"/>
      <c r="C95" s="47"/>
      <c r="D95" s="4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47"/>
      <c r="B96" s="47"/>
      <c r="C96" s="47"/>
      <c r="D96" s="4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47"/>
      <c r="B97" s="47"/>
      <c r="C97" s="47"/>
      <c r="D97" s="4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47"/>
      <c r="B98" s="47"/>
      <c r="C98" s="47"/>
      <c r="D98" s="4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47"/>
      <c r="B99" s="47"/>
      <c r="C99" s="47"/>
      <c r="D99" s="4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47"/>
      <c r="B100" s="47"/>
      <c r="C100" s="47"/>
      <c r="D100" s="4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47"/>
      <c r="B101" s="47"/>
      <c r="C101" s="47"/>
      <c r="D101" s="4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47"/>
      <c r="B102" s="47"/>
      <c r="C102" s="47"/>
      <c r="D102" s="4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47"/>
      <c r="B103" s="47"/>
      <c r="C103" s="47"/>
      <c r="D103" s="4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47"/>
      <c r="B104" s="47"/>
      <c r="C104" s="47"/>
      <c r="D104" s="4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47"/>
      <c r="B105" s="47"/>
      <c r="C105" s="47"/>
      <c r="D105" s="4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47"/>
      <c r="B106" s="47"/>
      <c r="C106" s="47"/>
      <c r="D106" s="4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47"/>
      <c r="B107" s="47"/>
      <c r="C107" s="47"/>
      <c r="D107" s="4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47"/>
      <c r="B108" s="47"/>
      <c r="C108" s="47"/>
      <c r="D108" s="4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47"/>
      <c r="B109" s="47"/>
      <c r="C109" s="47"/>
      <c r="D109" s="4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47"/>
      <c r="B110" s="47"/>
      <c r="C110" s="47"/>
      <c r="D110" s="4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47"/>
      <c r="B111" s="47"/>
      <c r="C111" s="47"/>
      <c r="D111" s="4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47"/>
      <c r="B112" s="47"/>
      <c r="C112" s="47"/>
      <c r="D112" s="4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47"/>
      <c r="B113" s="47"/>
      <c r="C113" s="47"/>
      <c r="D113" s="4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47"/>
      <c r="B114" s="47"/>
      <c r="C114" s="47"/>
      <c r="D114" s="4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47"/>
      <c r="B115" s="47"/>
      <c r="C115" s="47"/>
      <c r="D115" s="4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47"/>
      <c r="B116" s="47"/>
      <c r="C116" s="47"/>
      <c r="D116" s="4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47"/>
      <c r="B117" s="47"/>
      <c r="C117" s="47"/>
      <c r="D117" s="4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47"/>
      <c r="B118" s="47"/>
      <c r="C118" s="47"/>
      <c r="D118" s="4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47"/>
      <c r="B119" s="47"/>
      <c r="C119" s="47"/>
      <c r="D119" s="4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47"/>
      <c r="B120" s="47"/>
      <c r="C120" s="47"/>
      <c r="D120" s="4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47"/>
      <c r="B121" s="47"/>
      <c r="C121" s="47"/>
      <c r="D121" s="4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47"/>
      <c r="B122" s="47"/>
      <c r="C122" s="47"/>
      <c r="D122" s="4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47"/>
      <c r="B123" s="47"/>
      <c r="C123" s="47"/>
      <c r="D123" s="4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47"/>
      <c r="B124" s="47"/>
      <c r="C124" s="47"/>
      <c r="D124" s="4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47"/>
      <c r="B125" s="47"/>
      <c r="C125" s="47"/>
      <c r="D125" s="4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47"/>
      <c r="B126" s="47"/>
      <c r="C126" s="47"/>
      <c r="D126" s="4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47"/>
      <c r="B127" s="47"/>
      <c r="C127" s="47"/>
      <c r="D127" s="4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47"/>
      <c r="B128" s="47"/>
      <c r="C128" s="47"/>
      <c r="D128" s="4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47"/>
      <c r="B129" s="47"/>
      <c r="C129" s="47"/>
      <c r="D129" s="4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47"/>
      <c r="B130" s="47"/>
      <c r="C130" s="47"/>
      <c r="D130" s="4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47"/>
      <c r="B131" s="47"/>
      <c r="C131" s="47"/>
      <c r="D131" s="4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47"/>
      <c r="B132" s="47"/>
      <c r="C132" s="47"/>
      <c r="D132" s="4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47"/>
      <c r="B133" s="47"/>
      <c r="C133" s="47"/>
      <c r="D133" s="4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47"/>
      <c r="B134" s="47"/>
      <c r="C134" s="47"/>
      <c r="D134" s="4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1"/>
      <c r="B135" s="51"/>
      <c r="C135" s="51"/>
      <c r="D135" s="51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1"/>
      <c r="B136" s="51"/>
      <c r="C136" s="51"/>
      <c r="D136" s="51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1"/>
      <c r="B137" s="51"/>
      <c r="C137" s="51"/>
      <c r="D137" s="51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1"/>
      <c r="B138" s="51"/>
      <c r="C138" s="51"/>
      <c r="D138" s="51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1"/>
      <c r="B139" s="51"/>
      <c r="C139" s="51"/>
      <c r="D139" s="51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51"/>
      <c r="B140" s="51"/>
      <c r="C140" s="51"/>
      <c r="D140" s="51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173" ht="12.75">
      <c r="A141" s="51"/>
      <c r="B141" s="51"/>
      <c r="C141" s="51"/>
      <c r="D141" s="51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</row>
    <row r="142" spans="1:173" ht="12.75">
      <c r="A142" s="51"/>
      <c r="B142" s="51"/>
      <c r="C142" s="51"/>
      <c r="D142" s="51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</row>
    <row r="143" spans="1:173" ht="12.75">
      <c r="A143" s="51"/>
      <c r="B143" s="51"/>
      <c r="C143" s="51"/>
      <c r="D143" s="51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</row>
    <row r="144" spans="1:173" ht="12.75">
      <c r="A144" s="51"/>
      <c r="B144" s="51"/>
      <c r="C144" s="51"/>
      <c r="D144" s="51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</row>
    <row r="145" spans="1:173" ht="12.75">
      <c r="A145" s="51"/>
      <c r="B145" s="51"/>
      <c r="C145" s="51"/>
      <c r="D145" s="51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</row>
    <row r="146" spans="1:173" ht="12.75">
      <c r="A146" s="51"/>
      <c r="B146" s="51"/>
      <c r="C146" s="51"/>
      <c r="D146" s="51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</row>
    <row r="147" spans="1:173" ht="12.75">
      <c r="A147" s="51"/>
      <c r="B147" s="51"/>
      <c r="C147" s="51"/>
      <c r="D147" s="51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</row>
    <row r="148" spans="1:173" ht="12.75">
      <c r="A148" s="51"/>
      <c r="B148" s="51"/>
      <c r="C148" s="51"/>
      <c r="D148" s="51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</row>
    <row r="149" spans="1:173" ht="12.75">
      <c r="A149" s="51"/>
      <c r="B149" s="51"/>
      <c r="C149" s="51"/>
      <c r="D149" s="51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</row>
    <row r="150" spans="1:173" ht="12.75">
      <c r="A150" s="51"/>
      <c r="B150" s="51"/>
      <c r="C150" s="51"/>
      <c r="D150" s="51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</row>
    <row r="151" spans="1:173" ht="12.75">
      <c r="A151" s="51"/>
      <c r="B151" s="51"/>
      <c r="C151" s="51"/>
      <c r="D151" s="51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</row>
    <row r="152" spans="1:173" ht="12.75">
      <c r="A152" s="51"/>
      <c r="B152" s="51"/>
      <c r="C152" s="51"/>
      <c r="D152" s="51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</row>
    <row r="153" spans="1:173" ht="12.75">
      <c r="A153" s="51"/>
      <c r="B153" s="51"/>
      <c r="C153" s="51"/>
      <c r="D153" s="51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</sheetData>
  <sheetProtection/>
  <mergeCells count="194">
    <mergeCell ref="FV88:FX88"/>
    <mergeCell ref="FV89:FX89"/>
    <mergeCell ref="FV90:FX90"/>
    <mergeCell ref="FZ90:GA90"/>
    <mergeCell ref="FV82:FX82"/>
    <mergeCell ref="FV83:FX83"/>
    <mergeCell ref="FV84:FX84"/>
    <mergeCell ref="FV85:FX85"/>
    <mergeCell ref="FV86:FX86"/>
    <mergeCell ref="FV87:FX87"/>
    <mergeCell ref="FR4:FT4"/>
    <mergeCell ref="FR6:FT6"/>
    <mergeCell ref="FL4:FN4"/>
    <mergeCell ref="FL6:FN6"/>
    <mergeCell ref="FL35:FM35"/>
    <mergeCell ref="FI4:FK4"/>
    <mergeCell ref="FI6:FK6"/>
    <mergeCell ref="FI35:FJ35"/>
    <mergeCell ref="FO4:FQ4"/>
    <mergeCell ref="FO6:FQ6"/>
    <mergeCell ref="FF4:FH4"/>
    <mergeCell ref="FF6:FH6"/>
    <mergeCell ref="FF35:FG35"/>
    <mergeCell ref="FC4:FE4"/>
    <mergeCell ref="FC6:FE6"/>
    <mergeCell ref="FC35:FD35"/>
    <mergeCell ref="EW4:EY4"/>
    <mergeCell ref="EW6:EY6"/>
    <mergeCell ref="EW35:EX35"/>
    <mergeCell ref="EZ4:FB4"/>
    <mergeCell ref="EZ6:FB6"/>
    <mergeCell ref="EZ35:FA35"/>
    <mergeCell ref="EQ4:ES4"/>
    <mergeCell ref="EQ6:ES6"/>
    <mergeCell ref="EQ35:ER35"/>
    <mergeCell ref="DT35:DU35"/>
    <mergeCell ref="EI4:EK4"/>
    <mergeCell ref="ET4:EV4"/>
    <mergeCell ref="ET6:EV6"/>
    <mergeCell ref="ET35:EU35"/>
    <mergeCell ref="EI6:EK6"/>
    <mergeCell ref="EI35:EJ35"/>
    <mergeCell ref="DW4:DY4"/>
    <mergeCell ref="DW6:DY6"/>
    <mergeCell ref="DW35:DX35"/>
    <mergeCell ref="DT4:DV4"/>
    <mergeCell ref="DT6:DV6"/>
    <mergeCell ref="DQ4:DS4"/>
    <mergeCell ref="DQ6:DS6"/>
    <mergeCell ref="DQ35:DR35"/>
    <mergeCell ref="DN4:DP4"/>
    <mergeCell ref="DN6:DP6"/>
    <mergeCell ref="DN35:DO35"/>
    <mergeCell ref="DK4:DM4"/>
    <mergeCell ref="DK6:DM6"/>
    <mergeCell ref="DK35:DL35"/>
    <mergeCell ref="CW4:CY4"/>
    <mergeCell ref="DH4:DJ4"/>
    <mergeCell ref="DH6:DJ6"/>
    <mergeCell ref="DH35:DI35"/>
    <mergeCell ref="DE4:DG4"/>
    <mergeCell ref="DE6:DG6"/>
    <mergeCell ref="DE35:DF35"/>
    <mergeCell ref="CZ4:DB4"/>
    <mergeCell ref="CZ6:DB6"/>
    <mergeCell ref="CZ35:DA35"/>
    <mergeCell ref="A73:AG73"/>
    <mergeCell ref="Z4:AB4"/>
    <mergeCell ref="W4:Y4"/>
    <mergeCell ref="N33:O33"/>
    <mergeCell ref="P33:Q33"/>
    <mergeCell ref="L6:M6"/>
    <mergeCell ref="N6:O6"/>
    <mergeCell ref="AC6:AE6"/>
    <mergeCell ref="P6:Q6"/>
    <mergeCell ref="T35:U35"/>
    <mergeCell ref="BH4:BJ4"/>
    <mergeCell ref="BH6:BJ6"/>
    <mergeCell ref="BE4:BG4"/>
    <mergeCell ref="BE6:BG6"/>
    <mergeCell ref="AY6:BA6"/>
    <mergeCell ref="BB6:BD6"/>
    <mergeCell ref="AY4:BA4"/>
    <mergeCell ref="BB4:BD4"/>
    <mergeCell ref="AJ6:AL6"/>
    <mergeCell ref="AJ35:AK35"/>
    <mergeCell ref="AV4:AX4"/>
    <mergeCell ref="AV6:AX6"/>
    <mergeCell ref="T4:V4"/>
    <mergeCell ref="T6:V6"/>
    <mergeCell ref="AG4:AI4"/>
    <mergeCell ref="J33:K33"/>
    <mergeCell ref="AC35:AD35"/>
    <mergeCell ref="AG35:AH35"/>
    <mergeCell ref="BH35:BI35"/>
    <mergeCell ref="AP35:AQ35"/>
    <mergeCell ref="AS35:AT35"/>
    <mergeCell ref="AV35:AW35"/>
    <mergeCell ref="AY35:AZ35"/>
    <mergeCell ref="BB35:BC35"/>
    <mergeCell ref="BK6:BM6"/>
    <mergeCell ref="BK35:BL35"/>
    <mergeCell ref="A75:AG75"/>
    <mergeCell ref="BE35:BF35"/>
    <mergeCell ref="Z35:AA35"/>
    <mergeCell ref="Z6:AB6"/>
    <mergeCell ref="W6:Y6"/>
    <mergeCell ref="W35:X35"/>
    <mergeCell ref="AM35:AN35"/>
    <mergeCell ref="AG6:AI6"/>
    <mergeCell ref="A4:A5"/>
    <mergeCell ref="R4:S4"/>
    <mergeCell ref="B33:C33"/>
    <mergeCell ref="D33:E33"/>
    <mergeCell ref="F33:G33"/>
    <mergeCell ref="H33:I33"/>
    <mergeCell ref="N4:O4"/>
    <mergeCell ref="P4:Q4"/>
    <mergeCell ref="B6:C6"/>
    <mergeCell ref="R33:S33"/>
    <mergeCell ref="D6:E6"/>
    <mergeCell ref="B4:C4"/>
    <mergeCell ref="D4:E4"/>
    <mergeCell ref="J6:K6"/>
    <mergeCell ref="AM4:AO4"/>
    <mergeCell ref="AM6:AO6"/>
    <mergeCell ref="AJ4:AL4"/>
    <mergeCell ref="F6:G6"/>
    <mergeCell ref="L4:M4"/>
    <mergeCell ref="AC4:AE4"/>
    <mergeCell ref="F4:G4"/>
    <mergeCell ref="H4:I4"/>
    <mergeCell ref="H6:I6"/>
    <mergeCell ref="BN4:BP4"/>
    <mergeCell ref="BN6:BP6"/>
    <mergeCell ref="AP4:AR4"/>
    <mergeCell ref="AP6:AR6"/>
    <mergeCell ref="AS4:AU4"/>
    <mergeCell ref="AS6:AU6"/>
    <mergeCell ref="BK4:BM4"/>
    <mergeCell ref="J4:K4"/>
    <mergeCell ref="BN35:BO35"/>
    <mergeCell ref="BS4:BU4"/>
    <mergeCell ref="BS6:BU6"/>
    <mergeCell ref="BS35:BT35"/>
    <mergeCell ref="BV4:BX4"/>
    <mergeCell ref="BV6:BX6"/>
    <mergeCell ref="BV35:BW35"/>
    <mergeCell ref="R6:S6"/>
    <mergeCell ref="L33:M33"/>
    <mergeCell ref="CB4:CD4"/>
    <mergeCell ref="CB6:CD6"/>
    <mergeCell ref="CB35:CC35"/>
    <mergeCell ref="BY4:CA4"/>
    <mergeCell ref="BY6:CA6"/>
    <mergeCell ref="BY35:BZ35"/>
    <mergeCell ref="CK4:CM4"/>
    <mergeCell ref="CK6:CM6"/>
    <mergeCell ref="CK35:CL35"/>
    <mergeCell ref="CT35:CU35"/>
    <mergeCell ref="CE4:CG4"/>
    <mergeCell ref="CE6:CG6"/>
    <mergeCell ref="CE35:CF35"/>
    <mergeCell ref="CH4:CJ4"/>
    <mergeCell ref="CH6:CJ6"/>
    <mergeCell ref="CH35:CI35"/>
    <mergeCell ref="CN4:CP4"/>
    <mergeCell ref="CN6:CP6"/>
    <mergeCell ref="CN35:CO35"/>
    <mergeCell ref="CW6:CY6"/>
    <mergeCell ref="CW35:CX35"/>
    <mergeCell ref="CQ4:CS4"/>
    <mergeCell ref="CQ6:CS6"/>
    <mergeCell ref="CQ35:CR35"/>
    <mergeCell ref="CT4:CV4"/>
    <mergeCell ref="CT6:CV6"/>
    <mergeCell ref="EC6:EE6"/>
    <mergeCell ref="EC35:ED35"/>
    <mergeCell ref="EF4:EH4"/>
    <mergeCell ref="DZ4:EB4"/>
    <mergeCell ref="DZ6:EB6"/>
    <mergeCell ref="DZ35:EA35"/>
    <mergeCell ref="EF6:EH6"/>
    <mergeCell ref="EF35:EG35"/>
    <mergeCell ref="FX4:FZ4"/>
    <mergeCell ref="FX6:FZ6"/>
    <mergeCell ref="FU4:FW4"/>
    <mergeCell ref="FU6:FW6"/>
    <mergeCell ref="FO35:FP35"/>
    <mergeCell ref="A1:AI3"/>
    <mergeCell ref="EL4:EN4"/>
    <mergeCell ref="EL6:EN6"/>
    <mergeCell ref="EL35:EM35"/>
    <mergeCell ref="EC4:EE4"/>
  </mergeCells>
  <printOptions/>
  <pageMargins left="0" right="0" top="0" bottom="0" header="0.5118110236220472" footer="0.5118110236220472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2013-07-10T10:38:08Z</cp:lastPrinted>
  <dcterms:created xsi:type="dcterms:W3CDTF">2008-10-01T07:10:45Z</dcterms:created>
  <dcterms:modified xsi:type="dcterms:W3CDTF">2013-07-10T10:44:57Z</dcterms:modified>
  <cp:category/>
  <cp:version/>
  <cp:contentType/>
  <cp:contentStatus/>
</cp:coreProperties>
</file>