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25" windowHeight="8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'Лист1'!$EL$1:$EP$68</definedName>
  </definedNames>
  <calcPr fullCalcOnLoad="1"/>
</workbook>
</file>

<file path=xl/sharedStrings.xml><?xml version="1.0" encoding="utf-8"?>
<sst xmlns="http://schemas.openxmlformats.org/spreadsheetml/2006/main" count="1603" uniqueCount="610">
  <si>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</si>
  <si>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</si>
  <si>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</si>
  <si>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</si>
  <si>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</si>
  <si>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</si>
  <si>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</si>
  <si>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</si>
  <si>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</si>
  <si>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</si>
  <si>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</si>
  <si>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</si>
  <si>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</si>
  <si>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</si>
  <si>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</si>
  <si>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</si>
  <si>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</si>
  <si>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х</t>
  </si>
  <si>
    <t>4495,2 м2</t>
  </si>
  <si>
    <t>Задвижки D100 - 2 шт.</t>
  </si>
  <si>
    <t>6 шт.</t>
  </si>
  <si>
    <t>188 чел.</t>
  </si>
  <si>
    <t>186 чел.</t>
  </si>
  <si>
    <t>190 чел.</t>
  </si>
  <si>
    <t>191 чел.</t>
  </si>
  <si>
    <t>195 чел.</t>
  </si>
  <si>
    <t>октябрь</t>
  </si>
  <si>
    <t>ноябрь</t>
  </si>
  <si>
    <t>кран шаровый D15 - 4 шт.</t>
  </si>
  <si>
    <t>189 чел.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</si>
  <si>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</si>
  <si>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</si>
  <si>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</si>
  <si>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</si>
  <si>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</si>
  <si>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</si>
  <si>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</si>
  <si>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</si>
  <si>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</si>
  <si>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</si>
  <si>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</si>
  <si>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</si>
  <si>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(5 шт.)</t>
  </si>
  <si>
    <t>Обслуживание вводных и внутренних газопроводов жилого фонда (65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</si>
  <si>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</si>
  <si>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</si>
  <si>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</si>
  <si>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</si>
  <si>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</si>
  <si>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</si>
  <si>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</si>
  <si>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</si>
  <si>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</si>
  <si>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</si>
  <si>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</si>
  <si>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</si>
  <si>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</si>
  <si>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Набережная , 34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</si>
  <si>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</si>
  <si>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</si>
  <si>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</si>
  <si>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</si>
  <si>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Очистка кровельных участков от сосулек</t>
  </si>
  <si>
    <t>№ 1 от 04.02.09г.</t>
  </si>
  <si>
    <t>Проверка и восстановление работоспособности регуляторов БГВ</t>
  </si>
  <si>
    <t>№ 7 от 10.02.09г.</t>
  </si>
  <si>
    <t>Сверка эл.схем подключения дома</t>
  </si>
  <si>
    <t>№61 от 13.02.09г.</t>
  </si>
  <si>
    <t>Технический осмотр систем тепло-, водоснабжения, водоотведения</t>
  </si>
  <si>
    <t>№37 от 12.02.09г.</t>
  </si>
  <si>
    <t>Прочистка подвальной канализации</t>
  </si>
  <si>
    <t>№64 от 22.02.09г.</t>
  </si>
  <si>
    <t>№137 от 26.02.09г.</t>
  </si>
  <si>
    <t>Замена ламп ЛОН 25В в подъезде -2шт.</t>
  </si>
  <si>
    <t>Проверка бойлера на плотность</t>
  </si>
  <si>
    <t>№94 от 26.02.09г.</t>
  </si>
  <si>
    <t>Гидравлическое испытание подогревателя ГВС</t>
  </si>
  <si>
    <t>№9 от 26.02.09г.</t>
  </si>
  <si>
    <t>март 2009 г.</t>
  </si>
  <si>
    <t>Проверка регуляторов РТДО по графику</t>
  </si>
  <si>
    <t>№ 164 от 23.03.09 г.</t>
  </si>
  <si>
    <t>Ремонт подъездной таблички</t>
  </si>
  <si>
    <t>№ 15 от 047.03.09г.</t>
  </si>
  <si>
    <t>апрель 2009 г.</t>
  </si>
  <si>
    <t>Закраска надписей на доме</t>
  </si>
  <si>
    <t>№ 104 ОТ 29.04.09Г.</t>
  </si>
  <si>
    <t>Устранение течи канализационного стояка</t>
  </si>
  <si>
    <t>№ 158 от 21.04.09г.</t>
  </si>
  <si>
    <t>Замена лампочек в подъезде</t>
  </si>
  <si>
    <t>№ 143 от 20.04.09г.</t>
  </si>
  <si>
    <t>№ 124 от 16.04.09г.</t>
  </si>
  <si>
    <t>Закрашивание надписей на фасадах</t>
  </si>
  <si>
    <t>№ 30 от 07.04.09г.</t>
  </si>
  <si>
    <t>№ 113 от 14.04.09г.</t>
  </si>
  <si>
    <t>Проверка бойлеров на плотность по графику</t>
  </si>
  <si>
    <t>№ 17 от 04.05.09г.</t>
  </si>
  <si>
    <t>май 2009г.</t>
  </si>
  <si>
    <t>Ревизия входных вентилей</t>
  </si>
  <si>
    <t>№ 34 от 05.05.09г.</t>
  </si>
  <si>
    <t>Проведение тепловых испытаний</t>
  </si>
  <si>
    <t>№ 95 от 15.05.09г.</t>
  </si>
  <si>
    <t>Устранение течи п/сушителя</t>
  </si>
  <si>
    <t>№ 115 от 18.05.09г.</t>
  </si>
  <si>
    <t>Проверка на плотность СТС / опрессовка /</t>
  </si>
  <si>
    <t>№ 133 от 20.05.09г.</t>
  </si>
  <si>
    <t>Смена замка</t>
  </si>
  <si>
    <t>№ 31 от 25.05.09г.</t>
  </si>
  <si>
    <t>Замена лампочек в подъезде -1шт.</t>
  </si>
  <si>
    <t>№ 138 от 25.05.09г.</t>
  </si>
  <si>
    <t>Замена лампочек в подъезде - 2шт.</t>
  </si>
  <si>
    <t>№ 142 от 25.05.09г.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</si>
  <si>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</si>
  <si>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</si>
  <si>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</si>
  <si>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</si>
  <si>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</si>
  <si>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</si>
  <si>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Ремонт подвесного патрона</t>
  </si>
  <si>
    <t>№ 33/эл от 04.06.09г.</t>
  </si>
  <si>
    <t>Врезка вентилей под опрессовку</t>
  </si>
  <si>
    <t>№ 76/сл от 10.06.09г.</t>
  </si>
  <si>
    <t>Замена вх.выключателя 1шт</t>
  </si>
  <si>
    <t>№ 151/сл от 17.06.09г.</t>
  </si>
  <si>
    <t>Промывка отопительной системы</t>
  </si>
  <si>
    <t>№ 209/сл от 23.06.09г.</t>
  </si>
  <si>
    <t>Ремонт проводки в эл.щитке</t>
  </si>
  <si>
    <t>№ 171/эл от 29.06.09г.</t>
  </si>
  <si>
    <t>Обслуживание приборов учета</t>
  </si>
  <si>
    <t>№ 274 ОТ 31.05.09Г.</t>
  </si>
  <si>
    <t>№ 154 от 30.04.09г.</t>
  </si>
  <si>
    <t>Управление МКД</t>
  </si>
  <si>
    <t>смена входных вентилей</t>
  </si>
  <si>
    <t>№ 124 от 10.07.09.</t>
  </si>
  <si>
    <t>Устранение течи вентиля</t>
  </si>
  <si>
    <t>№ 234 от 27.07.09.</t>
  </si>
  <si>
    <t>ревизия входного вентиля</t>
  </si>
  <si>
    <t>№ 245 от 28.07.09.</t>
  </si>
  <si>
    <t>замена входного вентиля</t>
  </si>
  <si>
    <t>№ 264 от 30.07.09.</t>
  </si>
  <si>
    <t>август 2009г.</t>
  </si>
  <si>
    <t>замена лампочек</t>
  </si>
  <si>
    <t>№ 104 от 13.08.09.</t>
  </si>
  <si>
    <t>замена вентиля</t>
  </si>
  <si>
    <t>№ 107 от 17.08.09.</t>
  </si>
  <si>
    <t>освещение тамбура</t>
  </si>
  <si>
    <t>№ 121 от 17.08.09.</t>
  </si>
  <si>
    <t>№ 171 от 24.08.09.</t>
  </si>
  <si>
    <t>отключение системы теплоснабжения на ВВП</t>
  </si>
  <si>
    <t>№ 173 от 25.08.09.</t>
  </si>
  <si>
    <t>сентябрь 2009 г.</t>
  </si>
  <si>
    <t>проведение испытаний на плотность, прочность системы теплоснабжения</t>
  </si>
  <si>
    <t>№ 27 от 08.09.09.</t>
  </si>
  <si>
    <t>ревизия эл.щитка</t>
  </si>
  <si>
    <t>№ 116 от 17.09.09.</t>
  </si>
  <si>
    <t>ревизия эл.щитков и ВРУ, замена деталей, протяжка контактов</t>
  </si>
  <si>
    <t>№ 119 от 17.09.09.</t>
  </si>
  <si>
    <t>замена лампочек в подъезде</t>
  </si>
  <si>
    <t>№ 135 от 21.09.09.</t>
  </si>
  <si>
    <t>№ 180 от 25.09.09.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</si>
  <si>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</si>
  <si>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</si>
  <si>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</si>
  <si>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</si>
  <si>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</si>
  <si>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</si>
  <si>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</si>
  <si>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июнь 2009 г.</t>
  </si>
  <si>
    <t>№ 239 от 31.08.09.</t>
  </si>
  <si>
    <t>№ 452 от 31.08.09.</t>
  </si>
  <si>
    <t>июль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</si>
  <si>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</si>
  <si>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</si>
  <si>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Техническое обслуживание газопроводов</t>
  </si>
  <si>
    <t>№ 00011403 от 30.11.09г.</t>
  </si>
  <si>
    <t>№ 572 от 31.10.09.</t>
  </si>
  <si>
    <t>№ 279 от 31.10.09.</t>
  </si>
  <si>
    <t>замена автомата АЕ 16а</t>
  </si>
  <si>
    <t>№ 909* от 08.10.09г.</t>
  </si>
  <si>
    <t>замена лампочек 40 Вт в подъезде</t>
  </si>
  <si>
    <t>942 от 19.10.09г.</t>
  </si>
  <si>
    <t>958 от 23.10.09г.</t>
  </si>
  <si>
    <t>замена входных вентилей ф 15</t>
  </si>
  <si>
    <t>979 от 30.10.09г.</t>
  </si>
  <si>
    <t>ноябрь2009г.</t>
  </si>
  <si>
    <t>декабрь 2009г.</t>
  </si>
  <si>
    <t>1087 от 04.12.09г.</t>
  </si>
  <si>
    <t>замена лампочек в подъезде - 1шт.</t>
  </si>
  <si>
    <t>замена патрона настенного и лампочки</t>
  </si>
  <si>
    <t>1090 от 11.12.09г.</t>
  </si>
  <si>
    <t>замена лампочек 40 вт в подъезде - 1шт.</t>
  </si>
  <si>
    <t>1093 от 18.12.2009г.</t>
  </si>
  <si>
    <t>замена автомата АЕ 16А</t>
  </si>
  <si>
    <t>замена лампочек 40 вт в подъезде</t>
  </si>
  <si>
    <t>990 от 02.11.09г.</t>
  </si>
  <si>
    <t>замена лампочек 40 вт в подъезде - 4шт.</t>
  </si>
  <si>
    <t>1020 от 12.11.09г.</t>
  </si>
  <si>
    <t>1059 от 24.11.09г.</t>
  </si>
  <si>
    <t>1068 от 26.11.09г.</t>
  </si>
  <si>
    <t>325 от 31.12.09г.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</si>
  <si>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</si>
  <si>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</si>
  <si>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</si>
  <si>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</si>
  <si>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</si>
  <si>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</si>
  <si>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</si>
  <si>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21 от 31.01.10г.</t>
  </si>
  <si>
    <t>35 от 31.01.10</t>
  </si>
  <si>
    <t>замена трансформаторов тока 100</t>
  </si>
  <si>
    <t>10 от 29.01.10</t>
  </si>
  <si>
    <t>замена патрона подвесного и лампочки</t>
  </si>
  <si>
    <t>14 от 05.02.10</t>
  </si>
  <si>
    <t>апрель 2010г.</t>
  </si>
  <si>
    <t>замена лампочек 40 ВТ в подъезде</t>
  </si>
  <si>
    <t>19 от 12.02.10</t>
  </si>
  <si>
    <t>освещение подвала</t>
  </si>
  <si>
    <t>23 от 19.02.10</t>
  </si>
  <si>
    <t>смена вентиля ф 15 мм</t>
  </si>
  <si>
    <t>12 от 29.01.10</t>
  </si>
  <si>
    <t>смена вентиля ф 15 мм с аппаратом для газовой сварки и резки</t>
  </si>
  <si>
    <t>15 от 5.02.10</t>
  </si>
  <si>
    <t>смена задвижек стальных ф 100 мм</t>
  </si>
  <si>
    <t>проверка бойлера на закипание</t>
  </si>
  <si>
    <t>22 от 19.02.10</t>
  </si>
  <si>
    <t>ремонт ВВП</t>
  </si>
  <si>
    <t>смена вентиля ф 15 мм с САГ</t>
  </si>
  <si>
    <t>9 от 22.01.10</t>
  </si>
  <si>
    <t>26 от 27.02,10</t>
  </si>
  <si>
    <t>20 от 12..02.10</t>
  </si>
  <si>
    <t>очистка карнизов крыш от сосулек и наледей</t>
  </si>
  <si>
    <t>16 от 05.02.10</t>
  </si>
  <si>
    <t>очистка карнизов от сосулек и наледей</t>
  </si>
  <si>
    <t>42 от 12.03.10</t>
  </si>
  <si>
    <t>ремонт кровли</t>
  </si>
  <si>
    <t>43 от 19.03.10</t>
  </si>
  <si>
    <t>50 от 31.03.10</t>
  </si>
  <si>
    <t>40 от 12.03.10</t>
  </si>
  <si>
    <t>устранение течи вентиля</t>
  </si>
  <si>
    <t>33 от 5.03.10</t>
  </si>
  <si>
    <t>44 от 19.03.10</t>
  </si>
  <si>
    <t>определение в работе</t>
  </si>
  <si>
    <t>32 от 05.03.10</t>
  </si>
  <si>
    <t>проверка приборов учета</t>
  </si>
  <si>
    <t>4400 от 02.03.10</t>
  </si>
  <si>
    <t>изготовление подъездных дверей</t>
  </si>
  <si>
    <t>61 от 09.04.10</t>
  </si>
  <si>
    <t>устранение свища на плоской батареи</t>
  </si>
  <si>
    <t>57 от 02.04.10</t>
  </si>
  <si>
    <t>62 от 16.04.10</t>
  </si>
  <si>
    <t>отключение отопления</t>
  </si>
  <si>
    <t>63 от 16.04.10</t>
  </si>
  <si>
    <t>ремонт тамбурной коробки и двери</t>
  </si>
  <si>
    <t>64 от 16.04.10</t>
  </si>
  <si>
    <t>установка пружины на входную дверь</t>
  </si>
  <si>
    <t>ревизия задвижек ф 50 мм</t>
  </si>
  <si>
    <t>491 от 19.06.09</t>
  </si>
  <si>
    <t>типография</t>
  </si>
  <si>
    <t>май 2010г</t>
  </si>
  <si>
    <t>гидравлическое испытание вх.запорной арматуры</t>
  </si>
  <si>
    <t>77 от 14.05.10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</si>
  <si>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</si>
  <si>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</si>
  <si>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</si>
  <si>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</si>
  <si>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</si>
  <si>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</si>
  <si>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на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</si>
  <si>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</si>
  <si>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</si>
  <si>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</si>
  <si>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</si>
  <si>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</si>
  <si>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88 от 04.06.10</t>
  </si>
  <si>
    <t>промывка системы центрального отопления</t>
  </si>
  <si>
    <t>91 от 11.06.10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</si>
  <si>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</si>
  <si>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</si>
  <si>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</si>
  <si>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ревизия задвижек Ф 50 ММ</t>
  </si>
  <si>
    <t>РЕВИЗИЯ ЗАДВИЖЕК Ф 80,100 ММ</t>
  </si>
  <si>
    <t>подключение и отключение компрессора</t>
  </si>
  <si>
    <t>90 от 11.06.10</t>
  </si>
  <si>
    <t>97 от 25.06.10</t>
  </si>
  <si>
    <t>замена выключателей</t>
  </si>
  <si>
    <t>установка КИП</t>
  </si>
  <si>
    <t>98 от 25.06.10</t>
  </si>
  <si>
    <t>июль 2010г.</t>
  </si>
  <si>
    <t>установка розетки</t>
  </si>
  <si>
    <t>108 от 09.07.10</t>
  </si>
  <si>
    <t>112 от 16.07.10</t>
  </si>
  <si>
    <t>укрепление элеваторных узлов</t>
  </si>
  <si>
    <t>подключение сварочного аппарата</t>
  </si>
  <si>
    <t>111 от 16.07.ю10</t>
  </si>
  <si>
    <t>замена прибора учета ХВС</t>
  </si>
  <si>
    <t>119 от 30.07.10</t>
  </si>
  <si>
    <t>август 2010 г.</t>
  </si>
  <si>
    <t>замена стояка хол.воды</t>
  </si>
  <si>
    <t>134 от 20.08.10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</si>
  <si>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</si>
  <si>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</si>
  <si>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</si>
  <si>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</si>
  <si>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замена стояка горячей воды</t>
  </si>
  <si>
    <t>149 от 03.09.10</t>
  </si>
  <si>
    <t>устранение течи канализационного тройника</t>
  </si>
  <si>
    <t>154 от 10.09.10</t>
  </si>
  <si>
    <t>138 от 27.08.10</t>
  </si>
  <si>
    <t>запуск системы отопления</t>
  </si>
  <si>
    <t>164 от 30.09.10</t>
  </si>
  <si>
    <t>замена стекла</t>
  </si>
  <si>
    <t>162 от 24.09.10</t>
  </si>
  <si>
    <t>155 от 10.09.10</t>
  </si>
  <si>
    <t>восстановление изоляции</t>
  </si>
  <si>
    <t>октябрь 2010г.</t>
  </si>
  <si>
    <t>замена стояка ХВС,ГВС, входных кранов</t>
  </si>
  <si>
    <t>171 от 08.10.10</t>
  </si>
  <si>
    <t>ревизия эл.щитка, замена деталей</t>
  </si>
  <si>
    <t>176 от 22.10.10</t>
  </si>
  <si>
    <t>Аварийное обслуживание</t>
  </si>
  <si>
    <t>Расчетно-кассовое обслуживание</t>
  </si>
  <si>
    <t>ноябрь 2010г.</t>
  </si>
  <si>
    <t>ревизия ЩЭ</t>
  </si>
  <si>
    <t>195 от 26.11.10</t>
  </si>
  <si>
    <t>ревизия ШР</t>
  </si>
  <si>
    <t>ревизия ЩР и ШР</t>
  </si>
  <si>
    <t>замена стояка холодной воды</t>
  </si>
  <si>
    <t>196 от 26.11.10</t>
  </si>
  <si>
    <t>декабрь 2010г.</t>
  </si>
  <si>
    <t>очистка крыш от сосулек и наледей</t>
  </si>
  <si>
    <t>225 от 31.12.10</t>
  </si>
  <si>
    <t>устранение течи под контргайкой</t>
  </si>
  <si>
    <t>207 от 03.12.10</t>
  </si>
  <si>
    <t>январь 2011г.</t>
  </si>
  <si>
    <t>февраль 2011 г.</t>
  </si>
  <si>
    <t>устранение свища на стояке ГВС</t>
  </si>
  <si>
    <t>38 от 18.02.11</t>
  </si>
  <si>
    <t>устранение вища в перекрытии</t>
  </si>
  <si>
    <t>26 от 04.02.11</t>
  </si>
  <si>
    <t>44 от 28.02.11</t>
  </si>
  <si>
    <t>обследование ВВП на закипание</t>
  </si>
  <si>
    <t>41 от 25.02.11</t>
  </si>
  <si>
    <t>осмотр и ревизия ВРУ</t>
  </si>
  <si>
    <t>32 от 11.02.11</t>
  </si>
  <si>
    <t>реквизия эл.щитка</t>
  </si>
  <si>
    <t>март 2011г.</t>
  </si>
  <si>
    <t>обследование ВВПР на предметь закипания латунных трубок</t>
  </si>
  <si>
    <t>61 от 18.03.11</t>
  </si>
  <si>
    <t>устанение течи батареи под контргайкой</t>
  </si>
  <si>
    <t>68 от 31.03.11</t>
  </si>
  <si>
    <t>62 от 18.03.11</t>
  </si>
  <si>
    <t>очистка кровли от нега</t>
  </si>
  <si>
    <t>50 от 05.03.11</t>
  </si>
  <si>
    <t>апрель 2011г.</t>
  </si>
  <si>
    <t>отключение системы теплоснабжения</t>
  </si>
  <si>
    <t>83 от 29.04.11</t>
  </si>
  <si>
    <t>Обороты с мая 2010г. по апрель 2011г.</t>
  </si>
  <si>
    <t>Остаток на 01.05.2011г.</t>
  </si>
  <si>
    <t>май 2011г.</t>
  </si>
  <si>
    <t>95 от 13.05.11</t>
  </si>
  <si>
    <t>ревизия задвижек отопления ф 50 мм</t>
  </si>
  <si>
    <t>97 от 20.05.11</t>
  </si>
  <si>
    <t>ревизия задвижек отопления ф 80,100 мм</t>
  </si>
  <si>
    <t>ревизия задвижек хвс ф 80,100 мм</t>
  </si>
  <si>
    <t>ревизия задвижек гвс ф 50 мм</t>
  </si>
  <si>
    <t>ревизия задвижек гвс ф 80,100</t>
  </si>
  <si>
    <t>ревизия элеваторного узла</t>
  </si>
  <si>
    <t>промывка фильтров в тепловом пункте</t>
  </si>
  <si>
    <t>100 от 27.05.11</t>
  </si>
  <si>
    <t>гидравлические испытания вх.запорной арматуры</t>
  </si>
  <si>
    <t>94 от 13.05.11</t>
  </si>
  <si>
    <t>заглушка элеваторного узла</t>
  </si>
  <si>
    <t>91 от 06.05.11</t>
  </si>
  <si>
    <t>99 от 27.05.11</t>
  </si>
  <si>
    <t>июнь 2011г.</t>
  </si>
  <si>
    <t>смена вентиля ф 25 мм с САГ</t>
  </si>
  <si>
    <t>110 от 03.06.11</t>
  </si>
  <si>
    <t>июль 2011г.</t>
  </si>
  <si>
    <t>126 от 08.07.11</t>
  </si>
  <si>
    <t>ревизия эл.щитка, замена автомата АЕ 16А</t>
  </si>
  <si>
    <t>135 от 29.07.11</t>
  </si>
  <si>
    <t>устранение свища на стояке хол.воды в перекрытии</t>
  </si>
  <si>
    <t>133 от 22.07.11</t>
  </si>
  <si>
    <t>смена КИП</t>
  </si>
  <si>
    <t>134 от 22.07.11</t>
  </si>
  <si>
    <t>проверка работы регулятора температуры на бойлере</t>
  </si>
  <si>
    <t>опрессовка бойлера</t>
  </si>
  <si>
    <t>август 2011г.</t>
  </si>
  <si>
    <t>ремонт канализационного стояка</t>
  </si>
  <si>
    <t>142 от 05.08.11</t>
  </si>
  <si>
    <t>отключение системы отопления</t>
  </si>
  <si>
    <t>152 от 26.08.11</t>
  </si>
  <si>
    <t>подключение системы отопления</t>
  </si>
  <si>
    <t>врезка кип на узел хвс</t>
  </si>
  <si>
    <t>149 от 19.08.11</t>
  </si>
  <si>
    <t>установка кип</t>
  </si>
  <si>
    <t>сентябрь 2011г.</t>
  </si>
  <si>
    <t>172 от 16.09.11</t>
  </si>
  <si>
    <t>подключение элеваторных узлов</t>
  </si>
  <si>
    <t>178 от 30.09.11</t>
  </si>
  <si>
    <t>октябрь 2011г.</t>
  </si>
  <si>
    <t>189 от 14.10.11</t>
  </si>
  <si>
    <t>ревизия щэ</t>
  </si>
  <si>
    <t>ревизия шр</t>
  </si>
  <si>
    <t>186 от 07.10.11</t>
  </si>
  <si>
    <t>смена вентиля с аппаратом для газовой сварки и резки</t>
  </si>
  <si>
    <t>187 от 07.10.11</t>
  </si>
  <si>
    <t>ремонт крылец</t>
  </si>
  <si>
    <t>198 от 28.10.11</t>
  </si>
  <si>
    <t>ремонт отмостки, приямков</t>
  </si>
  <si>
    <t>201 от 31.10.11</t>
  </si>
  <si>
    <t>ремонт канализации</t>
  </si>
  <si>
    <t>193 от 21.10.11</t>
  </si>
  <si>
    <t>ноябрь 2011г.</t>
  </si>
  <si>
    <t>смена вентиля</t>
  </si>
  <si>
    <t>208 от 11.11.11</t>
  </si>
  <si>
    <t>214 от 25.11.11</t>
  </si>
  <si>
    <t>ревизия вру</t>
  </si>
  <si>
    <t>211 от 18.11.11</t>
  </si>
  <si>
    <t xml:space="preserve"> декабрь  2011г.</t>
  </si>
  <si>
    <t>420 от 01.12.11</t>
  </si>
  <si>
    <t>Замена стекла (калькуляция №1)</t>
  </si>
  <si>
    <t>232 от 09.12.11</t>
  </si>
  <si>
    <t>Смена ветеля ф 15 мм с аппаратом для газовой сварки и резки 9локальная смета №42)</t>
  </si>
  <si>
    <t>231 от 09.12.11</t>
  </si>
  <si>
    <t>Устранение течи фильтра</t>
  </si>
  <si>
    <t>Январь 2012 г.</t>
  </si>
  <si>
    <t>Февраль  2012 г.</t>
  </si>
  <si>
    <t>Смена запорной арматуры системы водоснабжения (локальная смета № 25/ТР/11изм)</t>
  </si>
  <si>
    <t>8 от 20.01.12</t>
  </si>
  <si>
    <t>Смена запорной арматуры системы водоснабжения (локальная смета № 25/ТР/11 доп к изм)</t>
  </si>
  <si>
    <t>Ремонт и смена водоподогревателя (Локальная смета №26-11/ввп/изм)</t>
  </si>
  <si>
    <t>Ремонт водоподогревателя (Локальная смета № 26-11/ввп/доп к изм)</t>
  </si>
  <si>
    <t>Смена вентеля  ф 15 мм (Локальная смета №49)</t>
  </si>
  <si>
    <t>5 от 13.01.12</t>
  </si>
  <si>
    <t>Установка датчика движения (акт №24 от 29.02.12)</t>
  </si>
  <si>
    <t>39 от 29.02.12</t>
  </si>
  <si>
    <t>Март  2012 г.</t>
  </si>
  <si>
    <t>Проверка бойлера на плотность ипрочность (Калькуляция №7/ТСС/11)</t>
  </si>
  <si>
    <t>33 от 24.02.12</t>
  </si>
  <si>
    <t>Ревизия вентелей  ф  15,20,25  (локальная смета № 30)</t>
  </si>
  <si>
    <t>50 от 02.03.12</t>
  </si>
  <si>
    <t>Смена вентиля  ф   15 мм (Локальная смета № 49)</t>
  </si>
  <si>
    <t>76 от 23.03.12</t>
  </si>
  <si>
    <t>Установка датчика движения</t>
  </si>
  <si>
    <t>49 от 02.03.12 (акт № 1 от 02.03.12)</t>
  </si>
  <si>
    <t>58 от 07.03.12 (акт №6 от 07.03.12)</t>
  </si>
  <si>
    <t>63 от 16.03.12 (акт № 15 от 13.03.12)</t>
  </si>
  <si>
    <t>63 от 16.03.12 (акт № 20 от 16.03.12)</t>
  </si>
  <si>
    <t>Очистка кровли от снега и скалывание сосулек</t>
  </si>
  <si>
    <t>65 от 16.03.12</t>
  </si>
  <si>
    <t>75 от 23.03.12 (акт №27 от 21.03.12)</t>
  </si>
  <si>
    <t>Апрель   2012 г.</t>
  </si>
  <si>
    <t>Ревизия эл.щитка</t>
  </si>
  <si>
    <t>104 от 28.04.12</t>
  </si>
  <si>
    <t>Регулировка датчика движения</t>
  </si>
  <si>
    <t>95 от 13.04.12 (акт № 10 от 09.04.12)</t>
  </si>
  <si>
    <t>Откачка воды из подвала</t>
  </si>
  <si>
    <t>100 от 20.04.12</t>
  </si>
  <si>
    <t>Отключение подпитки элеваторного узла</t>
  </si>
  <si>
    <t>105 от 28.04.12 (акт № 40 от 25.04.12)</t>
  </si>
  <si>
    <t>ростелеком</t>
  </si>
  <si>
    <t>акт 24.04.12</t>
  </si>
  <si>
    <t>Проверка ВВП на плотность и прочность</t>
  </si>
  <si>
    <t>акт от 20.02.12</t>
  </si>
  <si>
    <t>акт от 9.02.12</t>
  </si>
  <si>
    <t>Генеральный директор</t>
  </si>
  <si>
    <t>А. В. Митрофанов</t>
  </si>
  <si>
    <t>Экономист 2-ой категории по учету лицевых счетов МКД</t>
  </si>
  <si>
    <t>Обороты с мая 2011 по апрель 2012г.</t>
  </si>
  <si>
    <t>Остаток на 01.05.2012г.</t>
  </si>
  <si>
    <t>Май  2012 г.</t>
  </si>
  <si>
    <t>Июнь  2012 г.</t>
  </si>
  <si>
    <t>Июль  2012 г.</t>
  </si>
  <si>
    <t>Август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</si>
  <si>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</si>
  <si>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</si>
  <si>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</si>
  <si>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</si>
  <si>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Гидравлические испытания вх.запорной арматуры</t>
  </si>
  <si>
    <t>118 от 18.05.12</t>
  </si>
  <si>
    <t>119 от 18.05.12 (акт №4 от 16.05.12)</t>
  </si>
  <si>
    <t>114 от 12.05.12</t>
  </si>
  <si>
    <t>Уборка мусора в подвале</t>
  </si>
  <si>
    <t>162 от 27.07.12</t>
  </si>
  <si>
    <t>Восстановление изоляции</t>
  </si>
  <si>
    <t>151 от 06.07.12</t>
  </si>
  <si>
    <t>Ремонт кровли</t>
  </si>
  <si>
    <t>157 от 20.07.12</t>
  </si>
  <si>
    <t>Опрессовка элеваторного узла</t>
  </si>
  <si>
    <t>150 от 06.07.12</t>
  </si>
  <si>
    <t>Замена стояка ГВС в перектрытии</t>
  </si>
  <si>
    <t>156 от 20.07.12 (акт № 11 от 20.07.12)</t>
  </si>
  <si>
    <t>Ревизия задвижек отопления ф  50 мм</t>
  </si>
  <si>
    <t>147 от 02.07.12</t>
  </si>
  <si>
    <t>Ревизия задвижек отопления ф 80,100 мм</t>
  </si>
  <si>
    <t>Ревизия задвижек ХВС ф 80,100 мм</t>
  </si>
  <si>
    <t>Ревизия задвижек ГВС ф 50 мм</t>
  </si>
  <si>
    <t>Ревизия элеваторного узла (сопло)</t>
  </si>
  <si>
    <t>Промывка фильтров в тепловом пункте</t>
  </si>
  <si>
    <t>Замена стояка холодной воды</t>
  </si>
  <si>
    <t>146 от 02.07.12 (акт № 3 от 02.07.12)</t>
  </si>
  <si>
    <t>Монтаж теплосчетчика</t>
  </si>
  <si>
    <t>144 от 02.07.12 (акт № 4 от 02.07.12)</t>
  </si>
  <si>
    <t>142 от 02.07.12 (акт № 9 от 02.07.12)</t>
  </si>
  <si>
    <t>Отключение ситемы теплоснабжения</t>
  </si>
  <si>
    <t>183 от 24.08.12</t>
  </si>
  <si>
    <t>183 от 24.08.12 (акт № 20 от 22.08.12)</t>
  </si>
  <si>
    <t>Сентябрь  2012 г.</t>
  </si>
  <si>
    <t>199 от 21.09.12</t>
  </si>
  <si>
    <t>Смена запорной арматуры</t>
  </si>
  <si>
    <t>195 от 14.09.12</t>
  </si>
  <si>
    <t>Подключение системы отопления</t>
  </si>
  <si>
    <t>203 от 28.09.12</t>
  </si>
  <si>
    <t>Устранение свища на стояке</t>
  </si>
  <si>
    <t>191 от 07.09.12 (акт № 4 от 06.09.12)</t>
  </si>
  <si>
    <t>Освещение подвала</t>
  </si>
  <si>
    <t>190 от 07.09.12 (акт № 5 от 04.09.12)</t>
  </si>
  <si>
    <t>Замена лампочек 60 Вт в подъезде (в подвале)</t>
  </si>
  <si>
    <t>190 от 07.09.12</t>
  </si>
  <si>
    <t>202 от 28.09.12 (акт № 16 от 25.09.12)</t>
  </si>
  <si>
    <t>Замена крана "Маевского"</t>
  </si>
  <si>
    <t>208 от 30.09.12 (акт № 20 от 30.09.12)</t>
  </si>
  <si>
    <t>Врезка модуля</t>
  </si>
  <si>
    <t xml:space="preserve">208 от 30.09.12 </t>
  </si>
  <si>
    <t>207 от 30.09.12</t>
  </si>
  <si>
    <t>Ревизия патрона</t>
  </si>
  <si>
    <t>Регулировка датчиков движения</t>
  </si>
  <si>
    <t>210 от 30.09.12 (акт № 7 от30.09.12)</t>
  </si>
  <si>
    <t>Октябрь  2012 г.</t>
  </si>
  <si>
    <t>Ноябрь  2012 г.</t>
  </si>
  <si>
    <t>Окраска узлов, задвижек составом Корунд</t>
  </si>
  <si>
    <t>209 от 30.09.12</t>
  </si>
  <si>
    <t>231 от 30.11.12 (акт № 5 от 30.11.12)</t>
  </si>
  <si>
    <t>Замена датчика движения</t>
  </si>
  <si>
    <t>231 от 30.11.12 (акт № 7 от 30.11.12)</t>
  </si>
  <si>
    <t>Декабрь  2012 г.</t>
  </si>
  <si>
    <t>Замена лампочек 95 Вт в подъезде (в подвале)</t>
  </si>
  <si>
    <t>152 от 13.07.12</t>
  </si>
  <si>
    <t xml:space="preserve">Промывка системы центрального отопления </t>
  </si>
  <si>
    <t>156 от 20.07.12</t>
  </si>
  <si>
    <t>Опрессовка системы центрального отопления</t>
  </si>
  <si>
    <t>Заполнение системы центрального отопления  технической водой с удалением воздушных пробок</t>
  </si>
  <si>
    <t>Смена шарового крана ф 32</t>
  </si>
  <si>
    <t>Январь 2013 г.</t>
  </si>
  <si>
    <t>Исследование горячей воды</t>
  </si>
  <si>
    <t>Счет-фактура № 5/01565 от 20.085.12 (протоколо исследования  № 5988-5997 отт 15.08.12)</t>
  </si>
  <si>
    <t>Обслуживание вводных и внутренних газопроводов жилого дома</t>
  </si>
  <si>
    <t>Февраль 2013 г.</t>
  </si>
  <si>
    <t>Ревизия ЩЭ</t>
  </si>
  <si>
    <t>Ревизия ШР</t>
  </si>
  <si>
    <t>Изготовление и установка сопла</t>
  </si>
  <si>
    <t>30 от 01.02.13</t>
  </si>
  <si>
    <t>Очистка кровли от снега и сосулек</t>
  </si>
  <si>
    <t>31 от 01.02.13</t>
  </si>
  <si>
    <t>34 от 08.02.13</t>
  </si>
  <si>
    <t>Смена шарового крана ф 15 мм</t>
  </si>
  <si>
    <t>35 от 08.02.13</t>
  </si>
  <si>
    <t>52 от 28.02.13</t>
  </si>
  <si>
    <t>Демонтаж теплосчетчика</t>
  </si>
  <si>
    <t>Март 2013 г.</t>
  </si>
  <si>
    <t>215 от 30.09.12 (акт от 06.12.12)</t>
  </si>
  <si>
    <t>215 от 30.09.12 (акт от 21.12.12)</t>
  </si>
  <si>
    <t>Проверка бойлера на плотность и прочность</t>
  </si>
  <si>
    <t>акт от 14.09.12</t>
  </si>
  <si>
    <t>акт от 13.12.12</t>
  </si>
  <si>
    <t>Опрессовка бойлера</t>
  </si>
  <si>
    <t>акт от 03.07.12</t>
  </si>
  <si>
    <t>Апрель 2013 г.</t>
  </si>
  <si>
    <t>Поверка прибора учета тепловой энергии и теплоносителя</t>
  </si>
  <si>
    <t xml:space="preserve">90 от 05.04.13 (акт № 9 от 05.04.13) </t>
  </si>
  <si>
    <t>Прочистка вентиляционных каналов и канализационных вытяжек</t>
  </si>
  <si>
    <t xml:space="preserve">93 от 12.04.13 (акт от 12.04.13) </t>
  </si>
  <si>
    <t>Отчет по выполненным работам ул. Набережная , 34 с мая 2012 г. по апрель 2013 г.</t>
  </si>
  <si>
    <t>Врезка фильтра на ХВС, ремонт секций ВВП</t>
  </si>
  <si>
    <t>89 от 05.04.13 (акт от 05.04.13)</t>
  </si>
  <si>
    <t>Смена элеватора, шарового крана на тепловом узле</t>
  </si>
  <si>
    <t>Смена лежаков водоотведения</t>
  </si>
  <si>
    <t>92 от 12.04.13 (акт № 28 от 12.04.13)</t>
  </si>
  <si>
    <t>Промывка ВВП, лежаков ГВС, смена шарового крана на вводе ХВС на ВВП</t>
  </si>
  <si>
    <t>92 от 12.04.13 (акт от 12.04.13)</t>
  </si>
  <si>
    <t>Ревизия задвижек ф 50 мм</t>
  </si>
  <si>
    <t>101 от 30.04.13 (акт от 22.04.13)</t>
  </si>
  <si>
    <t>Смена трубопровода ХВС</t>
  </si>
  <si>
    <t>101 от 30.04.13 (акт от 29.04.13)</t>
  </si>
  <si>
    <t>Изготовление и установка поручней</t>
  </si>
  <si>
    <t>62 от 7.03.13 (акт от 7.03.13)</t>
  </si>
  <si>
    <t>акт от 28.09.12</t>
  </si>
  <si>
    <t>Регулировка элеваторного узла</t>
  </si>
  <si>
    <t>акт от 01.02.13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</si>
  <si>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</si>
  <si>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</si>
  <si>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</si>
  <si>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</si>
  <si>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</si>
  <si>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</si>
  <si>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</si>
  <si>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</si>
  <si>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Е. П. Калинина</t>
  </si>
  <si>
    <t>Обороты с мая 2012г. по апрель 2013г.</t>
  </si>
  <si>
    <t>16180,56 (по тарифу)</t>
  </si>
  <si>
    <t>Страхование общедомового имущества</t>
  </si>
  <si>
    <t>Смена задвижек ХВС чугунных на стальные</t>
  </si>
  <si>
    <t>акт от 12.11.12</t>
  </si>
  <si>
    <t>Ревизия ВРУ</t>
  </si>
  <si>
    <t>акт от 13.11.12</t>
  </si>
  <si>
    <t>Ремонт цоколя и подвальных продухов</t>
  </si>
  <si>
    <t>ВымпелКом</t>
  </si>
  <si>
    <t>Ростелеком + ВымпелКом</t>
  </si>
  <si>
    <t>Паронит</t>
  </si>
  <si>
    <t>А/отчет 10 от 31.03.13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</si>
</sst>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6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sz val="8"/>
      <name val="Arial"/>
      <family val="2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0" fontId="0" fillId="35" borderId="11" xfId="0" applyFill="1" applyBorder="1" applyAlignment="1">
      <alignment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2" fontId="1" fillId="35" borderId="14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1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wrapText="1"/>
    </xf>
    <xf numFmtId="0" fontId="2" fillId="35" borderId="10" xfId="0" applyFont="1" applyFill="1" applyBorder="1" applyAlignment="1">
      <alignment horizontal="center" vertical="center" wrapText="1"/>
    </xf>
    <xf numFmtId="2" fontId="1" fillId="35" borderId="0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/>
    </xf>
    <xf numFmtId="2" fontId="1" fillId="35" borderId="13" xfId="0" applyNumberFormat="1" applyFont="1" applyFill="1" applyBorder="1" applyAlignment="1">
      <alignment/>
    </xf>
    <xf numFmtId="2" fontId="9" fillId="35" borderId="13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/>
    </xf>
    <xf numFmtId="2" fontId="5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2" fontId="9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2" fontId="1" fillId="36" borderId="13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2" fontId="9" fillId="36" borderId="13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0" borderId="10" xfId="0" applyFill="1" applyBorder="1" applyAlignment="1">
      <alignment/>
    </xf>
    <xf numFmtId="2" fontId="13" fillId="36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60" fillId="35" borderId="0" xfId="0" applyNumberFormat="1" applyFont="1" applyFill="1" applyAlignment="1">
      <alignment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/>
    </xf>
    <xf numFmtId="2" fontId="9" fillId="36" borderId="10" xfId="0" applyNumberFormat="1" applyFont="1" applyFill="1" applyBorder="1" applyAlignment="1">
      <alignment horizontal="center" vertical="center"/>
    </xf>
    <xf numFmtId="2" fontId="9" fillId="37" borderId="10" xfId="0" applyNumberFormat="1" applyFont="1" applyFill="1" applyBorder="1" applyAlignment="1">
      <alignment horizontal="center" vertical="center" wrapText="1"/>
    </xf>
    <xf numFmtId="2" fontId="9" fillId="37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2" fontId="17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2" fontId="62" fillId="34" borderId="10" xfId="0" applyNumberFormat="1" applyFont="1" applyFill="1" applyBorder="1" applyAlignment="1">
      <alignment horizontal="center" vertical="center"/>
    </xf>
    <xf numFmtId="2" fontId="63" fillId="35" borderId="0" xfId="0" applyNumberFormat="1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14" fillId="3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3;&#1072;&#1073;&#1077;&#1088;&#1077;&#1078;&#1085;&#1072;&#1103;\&#1053;&#1072;&#1073;.34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6">
          <cell r="EP56">
            <v>213530.4926428572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78"/>
  <sheetViews>
    <sheetView tabSelected="1" zoomScalePageLayoutView="0" workbookViewId="0" topLeftCell="A16">
      <pane xSplit="1" topLeftCell="FT1" activePane="topRight" state="frozen"/>
      <selection pane="topLeft" activeCell="A1" sqref="A1"/>
      <selection pane="topRight" activeCell="FW21" sqref="FW21"/>
    </sheetView>
  </sheetViews>
  <sheetFormatPr defaultColWidth="9.00390625" defaultRowHeight="12.75"/>
  <cols>
    <col min="1" max="1" width="37.25390625" style="0" customWidth="1"/>
    <col min="2" max="19" width="12.25390625" style="0" hidden="1" customWidth="1"/>
    <col min="20" max="20" width="33.625" style="0" hidden="1" customWidth="1"/>
    <col min="21" max="22" width="12.125" style="0" hidden="1" customWidth="1"/>
    <col min="23" max="23" width="33.625" style="0" hidden="1" customWidth="1"/>
    <col min="24" max="25" width="12.125" style="0" hidden="1" customWidth="1"/>
    <col min="26" max="26" width="33.625" style="0" hidden="1" customWidth="1"/>
    <col min="27" max="28" width="12.125" style="0" hidden="1" customWidth="1"/>
    <col min="29" max="29" width="33.625" style="0" hidden="1" customWidth="1"/>
    <col min="30" max="32" width="12.125" style="0" hidden="1" customWidth="1"/>
    <col min="33" max="33" width="33.625" style="0" hidden="1" customWidth="1"/>
    <col min="34" max="35" width="12.125" style="0" hidden="1" customWidth="1"/>
    <col min="36" max="36" width="33.625" style="0" hidden="1" customWidth="1"/>
    <col min="37" max="38" width="12.125" style="0" hidden="1" customWidth="1"/>
    <col min="39" max="39" width="33.625" style="0" hidden="1" customWidth="1"/>
    <col min="40" max="41" width="12.125" style="0" hidden="1" customWidth="1"/>
    <col min="42" max="42" width="33.625" style="0" hidden="1" customWidth="1"/>
    <col min="43" max="44" width="12.125" style="0" hidden="1" customWidth="1"/>
    <col min="45" max="45" width="33.625" style="0" hidden="1" customWidth="1"/>
    <col min="46" max="47" width="12.125" style="0" hidden="1" customWidth="1"/>
    <col min="48" max="48" width="33.625" style="0" hidden="1" customWidth="1"/>
    <col min="49" max="50" width="12.125" style="0" hidden="1" customWidth="1"/>
    <col min="51" max="51" width="33.625" style="0" hidden="1" customWidth="1"/>
    <col min="52" max="53" width="12.125" style="0" hidden="1" customWidth="1"/>
    <col min="54" max="54" width="33.625" style="0" hidden="1" customWidth="1"/>
    <col min="55" max="56" width="12.125" style="0" hidden="1" customWidth="1"/>
    <col min="57" max="57" width="33.625" style="0" hidden="1" customWidth="1"/>
    <col min="58" max="59" width="12.125" style="0" hidden="1" customWidth="1"/>
    <col min="60" max="60" width="33.625" style="0" hidden="1" customWidth="1"/>
    <col min="61" max="62" width="12.125" style="0" hidden="1" customWidth="1"/>
    <col min="63" max="63" width="33.625" style="0" hidden="1" customWidth="1"/>
    <col min="64" max="65" width="12.125" style="0" hidden="1" customWidth="1"/>
    <col min="66" max="66" width="33.625" style="0" hidden="1" customWidth="1"/>
    <col min="67" max="68" width="12.125" style="0" hidden="1" customWidth="1"/>
    <col min="69" max="69" width="9.625" style="0" hidden="1" customWidth="1"/>
    <col min="70" max="70" width="9.125" style="0" hidden="1" customWidth="1"/>
    <col min="71" max="71" width="33.625" style="0" hidden="1" customWidth="1"/>
    <col min="72" max="73" width="12.125" style="0" hidden="1" customWidth="1"/>
    <col min="74" max="74" width="33.625" style="0" hidden="1" customWidth="1"/>
    <col min="75" max="76" width="12.125" style="0" hidden="1" customWidth="1"/>
    <col min="77" max="77" width="33.625" style="0" hidden="1" customWidth="1"/>
    <col min="78" max="79" width="12.125" style="0" hidden="1" customWidth="1"/>
    <col min="80" max="80" width="33.625" style="0" hidden="1" customWidth="1"/>
    <col min="81" max="82" width="12.125" style="0" hidden="1" customWidth="1"/>
    <col min="83" max="83" width="33.625" style="0" hidden="1" customWidth="1"/>
    <col min="84" max="85" width="12.125" style="0" hidden="1" customWidth="1"/>
    <col min="86" max="86" width="33.625" style="0" hidden="1" customWidth="1"/>
    <col min="87" max="88" width="12.125" style="0" hidden="1" customWidth="1"/>
    <col min="89" max="89" width="33.625" style="0" hidden="1" customWidth="1"/>
    <col min="90" max="91" width="12.125" style="0" hidden="1" customWidth="1"/>
    <col min="92" max="92" width="33.625" style="0" hidden="1" customWidth="1"/>
    <col min="93" max="94" width="12.125" style="0" hidden="1" customWidth="1"/>
    <col min="95" max="95" width="33.625" style="0" hidden="1" customWidth="1"/>
    <col min="96" max="97" width="12.125" style="0" hidden="1" customWidth="1"/>
    <col min="98" max="98" width="33.625" style="0" hidden="1" customWidth="1"/>
    <col min="99" max="100" width="12.125" style="0" hidden="1" customWidth="1"/>
    <col min="101" max="101" width="33.625" style="0" hidden="1" customWidth="1"/>
    <col min="102" max="103" width="12.125" style="0" hidden="1" customWidth="1"/>
    <col min="104" max="104" width="33.625" style="0" hidden="1" customWidth="1"/>
    <col min="105" max="105" width="12.125" style="0" hidden="1" customWidth="1"/>
    <col min="106" max="106" width="12.25390625" style="0" hidden="1" customWidth="1"/>
    <col min="107" max="107" width="11.125" style="0" hidden="1" customWidth="1"/>
    <col min="108" max="108" width="12.25390625" style="0" hidden="1" customWidth="1"/>
    <col min="109" max="109" width="33.625" style="0" hidden="1" customWidth="1"/>
    <col min="110" max="111" width="12.125" style="0" hidden="1" customWidth="1"/>
    <col min="112" max="112" width="33.625" style="0" hidden="1" customWidth="1"/>
    <col min="113" max="114" width="12.125" style="0" hidden="1" customWidth="1"/>
    <col min="115" max="115" width="33.625" style="0" hidden="1" customWidth="1"/>
    <col min="116" max="117" width="12.125" style="0" hidden="1" customWidth="1"/>
    <col min="118" max="118" width="33.625" style="0" hidden="1" customWidth="1"/>
    <col min="119" max="120" width="12.125" style="0" hidden="1" customWidth="1"/>
    <col min="121" max="121" width="33.625" style="0" hidden="1" customWidth="1"/>
    <col min="122" max="123" width="12.125" style="0" hidden="1" customWidth="1"/>
    <col min="124" max="124" width="33.625" style="0" hidden="1" customWidth="1"/>
    <col min="125" max="126" width="12.125" style="0" hidden="1" customWidth="1"/>
    <col min="127" max="127" width="33.625" style="0" hidden="1" customWidth="1"/>
    <col min="128" max="129" width="12.125" style="0" hidden="1" customWidth="1"/>
    <col min="130" max="130" width="33.625" style="0" hidden="1" customWidth="1"/>
    <col min="131" max="132" width="12.125" style="0" hidden="1" customWidth="1"/>
    <col min="133" max="133" width="33.625" style="0" hidden="1" customWidth="1"/>
    <col min="134" max="135" width="12.125" style="0" hidden="1" customWidth="1"/>
    <col min="136" max="136" width="33.625" style="0" hidden="1" customWidth="1"/>
    <col min="137" max="138" width="12.125" style="0" hidden="1" customWidth="1"/>
    <col min="139" max="139" width="33.625" style="0" hidden="1" customWidth="1"/>
    <col min="140" max="141" width="12.125" style="0" hidden="1" customWidth="1"/>
    <col min="142" max="142" width="33.625" style="0" hidden="1" customWidth="1"/>
    <col min="143" max="144" width="12.125" style="0" hidden="1" customWidth="1"/>
    <col min="145" max="146" width="12.125" style="0" customWidth="1"/>
    <col min="147" max="147" width="33.625" style="0" customWidth="1"/>
    <col min="148" max="148" width="12.125" style="0" customWidth="1"/>
    <col min="149" max="149" width="12.125" style="104" customWidth="1"/>
    <col min="150" max="150" width="33.625" style="0" customWidth="1"/>
    <col min="151" max="152" width="12.125" style="0" customWidth="1"/>
    <col min="153" max="153" width="34.00390625" style="0" customWidth="1"/>
    <col min="154" max="155" width="12.125" style="0" customWidth="1"/>
    <col min="156" max="156" width="33.625" style="0" customWidth="1"/>
    <col min="157" max="158" width="12.125" style="0" customWidth="1"/>
    <col min="159" max="159" width="34.375" style="0" customWidth="1"/>
    <col min="160" max="161" width="12.125" style="0" customWidth="1"/>
    <col min="162" max="162" width="33.625" style="0" customWidth="1"/>
    <col min="163" max="164" width="12.125" style="0" customWidth="1"/>
    <col min="165" max="165" width="33.625" style="0" customWidth="1"/>
    <col min="166" max="167" width="12.125" style="0" customWidth="1"/>
    <col min="168" max="168" width="34.625" style="0" customWidth="1"/>
    <col min="169" max="170" width="12.125" style="0" customWidth="1"/>
    <col min="171" max="171" width="33.625" style="0" customWidth="1"/>
    <col min="172" max="173" width="12.125" style="0" customWidth="1"/>
    <col min="174" max="174" width="35.125" style="0" customWidth="1"/>
    <col min="175" max="175" width="13.25390625" style="0" customWidth="1"/>
    <col min="176" max="176" width="10.75390625" style="0" customWidth="1"/>
    <col min="177" max="177" width="33.875" style="0" customWidth="1"/>
    <col min="178" max="178" width="12.375" style="0" customWidth="1"/>
    <col min="179" max="179" width="11.125" style="0" customWidth="1"/>
    <col min="180" max="180" width="36.25390625" style="0" customWidth="1"/>
    <col min="181" max="181" width="12.375" style="0" customWidth="1"/>
    <col min="182" max="182" width="11.625" style="104" customWidth="1"/>
    <col min="183" max="183" width="9.875" style="0" customWidth="1"/>
  </cols>
  <sheetData>
    <row r="1" spans="1:182" s="12" customFormat="1" ht="13.5" customHeight="1">
      <c r="A1" s="139" t="s">
        <v>572</v>
      </c>
      <c r="B1" s="140"/>
      <c r="C1" s="140"/>
      <c r="D1" s="140"/>
      <c r="E1" s="140"/>
      <c r="F1" s="140"/>
      <c r="G1" s="140"/>
      <c r="H1" s="140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56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Z1" s="42"/>
    </row>
    <row r="2" spans="1:182" s="12" customFormat="1" ht="12.75" customHeight="1">
      <c r="A2" s="140"/>
      <c r="B2" s="140"/>
      <c r="C2" s="140"/>
      <c r="D2" s="140"/>
      <c r="E2" s="140"/>
      <c r="F2" s="140"/>
      <c r="G2" s="140"/>
      <c r="H2" s="14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56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Z2" s="42"/>
    </row>
    <row r="3" spans="1:182" s="12" customFormat="1" ht="29.25" customHeight="1">
      <c r="A3" s="141"/>
      <c r="B3" s="141"/>
      <c r="C3" s="141"/>
      <c r="D3" s="141"/>
      <c r="E3" s="141"/>
      <c r="F3" s="141"/>
      <c r="G3" s="141"/>
      <c r="H3" s="14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56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Z3" s="42"/>
    </row>
    <row r="4" spans="1:182" ht="12.75">
      <c r="A4" s="144" t="s">
        <v>0</v>
      </c>
      <c r="B4" s="143" t="s">
        <v>10</v>
      </c>
      <c r="C4" s="143"/>
      <c r="D4" s="143" t="s">
        <v>11</v>
      </c>
      <c r="E4" s="143"/>
      <c r="F4" s="142" t="s">
        <v>12</v>
      </c>
      <c r="G4" s="142"/>
      <c r="H4" s="142" t="s">
        <v>13</v>
      </c>
      <c r="I4" s="142"/>
      <c r="J4" s="142" t="s">
        <v>14</v>
      </c>
      <c r="K4" s="142"/>
      <c r="L4" s="130" t="s">
        <v>26</v>
      </c>
      <c r="M4" s="138"/>
      <c r="N4" s="130" t="s">
        <v>27</v>
      </c>
      <c r="O4" s="138"/>
      <c r="P4" s="130" t="s">
        <v>30</v>
      </c>
      <c r="Q4" s="138"/>
      <c r="R4" s="142" t="s">
        <v>8</v>
      </c>
      <c r="S4" s="142"/>
      <c r="T4" s="130" t="s">
        <v>115</v>
      </c>
      <c r="U4" s="131"/>
      <c r="V4" s="132"/>
      <c r="W4" s="130" t="s">
        <v>58</v>
      </c>
      <c r="X4" s="131"/>
      <c r="Y4" s="132"/>
      <c r="Z4" s="130" t="s">
        <v>78</v>
      </c>
      <c r="AA4" s="131"/>
      <c r="AB4" s="132"/>
      <c r="AC4" s="130" t="s">
        <v>83</v>
      </c>
      <c r="AD4" s="131"/>
      <c r="AE4" s="132"/>
      <c r="AF4" s="14"/>
      <c r="AG4" s="130" t="s">
        <v>96</v>
      </c>
      <c r="AH4" s="131"/>
      <c r="AI4" s="132"/>
      <c r="AJ4" s="130" t="s">
        <v>166</v>
      </c>
      <c r="AK4" s="131"/>
      <c r="AL4" s="132"/>
      <c r="AM4" s="130" t="s">
        <v>169</v>
      </c>
      <c r="AN4" s="131"/>
      <c r="AO4" s="132"/>
      <c r="AP4" s="130" t="s">
        <v>139</v>
      </c>
      <c r="AQ4" s="131"/>
      <c r="AR4" s="132"/>
      <c r="AS4" s="130" t="s">
        <v>149</v>
      </c>
      <c r="AT4" s="131"/>
      <c r="AU4" s="132"/>
      <c r="AV4" s="130" t="s">
        <v>171</v>
      </c>
      <c r="AW4" s="131"/>
      <c r="AX4" s="132"/>
      <c r="AY4" s="130" t="s">
        <v>183</v>
      </c>
      <c r="AZ4" s="131"/>
      <c r="BA4" s="132"/>
      <c r="BB4" s="130" t="s">
        <v>184</v>
      </c>
      <c r="BC4" s="131"/>
      <c r="BD4" s="132"/>
      <c r="BE4" s="130" t="s">
        <v>203</v>
      </c>
      <c r="BF4" s="131"/>
      <c r="BG4" s="132"/>
      <c r="BH4" s="130" t="s">
        <v>204</v>
      </c>
      <c r="BI4" s="131"/>
      <c r="BJ4" s="132"/>
      <c r="BK4" s="130" t="s">
        <v>205</v>
      </c>
      <c r="BL4" s="131"/>
      <c r="BM4" s="132"/>
      <c r="BN4" s="130" t="s">
        <v>212</v>
      </c>
      <c r="BO4" s="131"/>
      <c r="BP4" s="132"/>
      <c r="BS4" s="130" t="s">
        <v>257</v>
      </c>
      <c r="BT4" s="131"/>
      <c r="BU4" s="132"/>
      <c r="BV4" s="130" t="s">
        <v>271</v>
      </c>
      <c r="BW4" s="131"/>
      <c r="BX4" s="132"/>
      <c r="BY4" s="130" t="s">
        <v>286</v>
      </c>
      <c r="BZ4" s="131"/>
      <c r="CA4" s="132"/>
      <c r="CB4" s="130" t="s">
        <v>295</v>
      </c>
      <c r="CC4" s="131"/>
      <c r="CD4" s="132"/>
      <c r="CE4" s="130" t="s">
        <v>301</v>
      </c>
      <c r="CF4" s="131"/>
      <c r="CG4" s="132"/>
      <c r="CH4" s="130" t="s">
        <v>313</v>
      </c>
      <c r="CI4" s="131"/>
      <c r="CJ4" s="132"/>
      <c r="CK4" s="130" t="s">
        <v>320</v>
      </c>
      <c r="CL4" s="131"/>
      <c r="CM4" s="132"/>
      <c r="CN4" s="130" t="s">
        <v>327</v>
      </c>
      <c r="CO4" s="131"/>
      <c r="CP4" s="132"/>
      <c r="CQ4" s="130" t="s">
        <v>332</v>
      </c>
      <c r="CR4" s="131"/>
      <c r="CS4" s="132"/>
      <c r="CT4" s="130" t="s">
        <v>333</v>
      </c>
      <c r="CU4" s="131"/>
      <c r="CV4" s="132"/>
      <c r="CW4" s="130" t="s">
        <v>344</v>
      </c>
      <c r="CX4" s="131"/>
      <c r="CY4" s="138"/>
      <c r="CZ4" s="130" t="s">
        <v>352</v>
      </c>
      <c r="DA4" s="131"/>
      <c r="DB4" s="132"/>
      <c r="DE4" s="130" t="s">
        <v>357</v>
      </c>
      <c r="DF4" s="131"/>
      <c r="DG4" s="132"/>
      <c r="DH4" s="130" t="s">
        <v>373</v>
      </c>
      <c r="DI4" s="131"/>
      <c r="DJ4" s="132"/>
      <c r="DK4" s="130" t="s">
        <v>376</v>
      </c>
      <c r="DL4" s="131"/>
      <c r="DM4" s="132"/>
      <c r="DN4" s="130" t="s">
        <v>386</v>
      </c>
      <c r="DO4" s="131"/>
      <c r="DP4" s="132"/>
      <c r="DQ4" s="130" t="s">
        <v>395</v>
      </c>
      <c r="DR4" s="131"/>
      <c r="DS4" s="132"/>
      <c r="DT4" s="130" t="s">
        <v>399</v>
      </c>
      <c r="DU4" s="131"/>
      <c r="DV4" s="132"/>
      <c r="DW4" s="130" t="s">
        <v>412</v>
      </c>
      <c r="DX4" s="131"/>
      <c r="DY4" s="132"/>
      <c r="DZ4" s="130" t="s">
        <v>418</v>
      </c>
      <c r="EA4" s="131"/>
      <c r="EB4" s="132"/>
      <c r="EC4" s="130" t="s">
        <v>425</v>
      </c>
      <c r="ED4" s="131"/>
      <c r="EE4" s="132"/>
      <c r="EF4" s="130" t="s">
        <v>426</v>
      </c>
      <c r="EG4" s="131"/>
      <c r="EH4" s="132"/>
      <c r="EI4" s="130" t="s">
        <v>436</v>
      </c>
      <c r="EJ4" s="131"/>
      <c r="EK4" s="132"/>
      <c r="EL4" s="130" t="s">
        <v>451</v>
      </c>
      <c r="EM4" s="131"/>
      <c r="EN4" s="132"/>
      <c r="EQ4" s="130" t="s">
        <v>470</v>
      </c>
      <c r="ER4" s="131"/>
      <c r="ES4" s="132"/>
      <c r="ET4" s="130" t="s">
        <v>471</v>
      </c>
      <c r="EU4" s="131"/>
      <c r="EV4" s="132"/>
      <c r="EW4" s="130" t="s">
        <v>472</v>
      </c>
      <c r="EX4" s="131"/>
      <c r="EY4" s="132"/>
      <c r="EZ4" s="130" t="s">
        <v>473</v>
      </c>
      <c r="FA4" s="131"/>
      <c r="FB4" s="132"/>
      <c r="FC4" s="130" t="s">
        <v>507</v>
      </c>
      <c r="FD4" s="131"/>
      <c r="FE4" s="132"/>
      <c r="FF4" s="130" t="s">
        <v>528</v>
      </c>
      <c r="FG4" s="131"/>
      <c r="FH4" s="132"/>
      <c r="FI4" s="130" t="s">
        <v>529</v>
      </c>
      <c r="FJ4" s="131"/>
      <c r="FK4" s="132"/>
      <c r="FL4" s="130" t="s">
        <v>535</v>
      </c>
      <c r="FM4" s="131"/>
      <c r="FN4" s="132"/>
      <c r="FO4" s="130" t="s">
        <v>543</v>
      </c>
      <c r="FP4" s="131"/>
      <c r="FQ4" s="132"/>
      <c r="FR4" s="130" t="s">
        <v>547</v>
      </c>
      <c r="FS4" s="131"/>
      <c r="FT4" s="132"/>
      <c r="FU4" s="130" t="s">
        <v>559</v>
      </c>
      <c r="FV4" s="131"/>
      <c r="FW4" s="132"/>
      <c r="FX4" s="130" t="s">
        <v>567</v>
      </c>
      <c r="FY4" s="131"/>
      <c r="FZ4" s="132"/>
    </row>
    <row r="5" spans="1:182" ht="30.75" customHeight="1">
      <c r="A5" s="145"/>
      <c r="B5" s="4" t="s">
        <v>1</v>
      </c>
      <c r="C5" s="4" t="s">
        <v>31</v>
      </c>
      <c r="D5" s="4" t="s">
        <v>1</v>
      </c>
      <c r="E5" s="4" t="s">
        <v>31</v>
      </c>
      <c r="F5" s="4" t="s">
        <v>1</v>
      </c>
      <c r="G5" s="4" t="s">
        <v>31</v>
      </c>
      <c r="H5" s="4" t="s">
        <v>1</v>
      </c>
      <c r="I5" s="4" t="s">
        <v>31</v>
      </c>
      <c r="J5" s="4" t="s">
        <v>1</v>
      </c>
      <c r="K5" s="4" t="s">
        <v>31</v>
      </c>
      <c r="L5" s="4" t="s">
        <v>1</v>
      </c>
      <c r="M5" s="4" t="s">
        <v>31</v>
      </c>
      <c r="N5" s="4" t="s">
        <v>1</v>
      </c>
      <c r="O5" s="4" t="s">
        <v>31</v>
      </c>
      <c r="P5" s="4" t="s">
        <v>1</v>
      </c>
      <c r="Q5" s="4" t="s">
        <v>31</v>
      </c>
      <c r="R5" s="4" t="s">
        <v>1</v>
      </c>
      <c r="S5" s="4" t="s">
        <v>31</v>
      </c>
      <c r="T5" s="4" t="s">
        <v>0</v>
      </c>
      <c r="U5" s="4" t="s">
        <v>59</v>
      </c>
      <c r="V5" s="4" t="s">
        <v>60</v>
      </c>
      <c r="W5" s="4" t="s">
        <v>0</v>
      </c>
      <c r="X5" s="4" t="s">
        <v>59</v>
      </c>
      <c r="Y5" s="4" t="s">
        <v>60</v>
      </c>
      <c r="Z5" s="4" t="s">
        <v>0</v>
      </c>
      <c r="AA5" s="4" t="s">
        <v>59</v>
      </c>
      <c r="AB5" s="4" t="s">
        <v>60</v>
      </c>
      <c r="AC5" s="4" t="s">
        <v>0</v>
      </c>
      <c r="AD5" s="4" t="s">
        <v>59</v>
      </c>
      <c r="AE5" s="4" t="s">
        <v>60</v>
      </c>
      <c r="AF5" s="4"/>
      <c r="AG5" s="4" t="s">
        <v>0</v>
      </c>
      <c r="AH5" s="4" t="s">
        <v>59</v>
      </c>
      <c r="AI5" s="4" t="s">
        <v>60</v>
      </c>
      <c r="AJ5" s="4" t="s">
        <v>0</v>
      </c>
      <c r="AK5" s="4" t="s">
        <v>59</v>
      </c>
      <c r="AL5" s="4" t="s">
        <v>60</v>
      </c>
      <c r="AM5" s="4" t="s">
        <v>0</v>
      </c>
      <c r="AN5" s="4" t="s">
        <v>59</v>
      </c>
      <c r="AO5" s="4" t="s">
        <v>60</v>
      </c>
      <c r="AP5" s="4" t="s">
        <v>0</v>
      </c>
      <c r="AQ5" s="4" t="s">
        <v>59</v>
      </c>
      <c r="AR5" s="4" t="s">
        <v>60</v>
      </c>
      <c r="AS5" s="4" t="s">
        <v>0</v>
      </c>
      <c r="AT5" s="4" t="s">
        <v>59</v>
      </c>
      <c r="AU5" s="4" t="s">
        <v>60</v>
      </c>
      <c r="AV5" s="4" t="s">
        <v>0</v>
      </c>
      <c r="AW5" s="4" t="s">
        <v>59</v>
      </c>
      <c r="AX5" s="4" t="s">
        <v>60</v>
      </c>
      <c r="AY5" s="4" t="s">
        <v>0</v>
      </c>
      <c r="AZ5" s="4" t="s">
        <v>59</v>
      </c>
      <c r="BA5" s="4" t="s">
        <v>60</v>
      </c>
      <c r="BB5" s="4" t="s">
        <v>0</v>
      </c>
      <c r="BC5" s="4" t="s">
        <v>59</v>
      </c>
      <c r="BD5" s="4" t="s">
        <v>60</v>
      </c>
      <c r="BE5" s="4" t="s">
        <v>0</v>
      </c>
      <c r="BF5" s="4" t="s">
        <v>59</v>
      </c>
      <c r="BG5" s="4" t="s">
        <v>60</v>
      </c>
      <c r="BH5" s="4" t="s">
        <v>0</v>
      </c>
      <c r="BI5" s="4" t="s">
        <v>59</v>
      </c>
      <c r="BJ5" s="4" t="s">
        <v>60</v>
      </c>
      <c r="BK5" s="4" t="s">
        <v>212</v>
      </c>
      <c r="BL5" s="4" t="s">
        <v>59</v>
      </c>
      <c r="BM5" s="4" t="s">
        <v>60</v>
      </c>
      <c r="BN5" s="4" t="s">
        <v>212</v>
      </c>
      <c r="BO5" s="4" t="s">
        <v>59</v>
      </c>
      <c r="BP5" s="4" t="s">
        <v>60</v>
      </c>
      <c r="BS5" s="4" t="s">
        <v>0</v>
      </c>
      <c r="BT5" s="4" t="s">
        <v>59</v>
      </c>
      <c r="BU5" s="4" t="s">
        <v>60</v>
      </c>
      <c r="BV5" s="4" t="s">
        <v>0</v>
      </c>
      <c r="BW5" s="4" t="s">
        <v>59</v>
      </c>
      <c r="BX5" s="4" t="s">
        <v>60</v>
      </c>
      <c r="BY5" s="4" t="s">
        <v>0</v>
      </c>
      <c r="BZ5" s="4" t="s">
        <v>59</v>
      </c>
      <c r="CA5" s="4" t="s">
        <v>60</v>
      </c>
      <c r="CB5" s="4" t="s">
        <v>0</v>
      </c>
      <c r="CC5" s="4" t="s">
        <v>59</v>
      </c>
      <c r="CD5" s="4" t="s">
        <v>60</v>
      </c>
      <c r="CE5" s="4" t="s">
        <v>0</v>
      </c>
      <c r="CF5" s="4" t="s">
        <v>59</v>
      </c>
      <c r="CG5" s="4" t="s">
        <v>60</v>
      </c>
      <c r="CH5" s="4" t="s">
        <v>0</v>
      </c>
      <c r="CI5" s="4" t="s">
        <v>59</v>
      </c>
      <c r="CJ5" s="4" t="s">
        <v>60</v>
      </c>
      <c r="CK5" s="4" t="s">
        <v>0</v>
      </c>
      <c r="CL5" s="4" t="s">
        <v>59</v>
      </c>
      <c r="CM5" s="4" t="s">
        <v>60</v>
      </c>
      <c r="CN5" s="4" t="s">
        <v>0</v>
      </c>
      <c r="CO5" s="4" t="s">
        <v>59</v>
      </c>
      <c r="CP5" s="4" t="s">
        <v>60</v>
      </c>
      <c r="CQ5" s="4" t="s">
        <v>0</v>
      </c>
      <c r="CR5" s="4" t="s">
        <v>59</v>
      </c>
      <c r="CS5" s="4" t="s">
        <v>60</v>
      </c>
      <c r="CT5" s="4" t="s">
        <v>0</v>
      </c>
      <c r="CU5" s="4" t="s">
        <v>59</v>
      </c>
      <c r="CV5" s="4" t="s">
        <v>60</v>
      </c>
      <c r="CW5" s="4" t="s">
        <v>0</v>
      </c>
      <c r="CX5" s="4" t="s">
        <v>59</v>
      </c>
      <c r="CY5" s="4" t="s">
        <v>60</v>
      </c>
      <c r="CZ5" s="4" t="s">
        <v>0</v>
      </c>
      <c r="DA5" s="4" t="s">
        <v>59</v>
      </c>
      <c r="DB5" s="4" t="s">
        <v>60</v>
      </c>
      <c r="DE5" s="4" t="s">
        <v>0</v>
      </c>
      <c r="DF5" s="4" t="s">
        <v>59</v>
      </c>
      <c r="DG5" s="4" t="s">
        <v>60</v>
      </c>
      <c r="DH5" s="4" t="s">
        <v>0</v>
      </c>
      <c r="DI5" s="4" t="s">
        <v>59</v>
      </c>
      <c r="DJ5" s="4" t="s">
        <v>60</v>
      </c>
      <c r="DK5" s="4" t="s">
        <v>0</v>
      </c>
      <c r="DL5" s="4" t="s">
        <v>59</v>
      </c>
      <c r="DM5" s="4" t="s">
        <v>60</v>
      </c>
      <c r="DN5" s="4" t="s">
        <v>0</v>
      </c>
      <c r="DO5" s="4" t="s">
        <v>59</v>
      </c>
      <c r="DP5" s="4" t="s">
        <v>60</v>
      </c>
      <c r="DQ5" s="4" t="s">
        <v>0</v>
      </c>
      <c r="DR5" s="4" t="s">
        <v>59</v>
      </c>
      <c r="DS5" s="4" t="s">
        <v>60</v>
      </c>
      <c r="DT5" s="4" t="s">
        <v>0</v>
      </c>
      <c r="DU5" s="4" t="s">
        <v>59</v>
      </c>
      <c r="DV5" s="4" t="s">
        <v>60</v>
      </c>
      <c r="DW5" s="4" t="s">
        <v>0</v>
      </c>
      <c r="DX5" s="4" t="s">
        <v>59</v>
      </c>
      <c r="DY5" s="4" t="s">
        <v>60</v>
      </c>
      <c r="DZ5" s="4" t="s">
        <v>0</v>
      </c>
      <c r="EA5" s="4" t="s">
        <v>59</v>
      </c>
      <c r="EB5" s="4" t="s">
        <v>60</v>
      </c>
      <c r="EC5" s="4" t="s">
        <v>0</v>
      </c>
      <c r="ED5" s="4" t="s">
        <v>59</v>
      </c>
      <c r="EE5" s="4" t="s">
        <v>60</v>
      </c>
      <c r="EF5" s="4" t="s">
        <v>0</v>
      </c>
      <c r="EG5" s="4" t="s">
        <v>59</v>
      </c>
      <c r="EH5" s="4" t="s">
        <v>60</v>
      </c>
      <c r="EI5" s="4" t="s">
        <v>0</v>
      </c>
      <c r="EJ5" s="4" t="s">
        <v>59</v>
      </c>
      <c r="EK5" s="4" t="s">
        <v>60</v>
      </c>
      <c r="EL5" s="4" t="s">
        <v>0</v>
      </c>
      <c r="EM5" s="4" t="s">
        <v>59</v>
      </c>
      <c r="EN5" s="4" t="s">
        <v>60</v>
      </c>
      <c r="EO5" s="4"/>
      <c r="EP5" s="4"/>
      <c r="EQ5" s="4" t="s">
        <v>0</v>
      </c>
      <c r="ER5" s="4" t="s">
        <v>59</v>
      </c>
      <c r="ES5" s="101" t="s">
        <v>60</v>
      </c>
      <c r="ET5" s="4" t="s">
        <v>0</v>
      </c>
      <c r="EU5" s="4" t="s">
        <v>59</v>
      </c>
      <c r="EV5" s="4" t="s">
        <v>60</v>
      </c>
      <c r="EW5" s="4" t="s">
        <v>0</v>
      </c>
      <c r="EX5" s="4" t="s">
        <v>59</v>
      </c>
      <c r="EY5" s="4" t="s">
        <v>60</v>
      </c>
      <c r="EZ5" s="4" t="s">
        <v>0</v>
      </c>
      <c r="FA5" s="4" t="s">
        <v>59</v>
      </c>
      <c r="FB5" s="4" t="s">
        <v>60</v>
      </c>
      <c r="FC5" s="4" t="s">
        <v>0</v>
      </c>
      <c r="FD5" s="4" t="s">
        <v>59</v>
      </c>
      <c r="FE5" s="4" t="s">
        <v>60</v>
      </c>
      <c r="FF5" s="4" t="s">
        <v>0</v>
      </c>
      <c r="FG5" s="4" t="s">
        <v>59</v>
      </c>
      <c r="FH5" s="4" t="s">
        <v>60</v>
      </c>
      <c r="FI5" s="4" t="s">
        <v>0</v>
      </c>
      <c r="FJ5" s="4" t="s">
        <v>59</v>
      </c>
      <c r="FK5" s="4" t="s">
        <v>60</v>
      </c>
      <c r="FL5" s="4" t="s">
        <v>0</v>
      </c>
      <c r="FM5" s="4" t="s">
        <v>59</v>
      </c>
      <c r="FN5" s="4" t="s">
        <v>60</v>
      </c>
      <c r="FO5" s="4" t="s">
        <v>0</v>
      </c>
      <c r="FP5" s="4" t="s">
        <v>59</v>
      </c>
      <c r="FQ5" s="4" t="s">
        <v>60</v>
      </c>
      <c r="FR5" s="4" t="s">
        <v>0</v>
      </c>
      <c r="FS5" s="4" t="s">
        <v>59</v>
      </c>
      <c r="FT5" s="4" t="s">
        <v>60</v>
      </c>
      <c r="FU5" s="4" t="s">
        <v>0</v>
      </c>
      <c r="FV5" s="4" t="s">
        <v>59</v>
      </c>
      <c r="FW5" s="4" t="s">
        <v>60</v>
      </c>
      <c r="FX5" s="4" t="s">
        <v>0</v>
      </c>
      <c r="FY5" s="4" t="s">
        <v>59</v>
      </c>
      <c r="FZ5" s="101" t="s">
        <v>60</v>
      </c>
    </row>
    <row r="6" spans="1:182" ht="21" customHeight="1">
      <c r="A6" s="15"/>
      <c r="B6" s="136" t="s">
        <v>2</v>
      </c>
      <c r="C6" s="136"/>
      <c r="D6" s="136" t="s">
        <v>2</v>
      </c>
      <c r="E6" s="136"/>
      <c r="F6" s="136" t="s">
        <v>2</v>
      </c>
      <c r="G6" s="136"/>
      <c r="H6" s="136" t="s">
        <v>2</v>
      </c>
      <c r="I6" s="136"/>
      <c r="J6" s="136" t="s">
        <v>2</v>
      </c>
      <c r="K6" s="136"/>
      <c r="L6" s="136" t="s">
        <v>2</v>
      </c>
      <c r="M6" s="136"/>
      <c r="N6" s="136" t="s">
        <v>2</v>
      </c>
      <c r="O6" s="136"/>
      <c r="P6" s="136" t="s">
        <v>2</v>
      </c>
      <c r="Q6" s="136"/>
      <c r="R6" s="136" t="s">
        <v>2</v>
      </c>
      <c r="S6" s="136"/>
      <c r="T6" s="133"/>
      <c r="U6" s="134"/>
      <c r="V6" s="137"/>
      <c r="W6" s="133"/>
      <c r="X6" s="134"/>
      <c r="Y6" s="137"/>
      <c r="Z6" s="133"/>
      <c r="AA6" s="134"/>
      <c r="AB6" s="137"/>
      <c r="AC6" s="133"/>
      <c r="AD6" s="134"/>
      <c r="AE6" s="137"/>
      <c r="AF6" s="16"/>
      <c r="AG6" s="133"/>
      <c r="AH6" s="134"/>
      <c r="AI6" s="137"/>
      <c r="AJ6" s="133"/>
      <c r="AK6" s="134"/>
      <c r="AL6" s="137"/>
      <c r="AM6" s="133"/>
      <c r="AN6" s="134"/>
      <c r="AO6" s="137"/>
      <c r="AP6" s="133"/>
      <c r="AQ6" s="134"/>
      <c r="AR6" s="137"/>
      <c r="AS6" s="133"/>
      <c r="AT6" s="134"/>
      <c r="AU6" s="137"/>
      <c r="AV6" s="133"/>
      <c r="AW6" s="134"/>
      <c r="AX6" s="137"/>
      <c r="AY6" s="133"/>
      <c r="AZ6" s="134"/>
      <c r="BA6" s="137"/>
      <c r="BB6" s="133"/>
      <c r="BC6" s="134"/>
      <c r="BD6" s="137"/>
      <c r="BE6" s="133"/>
      <c r="BF6" s="134"/>
      <c r="BG6" s="137"/>
      <c r="BH6" s="133"/>
      <c r="BI6" s="134"/>
      <c r="BJ6" s="137"/>
      <c r="BK6" s="133"/>
      <c r="BL6" s="134"/>
      <c r="BM6" s="137"/>
      <c r="BN6" s="133"/>
      <c r="BO6" s="134"/>
      <c r="BP6" s="137"/>
      <c r="BQ6" s="17"/>
      <c r="BR6" s="17"/>
      <c r="BS6" s="133"/>
      <c r="BT6" s="134"/>
      <c r="BU6" s="137"/>
      <c r="BV6" s="133"/>
      <c r="BW6" s="134"/>
      <c r="BX6" s="137"/>
      <c r="BY6" s="133"/>
      <c r="BZ6" s="134"/>
      <c r="CA6" s="137"/>
      <c r="CB6" s="133"/>
      <c r="CC6" s="134"/>
      <c r="CD6" s="137"/>
      <c r="CE6" s="133"/>
      <c r="CF6" s="134"/>
      <c r="CG6" s="137"/>
      <c r="CH6" s="133"/>
      <c r="CI6" s="134"/>
      <c r="CJ6" s="137"/>
      <c r="CK6" s="133"/>
      <c r="CL6" s="134"/>
      <c r="CM6" s="137"/>
      <c r="CN6" s="133"/>
      <c r="CO6" s="134"/>
      <c r="CP6" s="137"/>
      <c r="CQ6" s="133"/>
      <c r="CR6" s="134"/>
      <c r="CS6" s="137"/>
      <c r="CT6" s="133"/>
      <c r="CU6" s="134"/>
      <c r="CV6" s="137"/>
      <c r="CW6" s="133"/>
      <c r="CX6" s="134"/>
      <c r="CY6" s="137"/>
      <c r="CZ6" s="133"/>
      <c r="DA6" s="134"/>
      <c r="DB6" s="137"/>
      <c r="DC6" s="17"/>
      <c r="DD6" s="17"/>
      <c r="DE6" s="133"/>
      <c r="DF6" s="134"/>
      <c r="DG6" s="137"/>
      <c r="DH6" s="133"/>
      <c r="DI6" s="134"/>
      <c r="DJ6" s="137"/>
      <c r="DK6" s="133"/>
      <c r="DL6" s="134"/>
      <c r="DM6" s="137"/>
      <c r="DN6" s="133"/>
      <c r="DO6" s="134"/>
      <c r="DP6" s="137"/>
      <c r="DQ6" s="133"/>
      <c r="DR6" s="134"/>
      <c r="DS6" s="137"/>
      <c r="DT6" s="133"/>
      <c r="DU6" s="134"/>
      <c r="DV6" s="137"/>
      <c r="DW6" s="133"/>
      <c r="DX6" s="134"/>
      <c r="DY6" s="137"/>
      <c r="DZ6" s="133"/>
      <c r="EA6" s="134"/>
      <c r="EB6" s="137"/>
      <c r="EC6" s="133"/>
      <c r="ED6" s="134"/>
      <c r="EE6" s="137"/>
      <c r="EF6" s="133"/>
      <c r="EG6" s="134"/>
      <c r="EH6" s="137"/>
      <c r="EI6" s="133"/>
      <c r="EJ6" s="134"/>
      <c r="EK6" s="137"/>
      <c r="EL6" s="133"/>
      <c r="EM6" s="134"/>
      <c r="EN6" s="137"/>
      <c r="EO6" s="17"/>
      <c r="EP6" s="17"/>
      <c r="EQ6" s="133"/>
      <c r="ER6" s="134"/>
      <c r="ES6" s="137"/>
      <c r="ET6" s="133"/>
      <c r="EU6" s="134"/>
      <c r="EV6" s="137"/>
      <c r="EW6" s="133"/>
      <c r="EX6" s="134"/>
      <c r="EY6" s="137"/>
      <c r="EZ6" s="133"/>
      <c r="FA6" s="134"/>
      <c r="FB6" s="137"/>
      <c r="FC6" s="133"/>
      <c r="FD6" s="134"/>
      <c r="FE6" s="137"/>
      <c r="FF6" s="133"/>
      <c r="FG6" s="134"/>
      <c r="FH6" s="137"/>
      <c r="FI6" s="133"/>
      <c r="FJ6" s="134"/>
      <c r="FK6" s="137"/>
      <c r="FL6" s="133"/>
      <c r="FM6" s="134"/>
      <c r="FN6" s="137"/>
      <c r="FO6" s="133"/>
      <c r="FP6" s="134"/>
      <c r="FQ6" s="137"/>
      <c r="FR6" s="133"/>
      <c r="FS6" s="134"/>
      <c r="FT6" s="135"/>
      <c r="FU6" s="133"/>
      <c r="FV6" s="134"/>
      <c r="FW6" s="135"/>
      <c r="FX6" s="133"/>
      <c r="FY6" s="134"/>
      <c r="FZ6" s="135"/>
    </row>
    <row r="7" spans="1:182" s="5" customFormat="1" ht="20.25" customHeight="1">
      <c r="A7" s="18"/>
      <c r="B7" s="19" t="s">
        <v>18</v>
      </c>
      <c r="C7" s="20">
        <v>8540.88</v>
      </c>
      <c r="D7" s="19" t="s">
        <v>18</v>
      </c>
      <c r="E7" s="20">
        <v>8540.88</v>
      </c>
      <c r="F7" s="19" t="s">
        <v>18</v>
      </c>
      <c r="G7" s="20">
        <v>8540.88</v>
      </c>
      <c r="H7" s="19" t="s">
        <v>18</v>
      </c>
      <c r="I7" s="20">
        <v>8540.88</v>
      </c>
      <c r="J7" s="19" t="s">
        <v>18</v>
      </c>
      <c r="K7" s="20">
        <v>8540.88</v>
      </c>
      <c r="L7" s="19" t="s">
        <v>18</v>
      </c>
      <c r="M7" s="20">
        <v>8540.88</v>
      </c>
      <c r="N7" s="19" t="s">
        <v>18</v>
      </c>
      <c r="O7" s="20">
        <v>8540.88</v>
      </c>
      <c r="P7" s="19" t="s">
        <v>18</v>
      </c>
      <c r="Q7" s="20">
        <v>8540.88</v>
      </c>
      <c r="R7" s="19" t="s">
        <v>18</v>
      </c>
      <c r="S7" s="21">
        <f>C7+E7+G7+I7+K7+M7+O7+Q7</f>
        <v>68327.04</v>
      </c>
      <c r="T7" s="22" t="s">
        <v>61</v>
      </c>
      <c r="U7" s="19"/>
      <c r="V7" s="23">
        <v>8540.88</v>
      </c>
      <c r="W7" s="22" t="s">
        <v>61</v>
      </c>
      <c r="X7" s="19"/>
      <c r="Y7" s="23">
        <v>8540.88</v>
      </c>
      <c r="Z7" s="22" t="s">
        <v>61</v>
      </c>
      <c r="AA7" s="24"/>
      <c r="AB7" s="23">
        <v>8540.88</v>
      </c>
      <c r="AC7" s="22" t="s">
        <v>61</v>
      </c>
      <c r="AD7" s="19"/>
      <c r="AE7" s="23">
        <v>8540.88</v>
      </c>
      <c r="AF7" s="23"/>
      <c r="AG7" s="22" t="s">
        <v>61</v>
      </c>
      <c r="AH7" s="19"/>
      <c r="AI7" s="23">
        <v>8136.31</v>
      </c>
      <c r="AJ7" s="22" t="s">
        <v>61</v>
      </c>
      <c r="AK7" s="19"/>
      <c r="AL7" s="23">
        <v>8136.31</v>
      </c>
      <c r="AM7" s="22" t="s">
        <v>61</v>
      </c>
      <c r="AN7" s="19"/>
      <c r="AO7" s="23">
        <v>8136.31</v>
      </c>
      <c r="AP7" s="22" t="s">
        <v>61</v>
      </c>
      <c r="AQ7" s="19"/>
      <c r="AR7" s="23">
        <v>8136.31</v>
      </c>
      <c r="AS7" s="22" t="s">
        <v>61</v>
      </c>
      <c r="AT7" s="19"/>
      <c r="AU7" s="23">
        <v>8136.31</v>
      </c>
      <c r="AV7" s="22" t="s">
        <v>61</v>
      </c>
      <c r="AW7" s="19"/>
      <c r="AX7" s="23">
        <v>8136.31</v>
      </c>
      <c r="AY7" s="22" t="s">
        <v>61</v>
      </c>
      <c r="AZ7" s="19"/>
      <c r="BA7" s="23">
        <v>8136.31</v>
      </c>
      <c r="BB7" s="22" t="s">
        <v>61</v>
      </c>
      <c r="BC7" s="19"/>
      <c r="BD7" s="23">
        <v>8136.31</v>
      </c>
      <c r="BE7" s="22" t="s">
        <v>61</v>
      </c>
      <c r="BF7" s="19"/>
      <c r="BG7" s="23">
        <v>8136.31</v>
      </c>
      <c r="BH7" s="22" t="s">
        <v>61</v>
      </c>
      <c r="BI7" s="19"/>
      <c r="BJ7" s="23">
        <v>8136.31</v>
      </c>
      <c r="BK7" s="22" t="s">
        <v>61</v>
      </c>
      <c r="BL7" s="19"/>
      <c r="BM7" s="23">
        <v>8136.31</v>
      </c>
      <c r="BN7" s="22" t="s">
        <v>61</v>
      </c>
      <c r="BO7" s="19"/>
      <c r="BP7" s="23">
        <v>8136.31</v>
      </c>
      <c r="BQ7" s="17"/>
      <c r="BR7" s="17"/>
      <c r="BS7" s="22" t="s">
        <v>130</v>
      </c>
      <c r="BT7" s="19"/>
      <c r="BU7" s="23">
        <v>8359.58</v>
      </c>
      <c r="BV7" s="22" t="s">
        <v>130</v>
      </c>
      <c r="BW7" s="19"/>
      <c r="BX7" s="23">
        <v>8359.58</v>
      </c>
      <c r="BY7" s="22" t="s">
        <v>130</v>
      </c>
      <c r="BZ7" s="19"/>
      <c r="CA7" s="23">
        <v>8359.58</v>
      </c>
      <c r="CB7" s="22" t="s">
        <v>130</v>
      </c>
      <c r="CC7" s="19"/>
      <c r="CD7" s="23">
        <v>8359.58</v>
      </c>
      <c r="CE7" s="22" t="s">
        <v>130</v>
      </c>
      <c r="CF7" s="19"/>
      <c r="CG7" s="23">
        <v>8359.58</v>
      </c>
      <c r="CH7" s="22" t="s">
        <v>130</v>
      </c>
      <c r="CI7" s="19"/>
      <c r="CJ7" s="23">
        <v>8359.58</v>
      </c>
      <c r="CK7" s="22" t="s">
        <v>130</v>
      </c>
      <c r="CL7" s="19"/>
      <c r="CM7" s="23">
        <v>8359.58</v>
      </c>
      <c r="CN7" s="22" t="s">
        <v>130</v>
      </c>
      <c r="CO7" s="19"/>
      <c r="CP7" s="23">
        <v>8359.58</v>
      </c>
      <c r="CQ7" s="22" t="s">
        <v>130</v>
      </c>
      <c r="CR7" s="19"/>
      <c r="CS7" s="23">
        <v>8359.58</v>
      </c>
      <c r="CT7" s="22" t="s">
        <v>130</v>
      </c>
      <c r="CU7" s="19"/>
      <c r="CV7" s="23">
        <v>8359.58</v>
      </c>
      <c r="CW7" s="22" t="s">
        <v>130</v>
      </c>
      <c r="CX7" s="19"/>
      <c r="CY7" s="23">
        <v>8359.58</v>
      </c>
      <c r="CZ7" s="22" t="s">
        <v>130</v>
      </c>
      <c r="DA7" s="19"/>
      <c r="DB7" s="23">
        <v>8359.58</v>
      </c>
      <c r="DC7" s="17"/>
      <c r="DD7" s="17"/>
      <c r="DE7" s="22" t="s">
        <v>130</v>
      </c>
      <c r="DF7" s="19"/>
      <c r="DG7" s="23">
        <v>9393.3</v>
      </c>
      <c r="DH7" s="22" t="s">
        <v>130</v>
      </c>
      <c r="DI7" s="19"/>
      <c r="DJ7" s="23">
        <v>9393.3</v>
      </c>
      <c r="DK7" s="22" t="s">
        <v>130</v>
      </c>
      <c r="DL7" s="19"/>
      <c r="DM7" s="23">
        <v>9393.3</v>
      </c>
      <c r="DN7" s="22" t="s">
        <v>130</v>
      </c>
      <c r="DO7" s="19"/>
      <c r="DP7" s="23">
        <v>9393.3</v>
      </c>
      <c r="DQ7" s="22" t="s">
        <v>130</v>
      </c>
      <c r="DR7" s="19"/>
      <c r="DS7" s="23">
        <v>9393.3</v>
      </c>
      <c r="DT7" s="22" t="s">
        <v>130</v>
      </c>
      <c r="DU7" s="19"/>
      <c r="DV7" s="23">
        <v>9393.3</v>
      </c>
      <c r="DW7" s="22" t="s">
        <v>130</v>
      </c>
      <c r="DX7" s="19"/>
      <c r="DY7" s="23">
        <v>9393.3</v>
      </c>
      <c r="DZ7" s="22" t="s">
        <v>130</v>
      </c>
      <c r="EA7" s="19"/>
      <c r="EB7" s="23">
        <v>9393.3</v>
      </c>
      <c r="EC7" s="22" t="s">
        <v>130</v>
      </c>
      <c r="ED7" s="19"/>
      <c r="EE7" s="23">
        <v>9393.3</v>
      </c>
      <c r="EF7" s="22" t="s">
        <v>130</v>
      </c>
      <c r="EG7" s="19"/>
      <c r="EH7" s="23">
        <v>9393.3</v>
      </c>
      <c r="EI7" s="22" t="s">
        <v>130</v>
      </c>
      <c r="EJ7" s="19"/>
      <c r="EK7" s="23">
        <v>9393.3</v>
      </c>
      <c r="EL7" s="22" t="s">
        <v>130</v>
      </c>
      <c r="EM7" s="19"/>
      <c r="EN7" s="23">
        <v>9393.3</v>
      </c>
      <c r="EO7" s="23"/>
      <c r="EP7" s="23"/>
      <c r="EQ7" s="63" t="s">
        <v>130</v>
      </c>
      <c r="ER7" s="19"/>
      <c r="ES7" s="100">
        <v>10067.9</v>
      </c>
      <c r="ET7" s="63" t="s">
        <v>130</v>
      </c>
      <c r="EU7" s="19"/>
      <c r="EV7" s="100">
        <v>10067.9</v>
      </c>
      <c r="EW7" s="63" t="s">
        <v>130</v>
      </c>
      <c r="EX7" s="19"/>
      <c r="EY7" s="100">
        <v>10067.9</v>
      </c>
      <c r="EZ7" s="63" t="s">
        <v>130</v>
      </c>
      <c r="FA7" s="19"/>
      <c r="FB7" s="100">
        <v>10067.9</v>
      </c>
      <c r="FC7" s="63" t="s">
        <v>130</v>
      </c>
      <c r="FD7" s="19"/>
      <c r="FE7" s="100">
        <v>10067.9</v>
      </c>
      <c r="FF7" s="63" t="s">
        <v>130</v>
      </c>
      <c r="FG7" s="19"/>
      <c r="FH7" s="100">
        <v>10067.9</v>
      </c>
      <c r="FI7" s="63" t="s">
        <v>130</v>
      </c>
      <c r="FJ7" s="19"/>
      <c r="FK7" s="100">
        <v>10067.9</v>
      </c>
      <c r="FL7" s="63" t="s">
        <v>130</v>
      </c>
      <c r="FM7" s="19"/>
      <c r="FN7" s="100">
        <v>10067.9</v>
      </c>
      <c r="FO7" s="63" t="s">
        <v>130</v>
      </c>
      <c r="FP7" s="19"/>
      <c r="FQ7" s="100">
        <v>10067.9</v>
      </c>
      <c r="FR7" s="63" t="s">
        <v>130</v>
      </c>
      <c r="FS7" s="19"/>
      <c r="FT7" s="100">
        <v>10067.9</v>
      </c>
      <c r="FU7" s="63" t="s">
        <v>130</v>
      </c>
      <c r="FV7" s="19"/>
      <c r="FW7" s="100">
        <v>10067.9</v>
      </c>
      <c r="FX7" s="63" t="s">
        <v>130</v>
      </c>
      <c r="FY7" s="19"/>
      <c r="FZ7" s="100">
        <v>10067.9</v>
      </c>
    </row>
    <row r="8" spans="1:182" s="5" customFormat="1" ht="24" customHeight="1">
      <c r="A8" s="18"/>
      <c r="B8" s="19" t="s">
        <v>18</v>
      </c>
      <c r="C8" s="20">
        <f>SUM(C9:C13)</f>
        <v>1078.8500000000001</v>
      </c>
      <c r="D8" s="19" t="s">
        <v>18</v>
      </c>
      <c r="E8" s="20">
        <f>SUM(E9:E13)</f>
        <v>1078.8500000000001</v>
      </c>
      <c r="F8" s="19" t="s">
        <v>18</v>
      </c>
      <c r="G8" s="20">
        <f>SUM(G9:G13)</f>
        <v>1078.8500000000001</v>
      </c>
      <c r="H8" s="19" t="s">
        <v>18</v>
      </c>
      <c r="I8" s="20">
        <f>SUM(I9:I13)</f>
        <v>1078.8500000000001</v>
      </c>
      <c r="J8" s="19" t="s">
        <v>18</v>
      </c>
      <c r="K8" s="20">
        <f>SUM(K9:K13)</f>
        <v>1078.8500000000001</v>
      </c>
      <c r="L8" s="19" t="s">
        <v>18</v>
      </c>
      <c r="M8" s="20">
        <f>SUM(M9:M13)</f>
        <v>1078.8500000000001</v>
      </c>
      <c r="N8" s="19" t="s">
        <v>18</v>
      </c>
      <c r="O8" s="20">
        <f>SUM(O9:O13)</f>
        <v>1078.8500000000001</v>
      </c>
      <c r="P8" s="19" t="s">
        <v>18</v>
      </c>
      <c r="Q8" s="20">
        <f>SUM(Q9:Q13)</f>
        <v>1078.8500000000001</v>
      </c>
      <c r="R8" s="19" t="s">
        <v>18</v>
      </c>
      <c r="S8" s="21">
        <f aca="true" t="shared" si="0" ref="S8:S42">C8+E8+G8+I8+K8+M8+O8+Q8</f>
        <v>8630.800000000001</v>
      </c>
      <c r="T8" s="22" t="s">
        <v>4</v>
      </c>
      <c r="U8" s="24" t="s">
        <v>116</v>
      </c>
      <c r="V8" s="23">
        <v>121.68</v>
      </c>
      <c r="W8" s="19" t="s">
        <v>62</v>
      </c>
      <c r="X8" s="20" t="s">
        <v>63</v>
      </c>
      <c r="Y8" s="20">
        <v>2087.84</v>
      </c>
      <c r="Z8" s="19" t="s">
        <v>79</v>
      </c>
      <c r="AA8" s="20" t="s">
        <v>80</v>
      </c>
      <c r="AB8" s="20">
        <v>824.03</v>
      </c>
      <c r="AC8" s="22" t="s">
        <v>84</v>
      </c>
      <c r="AD8" s="24" t="s">
        <v>85</v>
      </c>
      <c r="AE8" s="23">
        <v>610.13</v>
      </c>
      <c r="AF8" s="23"/>
      <c r="AG8" s="19" t="s">
        <v>94</v>
      </c>
      <c r="AH8" s="20" t="s">
        <v>95</v>
      </c>
      <c r="AI8" s="20">
        <f>3156.9/12</f>
        <v>263.075</v>
      </c>
      <c r="AJ8" s="22" t="s">
        <v>117</v>
      </c>
      <c r="AK8" s="24" t="s">
        <v>118</v>
      </c>
      <c r="AL8" s="23">
        <v>157.32</v>
      </c>
      <c r="AM8" s="22" t="s">
        <v>131</v>
      </c>
      <c r="AN8" s="24" t="s">
        <v>132</v>
      </c>
      <c r="AO8" s="23">
        <v>1221.39</v>
      </c>
      <c r="AP8" s="22" t="s">
        <v>140</v>
      </c>
      <c r="AQ8" s="24" t="s">
        <v>141</v>
      </c>
      <c r="AR8" s="23">
        <v>164.95</v>
      </c>
      <c r="AS8" s="22" t="s">
        <v>150</v>
      </c>
      <c r="AT8" s="24" t="s">
        <v>151</v>
      </c>
      <c r="AU8" s="23">
        <v>391.48</v>
      </c>
      <c r="AV8" s="22" t="s">
        <v>172</v>
      </c>
      <c r="AW8" s="24" t="s">
        <v>173</v>
      </c>
      <c r="AX8" s="23">
        <v>20230.2</v>
      </c>
      <c r="AY8" s="22" t="s">
        <v>192</v>
      </c>
      <c r="AZ8" s="24" t="s">
        <v>193</v>
      </c>
      <c r="BA8" s="23">
        <v>141.3</v>
      </c>
      <c r="BB8" s="22" t="s">
        <v>186</v>
      </c>
      <c r="BC8" s="24" t="s">
        <v>185</v>
      </c>
      <c r="BD8" s="23">
        <v>70.65</v>
      </c>
      <c r="BE8" s="22" t="s">
        <v>208</v>
      </c>
      <c r="BF8" s="24" t="s">
        <v>209</v>
      </c>
      <c r="BG8" s="23">
        <v>885.62</v>
      </c>
      <c r="BH8" s="22" t="s">
        <v>210</v>
      </c>
      <c r="BI8" s="24" t="s">
        <v>211</v>
      </c>
      <c r="BJ8" s="23">
        <v>160.02</v>
      </c>
      <c r="BK8" s="22" t="s">
        <v>231</v>
      </c>
      <c r="BL8" s="24" t="s">
        <v>232</v>
      </c>
      <c r="BM8" s="23">
        <v>581.82</v>
      </c>
      <c r="BN8" s="22" t="s">
        <v>244</v>
      </c>
      <c r="BO8" s="24" t="s">
        <v>245</v>
      </c>
      <c r="BP8" s="23">
        <v>3122.66</v>
      </c>
      <c r="BQ8" s="17"/>
      <c r="BR8" s="17"/>
      <c r="BS8" s="22" t="s">
        <v>61</v>
      </c>
      <c r="BT8" s="25"/>
      <c r="BU8" s="25">
        <v>7118.16</v>
      </c>
      <c r="BV8" s="22" t="s">
        <v>61</v>
      </c>
      <c r="BW8" s="25"/>
      <c r="BX8" s="25">
        <v>7118.16</v>
      </c>
      <c r="BY8" s="22" t="s">
        <v>61</v>
      </c>
      <c r="BZ8" s="25"/>
      <c r="CA8" s="25">
        <v>7118.16</v>
      </c>
      <c r="CB8" s="22" t="s">
        <v>61</v>
      </c>
      <c r="CC8" s="25"/>
      <c r="CD8" s="25">
        <v>7118.16</v>
      </c>
      <c r="CE8" s="22" t="s">
        <v>61</v>
      </c>
      <c r="CF8" s="25"/>
      <c r="CG8" s="25">
        <v>7118.16</v>
      </c>
      <c r="CH8" s="22" t="s">
        <v>61</v>
      </c>
      <c r="CI8" s="25"/>
      <c r="CJ8" s="25">
        <v>7118.16</v>
      </c>
      <c r="CK8" s="22" t="s">
        <v>61</v>
      </c>
      <c r="CL8" s="25"/>
      <c r="CM8" s="25">
        <v>7118.16</v>
      </c>
      <c r="CN8" s="22" t="s">
        <v>61</v>
      </c>
      <c r="CO8" s="25"/>
      <c r="CP8" s="25">
        <v>7118.16</v>
      </c>
      <c r="CQ8" s="22" t="s">
        <v>61</v>
      </c>
      <c r="CR8" s="25"/>
      <c r="CS8" s="25">
        <v>7118.16</v>
      </c>
      <c r="CT8" s="22" t="s">
        <v>61</v>
      </c>
      <c r="CU8" s="25"/>
      <c r="CV8" s="25">
        <v>7118.16</v>
      </c>
      <c r="CW8" s="22" t="s">
        <v>61</v>
      </c>
      <c r="CX8" s="25"/>
      <c r="CY8" s="25">
        <v>7118.16</v>
      </c>
      <c r="CZ8" s="22" t="s">
        <v>61</v>
      </c>
      <c r="DA8" s="25"/>
      <c r="DB8" s="25">
        <v>7118.16</v>
      </c>
      <c r="DC8" s="17"/>
      <c r="DD8" s="17"/>
      <c r="DE8" s="22" t="s">
        <v>61</v>
      </c>
      <c r="DF8" s="25"/>
      <c r="DG8" s="25">
        <v>9258.4</v>
      </c>
      <c r="DH8" s="22" t="s">
        <v>61</v>
      </c>
      <c r="DI8" s="25"/>
      <c r="DJ8" s="25">
        <v>9258.4</v>
      </c>
      <c r="DK8" s="22" t="s">
        <v>61</v>
      </c>
      <c r="DL8" s="25"/>
      <c r="DM8" s="25">
        <v>9258.4</v>
      </c>
      <c r="DN8" s="22" t="s">
        <v>61</v>
      </c>
      <c r="DO8" s="25"/>
      <c r="DP8" s="25">
        <v>9258.4</v>
      </c>
      <c r="DQ8" s="22" t="s">
        <v>61</v>
      </c>
      <c r="DR8" s="25"/>
      <c r="DS8" s="25">
        <v>9258.4</v>
      </c>
      <c r="DT8" s="22" t="s">
        <v>61</v>
      </c>
      <c r="DU8" s="25"/>
      <c r="DV8" s="25">
        <v>9258.4</v>
      </c>
      <c r="DW8" s="22" t="s">
        <v>61</v>
      </c>
      <c r="DX8" s="25"/>
      <c r="DY8" s="25">
        <v>9258.4</v>
      </c>
      <c r="DZ8" s="22" t="s">
        <v>61</v>
      </c>
      <c r="EA8" s="25"/>
      <c r="EB8" s="25">
        <v>9258.4</v>
      </c>
      <c r="EC8" s="22" t="s">
        <v>61</v>
      </c>
      <c r="ED8" s="25"/>
      <c r="EE8" s="25">
        <v>9258.4</v>
      </c>
      <c r="EF8" s="22" t="s">
        <v>61</v>
      </c>
      <c r="EG8" s="25"/>
      <c r="EH8" s="25">
        <v>9258.4</v>
      </c>
      <c r="EI8" s="22" t="s">
        <v>61</v>
      </c>
      <c r="EJ8" s="25"/>
      <c r="EK8" s="25">
        <v>9258.4</v>
      </c>
      <c r="EL8" s="22" t="s">
        <v>61</v>
      </c>
      <c r="EM8" s="25"/>
      <c r="EN8" s="25">
        <v>9258.4</v>
      </c>
      <c r="EO8" s="25"/>
      <c r="EP8" s="25"/>
      <c r="EQ8" s="63" t="s">
        <v>61</v>
      </c>
      <c r="ER8" s="25"/>
      <c r="ES8" s="105">
        <v>9888.12</v>
      </c>
      <c r="ET8" s="63" t="s">
        <v>61</v>
      </c>
      <c r="EU8" s="25"/>
      <c r="EV8" s="105">
        <v>9888.12</v>
      </c>
      <c r="EW8" s="63" t="s">
        <v>61</v>
      </c>
      <c r="EX8" s="25"/>
      <c r="EY8" s="105">
        <v>9888.12</v>
      </c>
      <c r="EZ8" s="63" t="s">
        <v>61</v>
      </c>
      <c r="FA8" s="25"/>
      <c r="FB8" s="105">
        <v>9888.12</v>
      </c>
      <c r="FC8" s="63" t="s">
        <v>61</v>
      </c>
      <c r="FD8" s="25"/>
      <c r="FE8" s="105">
        <v>9888.12</v>
      </c>
      <c r="FF8" s="63" t="s">
        <v>61</v>
      </c>
      <c r="FG8" s="25"/>
      <c r="FH8" s="105">
        <v>9888.12</v>
      </c>
      <c r="FI8" s="63" t="s">
        <v>61</v>
      </c>
      <c r="FJ8" s="25"/>
      <c r="FK8" s="105">
        <v>9888.12</v>
      </c>
      <c r="FL8" s="63" t="s">
        <v>61</v>
      </c>
      <c r="FM8" s="25"/>
      <c r="FN8" s="105">
        <v>9888.12</v>
      </c>
      <c r="FO8" s="63" t="s">
        <v>61</v>
      </c>
      <c r="FP8" s="25"/>
      <c r="FQ8" s="105">
        <v>9888.12</v>
      </c>
      <c r="FR8" s="63" t="s">
        <v>61</v>
      </c>
      <c r="FS8" s="25"/>
      <c r="FT8" s="105">
        <v>9888.12</v>
      </c>
      <c r="FU8" s="63" t="s">
        <v>61</v>
      </c>
      <c r="FV8" s="25"/>
      <c r="FW8" s="105">
        <v>9888.12</v>
      </c>
      <c r="FX8" s="63" t="s">
        <v>61</v>
      </c>
      <c r="FY8" s="25"/>
      <c r="FZ8" s="105">
        <v>9888.12</v>
      </c>
    </row>
    <row r="9" spans="1:182" ht="17.25" customHeight="1">
      <c r="A9" s="19"/>
      <c r="B9" s="19" t="s">
        <v>18</v>
      </c>
      <c r="C9" s="26">
        <v>854.09</v>
      </c>
      <c r="D9" s="19" t="s">
        <v>18</v>
      </c>
      <c r="E9" s="26">
        <v>854.09</v>
      </c>
      <c r="F9" s="19" t="s">
        <v>18</v>
      </c>
      <c r="G9" s="26">
        <v>854.09</v>
      </c>
      <c r="H9" s="19" t="s">
        <v>18</v>
      </c>
      <c r="I9" s="26">
        <v>854.09</v>
      </c>
      <c r="J9" s="19" t="s">
        <v>18</v>
      </c>
      <c r="K9" s="26">
        <v>854.09</v>
      </c>
      <c r="L9" s="19" t="s">
        <v>18</v>
      </c>
      <c r="M9" s="26">
        <v>854.09</v>
      </c>
      <c r="N9" s="19" t="s">
        <v>18</v>
      </c>
      <c r="O9" s="26">
        <v>854.09</v>
      </c>
      <c r="P9" s="19" t="s">
        <v>18</v>
      </c>
      <c r="Q9" s="26">
        <v>854.09</v>
      </c>
      <c r="R9" s="19" t="s">
        <v>18</v>
      </c>
      <c r="S9" s="21">
        <f t="shared" si="0"/>
        <v>6832.72</v>
      </c>
      <c r="T9" s="19" t="s">
        <v>6</v>
      </c>
      <c r="U9" s="20"/>
      <c r="V9" s="20">
        <v>854.09</v>
      </c>
      <c r="W9" s="19" t="s">
        <v>64</v>
      </c>
      <c r="X9" s="20" t="s">
        <v>65</v>
      </c>
      <c r="Y9" s="26">
        <v>721.03</v>
      </c>
      <c r="Z9" s="19" t="s">
        <v>81</v>
      </c>
      <c r="AA9" s="20" t="s">
        <v>82</v>
      </c>
      <c r="AB9" s="26">
        <v>340.62</v>
      </c>
      <c r="AC9" s="19" t="s">
        <v>86</v>
      </c>
      <c r="AD9" s="20" t="s">
        <v>87</v>
      </c>
      <c r="AE9" s="20">
        <v>773.62</v>
      </c>
      <c r="AF9" s="20"/>
      <c r="AG9" s="19" t="s">
        <v>97</v>
      </c>
      <c r="AH9" s="20" t="s">
        <v>98</v>
      </c>
      <c r="AI9" s="20">
        <v>756.65</v>
      </c>
      <c r="AJ9" s="19" t="s">
        <v>119</v>
      </c>
      <c r="AK9" s="20" t="s">
        <v>120</v>
      </c>
      <c r="AL9" s="20">
        <v>1998.44</v>
      </c>
      <c r="AM9" s="19" t="s">
        <v>133</v>
      </c>
      <c r="AN9" s="20" t="s">
        <v>134</v>
      </c>
      <c r="AO9" s="20">
        <v>354.54</v>
      </c>
      <c r="AP9" s="19" t="s">
        <v>142</v>
      </c>
      <c r="AQ9" s="20" t="s">
        <v>143</v>
      </c>
      <c r="AR9" s="20">
        <v>2294.66</v>
      </c>
      <c r="AS9" s="19" t="s">
        <v>152</v>
      </c>
      <c r="AT9" s="20" t="s">
        <v>153</v>
      </c>
      <c r="AU9" s="20">
        <v>298.25</v>
      </c>
      <c r="AV9" s="19" t="s">
        <v>176</v>
      </c>
      <c r="AW9" s="20" t="s">
        <v>177</v>
      </c>
      <c r="AX9" s="20">
        <v>166.71</v>
      </c>
      <c r="AY9" s="22" t="s">
        <v>194</v>
      </c>
      <c r="AZ9" s="20" t="s">
        <v>195</v>
      </c>
      <c r="BA9" s="20">
        <v>282.6</v>
      </c>
      <c r="BB9" s="19" t="s">
        <v>187</v>
      </c>
      <c r="BC9" s="20" t="s">
        <v>188</v>
      </c>
      <c r="BD9" s="20">
        <v>123.58</v>
      </c>
      <c r="BE9" s="19"/>
      <c r="BF9" s="20"/>
      <c r="BG9" s="20"/>
      <c r="BH9" s="19" t="s">
        <v>213</v>
      </c>
      <c r="BI9" s="20" t="s">
        <v>214</v>
      </c>
      <c r="BJ9" s="20">
        <v>56.97</v>
      </c>
      <c r="BK9" s="19" t="s">
        <v>233</v>
      </c>
      <c r="BL9" s="20" t="s">
        <v>232</v>
      </c>
      <c r="BM9" s="20">
        <v>3535.9</v>
      </c>
      <c r="BN9" s="19" t="s">
        <v>244</v>
      </c>
      <c r="BO9" s="20" t="s">
        <v>245</v>
      </c>
      <c r="BP9" s="20">
        <v>4919.26</v>
      </c>
      <c r="BQ9" s="17"/>
      <c r="BR9" s="17"/>
      <c r="BS9" s="19" t="s">
        <v>199</v>
      </c>
      <c r="BT9" s="20"/>
      <c r="BU9" s="20">
        <v>134.83</v>
      </c>
      <c r="BV9" s="19" t="s">
        <v>219</v>
      </c>
      <c r="BW9" s="20" t="s">
        <v>272</v>
      </c>
      <c r="BX9" s="20">
        <v>1064.66</v>
      </c>
      <c r="BY9" s="19" t="s">
        <v>290</v>
      </c>
      <c r="BZ9" s="20" t="s">
        <v>289</v>
      </c>
      <c r="CA9" s="20">
        <v>6616.17</v>
      </c>
      <c r="CB9" s="19" t="s">
        <v>199</v>
      </c>
      <c r="CC9" s="20"/>
      <c r="CD9" s="20">
        <v>134.83</v>
      </c>
      <c r="CE9" s="19" t="s">
        <v>199</v>
      </c>
      <c r="CF9" s="20"/>
      <c r="CG9" s="20">
        <v>134.83</v>
      </c>
      <c r="CH9" s="19" t="s">
        <v>199</v>
      </c>
      <c r="CI9" s="20"/>
      <c r="CJ9" s="20">
        <v>134.83</v>
      </c>
      <c r="CK9" s="19" t="s">
        <v>199</v>
      </c>
      <c r="CL9" s="20"/>
      <c r="CM9" s="20">
        <v>134.83</v>
      </c>
      <c r="CN9" s="19" t="s">
        <v>199</v>
      </c>
      <c r="CO9" s="20"/>
      <c r="CP9" s="20">
        <v>134.83</v>
      </c>
      <c r="CQ9" s="19" t="s">
        <v>199</v>
      </c>
      <c r="CR9" s="20"/>
      <c r="CS9" s="20">
        <v>134.83</v>
      </c>
      <c r="CT9" s="19" t="s">
        <v>199</v>
      </c>
      <c r="CU9" s="20"/>
      <c r="CV9" s="20">
        <v>134.83</v>
      </c>
      <c r="CW9" s="19" t="s">
        <v>199</v>
      </c>
      <c r="CX9" s="20"/>
      <c r="CY9" s="20">
        <v>134.83</v>
      </c>
      <c r="CZ9" s="19" t="s">
        <v>199</v>
      </c>
      <c r="DA9" s="20"/>
      <c r="DB9" s="20">
        <v>134.83</v>
      </c>
      <c r="DC9" s="17"/>
      <c r="DD9" s="17"/>
      <c r="DE9" s="19" t="s">
        <v>359</v>
      </c>
      <c r="DF9" s="20" t="s">
        <v>360</v>
      </c>
      <c r="DG9" s="20">
        <v>458.84</v>
      </c>
      <c r="DH9" s="19" t="s">
        <v>374</v>
      </c>
      <c r="DI9" s="20" t="s">
        <v>375</v>
      </c>
      <c r="DJ9" s="20">
        <v>2589.42</v>
      </c>
      <c r="DK9" s="19" t="s">
        <v>283</v>
      </c>
      <c r="DL9" s="20" t="s">
        <v>377</v>
      </c>
      <c r="DM9" s="20">
        <v>191.46</v>
      </c>
      <c r="DN9" s="19" t="s">
        <v>387</v>
      </c>
      <c r="DO9" s="20" t="s">
        <v>388</v>
      </c>
      <c r="DP9" s="20">
        <v>524.31</v>
      </c>
      <c r="DQ9" s="19" t="s">
        <v>258</v>
      </c>
      <c r="DR9" s="20" t="s">
        <v>396</v>
      </c>
      <c r="DS9" s="20">
        <v>170.35</v>
      </c>
      <c r="DT9" s="19" t="s">
        <v>210</v>
      </c>
      <c r="DU9" s="20" t="s">
        <v>400</v>
      </c>
      <c r="DV9" s="20">
        <v>187.6</v>
      </c>
      <c r="DW9" s="19" t="s">
        <v>413</v>
      </c>
      <c r="DX9" s="20" t="s">
        <v>414</v>
      </c>
      <c r="DY9" s="20">
        <v>122.18</v>
      </c>
      <c r="DZ9" s="19" t="s">
        <v>420</v>
      </c>
      <c r="EA9" s="20" t="s">
        <v>421</v>
      </c>
      <c r="EB9" s="20">
        <v>990.12</v>
      </c>
      <c r="EC9" s="19" t="s">
        <v>427</v>
      </c>
      <c r="ED9" s="20" t="s">
        <v>428</v>
      </c>
      <c r="EE9" s="20">
        <v>45453.29</v>
      </c>
      <c r="EF9" s="19" t="s">
        <v>434</v>
      </c>
      <c r="EG9" s="20" t="s">
        <v>435</v>
      </c>
      <c r="EH9" s="20">
        <v>4048.91</v>
      </c>
      <c r="EI9" s="19" t="s">
        <v>439</v>
      </c>
      <c r="EJ9" s="20" t="s">
        <v>440</v>
      </c>
      <c r="EK9" s="20">
        <v>358.74</v>
      </c>
      <c r="EL9" s="19" t="s">
        <v>452</v>
      </c>
      <c r="EM9" s="20" t="s">
        <v>453</v>
      </c>
      <c r="EN9" s="20">
        <v>205.33</v>
      </c>
      <c r="EO9" s="20"/>
      <c r="EP9" s="20"/>
      <c r="EQ9" s="18" t="s">
        <v>318</v>
      </c>
      <c r="ER9" s="20"/>
      <c r="ES9" s="106">
        <v>8719.52</v>
      </c>
      <c r="ET9" s="18" t="s">
        <v>318</v>
      </c>
      <c r="EU9" s="20"/>
      <c r="EV9" s="106">
        <v>8719.52</v>
      </c>
      <c r="EW9" s="18" t="s">
        <v>318</v>
      </c>
      <c r="EX9" s="20"/>
      <c r="EY9" s="106">
        <v>8719.52</v>
      </c>
      <c r="EZ9" s="18" t="s">
        <v>318</v>
      </c>
      <c r="FA9" s="20"/>
      <c r="FB9" s="106">
        <v>8719.52</v>
      </c>
      <c r="FC9" s="18" t="s">
        <v>318</v>
      </c>
      <c r="FD9" s="20"/>
      <c r="FE9" s="106">
        <v>8719.52</v>
      </c>
      <c r="FF9" s="18" t="s">
        <v>318</v>
      </c>
      <c r="FG9" s="20"/>
      <c r="FH9" s="106">
        <v>8719.52</v>
      </c>
      <c r="FI9" s="18" t="s">
        <v>318</v>
      </c>
      <c r="FJ9" s="20"/>
      <c r="FK9" s="106">
        <v>8719.52</v>
      </c>
      <c r="FL9" s="18" t="s">
        <v>318</v>
      </c>
      <c r="FM9" s="20"/>
      <c r="FN9" s="106">
        <v>8719.52</v>
      </c>
      <c r="FO9" s="18" t="s">
        <v>318</v>
      </c>
      <c r="FP9" s="20"/>
      <c r="FQ9" s="106">
        <v>8719.52</v>
      </c>
      <c r="FR9" s="18" t="s">
        <v>318</v>
      </c>
      <c r="FS9" s="20"/>
      <c r="FT9" s="106">
        <v>8719.52</v>
      </c>
      <c r="FU9" s="18" t="s">
        <v>318</v>
      </c>
      <c r="FV9" s="20"/>
      <c r="FW9" s="106">
        <v>8719.52</v>
      </c>
      <c r="FX9" s="18" t="s">
        <v>318</v>
      </c>
      <c r="FY9" s="20"/>
      <c r="FZ9" s="106">
        <v>8719.52</v>
      </c>
    </row>
    <row r="10" spans="1:182" ht="15.75" customHeight="1">
      <c r="A10" s="19"/>
      <c r="B10" s="19"/>
      <c r="C10" s="26"/>
      <c r="D10" s="19"/>
      <c r="E10" s="26"/>
      <c r="F10" s="19"/>
      <c r="G10" s="26"/>
      <c r="H10" s="19"/>
      <c r="I10" s="26"/>
      <c r="J10" s="19"/>
      <c r="K10" s="26"/>
      <c r="L10" s="19"/>
      <c r="M10" s="26"/>
      <c r="N10" s="19"/>
      <c r="O10" s="26"/>
      <c r="P10" s="19"/>
      <c r="Q10" s="26"/>
      <c r="R10" s="19"/>
      <c r="S10" s="21">
        <f t="shared" si="0"/>
        <v>0</v>
      </c>
      <c r="T10" s="19" t="s">
        <v>32</v>
      </c>
      <c r="U10" s="20"/>
      <c r="V10" s="26"/>
      <c r="W10" s="19" t="s">
        <v>66</v>
      </c>
      <c r="X10" s="20" t="s">
        <v>67</v>
      </c>
      <c r="Y10" s="26">
        <v>268.04</v>
      </c>
      <c r="Z10" s="19" t="s">
        <v>127</v>
      </c>
      <c r="AA10" s="20"/>
      <c r="AB10" s="20">
        <v>859.66</v>
      </c>
      <c r="AC10" s="19" t="s">
        <v>88</v>
      </c>
      <c r="AD10" s="20" t="s">
        <v>89</v>
      </c>
      <c r="AE10" s="26">
        <v>162.33</v>
      </c>
      <c r="AF10" s="26"/>
      <c r="AG10" s="22" t="s">
        <v>99</v>
      </c>
      <c r="AH10" s="22" t="s">
        <v>100</v>
      </c>
      <c r="AI10" s="20">
        <f>2948.63/7</f>
        <v>421.23285714285714</v>
      </c>
      <c r="AJ10" s="22" t="s">
        <v>121</v>
      </c>
      <c r="AK10" s="22" t="s">
        <v>122</v>
      </c>
      <c r="AL10" s="22">
        <v>348.35</v>
      </c>
      <c r="AM10" s="22" t="s">
        <v>135</v>
      </c>
      <c r="AN10" s="22" t="s">
        <v>136</v>
      </c>
      <c r="AO10" s="22">
        <v>191.47</v>
      </c>
      <c r="AP10" s="22" t="s">
        <v>144</v>
      </c>
      <c r="AQ10" s="22" t="s">
        <v>145</v>
      </c>
      <c r="AR10" s="22">
        <v>676.19</v>
      </c>
      <c r="AS10" s="22" t="s">
        <v>154</v>
      </c>
      <c r="AT10" s="22" t="s">
        <v>155</v>
      </c>
      <c r="AU10" s="22">
        <v>5092.29</v>
      </c>
      <c r="AV10" s="22" t="s">
        <v>178</v>
      </c>
      <c r="AW10" s="22" t="s">
        <v>179</v>
      </c>
      <c r="AX10" s="22">
        <v>70.65</v>
      </c>
      <c r="AY10" s="22" t="s">
        <v>156</v>
      </c>
      <c r="AZ10" s="22" t="s">
        <v>196</v>
      </c>
      <c r="BA10" s="20">
        <v>70.65</v>
      </c>
      <c r="BB10" s="22" t="s">
        <v>189</v>
      </c>
      <c r="BC10" s="22" t="s">
        <v>190</v>
      </c>
      <c r="BD10" s="22">
        <v>70.65</v>
      </c>
      <c r="BE10" s="22" t="s">
        <v>217</v>
      </c>
      <c r="BF10" s="22" t="s">
        <v>218</v>
      </c>
      <c r="BG10" s="22">
        <v>620.14</v>
      </c>
      <c r="BH10" s="22" t="s">
        <v>215</v>
      </c>
      <c r="BI10" s="22" t="s">
        <v>216</v>
      </c>
      <c r="BJ10" s="22">
        <v>589.9</v>
      </c>
      <c r="BK10" s="22" t="s">
        <v>229</v>
      </c>
      <c r="BL10" s="24" t="s">
        <v>232</v>
      </c>
      <c r="BM10" s="23">
        <v>581.82</v>
      </c>
      <c r="BN10" s="22" t="s">
        <v>246</v>
      </c>
      <c r="BO10" s="22" t="s">
        <v>247</v>
      </c>
      <c r="BP10" s="22">
        <v>1081.67</v>
      </c>
      <c r="BQ10" s="17"/>
      <c r="BR10" s="17"/>
      <c r="BS10" s="22" t="s">
        <v>162</v>
      </c>
      <c r="BT10" s="24"/>
      <c r="BU10" s="23">
        <v>932.67</v>
      </c>
      <c r="BV10" s="22" t="s">
        <v>162</v>
      </c>
      <c r="BW10" s="24"/>
      <c r="BX10" s="23">
        <v>932.67</v>
      </c>
      <c r="BY10" s="22" t="s">
        <v>162</v>
      </c>
      <c r="BZ10" s="24"/>
      <c r="CA10" s="23">
        <v>932.67</v>
      </c>
      <c r="CB10" s="22" t="s">
        <v>162</v>
      </c>
      <c r="CC10" s="24"/>
      <c r="CD10" s="23">
        <v>932.67</v>
      </c>
      <c r="CE10" s="22" t="s">
        <v>162</v>
      </c>
      <c r="CF10" s="24"/>
      <c r="CG10" s="23">
        <v>932.67</v>
      </c>
      <c r="CH10" s="22" t="s">
        <v>162</v>
      </c>
      <c r="CI10" s="24"/>
      <c r="CJ10" s="23">
        <v>932.67</v>
      </c>
      <c r="CK10" s="22" t="s">
        <v>162</v>
      </c>
      <c r="CL10" s="24"/>
      <c r="CM10" s="23">
        <v>932.67</v>
      </c>
      <c r="CN10" s="22" t="s">
        <v>162</v>
      </c>
      <c r="CO10" s="24"/>
      <c r="CP10" s="23">
        <v>932.67</v>
      </c>
      <c r="CQ10" s="22" t="s">
        <v>162</v>
      </c>
      <c r="CR10" s="24"/>
      <c r="CS10" s="23">
        <v>932.67</v>
      </c>
      <c r="CT10" s="22" t="s">
        <v>162</v>
      </c>
      <c r="CU10" s="24"/>
      <c r="CV10" s="23">
        <v>932.67</v>
      </c>
      <c r="CW10" s="22" t="s">
        <v>162</v>
      </c>
      <c r="CX10" s="24"/>
      <c r="CY10" s="23">
        <v>932.67</v>
      </c>
      <c r="CZ10" s="22" t="s">
        <v>162</v>
      </c>
      <c r="DA10" s="24"/>
      <c r="DB10" s="23">
        <v>932.67</v>
      </c>
      <c r="DC10" s="17"/>
      <c r="DD10" s="17"/>
      <c r="DE10" s="22" t="s">
        <v>162</v>
      </c>
      <c r="DF10" s="24"/>
      <c r="DG10" s="23">
        <v>1078.66</v>
      </c>
      <c r="DH10" s="22" t="s">
        <v>162</v>
      </c>
      <c r="DI10" s="24"/>
      <c r="DJ10" s="23">
        <v>1078.66</v>
      </c>
      <c r="DK10" s="22" t="s">
        <v>378</v>
      </c>
      <c r="DL10" s="24" t="s">
        <v>379</v>
      </c>
      <c r="DM10" s="23">
        <v>393.46</v>
      </c>
      <c r="DN10" s="19" t="s">
        <v>389</v>
      </c>
      <c r="DO10" s="20" t="s">
        <v>390</v>
      </c>
      <c r="DP10" s="20">
        <v>161</v>
      </c>
      <c r="DQ10" s="19" t="s">
        <v>397</v>
      </c>
      <c r="DR10" s="20" t="s">
        <v>398</v>
      </c>
      <c r="DS10" s="25">
        <v>362.75</v>
      </c>
      <c r="DT10" s="19" t="s">
        <v>401</v>
      </c>
      <c r="DU10" s="20" t="s">
        <v>400</v>
      </c>
      <c r="DV10" s="25">
        <v>4524.6</v>
      </c>
      <c r="DW10" s="19" t="s">
        <v>215</v>
      </c>
      <c r="DX10" s="20" t="s">
        <v>415</v>
      </c>
      <c r="DY10" s="25">
        <v>572.94</v>
      </c>
      <c r="DZ10" s="19" t="s">
        <v>422</v>
      </c>
      <c r="EA10" s="20" t="s">
        <v>423</v>
      </c>
      <c r="EB10" s="25">
        <v>1150.02</v>
      </c>
      <c r="EC10" s="19" t="s">
        <v>429</v>
      </c>
      <c r="ED10" s="20" t="s">
        <v>428</v>
      </c>
      <c r="EE10" s="25">
        <v>24631</v>
      </c>
      <c r="EF10" s="19" t="s">
        <v>437</v>
      </c>
      <c r="EG10" s="20" t="s">
        <v>438</v>
      </c>
      <c r="EH10" s="25">
        <v>649.27</v>
      </c>
      <c r="EI10" s="19" t="s">
        <v>441</v>
      </c>
      <c r="EJ10" s="20" t="s">
        <v>442</v>
      </c>
      <c r="EK10" s="25">
        <v>333.96</v>
      </c>
      <c r="EL10" s="19" t="s">
        <v>454</v>
      </c>
      <c r="EM10" s="20" t="s">
        <v>455</v>
      </c>
      <c r="EN10" s="25">
        <v>76.47</v>
      </c>
      <c r="EO10" s="25"/>
      <c r="EP10" s="25"/>
      <c r="EQ10" s="18" t="s">
        <v>319</v>
      </c>
      <c r="ER10" s="20"/>
      <c r="ES10" s="105">
        <v>2696.76</v>
      </c>
      <c r="ET10" s="18" t="s">
        <v>319</v>
      </c>
      <c r="EU10" s="20"/>
      <c r="EV10" s="105">
        <v>2696.76</v>
      </c>
      <c r="EW10" s="18" t="s">
        <v>319</v>
      </c>
      <c r="EX10" s="20"/>
      <c r="EY10" s="105">
        <v>2696.76</v>
      </c>
      <c r="EZ10" s="18" t="s">
        <v>319</v>
      </c>
      <c r="FA10" s="20"/>
      <c r="FB10" s="105">
        <v>2696.76</v>
      </c>
      <c r="FC10" s="18" t="s">
        <v>319</v>
      </c>
      <c r="FD10" s="20"/>
      <c r="FE10" s="105">
        <v>2696.76</v>
      </c>
      <c r="FF10" s="18" t="s">
        <v>319</v>
      </c>
      <c r="FG10" s="20"/>
      <c r="FH10" s="105">
        <v>2696.76</v>
      </c>
      <c r="FI10" s="18" t="s">
        <v>319</v>
      </c>
      <c r="FJ10" s="20"/>
      <c r="FK10" s="105">
        <v>2696.76</v>
      </c>
      <c r="FL10" s="18" t="s">
        <v>319</v>
      </c>
      <c r="FM10" s="20"/>
      <c r="FN10" s="105">
        <v>2696.76</v>
      </c>
      <c r="FO10" s="18" t="s">
        <v>319</v>
      </c>
      <c r="FP10" s="20"/>
      <c r="FQ10" s="105">
        <v>2696.76</v>
      </c>
      <c r="FR10" s="18" t="s">
        <v>319</v>
      </c>
      <c r="FS10" s="20"/>
      <c r="FT10" s="105">
        <v>2696.76</v>
      </c>
      <c r="FU10" s="18" t="s">
        <v>319</v>
      </c>
      <c r="FV10" s="20"/>
      <c r="FW10" s="105">
        <v>2696.76</v>
      </c>
      <c r="FX10" s="18" t="s">
        <v>319</v>
      </c>
      <c r="FY10" s="20"/>
      <c r="FZ10" s="105">
        <v>2696.76</v>
      </c>
    </row>
    <row r="11" spans="1:182" ht="24" customHeight="1">
      <c r="A11" s="19"/>
      <c r="B11" s="19" t="s">
        <v>18</v>
      </c>
      <c r="C11" s="20">
        <v>44.95</v>
      </c>
      <c r="D11" s="19" t="s">
        <v>18</v>
      </c>
      <c r="E11" s="20">
        <v>44.95</v>
      </c>
      <c r="F11" s="19" t="s">
        <v>18</v>
      </c>
      <c r="G11" s="20">
        <v>44.95</v>
      </c>
      <c r="H11" s="19" t="s">
        <v>18</v>
      </c>
      <c r="I11" s="20">
        <v>44.95</v>
      </c>
      <c r="J11" s="19" t="s">
        <v>18</v>
      </c>
      <c r="K11" s="20">
        <v>44.95</v>
      </c>
      <c r="L11" s="19" t="s">
        <v>18</v>
      </c>
      <c r="M11" s="20">
        <v>44.95</v>
      </c>
      <c r="N11" s="19" t="s">
        <v>18</v>
      </c>
      <c r="O11" s="20">
        <v>44.95</v>
      </c>
      <c r="P11" s="19" t="s">
        <v>18</v>
      </c>
      <c r="Q11" s="20">
        <v>44.95</v>
      </c>
      <c r="R11" s="19" t="s">
        <v>18</v>
      </c>
      <c r="S11" s="21">
        <f t="shared" si="0"/>
        <v>359.59999999999997</v>
      </c>
      <c r="T11" s="19" t="s">
        <v>15</v>
      </c>
      <c r="U11" s="20"/>
      <c r="V11" s="26">
        <v>44.95</v>
      </c>
      <c r="W11" s="19" t="s">
        <v>68</v>
      </c>
      <c r="X11" s="20" t="s">
        <v>69</v>
      </c>
      <c r="Y11" s="20">
        <v>224.68</v>
      </c>
      <c r="Z11" s="18" t="s">
        <v>3</v>
      </c>
      <c r="AA11" s="20"/>
      <c r="AB11" s="20">
        <v>7147.37</v>
      </c>
      <c r="AC11" s="19" t="s">
        <v>88</v>
      </c>
      <c r="AD11" s="20" t="s">
        <v>90</v>
      </c>
      <c r="AE11" s="26">
        <v>162.33</v>
      </c>
      <c r="AF11" s="26"/>
      <c r="AG11" s="22" t="s">
        <v>101</v>
      </c>
      <c r="AH11" s="22" t="s">
        <v>102</v>
      </c>
      <c r="AI11" s="25">
        <v>748.06</v>
      </c>
      <c r="AJ11" s="22" t="s">
        <v>254</v>
      </c>
      <c r="AK11" s="22" t="s">
        <v>255</v>
      </c>
      <c r="AL11" s="25">
        <v>5741.74</v>
      </c>
      <c r="AM11" s="22" t="s">
        <v>137</v>
      </c>
      <c r="AN11" s="22" t="s">
        <v>138</v>
      </c>
      <c r="AO11" s="25">
        <v>878.85</v>
      </c>
      <c r="AP11" s="22" t="s">
        <v>140</v>
      </c>
      <c r="AQ11" s="22" t="s">
        <v>146</v>
      </c>
      <c r="AR11" s="25">
        <v>164.95</v>
      </c>
      <c r="AS11" s="22" t="s">
        <v>156</v>
      </c>
      <c r="AT11" s="22" t="s">
        <v>157</v>
      </c>
      <c r="AU11" s="25">
        <v>82.48</v>
      </c>
      <c r="AV11" s="22" t="s">
        <v>178</v>
      </c>
      <c r="AW11" s="22" t="s">
        <v>180</v>
      </c>
      <c r="AX11" s="25">
        <v>70.65</v>
      </c>
      <c r="AY11" s="22" t="s">
        <v>133</v>
      </c>
      <c r="AZ11" s="22" t="s">
        <v>197</v>
      </c>
      <c r="BA11" s="22">
        <v>145.63</v>
      </c>
      <c r="BB11" s="22" t="s">
        <v>191</v>
      </c>
      <c r="BC11" s="22" t="s">
        <v>190</v>
      </c>
      <c r="BD11" s="22">
        <v>166.71</v>
      </c>
      <c r="BE11" s="22" t="s">
        <v>225</v>
      </c>
      <c r="BF11" s="22" t="s">
        <v>226</v>
      </c>
      <c r="BG11" s="22">
        <v>2186.8</v>
      </c>
      <c r="BH11" s="22" t="s">
        <v>219</v>
      </c>
      <c r="BI11" s="22" t="s">
        <v>220</v>
      </c>
      <c r="BJ11" s="22">
        <v>1064.66</v>
      </c>
      <c r="BK11" s="22" t="s">
        <v>178</v>
      </c>
      <c r="BL11" s="22" t="s">
        <v>234</v>
      </c>
      <c r="BM11" s="22">
        <v>56.97</v>
      </c>
      <c r="BN11" s="22" t="s">
        <v>215</v>
      </c>
      <c r="BO11" s="22" t="s">
        <v>248</v>
      </c>
      <c r="BP11" s="22">
        <v>437.52</v>
      </c>
      <c r="BQ11" s="17"/>
      <c r="BR11" s="17"/>
      <c r="BS11" s="22" t="s">
        <v>262</v>
      </c>
      <c r="BT11" s="22" t="s">
        <v>261</v>
      </c>
      <c r="BU11" s="20">
        <v>150.72</v>
      </c>
      <c r="BV11" s="22" t="s">
        <v>273</v>
      </c>
      <c r="BW11" s="22" t="s">
        <v>274</v>
      </c>
      <c r="BX11" s="20">
        <v>2572.96</v>
      </c>
      <c r="BY11" s="22" t="s">
        <v>287</v>
      </c>
      <c r="BZ11" s="22" t="s">
        <v>288</v>
      </c>
      <c r="CA11" s="20">
        <v>254.88</v>
      </c>
      <c r="CB11" s="22" t="s">
        <v>296</v>
      </c>
      <c r="CC11" s="22" t="s">
        <v>297</v>
      </c>
      <c r="CD11" s="20">
        <v>2578.53</v>
      </c>
      <c r="CE11" s="22" t="s">
        <v>302</v>
      </c>
      <c r="CF11" s="22" t="s">
        <v>303</v>
      </c>
      <c r="CG11" s="20">
        <v>761.18</v>
      </c>
      <c r="CH11" s="22" t="s">
        <v>314</v>
      </c>
      <c r="CI11" s="22" t="s">
        <v>315</v>
      </c>
      <c r="CJ11" s="20">
        <v>5483.85</v>
      </c>
      <c r="CK11" s="22" t="s">
        <v>321</v>
      </c>
      <c r="CL11" s="22" t="s">
        <v>322</v>
      </c>
      <c r="CM11" s="20">
        <v>4021.8</v>
      </c>
      <c r="CN11" s="22" t="s">
        <v>328</v>
      </c>
      <c r="CO11" s="22" t="s">
        <v>329</v>
      </c>
      <c r="CP11" s="20">
        <v>581.82</v>
      </c>
      <c r="CQ11" s="22"/>
      <c r="CR11" s="22"/>
      <c r="CS11" s="20"/>
      <c r="CT11" s="22" t="s">
        <v>334</v>
      </c>
      <c r="CU11" s="22" t="s">
        <v>335</v>
      </c>
      <c r="CV11" s="20">
        <v>466.58</v>
      </c>
      <c r="CW11" s="22" t="s">
        <v>345</v>
      </c>
      <c r="CX11" s="22" t="s">
        <v>346</v>
      </c>
      <c r="CY11" s="20">
        <v>1154.2</v>
      </c>
      <c r="CZ11" s="22" t="s">
        <v>353</v>
      </c>
      <c r="DA11" s="20" t="s">
        <v>354</v>
      </c>
      <c r="DB11" s="25">
        <v>193.94</v>
      </c>
      <c r="DC11" s="17"/>
      <c r="DD11" s="17"/>
      <c r="DE11" s="22" t="s">
        <v>309</v>
      </c>
      <c r="DF11" s="20" t="s">
        <v>358</v>
      </c>
      <c r="DG11" s="25">
        <v>503.687</v>
      </c>
      <c r="DH11" s="19" t="s">
        <v>260</v>
      </c>
      <c r="DI11" s="20"/>
      <c r="DJ11" s="20">
        <v>121.68</v>
      </c>
      <c r="DK11" s="22" t="s">
        <v>380</v>
      </c>
      <c r="DL11" s="20" t="s">
        <v>381</v>
      </c>
      <c r="DM11" s="25">
        <v>795.57</v>
      </c>
      <c r="DN11" s="22"/>
      <c r="DO11" s="20"/>
      <c r="DP11" s="27"/>
      <c r="DQ11" s="19" t="s">
        <v>391</v>
      </c>
      <c r="DR11" s="20" t="s">
        <v>398</v>
      </c>
      <c r="DS11" s="20">
        <v>161</v>
      </c>
      <c r="DT11" s="19" t="s">
        <v>401</v>
      </c>
      <c r="DU11" s="20" t="s">
        <v>400</v>
      </c>
      <c r="DV11" s="20">
        <v>3016.4</v>
      </c>
      <c r="DW11" s="19" t="s">
        <v>416</v>
      </c>
      <c r="DX11" s="20" t="s">
        <v>417</v>
      </c>
      <c r="DY11" s="20">
        <v>678.69</v>
      </c>
      <c r="DZ11" s="19" t="s">
        <v>424</v>
      </c>
      <c r="EA11" s="20" t="s">
        <v>423</v>
      </c>
      <c r="EB11" s="20">
        <v>372.62</v>
      </c>
      <c r="EC11" s="19" t="s">
        <v>430</v>
      </c>
      <c r="ED11" s="20" t="s">
        <v>428</v>
      </c>
      <c r="EE11" s="20">
        <v>54923.87</v>
      </c>
      <c r="EF11" s="19" t="s">
        <v>462</v>
      </c>
      <c r="EG11" s="20" t="s">
        <v>463</v>
      </c>
      <c r="EH11" s="20">
        <v>649.27</v>
      </c>
      <c r="EI11" s="19" t="s">
        <v>443</v>
      </c>
      <c r="EJ11" s="20" t="s">
        <v>444</v>
      </c>
      <c r="EK11" s="20">
        <v>5175.33</v>
      </c>
      <c r="EL11" s="19" t="s">
        <v>456</v>
      </c>
      <c r="EM11" s="20" t="s">
        <v>457</v>
      </c>
      <c r="EN11" s="20">
        <v>4454.52</v>
      </c>
      <c r="EO11" s="20"/>
      <c r="EP11" s="20"/>
      <c r="EQ11" s="18" t="s">
        <v>474</v>
      </c>
      <c r="ER11" s="20"/>
      <c r="ES11" s="106">
        <v>135.03</v>
      </c>
      <c r="ET11" s="18" t="s">
        <v>474</v>
      </c>
      <c r="EU11" s="20"/>
      <c r="EV11" s="106">
        <v>135.03</v>
      </c>
      <c r="EW11" s="18" t="s">
        <v>474</v>
      </c>
      <c r="EX11" s="20"/>
      <c r="EY11" s="106">
        <v>135.03</v>
      </c>
      <c r="EZ11" s="18" t="s">
        <v>474</v>
      </c>
      <c r="FA11" s="20"/>
      <c r="FB11" s="106">
        <v>135.03</v>
      </c>
      <c r="FC11" s="18" t="s">
        <v>474</v>
      </c>
      <c r="FD11" s="20"/>
      <c r="FE11" s="106">
        <v>135.03</v>
      </c>
      <c r="FF11" s="18" t="s">
        <v>474</v>
      </c>
      <c r="FG11" s="20"/>
      <c r="FH11" s="106">
        <v>135.03</v>
      </c>
      <c r="FI11" s="18" t="s">
        <v>474</v>
      </c>
      <c r="FJ11" s="20"/>
      <c r="FK11" s="106">
        <v>135.03</v>
      </c>
      <c r="FL11" s="18" t="s">
        <v>474</v>
      </c>
      <c r="FM11" s="20"/>
      <c r="FN11" s="106">
        <v>135.03</v>
      </c>
      <c r="FO11" s="18" t="s">
        <v>474</v>
      </c>
      <c r="FP11" s="20"/>
      <c r="FQ11" s="106">
        <v>135.03</v>
      </c>
      <c r="FR11" s="18" t="s">
        <v>474</v>
      </c>
      <c r="FS11" s="20"/>
      <c r="FT11" s="106">
        <v>135.03</v>
      </c>
      <c r="FU11" s="18" t="s">
        <v>474</v>
      </c>
      <c r="FV11" s="20"/>
      <c r="FW11" s="106">
        <v>135.03</v>
      </c>
      <c r="FX11" s="18" t="s">
        <v>474</v>
      </c>
      <c r="FY11" s="20"/>
      <c r="FZ11" s="106">
        <v>135.03</v>
      </c>
    </row>
    <row r="12" spans="1:182" ht="30" customHeight="1">
      <c r="A12" s="19"/>
      <c r="B12" s="19" t="s">
        <v>18</v>
      </c>
      <c r="C12" s="20">
        <v>134.86</v>
      </c>
      <c r="D12" s="19" t="s">
        <v>18</v>
      </c>
      <c r="E12" s="20">
        <v>134.86</v>
      </c>
      <c r="F12" s="19" t="s">
        <v>18</v>
      </c>
      <c r="G12" s="20">
        <v>134.86</v>
      </c>
      <c r="H12" s="19" t="s">
        <v>18</v>
      </c>
      <c r="I12" s="20">
        <v>134.86</v>
      </c>
      <c r="J12" s="19" t="s">
        <v>18</v>
      </c>
      <c r="K12" s="20">
        <v>134.86</v>
      </c>
      <c r="L12" s="19" t="s">
        <v>18</v>
      </c>
      <c r="M12" s="20">
        <v>134.86</v>
      </c>
      <c r="N12" s="19" t="s">
        <v>18</v>
      </c>
      <c r="O12" s="20">
        <v>134.86</v>
      </c>
      <c r="P12" s="19" t="s">
        <v>18</v>
      </c>
      <c r="Q12" s="20">
        <v>134.86</v>
      </c>
      <c r="R12" s="19" t="s">
        <v>18</v>
      </c>
      <c r="S12" s="21">
        <f t="shared" si="0"/>
        <v>1078.88</v>
      </c>
      <c r="T12" s="19" t="s">
        <v>16</v>
      </c>
      <c r="U12" s="20"/>
      <c r="V12" s="26">
        <v>134.86</v>
      </c>
      <c r="W12" s="19" t="s">
        <v>70</v>
      </c>
      <c r="X12" s="20" t="s">
        <v>71</v>
      </c>
      <c r="Y12" s="26">
        <v>1543.91</v>
      </c>
      <c r="Z12" s="18" t="s">
        <v>5</v>
      </c>
      <c r="AA12" s="20"/>
      <c r="AB12" s="20">
        <v>3011.78</v>
      </c>
      <c r="AC12" s="22" t="s">
        <v>91</v>
      </c>
      <c r="AD12" s="22" t="s">
        <v>92</v>
      </c>
      <c r="AE12" s="22">
        <f>4902.75/6</f>
        <v>817.125</v>
      </c>
      <c r="AF12" s="22"/>
      <c r="AG12" s="19" t="s">
        <v>103</v>
      </c>
      <c r="AH12" s="20" t="s">
        <v>104</v>
      </c>
      <c r="AI12" s="27">
        <f>1370.18/7</f>
        <v>195.74</v>
      </c>
      <c r="AJ12" s="19" t="s">
        <v>123</v>
      </c>
      <c r="AK12" s="20" t="s">
        <v>124</v>
      </c>
      <c r="AL12" s="27">
        <v>2531.21</v>
      </c>
      <c r="AM12" s="19" t="s">
        <v>159</v>
      </c>
      <c r="AN12" s="20" t="s">
        <v>160</v>
      </c>
      <c r="AO12" s="27">
        <v>121.68</v>
      </c>
      <c r="AP12" s="19" t="s">
        <v>147</v>
      </c>
      <c r="AQ12" s="20" t="s">
        <v>148</v>
      </c>
      <c r="AR12" s="27">
        <v>195.74</v>
      </c>
      <c r="AS12" s="19" t="s">
        <v>152</v>
      </c>
      <c r="AT12" s="20" t="s">
        <v>158</v>
      </c>
      <c r="AU12" s="27">
        <v>298.25</v>
      </c>
      <c r="AV12" s="19" t="s">
        <v>181</v>
      </c>
      <c r="AW12" s="20" t="s">
        <v>182</v>
      </c>
      <c r="AX12" s="27">
        <v>581.82</v>
      </c>
      <c r="AY12" s="19" t="s">
        <v>162</v>
      </c>
      <c r="AZ12" s="20" t="s">
        <v>202</v>
      </c>
      <c r="BA12" s="20">
        <v>859.66</v>
      </c>
      <c r="BB12" s="22" t="s">
        <v>199</v>
      </c>
      <c r="BC12" s="24" t="s">
        <v>200</v>
      </c>
      <c r="BD12" s="20">
        <v>66.25</v>
      </c>
      <c r="BE12" s="22"/>
      <c r="BF12" s="24"/>
      <c r="BG12" s="20"/>
      <c r="BH12" s="22" t="s">
        <v>221</v>
      </c>
      <c r="BI12" s="24" t="s">
        <v>220</v>
      </c>
      <c r="BJ12" s="20">
        <v>7194.01</v>
      </c>
      <c r="BK12" s="23" t="s">
        <v>219</v>
      </c>
      <c r="BL12" s="20" t="s">
        <v>235</v>
      </c>
      <c r="BM12" s="20">
        <v>1064.66</v>
      </c>
      <c r="BN12" s="19" t="s">
        <v>249</v>
      </c>
      <c r="BO12" s="20" t="s">
        <v>250</v>
      </c>
      <c r="BP12" s="20">
        <v>96.97</v>
      </c>
      <c r="BQ12" s="17"/>
      <c r="BR12" s="17"/>
      <c r="BS12" s="18" t="s">
        <v>260</v>
      </c>
      <c r="BT12" s="20" t="s">
        <v>261</v>
      </c>
      <c r="BU12" s="25">
        <v>121.68</v>
      </c>
      <c r="BV12" s="22" t="s">
        <v>275</v>
      </c>
      <c r="BW12" s="20" t="s">
        <v>274</v>
      </c>
      <c r="BX12" s="25">
        <v>1154.24</v>
      </c>
      <c r="BY12" s="22" t="s">
        <v>219</v>
      </c>
      <c r="BZ12" s="20" t="s">
        <v>289</v>
      </c>
      <c r="CA12" s="25">
        <v>1064.66</v>
      </c>
      <c r="CB12" s="19" t="s">
        <v>298</v>
      </c>
      <c r="CC12" s="20" t="s">
        <v>299</v>
      </c>
      <c r="CD12" s="25">
        <v>96.97</v>
      </c>
      <c r="CE12" s="19" t="s">
        <v>304</v>
      </c>
      <c r="CF12" s="20" t="s">
        <v>305</v>
      </c>
      <c r="CG12" s="25">
        <v>943.4</v>
      </c>
      <c r="CH12" s="19" t="s">
        <v>316</v>
      </c>
      <c r="CI12" s="20" t="s">
        <v>317</v>
      </c>
      <c r="CJ12" s="25">
        <v>376.5</v>
      </c>
      <c r="CK12" s="19" t="s">
        <v>323</v>
      </c>
      <c r="CL12" s="20" t="s">
        <v>322</v>
      </c>
      <c r="CM12" s="25">
        <v>1876.8</v>
      </c>
      <c r="CN12" s="19" t="s">
        <v>330</v>
      </c>
      <c r="CO12" s="20" t="s">
        <v>331</v>
      </c>
      <c r="CP12" s="25">
        <v>306.6</v>
      </c>
      <c r="CQ12" s="19"/>
      <c r="CR12" s="20"/>
      <c r="CS12" s="25"/>
      <c r="CT12" s="19" t="s">
        <v>325</v>
      </c>
      <c r="CU12" s="20" t="s">
        <v>335</v>
      </c>
      <c r="CV12" s="25">
        <v>685.85</v>
      </c>
      <c r="CW12" s="19" t="s">
        <v>347</v>
      </c>
      <c r="CX12" s="20" t="s">
        <v>348</v>
      </c>
      <c r="CY12" s="25">
        <v>306.6</v>
      </c>
      <c r="CZ12" s="19"/>
      <c r="DA12" s="20"/>
      <c r="DB12" s="25"/>
      <c r="DC12" s="17"/>
      <c r="DD12" s="17"/>
      <c r="DE12" s="19" t="s">
        <v>361</v>
      </c>
      <c r="DF12" s="20" t="s">
        <v>360</v>
      </c>
      <c r="DG12" s="25">
        <v>4595.85</v>
      </c>
      <c r="DH12" s="22" t="s">
        <v>262</v>
      </c>
      <c r="DI12" s="22"/>
      <c r="DJ12" s="20">
        <v>160.93</v>
      </c>
      <c r="DK12" s="19" t="s">
        <v>382</v>
      </c>
      <c r="DL12" s="20" t="s">
        <v>381</v>
      </c>
      <c r="DM12" s="20">
        <v>1194.46</v>
      </c>
      <c r="DN12" s="22" t="s">
        <v>392</v>
      </c>
      <c r="DO12" s="20" t="s">
        <v>393</v>
      </c>
      <c r="DP12" s="25">
        <v>1131.56</v>
      </c>
      <c r="DQ12" s="22"/>
      <c r="DR12" s="20"/>
      <c r="DS12" s="25"/>
      <c r="DT12" s="22" t="s">
        <v>402</v>
      </c>
      <c r="DU12" s="20" t="s">
        <v>400</v>
      </c>
      <c r="DV12" s="25">
        <v>2111.46</v>
      </c>
      <c r="DW12" s="22"/>
      <c r="DX12" s="20"/>
      <c r="DY12" s="25"/>
      <c r="DZ12" s="22"/>
      <c r="EA12" s="20"/>
      <c r="EB12" s="25"/>
      <c r="EC12" s="22" t="s">
        <v>431</v>
      </c>
      <c r="ED12" s="20" t="s">
        <v>428</v>
      </c>
      <c r="EE12" s="25">
        <v>80276.61</v>
      </c>
      <c r="EF12" s="22" t="s">
        <v>462</v>
      </c>
      <c r="EG12" s="20" t="s">
        <v>464</v>
      </c>
      <c r="EH12" s="25">
        <v>649.27</v>
      </c>
      <c r="EI12" s="22" t="s">
        <v>443</v>
      </c>
      <c r="EJ12" s="20" t="s">
        <v>445</v>
      </c>
      <c r="EK12" s="25">
        <v>4646.3</v>
      </c>
      <c r="EL12" s="22" t="s">
        <v>458</v>
      </c>
      <c r="EM12" s="20" t="s">
        <v>459</v>
      </c>
      <c r="EN12" s="25">
        <v>694.49</v>
      </c>
      <c r="EO12" s="25"/>
      <c r="EP12" s="25"/>
      <c r="EQ12" s="63" t="s">
        <v>475</v>
      </c>
      <c r="ER12" s="20"/>
      <c r="ES12" s="105">
        <v>135.03</v>
      </c>
      <c r="ET12" s="63" t="s">
        <v>475</v>
      </c>
      <c r="EU12" s="20"/>
      <c r="EV12" s="105">
        <v>135.03</v>
      </c>
      <c r="EW12" s="63" t="s">
        <v>475</v>
      </c>
      <c r="EX12" s="20"/>
      <c r="EY12" s="105">
        <v>135.03</v>
      </c>
      <c r="EZ12" s="63" t="s">
        <v>475</v>
      </c>
      <c r="FA12" s="20"/>
      <c r="FB12" s="105">
        <v>135.03</v>
      </c>
      <c r="FC12" s="63" t="s">
        <v>475</v>
      </c>
      <c r="FD12" s="20"/>
      <c r="FE12" s="105">
        <v>135.03</v>
      </c>
      <c r="FF12" s="63" t="s">
        <v>475</v>
      </c>
      <c r="FG12" s="20"/>
      <c r="FH12" s="105">
        <v>135.03</v>
      </c>
      <c r="FI12" s="63" t="s">
        <v>475</v>
      </c>
      <c r="FJ12" s="20"/>
      <c r="FK12" s="105">
        <v>135.03</v>
      </c>
      <c r="FL12" s="63" t="s">
        <v>475</v>
      </c>
      <c r="FM12" s="20"/>
      <c r="FN12" s="105">
        <v>135.03</v>
      </c>
      <c r="FO12" s="63" t="s">
        <v>475</v>
      </c>
      <c r="FP12" s="20"/>
      <c r="FQ12" s="105">
        <v>135.03</v>
      </c>
      <c r="FR12" s="63" t="s">
        <v>475</v>
      </c>
      <c r="FS12" s="20"/>
      <c r="FT12" s="105">
        <v>135.03</v>
      </c>
      <c r="FU12" s="63" t="s">
        <v>475</v>
      </c>
      <c r="FV12" s="20"/>
      <c r="FW12" s="105">
        <v>135.03</v>
      </c>
      <c r="FX12" s="63" t="s">
        <v>475</v>
      </c>
      <c r="FY12" s="20"/>
      <c r="FZ12" s="105">
        <v>135.03</v>
      </c>
    </row>
    <row r="13" spans="1:182" ht="26.25" customHeight="1">
      <c r="A13" s="19"/>
      <c r="B13" s="19" t="s">
        <v>18</v>
      </c>
      <c r="C13" s="20">
        <v>44.95</v>
      </c>
      <c r="D13" s="19" t="s">
        <v>18</v>
      </c>
      <c r="E13" s="20">
        <v>44.95</v>
      </c>
      <c r="F13" s="19" t="s">
        <v>18</v>
      </c>
      <c r="G13" s="20">
        <v>44.95</v>
      </c>
      <c r="H13" s="19" t="s">
        <v>18</v>
      </c>
      <c r="I13" s="20">
        <v>44.95</v>
      </c>
      <c r="J13" s="19" t="s">
        <v>18</v>
      </c>
      <c r="K13" s="20">
        <v>44.95</v>
      </c>
      <c r="L13" s="19" t="s">
        <v>18</v>
      </c>
      <c r="M13" s="20">
        <v>44.95</v>
      </c>
      <c r="N13" s="19" t="s">
        <v>18</v>
      </c>
      <c r="O13" s="20">
        <v>44.95</v>
      </c>
      <c r="P13" s="19" t="s">
        <v>18</v>
      </c>
      <c r="Q13" s="20">
        <v>44.95</v>
      </c>
      <c r="R13" s="19" t="s">
        <v>18</v>
      </c>
      <c r="S13" s="21">
        <f t="shared" si="0"/>
        <v>359.59999999999997</v>
      </c>
      <c r="T13" s="19" t="s">
        <v>9</v>
      </c>
      <c r="U13" s="20"/>
      <c r="V13" s="26">
        <v>44.95</v>
      </c>
      <c r="W13" s="19" t="s">
        <v>73</v>
      </c>
      <c r="X13" s="20" t="s">
        <v>72</v>
      </c>
      <c r="Y13" s="26">
        <v>348.27</v>
      </c>
      <c r="Z13" s="28"/>
      <c r="AA13" s="20"/>
      <c r="AB13" s="20"/>
      <c r="AC13" s="19" t="s">
        <v>79</v>
      </c>
      <c r="AD13" s="20" t="s">
        <v>93</v>
      </c>
      <c r="AE13" s="26">
        <f>5897.26/8</f>
        <v>737.1575</v>
      </c>
      <c r="AF13" s="26"/>
      <c r="AG13" s="19" t="s">
        <v>105</v>
      </c>
      <c r="AH13" s="20" t="s">
        <v>106</v>
      </c>
      <c r="AI13" s="26">
        <v>159.44</v>
      </c>
      <c r="AJ13" s="19" t="s">
        <v>125</v>
      </c>
      <c r="AK13" s="20" t="s">
        <v>126</v>
      </c>
      <c r="AL13" s="26">
        <v>301.97</v>
      </c>
      <c r="AM13" s="19" t="s">
        <v>161</v>
      </c>
      <c r="AN13" s="20" t="s">
        <v>160</v>
      </c>
      <c r="AO13" s="26">
        <v>150.72</v>
      </c>
      <c r="AP13" s="18" t="s">
        <v>3</v>
      </c>
      <c r="AQ13" s="20"/>
      <c r="AR13" s="20">
        <v>7237.27</v>
      </c>
      <c r="AS13" s="19" t="s">
        <v>162</v>
      </c>
      <c r="AT13" s="20" t="s">
        <v>164</v>
      </c>
      <c r="AU13" s="20">
        <v>859.66</v>
      </c>
      <c r="AV13" s="19" t="s">
        <v>162</v>
      </c>
      <c r="AW13" s="20" t="s">
        <v>174</v>
      </c>
      <c r="AX13" s="20">
        <v>859.66</v>
      </c>
      <c r="AY13" s="22" t="s">
        <v>159</v>
      </c>
      <c r="AZ13" s="22" t="s">
        <v>201</v>
      </c>
      <c r="BA13" s="20">
        <v>121.68</v>
      </c>
      <c r="BB13" s="22" t="s">
        <v>159</v>
      </c>
      <c r="BC13" s="20" t="s">
        <v>198</v>
      </c>
      <c r="BD13" s="20">
        <v>121.68</v>
      </c>
      <c r="BE13" s="22" t="s">
        <v>159</v>
      </c>
      <c r="BF13" s="22" t="s">
        <v>206</v>
      </c>
      <c r="BG13" s="20">
        <v>121.68</v>
      </c>
      <c r="BH13" s="22" t="s">
        <v>159</v>
      </c>
      <c r="BI13" s="20"/>
      <c r="BJ13" s="20">
        <v>121.68</v>
      </c>
      <c r="BK13" s="22" t="s">
        <v>159</v>
      </c>
      <c r="BL13" s="20"/>
      <c r="BM13" s="20">
        <v>121.68</v>
      </c>
      <c r="BN13" s="22" t="s">
        <v>159</v>
      </c>
      <c r="BO13" s="20"/>
      <c r="BP13" s="20">
        <v>121.68</v>
      </c>
      <c r="BQ13" s="17"/>
      <c r="BR13" s="17"/>
      <c r="BS13" s="19" t="s">
        <v>258</v>
      </c>
      <c r="BT13" s="20" t="s">
        <v>259</v>
      </c>
      <c r="BU13" s="20">
        <v>302.84</v>
      </c>
      <c r="BV13" s="19" t="s">
        <v>276</v>
      </c>
      <c r="BW13" s="20" t="s">
        <v>274</v>
      </c>
      <c r="BX13" s="20">
        <v>302.84</v>
      </c>
      <c r="BY13" s="19" t="s">
        <v>291</v>
      </c>
      <c r="BZ13" s="20" t="s">
        <v>292</v>
      </c>
      <c r="CA13" s="20">
        <v>180.46</v>
      </c>
      <c r="CB13" s="19" t="s">
        <v>300</v>
      </c>
      <c r="CC13" s="20" t="s">
        <v>299</v>
      </c>
      <c r="CD13" s="20">
        <v>96.97</v>
      </c>
      <c r="CE13" s="22" t="s">
        <v>307</v>
      </c>
      <c r="CF13" s="20" t="s">
        <v>308</v>
      </c>
      <c r="CG13" s="25">
        <v>133</v>
      </c>
      <c r="CH13" s="22"/>
      <c r="CI13" s="20"/>
      <c r="CJ13" s="25"/>
      <c r="CK13" s="22" t="s">
        <v>324</v>
      </c>
      <c r="CL13" s="20" t="s">
        <v>322</v>
      </c>
      <c r="CM13" s="25">
        <v>1194.36</v>
      </c>
      <c r="CN13" s="22"/>
      <c r="CO13" s="20"/>
      <c r="CP13" s="25"/>
      <c r="CQ13" s="22"/>
      <c r="CR13" s="20"/>
      <c r="CS13" s="25"/>
      <c r="CT13" s="22" t="s">
        <v>336</v>
      </c>
      <c r="CU13" s="20" t="s">
        <v>335</v>
      </c>
      <c r="CV13" s="25">
        <v>913.72</v>
      </c>
      <c r="CW13" s="22" t="s">
        <v>229</v>
      </c>
      <c r="CX13" s="20" t="s">
        <v>349</v>
      </c>
      <c r="CY13" s="25">
        <v>1163.64</v>
      </c>
      <c r="CZ13" s="22"/>
      <c r="DA13" s="20"/>
      <c r="DB13" s="25"/>
      <c r="DC13" s="17"/>
      <c r="DD13" s="17"/>
      <c r="DE13" s="22" t="s">
        <v>362</v>
      </c>
      <c r="DF13" s="20" t="s">
        <v>360</v>
      </c>
      <c r="DG13" s="25">
        <v>1313.1</v>
      </c>
      <c r="DH13" s="19" t="s">
        <v>384</v>
      </c>
      <c r="DI13" s="20"/>
      <c r="DJ13" s="20">
        <v>384.87</v>
      </c>
      <c r="DK13" s="20" t="s">
        <v>233</v>
      </c>
      <c r="DL13" s="20" t="s">
        <v>383</v>
      </c>
      <c r="DM13" s="20">
        <v>13267.5</v>
      </c>
      <c r="DN13" s="20" t="s">
        <v>394</v>
      </c>
      <c r="DO13" s="20" t="s">
        <v>393</v>
      </c>
      <c r="DP13" s="20">
        <v>11351.44</v>
      </c>
      <c r="DQ13" s="20"/>
      <c r="DR13" s="20"/>
      <c r="DS13" s="20"/>
      <c r="DT13" s="20" t="s">
        <v>210</v>
      </c>
      <c r="DU13" s="20" t="s">
        <v>403</v>
      </c>
      <c r="DV13" s="20">
        <v>187.6</v>
      </c>
      <c r="DW13" s="20"/>
      <c r="DX13" s="20"/>
      <c r="DY13" s="20"/>
      <c r="DZ13" s="20"/>
      <c r="EA13" s="20"/>
      <c r="EB13" s="20"/>
      <c r="EC13" s="20" t="s">
        <v>432</v>
      </c>
      <c r="ED13" s="20" t="s">
        <v>433</v>
      </c>
      <c r="EE13" s="20">
        <v>333.96</v>
      </c>
      <c r="EF13" s="20"/>
      <c r="EG13" s="20"/>
      <c r="EH13" s="20"/>
      <c r="EI13" s="20" t="s">
        <v>443</v>
      </c>
      <c r="EJ13" s="20" t="s">
        <v>450</v>
      </c>
      <c r="EK13" s="20">
        <v>5196.36</v>
      </c>
      <c r="EL13" s="20" t="s">
        <v>389</v>
      </c>
      <c r="EM13" s="20" t="s">
        <v>461</v>
      </c>
      <c r="EN13" s="20">
        <v>241.6</v>
      </c>
      <c r="EO13" s="20"/>
      <c r="EP13" s="20"/>
      <c r="EQ13" s="18" t="s">
        <v>476</v>
      </c>
      <c r="ER13" s="20"/>
      <c r="ES13" s="106">
        <v>852.66</v>
      </c>
      <c r="ET13" s="18" t="s">
        <v>476</v>
      </c>
      <c r="EU13" s="20"/>
      <c r="EV13" s="106">
        <v>852.66</v>
      </c>
      <c r="EW13" s="18" t="s">
        <v>476</v>
      </c>
      <c r="EX13" s="20"/>
      <c r="EY13" s="106">
        <v>852.66</v>
      </c>
      <c r="EZ13" s="18" t="s">
        <v>476</v>
      </c>
      <c r="FA13" s="20"/>
      <c r="FB13" s="106">
        <v>852.66</v>
      </c>
      <c r="FC13" s="18" t="s">
        <v>476</v>
      </c>
      <c r="FD13" s="20"/>
      <c r="FE13" s="106">
        <v>852.66</v>
      </c>
      <c r="FF13" s="18" t="s">
        <v>476</v>
      </c>
      <c r="FG13" s="20"/>
      <c r="FH13" s="106">
        <v>852.66</v>
      </c>
      <c r="FI13" s="18" t="s">
        <v>476</v>
      </c>
      <c r="FJ13" s="20"/>
      <c r="FK13" s="106">
        <v>852.66</v>
      </c>
      <c r="FL13" s="18" t="s">
        <v>476</v>
      </c>
      <c r="FM13" s="20"/>
      <c r="FN13" s="106">
        <v>852.66</v>
      </c>
      <c r="FO13" s="18" t="s">
        <v>476</v>
      </c>
      <c r="FP13" s="20"/>
      <c r="FQ13" s="106">
        <v>852.66</v>
      </c>
      <c r="FR13" s="18" t="s">
        <v>476</v>
      </c>
      <c r="FS13" s="20"/>
      <c r="FT13" s="106">
        <v>852.66</v>
      </c>
      <c r="FU13" s="18" t="s">
        <v>476</v>
      </c>
      <c r="FV13" s="20"/>
      <c r="FW13" s="106">
        <v>852.66</v>
      </c>
      <c r="FX13" s="18" t="s">
        <v>476</v>
      </c>
      <c r="FY13" s="20"/>
      <c r="FZ13" s="106">
        <v>852.66</v>
      </c>
    </row>
    <row r="14" spans="1:182" s="5" customFormat="1" ht="17.25" customHeight="1">
      <c r="A14" s="18"/>
      <c r="B14" s="19" t="s">
        <v>18</v>
      </c>
      <c r="C14" s="20">
        <f>SUM(C15:C28)</f>
        <v>4225.49</v>
      </c>
      <c r="D14" s="19" t="s">
        <v>18</v>
      </c>
      <c r="E14" s="20">
        <f>SUM(E15:E28)</f>
        <v>4225.49</v>
      </c>
      <c r="F14" s="19" t="s">
        <v>18</v>
      </c>
      <c r="G14" s="20">
        <f>SUM(G15:G28)</f>
        <v>4225.49</v>
      </c>
      <c r="H14" s="19" t="s">
        <v>18</v>
      </c>
      <c r="I14" s="20">
        <f>SUM(I15:I28)</f>
        <v>4225.49</v>
      </c>
      <c r="J14" s="19" t="s">
        <v>18</v>
      </c>
      <c r="K14" s="20">
        <f>SUM(K15:K28)</f>
        <v>4225.49</v>
      </c>
      <c r="L14" s="19" t="s">
        <v>18</v>
      </c>
      <c r="M14" s="20">
        <f>SUM(M15:M28)</f>
        <v>4225.49</v>
      </c>
      <c r="N14" s="19" t="s">
        <v>18</v>
      </c>
      <c r="O14" s="20">
        <f>SUM(O15:O28)</f>
        <v>4225.49</v>
      </c>
      <c r="P14" s="19" t="s">
        <v>18</v>
      </c>
      <c r="Q14" s="20">
        <f>SUM(Q15:Q28)</f>
        <v>4225.49</v>
      </c>
      <c r="R14" s="19" t="s">
        <v>18</v>
      </c>
      <c r="S14" s="21">
        <f t="shared" si="0"/>
        <v>33803.91999999999</v>
      </c>
      <c r="T14" s="19" t="s">
        <v>33</v>
      </c>
      <c r="U14" s="20"/>
      <c r="V14" s="20">
        <v>719.23</v>
      </c>
      <c r="W14" s="19" t="s">
        <v>74</v>
      </c>
      <c r="X14" s="20" t="s">
        <v>75</v>
      </c>
      <c r="Y14" s="20">
        <v>630.9</v>
      </c>
      <c r="Z14" s="19"/>
      <c r="AA14" s="20"/>
      <c r="AB14" s="20"/>
      <c r="AC14" s="19" t="s">
        <v>111</v>
      </c>
      <c r="AD14" s="20" t="s">
        <v>112</v>
      </c>
      <c r="AE14" s="26">
        <v>121.68</v>
      </c>
      <c r="AF14" s="26"/>
      <c r="AG14" s="19" t="s">
        <v>107</v>
      </c>
      <c r="AH14" s="20" t="s">
        <v>108</v>
      </c>
      <c r="AI14" s="20">
        <v>155.96</v>
      </c>
      <c r="AJ14" s="19" t="s">
        <v>127</v>
      </c>
      <c r="AK14" s="20"/>
      <c r="AL14" s="20">
        <v>859.66</v>
      </c>
      <c r="AM14" s="19" t="s">
        <v>162</v>
      </c>
      <c r="AN14" s="20" t="s">
        <v>163</v>
      </c>
      <c r="AO14" s="20">
        <v>859.66</v>
      </c>
      <c r="AP14" s="22" t="s">
        <v>159</v>
      </c>
      <c r="AQ14" s="20" t="s">
        <v>167</v>
      </c>
      <c r="AR14" s="26">
        <v>121.68</v>
      </c>
      <c r="AS14" s="22" t="s">
        <v>159</v>
      </c>
      <c r="AT14" s="22" t="s">
        <v>165</v>
      </c>
      <c r="AU14" s="22">
        <v>121.68</v>
      </c>
      <c r="AV14" s="22" t="s">
        <v>159</v>
      </c>
      <c r="AW14" s="22" t="s">
        <v>175</v>
      </c>
      <c r="AX14" s="22">
        <v>121.68</v>
      </c>
      <c r="AY14" s="18" t="s">
        <v>3</v>
      </c>
      <c r="AZ14" s="20"/>
      <c r="BA14" s="20">
        <v>7237.27</v>
      </c>
      <c r="BB14" s="19" t="s">
        <v>162</v>
      </c>
      <c r="BC14" s="20"/>
      <c r="BD14" s="20">
        <v>859.66</v>
      </c>
      <c r="BE14" s="19" t="s">
        <v>162</v>
      </c>
      <c r="BF14" s="20" t="s">
        <v>207</v>
      </c>
      <c r="BG14" s="20">
        <v>859.66</v>
      </c>
      <c r="BH14" s="19" t="s">
        <v>162</v>
      </c>
      <c r="BI14" s="20"/>
      <c r="BJ14" s="20">
        <v>859.66</v>
      </c>
      <c r="BK14" s="19" t="s">
        <v>162</v>
      </c>
      <c r="BL14" s="20"/>
      <c r="BM14" s="20">
        <v>859.66</v>
      </c>
      <c r="BN14" s="19" t="s">
        <v>162</v>
      </c>
      <c r="BO14" s="20"/>
      <c r="BP14" s="20">
        <v>859.66</v>
      </c>
      <c r="BQ14" s="17"/>
      <c r="BR14" s="17"/>
      <c r="BS14" s="19" t="s">
        <v>269</v>
      </c>
      <c r="BT14" s="20"/>
      <c r="BU14" s="20">
        <v>268.11</v>
      </c>
      <c r="BV14" s="19" t="s">
        <v>269</v>
      </c>
      <c r="BW14" s="20"/>
      <c r="BX14" s="20">
        <v>268.11</v>
      </c>
      <c r="BY14" s="19" t="s">
        <v>269</v>
      </c>
      <c r="BZ14" s="20"/>
      <c r="CA14" s="20">
        <v>268.11</v>
      </c>
      <c r="CB14" s="19" t="s">
        <v>269</v>
      </c>
      <c r="CC14" s="20"/>
      <c r="CD14" s="20">
        <v>268.11</v>
      </c>
      <c r="CE14" s="19" t="s">
        <v>269</v>
      </c>
      <c r="CF14" s="20"/>
      <c r="CG14" s="20">
        <v>268.11</v>
      </c>
      <c r="CH14" s="19" t="s">
        <v>269</v>
      </c>
      <c r="CI14" s="20"/>
      <c r="CJ14" s="20">
        <v>268.11</v>
      </c>
      <c r="CK14" s="19" t="s">
        <v>269</v>
      </c>
      <c r="CL14" s="20"/>
      <c r="CM14" s="20">
        <v>268.11</v>
      </c>
      <c r="CN14" s="19" t="s">
        <v>269</v>
      </c>
      <c r="CO14" s="20"/>
      <c r="CP14" s="20">
        <v>268.11</v>
      </c>
      <c r="CQ14" s="19" t="s">
        <v>269</v>
      </c>
      <c r="CR14" s="20"/>
      <c r="CS14" s="20">
        <v>268.11</v>
      </c>
      <c r="CT14" s="19" t="s">
        <v>269</v>
      </c>
      <c r="CU14" s="20"/>
      <c r="CV14" s="20">
        <v>268.11</v>
      </c>
      <c r="CW14" s="19" t="s">
        <v>269</v>
      </c>
      <c r="CX14" s="20"/>
      <c r="CY14" s="20">
        <v>268.11</v>
      </c>
      <c r="CZ14" s="19" t="s">
        <v>269</v>
      </c>
      <c r="DA14" s="20"/>
      <c r="DB14" s="20">
        <v>268.11</v>
      </c>
      <c r="DC14" s="17"/>
      <c r="DD14" s="17"/>
      <c r="DE14" s="19" t="s">
        <v>368</v>
      </c>
      <c r="DF14" s="20" t="s">
        <v>369</v>
      </c>
      <c r="DG14" s="20">
        <v>170.35</v>
      </c>
      <c r="DH14" s="19"/>
      <c r="DI14" s="20"/>
      <c r="DJ14" s="20"/>
      <c r="DK14" s="22" t="s">
        <v>162</v>
      </c>
      <c r="DL14" s="24"/>
      <c r="DM14" s="23">
        <v>1078.66</v>
      </c>
      <c r="DN14" s="22" t="s">
        <v>162</v>
      </c>
      <c r="DO14" s="24"/>
      <c r="DP14" s="23">
        <v>1078.66</v>
      </c>
      <c r="DQ14" s="22" t="s">
        <v>162</v>
      </c>
      <c r="DR14" s="24"/>
      <c r="DS14" s="23">
        <v>1078.66</v>
      </c>
      <c r="DT14" s="22" t="s">
        <v>162</v>
      </c>
      <c r="DU14" s="24"/>
      <c r="DV14" s="23">
        <v>1078.66</v>
      </c>
      <c r="DW14" s="22" t="s">
        <v>162</v>
      </c>
      <c r="DX14" s="24"/>
      <c r="DY14" s="23">
        <v>1078.66</v>
      </c>
      <c r="DZ14" s="22" t="s">
        <v>162</v>
      </c>
      <c r="EA14" s="24"/>
      <c r="EB14" s="23">
        <v>1078.66</v>
      </c>
      <c r="EC14" s="22" t="s">
        <v>162</v>
      </c>
      <c r="ED14" s="24"/>
      <c r="EE14" s="23">
        <v>1078.66</v>
      </c>
      <c r="EF14" s="22" t="s">
        <v>162</v>
      </c>
      <c r="EG14" s="24"/>
      <c r="EH14" s="23">
        <v>1078.66</v>
      </c>
      <c r="EI14" s="22" t="s">
        <v>162</v>
      </c>
      <c r="EJ14" s="24"/>
      <c r="EK14" s="23">
        <v>1078.66</v>
      </c>
      <c r="EL14" s="22" t="s">
        <v>162</v>
      </c>
      <c r="EM14" s="24"/>
      <c r="EN14" s="23">
        <v>1078.66</v>
      </c>
      <c r="EO14" s="23"/>
      <c r="EP14" s="23"/>
      <c r="EQ14" s="63" t="s">
        <v>4</v>
      </c>
      <c r="ER14" s="24"/>
      <c r="ES14" s="100">
        <v>134.838</v>
      </c>
      <c r="ET14" s="63" t="s">
        <v>4</v>
      </c>
      <c r="EU14" s="24"/>
      <c r="EV14" s="100">
        <v>134.838</v>
      </c>
      <c r="EW14" s="63" t="s">
        <v>4</v>
      </c>
      <c r="EX14" s="24"/>
      <c r="EY14" s="100">
        <v>134.838</v>
      </c>
      <c r="EZ14" s="63" t="s">
        <v>4</v>
      </c>
      <c r="FA14" s="24"/>
      <c r="FB14" s="100">
        <v>134.838</v>
      </c>
      <c r="FC14" s="63" t="s">
        <v>4</v>
      </c>
      <c r="FD14" s="24"/>
      <c r="FE14" s="100">
        <v>134.838</v>
      </c>
      <c r="FF14" s="63" t="s">
        <v>4</v>
      </c>
      <c r="FG14" s="24"/>
      <c r="FH14" s="100">
        <v>134.838</v>
      </c>
      <c r="FI14" s="63" t="s">
        <v>4</v>
      </c>
      <c r="FJ14" s="24"/>
      <c r="FK14" s="100">
        <v>134.838</v>
      </c>
      <c r="FL14" s="63" t="s">
        <v>4</v>
      </c>
      <c r="FM14" s="24"/>
      <c r="FN14" s="100">
        <v>134.838</v>
      </c>
      <c r="FO14" s="63" t="s">
        <v>4</v>
      </c>
      <c r="FP14" s="24"/>
      <c r="FQ14" s="100">
        <v>134.838</v>
      </c>
      <c r="FR14" s="63" t="s">
        <v>4</v>
      </c>
      <c r="FS14" s="24"/>
      <c r="FT14" s="100">
        <v>134.838</v>
      </c>
      <c r="FU14" s="63" t="s">
        <v>4</v>
      </c>
      <c r="FV14" s="24"/>
      <c r="FW14" s="100">
        <v>134.838</v>
      </c>
      <c r="FX14" s="63" t="s">
        <v>4</v>
      </c>
      <c r="FY14" s="24"/>
      <c r="FZ14" s="100">
        <v>134.838</v>
      </c>
    </row>
    <row r="15" spans="1:182" ht="13.5" customHeight="1">
      <c r="A15" s="19"/>
      <c r="B15" s="19" t="s">
        <v>18</v>
      </c>
      <c r="C15" s="20">
        <v>719.23</v>
      </c>
      <c r="D15" s="19" t="s">
        <v>18</v>
      </c>
      <c r="E15" s="20">
        <v>719.23</v>
      </c>
      <c r="F15" s="19" t="s">
        <v>18</v>
      </c>
      <c r="G15" s="20">
        <v>719.23</v>
      </c>
      <c r="H15" s="19" t="s">
        <v>18</v>
      </c>
      <c r="I15" s="20">
        <v>719.23</v>
      </c>
      <c r="J15" s="19" t="s">
        <v>18</v>
      </c>
      <c r="K15" s="20">
        <v>719.23</v>
      </c>
      <c r="L15" s="19" t="s">
        <v>18</v>
      </c>
      <c r="M15" s="20">
        <v>719.23</v>
      </c>
      <c r="N15" s="19" t="s">
        <v>18</v>
      </c>
      <c r="O15" s="20">
        <v>719.23</v>
      </c>
      <c r="P15" s="19" t="s">
        <v>18</v>
      </c>
      <c r="Q15" s="20">
        <v>719.23</v>
      </c>
      <c r="R15" s="19" t="s">
        <v>18</v>
      </c>
      <c r="S15" s="21">
        <f t="shared" si="0"/>
        <v>5753.84</v>
      </c>
      <c r="T15" s="19" t="s">
        <v>34</v>
      </c>
      <c r="U15" s="20"/>
      <c r="V15" s="20">
        <v>44.95</v>
      </c>
      <c r="W15" s="19" t="s">
        <v>76</v>
      </c>
      <c r="X15" s="20" t="s">
        <v>77</v>
      </c>
      <c r="Y15" s="20">
        <v>721.03</v>
      </c>
      <c r="Z15" s="28"/>
      <c r="AA15" s="20"/>
      <c r="AB15" s="20"/>
      <c r="AC15" s="19" t="s">
        <v>127</v>
      </c>
      <c r="AD15" s="20" t="s">
        <v>129</v>
      </c>
      <c r="AE15" s="26">
        <v>859.66</v>
      </c>
      <c r="AF15" s="26"/>
      <c r="AG15" s="19" t="s">
        <v>109</v>
      </c>
      <c r="AH15" s="20" t="s">
        <v>110</v>
      </c>
      <c r="AI15" s="20">
        <v>162.33</v>
      </c>
      <c r="AJ15" s="18" t="s">
        <v>3</v>
      </c>
      <c r="AK15" s="20"/>
      <c r="AL15" s="20">
        <v>7237.27</v>
      </c>
      <c r="AM15" s="18" t="s">
        <v>3</v>
      </c>
      <c r="AN15" s="20"/>
      <c r="AO15" s="20">
        <v>7237.27</v>
      </c>
      <c r="AP15" s="19" t="s">
        <v>161</v>
      </c>
      <c r="AQ15" s="20" t="s">
        <v>167</v>
      </c>
      <c r="AR15" s="20">
        <v>150.72</v>
      </c>
      <c r="AS15" s="22" t="s">
        <v>161</v>
      </c>
      <c r="AT15" s="22" t="s">
        <v>165</v>
      </c>
      <c r="AU15" s="25">
        <v>150.72</v>
      </c>
      <c r="AV15" s="22" t="s">
        <v>161</v>
      </c>
      <c r="AW15" s="22" t="s">
        <v>175</v>
      </c>
      <c r="AX15" s="25">
        <v>150.72</v>
      </c>
      <c r="AY15" s="19" t="s">
        <v>130</v>
      </c>
      <c r="AZ15" s="20"/>
      <c r="BA15" s="20">
        <v>7686.79</v>
      </c>
      <c r="BB15" s="18" t="s">
        <v>3</v>
      </c>
      <c r="BC15" s="20"/>
      <c r="BD15" s="20">
        <v>7237.27</v>
      </c>
      <c r="BE15" s="18" t="s">
        <v>3</v>
      </c>
      <c r="BF15" s="20"/>
      <c r="BG15" s="20">
        <v>7237.27</v>
      </c>
      <c r="BH15" s="18" t="s">
        <v>3</v>
      </c>
      <c r="BI15" s="20"/>
      <c r="BJ15" s="20">
        <v>7237.27</v>
      </c>
      <c r="BK15" s="18" t="s">
        <v>3</v>
      </c>
      <c r="BL15" s="20"/>
      <c r="BM15" s="20">
        <v>7237.27</v>
      </c>
      <c r="BN15" s="18" t="s">
        <v>3</v>
      </c>
      <c r="BO15" s="20"/>
      <c r="BP15" s="20">
        <v>7237.27</v>
      </c>
      <c r="BQ15" s="17"/>
      <c r="BR15" s="17"/>
      <c r="BS15" s="19" t="s">
        <v>270</v>
      </c>
      <c r="BT15" s="20"/>
      <c r="BU15" s="20">
        <v>241.82</v>
      </c>
      <c r="BV15" s="19"/>
      <c r="BW15" s="20"/>
      <c r="BX15" s="20"/>
      <c r="BY15" s="19"/>
      <c r="BZ15" s="20"/>
      <c r="CA15" s="20"/>
      <c r="CB15" s="19" t="s">
        <v>192</v>
      </c>
      <c r="CC15" s="20" t="s">
        <v>306</v>
      </c>
      <c r="CD15" s="20">
        <v>113.94</v>
      </c>
      <c r="CE15" s="19" t="s">
        <v>309</v>
      </c>
      <c r="CF15" s="20" t="s">
        <v>310</v>
      </c>
      <c r="CG15" s="20">
        <v>525.06</v>
      </c>
      <c r="CH15" s="19"/>
      <c r="CI15" s="20"/>
      <c r="CJ15" s="20"/>
      <c r="CK15" s="19" t="s">
        <v>325</v>
      </c>
      <c r="CL15" s="20" t="s">
        <v>326</v>
      </c>
      <c r="CM15" s="20">
        <v>4766.89</v>
      </c>
      <c r="CN15" s="19"/>
      <c r="CO15" s="20"/>
      <c r="CP15" s="20"/>
      <c r="CQ15" s="19"/>
      <c r="CR15" s="20"/>
      <c r="CS15" s="20"/>
      <c r="CT15" s="19" t="s">
        <v>270</v>
      </c>
      <c r="CU15" s="20"/>
      <c r="CV15" s="20">
        <v>241.82</v>
      </c>
      <c r="CW15" s="19"/>
      <c r="CX15" s="20"/>
      <c r="CY15" s="20"/>
      <c r="CZ15" s="19"/>
      <c r="DA15" s="20"/>
      <c r="DB15" s="20"/>
      <c r="DC15" s="17"/>
      <c r="DD15" s="17"/>
      <c r="DE15" s="19" t="s">
        <v>363</v>
      </c>
      <c r="DF15" s="20" t="s">
        <v>360</v>
      </c>
      <c r="DG15" s="20">
        <v>458.84</v>
      </c>
      <c r="DH15" s="19"/>
      <c r="DI15" s="20"/>
      <c r="DJ15" s="20"/>
      <c r="DK15" s="19" t="s">
        <v>260</v>
      </c>
      <c r="DL15" s="20"/>
      <c r="DM15" s="20">
        <v>121.68</v>
      </c>
      <c r="DN15" s="19" t="s">
        <v>260</v>
      </c>
      <c r="DO15" s="20"/>
      <c r="DP15" s="20">
        <v>121.68</v>
      </c>
      <c r="DQ15" s="19" t="s">
        <v>260</v>
      </c>
      <c r="DR15" s="20"/>
      <c r="DS15" s="20">
        <v>121.68</v>
      </c>
      <c r="DT15" s="19" t="s">
        <v>260</v>
      </c>
      <c r="DU15" s="20"/>
      <c r="DV15" s="20">
        <v>121.68</v>
      </c>
      <c r="DW15" s="19" t="s">
        <v>260</v>
      </c>
      <c r="DX15" s="20"/>
      <c r="DY15" s="20">
        <v>121.68</v>
      </c>
      <c r="DZ15" s="19" t="s">
        <v>260</v>
      </c>
      <c r="EA15" s="20" t="s">
        <v>419</v>
      </c>
      <c r="EB15" s="20">
        <v>121.68</v>
      </c>
      <c r="EC15" s="19" t="s">
        <v>260</v>
      </c>
      <c r="ED15" s="20"/>
      <c r="EE15" s="20">
        <v>121.68</v>
      </c>
      <c r="EF15" s="19" t="s">
        <v>260</v>
      </c>
      <c r="EG15" s="20"/>
      <c r="EH15" s="20">
        <v>121.68</v>
      </c>
      <c r="EI15" s="19" t="s">
        <v>260</v>
      </c>
      <c r="EJ15" s="20"/>
      <c r="EK15" s="20">
        <v>121.68</v>
      </c>
      <c r="EL15" s="19" t="s">
        <v>260</v>
      </c>
      <c r="EM15" s="20"/>
      <c r="EN15" s="20">
        <v>121.68</v>
      </c>
      <c r="EO15" s="20"/>
      <c r="EP15" s="20"/>
      <c r="EQ15" s="18" t="s">
        <v>113</v>
      </c>
      <c r="ER15" s="20"/>
      <c r="ES15" s="106">
        <v>89.89</v>
      </c>
      <c r="ET15" s="18" t="s">
        <v>113</v>
      </c>
      <c r="EU15" s="20"/>
      <c r="EV15" s="106">
        <v>89.89</v>
      </c>
      <c r="EW15" s="18" t="s">
        <v>113</v>
      </c>
      <c r="EX15" s="20"/>
      <c r="EY15" s="106">
        <v>89.89</v>
      </c>
      <c r="EZ15" s="18" t="s">
        <v>113</v>
      </c>
      <c r="FA15" s="20"/>
      <c r="FB15" s="106">
        <v>89.89</v>
      </c>
      <c r="FC15" s="18" t="s">
        <v>113</v>
      </c>
      <c r="FD15" s="20"/>
      <c r="FE15" s="106">
        <v>89.89</v>
      </c>
      <c r="FF15" s="18" t="s">
        <v>113</v>
      </c>
      <c r="FG15" s="20"/>
      <c r="FH15" s="106">
        <v>89.89</v>
      </c>
      <c r="FI15" s="18" t="s">
        <v>113</v>
      </c>
      <c r="FJ15" s="20"/>
      <c r="FK15" s="106">
        <v>89.89</v>
      </c>
      <c r="FL15" s="18" t="s">
        <v>113</v>
      </c>
      <c r="FM15" s="20"/>
      <c r="FN15" s="106">
        <v>89.89</v>
      </c>
      <c r="FO15" s="18" t="s">
        <v>113</v>
      </c>
      <c r="FP15" s="20"/>
      <c r="FQ15" s="106">
        <v>89.89</v>
      </c>
      <c r="FR15" s="18" t="s">
        <v>113</v>
      </c>
      <c r="FS15" s="20"/>
      <c r="FT15" s="106">
        <v>89.89</v>
      </c>
      <c r="FU15" s="18" t="s">
        <v>113</v>
      </c>
      <c r="FV15" s="20"/>
      <c r="FW15" s="106">
        <v>89.89</v>
      </c>
      <c r="FX15" s="18" t="s">
        <v>113</v>
      </c>
      <c r="FY15" s="20"/>
      <c r="FZ15" s="106">
        <v>89.89</v>
      </c>
    </row>
    <row r="16" spans="1:182" ht="25.5" customHeight="1">
      <c r="A16" s="19"/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  <c r="P16" s="19"/>
      <c r="Q16" s="20"/>
      <c r="R16" s="19"/>
      <c r="S16" s="21"/>
      <c r="T16" s="19"/>
      <c r="U16" s="20"/>
      <c r="V16" s="20"/>
      <c r="W16" s="19"/>
      <c r="X16" s="20"/>
      <c r="Y16" s="20"/>
      <c r="Z16" s="28"/>
      <c r="AA16" s="20"/>
      <c r="AB16" s="20"/>
      <c r="AC16" s="19"/>
      <c r="AD16" s="20"/>
      <c r="AE16" s="26"/>
      <c r="AF16" s="26"/>
      <c r="AG16" s="19"/>
      <c r="AH16" s="20"/>
      <c r="AI16" s="65"/>
      <c r="AJ16" s="18"/>
      <c r="AK16" s="20"/>
      <c r="AL16" s="20"/>
      <c r="AM16" s="18"/>
      <c r="AN16" s="20"/>
      <c r="AO16" s="20"/>
      <c r="AP16" s="19"/>
      <c r="AQ16" s="20"/>
      <c r="AR16" s="20"/>
      <c r="AS16" s="22"/>
      <c r="AT16" s="22"/>
      <c r="AU16" s="25"/>
      <c r="AV16" s="22"/>
      <c r="AW16" s="22"/>
      <c r="AX16" s="25"/>
      <c r="AY16" s="19"/>
      <c r="AZ16" s="20"/>
      <c r="BA16" s="20"/>
      <c r="BB16" s="18"/>
      <c r="BC16" s="20"/>
      <c r="BD16" s="20"/>
      <c r="BE16" s="18"/>
      <c r="BF16" s="20"/>
      <c r="BG16" s="20"/>
      <c r="BH16" s="18"/>
      <c r="BI16" s="20"/>
      <c r="BJ16" s="20"/>
      <c r="BK16" s="18"/>
      <c r="BL16" s="20"/>
      <c r="BM16" s="20"/>
      <c r="BN16" s="18"/>
      <c r="BO16" s="20"/>
      <c r="BP16" s="20"/>
      <c r="BQ16" s="17"/>
      <c r="BR16" s="17"/>
      <c r="BS16" s="19"/>
      <c r="BT16" s="20"/>
      <c r="BU16" s="20"/>
      <c r="BV16" s="19"/>
      <c r="BW16" s="20"/>
      <c r="BX16" s="20"/>
      <c r="BY16" s="19"/>
      <c r="BZ16" s="20"/>
      <c r="CA16" s="20"/>
      <c r="CB16" s="19"/>
      <c r="CC16" s="20"/>
      <c r="CD16" s="20"/>
      <c r="CE16" s="19"/>
      <c r="CF16" s="20"/>
      <c r="CG16" s="20"/>
      <c r="CH16" s="19"/>
      <c r="CI16" s="20"/>
      <c r="CJ16" s="20"/>
      <c r="CK16" s="19"/>
      <c r="CL16" s="20"/>
      <c r="CM16" s="20"/>
      <c r="CN16" s="19"/>
      <c r="CO16" s="20"/>
      <c r="CP16" s="20"/>
      <c r="CQ16" s="19"/>
      <c r="CR16" s="20"/>
      <c r="CS16" s="20"/>
      <c r="CT16" s="19"/>
      <c r="CU16" s="20"/>
      <c r="CV16" s="20"/>
      <c r="CW16" s="19"/>
      <c r="CX16" s="20"/>
      <c r="CY16" s="20"/>
      <c r="CZ16" s="19"/>
      <c r="DA16" s="20"/>
      <c r="DB16" s="20"/>
      <c r="DC16" s="17"/>
      <c r="DD16" s="17"/>
      <c r="DE16" s="19"/>
      <c r="DF16" s="20"/>
      <c r="DG16" s="20"/>
      <c r="DH16" s="19"/>
      <c r="DI16" s="20"/>
      <c r="DJ16" s="20"/>
      <c r="DK16" s="19"/>
      <c r="DL16" s="20"/>
      <c r="DM16" s="20"/>
      <c r="DN16" s="19"/>
      <c r="DO16" s="20"/>
      <c r="DP16" s="20"/>
      <c r="DQ16" s="19"/>
      <c r="DR16" s="20"/>
      <c r="DS16" s="20"/>
      <c r="DT16" s="19"/>
      <c r="DU16" s="20"/>
      <c r="DV16" s="20"/>
      <c r="DW16" s="19"/>
      <c r="DX16" s="20"/>
      <c r="DY16" s="20"/>
      <c r="DZ16" s="19"/>
      <c r="EA16" s="20"/>
      <c r="EB16" s="20"/>
      <c r="EC16" s="19"/>
      <c r="ED16" s="20"/>
      <c r="EE16" s="20"/>
      <c r="EF16" s="19"/>
      <c r="EG16" s="20"/>
      <c r="EH16" s="20"/>
      <c r="EI16" s="19"/>
      <c r="EJ16" s="20"/>
      <c r="EK16" s="20"/>
      <c r="EL16" s="19"/>
      <c r="EM16" s="20"/>
      <c r="EN16" s="20"/>
      <c r="EO16" s="20"/>
      <c r="EP16" s="20"/>
      <c r="EQ16" s="18" t="s">
        <v>546</v>
      </c>
      <c r="ER16" s="20"/>
      <c r="ES16" s="106">
        <v>629.24</v>
      </c>
      <c r="ET16" s="18" t="s">
        <v>546</v>
      </c>
      <c r="EU16" s="20"/>
      <c r="EV16" s="106">
        <v>629.24</v>
      </c>
      <c r="EW16" s="18" t="s">
        <v>546</v>
      </c>
      <c r="EX16" s="20"/>
      <c r="EY16" s="106">
        <v>629.24</v>
      </c>
      <c r="EZ16" s="18" t="s">
        <v>546</v>
      </c>
      <c r="FA16" s="20"/>
      <c r="FB16" s="106">
        <v>629.24</v>
      </c>
      <c r="FC16" s="18" t="s">
        <v>546</v>
      </c>
      <c r="FD16" s="20"/>
      <c r="FE16" s="106">
        <v>629.24</v>
      </c>
      <c r="FF16" s="18" t="s">
        <v>546</v>
      </c>
      <c r="FG16" s="20"/>
      <c r="FH16" s="106">
        <v>629.24</v>
      </c>
      <c r="FI16" s="18" t="s">
        <v>546</v>
      </c>
      <c r="FJ16" s="20"/>
      <c r="FK16" s="106">
        <v>629.24</v>
      </c>
      <c r="FL16" s="18" t="s">
        <v>546</v>
      </c>
      <c r="FM16" s="20"/>
      <c r="FN16" s="106">
        <v>629.24</v>
      </c>
      <c r="FO16" s="18" t="s">
        <v>546</v>
      </c>
      <c r="FP16" s="20"/>
      <c r="FQ16" s="106">
        <v>629.24</v>
      </c>
      <c r="FR16" s="18" t="s">
        <v>546</v>
      </c>
      <c r="FS16" s="20"/>
      <c r="FT16" s="106">
        <v>629.24</v>
      </c>
      <c r="FU16" s="18" t="s">
        <v>546</v>
      </c>
      <c r="FV16" s="20"/>
      <c r="FW16" s="106">
        <v>629.24</v>
      </c>
      <c r="FX16" s="18" t="s">
        <v>546</v>
      </c>
      <c r="FY16" s="20"/>
      <c r="FZ16" s="106">
        <v>629.24</v>
      </c>
    </row>
    <row r="17" spans="1:182" ht="29.25" customHeight="1">
      <c r="A17" s="19"/>
      <c r="B17" s="19" t="s">
        <v>18</v>
      </c>
      <c r="C17" s="20">
        <v>44.95</v>
      </c>
      <c r="D17" s="19" t="s">
        <v>18</v>
      </c>
      <c r="E17" s="20">
        <v>44.95</v>
      </c>
      <c r="F17" s="19" t="s">
        <v>18</v>
      </c>
      <c r="G17" s="20">
        <v>44.95</v>
      </c>
      <c r="H17" s="19" t="s">
        <v>18</v>
      </c>
      <c r="I17" s="20">
        <v>44.95</v>
      </c>
      <c r="J17" s="19" t="s">
        <v>18</v>
      </c>
      <c r="K17" s="20">
        <v>44.95</v>
      </c>
      <c r="L17" s="19" t="s">
        <v>18</v>
      </c>
      <c r="M17" s="20">
        <v>44.95</v>
      </c>
      <c r="N17" s="19" t="s">
        <v>18</v>
      </c>
      <c r="O17" s="20">
        <v>44.95</v>
      </c>
      <c r="P17" s="19" t="s">
        <v>18</v>
      </c>
      <c r="Q17" s="20">
        <v>44.95</v>
      </c>
      <c r="R17" s="19" t="s">
        <v>18</v>
      </c>
      <c r="S17" s="21">
        <f t="shared" si="0"/>
        <v>359.59999999999997</v>
      </c>
      <c r="T17" s="19" t="s">
        <v>35</v>
      </c>
      <c r="U17" s="20"/>
      <c r="V17" s="20">
        <v>179.81</v>
      </c>
      <c r="W17" s="19" t="s">
        <v>127</v>
      </c>
      <c r="X17" s="20"/>
      <c r="Y17" s="20">
        <v>859.66</v>
      </c>
      <c r="Z17" s="19"/>
      <c r="AA17" s="20"/>
      <c r="AB17" s="20"/>
      <c r="AC17" s="18" t="s">
        <v>3</v>
      </c>
      <c r="AD17" s="20"/>
      <c r="AE17" s="20">
        <v>7147.37</v>
      </c>
      <c r="AF17" s="20"/>
      <c r="AG17" s="19" t="s">
        <v>113</v>
      </c>
      <c r="AH17" s="20" t="s">
        <v>114</v>
      </c>
      <c r="AI17" s="27">
        <v>150.72</v>
      </c>
      <c r="AJ17" s="19" t="s">
        <v>130</v>
      </c>
      <c r="AK17" s="20"/>
      <c r="AL17" s="20">
        <v>7686.79</v>
      </c>
      <c r="AM17" s="19" t="s">
        <v>130</v>
      </c>
      <c r="AN17" s="20"/>
      <c r="AO17" s="20">
        <v>7686.79</v>
      </c>
      <c r="AP17" s="19" t="s">
        <v>162</v>
      </c>
      <c r="AQ17" s="20" t="s">
        <v>168</v>
      </c>
      <c r="AR17" s="20">
        <v>859.66</v>
      </c>
      <c r="AS17" s="18" t="s">
        <v>3</v>
      </c>
      <c r="AT17" s="20"/>
      <c r="AU17" s="20">
        <v>7237.27</v>
      </c>
      <c r="AV17" s="18" t="s">
        <v>3</v>
      </c>
      <c r="AW17" s="20"/>
      <c r="AX17" s="20">
        <v>7237.27</v>
      </c>
      <c r="AY17" s="19" t="s">
        <v>266</v>
      </c>
      <c r="AZ17" s="20"/>
      <c r="BA17" s="20">
        <v>44.94</v>
      </c>
      <c r="BB17" s="19" t="s">
        <v>130</v>
      </c>
      <c r="BC17" s="20"/>
      <c r="BD17" s="20">
        <v>7686.79</v>
      </c>
      <c r="BE17" s="19" t="s">
        <v>130</v>
      </c>
      <c r="BF17" s="20"/>
      <c r="BG17" s="20">
        <v>7686.79</v>
      </c>
      <c r="BH17" s="19" t="s">
        <v>130</v>
      </c>
      <c r="BI17" s="20"/>
      <c r="BJ17" s="20">
        <v>7686.79</v>
      </c>
      <c r="BK17" s="19" t="s">
        <v>130</v>
      </c>
      <c r="BL17" s="20"/>
      <c r="BM17" s="20">
        <v>7686.79</v>
      </c>
      <c r="BN17" s="19" t="s">
        <v>130</v>
      </c>
      <c r="BO17" s="20"/>
      <c r="BP17" s="20">
        <v>7686.79</v>
      </c>
      <c r="BQ17" s="17"/>
      <c r="BR17" s="17"/>
      <c r="BS17" s="19" t="s">
        <v>318</v>
      </c>
      <c r="BT17" s="20"/>
      <c r="BU17" s="20">
        <v>7235.98</v>
      </c>
      <c r="BV17" s="19" t="s">
        <v>277</v>
      </c>
      <c r="BW17" s="20" t="s">
        <v>274</v>
      </c>
      <c r="BX17" s="20">
        <v>153.93</v>
      </c>
      <c r="BY17" s="19" t="s">
        <v>293</v>
      </c>
      <c r="BZ17" s="20" t="s">
        <v>294</v>
      </c>
      <c r="CA17" s="20">
        <v>11234.37</v>
      </c>
      <c r="CB17" s="19" t="s">
        <v>270</v>
      </c>
      <c r="CC17" s="20"/>
      <c r="CD17" s="20">
        <v>241.82</v>
      </c>
      <c r="CE17" s="19" t="s">
        <v>233</v>
      </c>
      <c r="CF17" s="20" t="s">
        <v>311</v>
      </c>
      <c r="CG17" s="20">
        <v>3535.9</v>
      </c>
      <c r="CH17" s="19"/>
      <c r="CI17" s="20"/>
      <c r="CJ17" s="20"/>
      <c r="CK17" s="19" t="s">
        <v>225</v>
      </c>
      <c r="CL17" s="20" t="s">
        <v>326</v>
      </c>
      <c r="CM17" s="20">
        <v>2186.8</v>
      </c>
      <c r="CN17" s="19"/>
      <c r="CO17" s="20"/>
      <c r="CP17" s="20"/>
      <c r="CQ17" s="19"/>
      <c r="CR17" s="20"/>
      <c r="CS17" s="20"/>
      <c r="CT17" s="19" t="s">
        <v>152</v>
      </c>
      <c r="CU17" s="20" t="s">
        <v>337</v>
      </c>
      <c r="CV17" s="20">
        <v>180.46</v>
      </c>
      <c r="CW17" s="19" t="s">
        <v>350</v>
      </c>
      <c r="CX17" s="20" t="s">
        <v>351</v>
      </c>
      <c r="CY17" s="20">
        <v>3856.39</v>
      </c>
      <c r="CZ17" s="19"/>
      <c r="DA17" s="20"/>
      <c r="DB17" s="20"/>
      <c r="DC17" s="17"/>
      <c r="DD17" s="17"/>
      <c r="DE17" s="19" t="s">
        <v>364</v>
      </c>
      <c r="DF17" s="20" t="s">
        <v>360</v>
      </c>
      <c r="DG17" s="20">
        <v>656.55</v>
      </c>
      <c r="DH17" s="19"/>
      <c r="DI17" s="20"/>
      <c r="DJ17" s="20"/>
      <c r="DK17" s="22" t="s">
        <v>262</v>
      </c>
      <c r="DL17" s="22"/>
      <c r="DM17" s="20">
        <v>160.93</v>
      </c>
      <c r="DN17" s="22" t="s">
        <v>262</v>
      </c>
      <c r="DO17" s="22"/>
      <c r="DP17" s="20">
        <v>160.93</v>
      </c>
      <c r="DQ17" s="22" t="s">
        <v>262</v>
      </c>
      <c r="DR17" s="22"/>
      <c r="DS17" s="20">
        <v>160.93</v>
      </c>
      <c r="DT17" s="22" t="s">
        <v>262</v>
      </c>
      <c r="DU17" s="22"/>
      <c r="DV17" s="20">
        <v>160.93</v>
      </c>
      <c r="DW17" s="22"/>
      <c r="DX17" s="22"/>
      <c r="DY17" s="20"/>
      <c r="DZ17" s="22"/>
      <c r="EA17" s="22"/>
      <c r="EB17" s="20"/>
      <c r="EC17" s="22"/>
      <c r="ED17" s="22"/>
      <c r="EE17" s="20"/>
      <c r="EF17" s="22"/>
      <c r="EG17" s="22"/>
      <c r="EH17" s="20"/>
      <c r="EI17" s="22" t="s">
        <v>443</v>
      </c>
      <c r="EJ17" s="22" t="s">
        <v>446</v>
      </c>
      <c r="EK17" s="20">
        <v>4098.62</v>
      </c>
      <c r="EL17" s="22"/>
      <c r="EM17" s="22"/>
      <c r="EN17" s="20"/>
      <c r="EO17" s="20"/>
      <c r="EP17" s="20"/>
      <c r="EQ17" s="18" t="s">
        <v>477</v>
      </c>
      <c r="ER17" s="22"/>
      <c r="ES17" s="106">
        <v>411.81</v>
      </c>
      <c r="ET17" s="18" t="s">
        <v>477</v>
      </c>
      <c r="EU17" s="22"/>
      <c r="EV17" s="106">
        <v>411.81</v>
      </c>
      <c r="EW17" s="18" t="s">
        <v>477</v>
      </c>
      <c r="EX17" s="22"/>
      <c r="EY17" s="106">
        <v>411.81</v>
      </c>
      <c r="EZ17" s="18" t="s">
        <v>477</v>
      </c>
      <c r="FA17" s="22"/>
      <c r="FB17" s="106">
        <v>411.81</v>
      </c>
      <c r="FC17" s="18" t="s">
        <v>477</v>
      </c>
      <c r="FD17" s="22"/>
      <c r="FE17" s="106">
        <v>411.81</v>
      </c>
      <c r="FF17" s="18" t="s">
        <v>477</v>
      </c>
      <c r="FG17" s="22"/>
      <c r="FH17" s="106">
        <v>411.81</v>
      </c>
      <c r="FI17" s="18" t="s">
        <v>477</v>
      </c>
      <c r="FJ17" s="22"/>
      <c r="FK17" s="106">
        <v>411.81</v>
      </c>
      <c r="FL17" s="18" t="s">
        <v>477</v>
      </c>
      <c r="FM17" s="22"/>
      <c r="FN17" s="106">
        <v>411.81</v>
      </c>
      <c r="FO17" s="18" t="s">
        <v>477</v>
      </c>
      <c r="FP17" s="22"/>
      <c r="FQ17" s="106">
        <v>411.81</v>
      </c>
      <c r="FR17" s="18" t="s">
        <v>477</v>
      </c>
      <c r="FS17" s="22"/>
      <c r="FT17" s="106">
        <v>411.81</v>
      </c>
      <c r="FU17" s="18" t="s">
        <v>477</v>
      </c>
      <c r="FV17" s="22"/>
      <c r="FW17" s="106">
        <v>411.81</v>
      </c>
      <c r="FX17" s="18" t="s">
        <v>477</v>
      </c>
      <c r="FY17" s="22"/>
      <c r="FZ17" s="106">
        <v>411.81</v>
      </c>
    </row>
    <row r="18" spans="1:182" ht="48.75" customHeight="1">
      <c r="A18" s="19"/>
      <c r="B18" s="19"/>
      <c r="C18" s="20"/>
      <c r="D18" s="19"/>
      <c r="E18" s="20"/>
      <c r="F18" s="19"/>
      <c r="G18" s="20"/>
      <c r="H18" s="19"/>
      <c r="I18" s="20"/>
      <c r="J18" s="19"/>
      <c r="K18" s="20"/>
      <c r="L18" s="19"/>
      <c r="M18" s="20"/>
      <c r="N18" s="19"/>
      <c r="O18" s="20"/>
      <c r="P18" s="19"/>
      <c r="Q18" s="20"/>
      <c r="R18" s="19"/>
      <c r="S18" s="21"/>
      <c r="T18" s="19"/>
      <c r="U18" s="20"/>
      <c r="V18" s="20"/>
      <c r="W18" s="19"/>
      <c r="X18" s="20"/>
      <c r="Y18" s="20"/>
      <c r="Z18" s="19"/>
      <c r="AA18" s="20"/>
      <c r="AB18" s="20"/>
      <c r="AC18" s="18"/>
      <c r="AD18" s="20"/>
      <c r="AE18" s="20"/>
      <c r="AF18" s="20"/>
      <c r="AG18" s="19"/>
      <c r="AH18" s="20"/>
      <c r="AI18" s="27"/>
      <c r="AJ18" s="19"/>
      <c r="AK18" s="20"/>
      <c r="AL18" s="20"/>
      <c r="AM18" s="19"/>
      <c r="AN18" s="20"/>
      <c r="AO18" s="20"/>
      <c r="AP18" s="19"/>
      <c r="AQ18" s="20"/>
      <c r="AR18" s="20"/>
      <c r="AS18" s="18"/>
      <c r="AT18" s="20"/>
      <c r="AU18" s="20"/>
      <c r="AV18" s="18"/>
      <c r="AW18" s="20"/>
      <c r="AX18" s="20"/>
      <c r="AY18" s="19"/>
      <c r="AZ18" s="20"/>
      <c r="BA18" s="20"/>
      <c r="BB18" s="19"/>
      <c r="BC18" s="20"/>
      <c r="BD18" s="20"/>
      <c r="BE18" s="19"/>
      <c r="BF18" s="20"/>
      <c r="BG18" s="20"/>
      <c r="BH18" s="19"/>
      <c r="BI18" s="20"/>
      <c r="BJ18" s="20"/>
      <c r="BK18" s="19"/>
      <c r="BL18" s="24"/>
      <c r="BM18" s="20"/>
      <c r="BN18" s="19"/>
      <c r="BO18" s="20"/>
      <c r="BP18" s="20"/>
      <c r="BQ18" s="17"/>
      <c r="BR18" s="17"/>
      <c r="BS18" s="19"/>
      <c r="BT18" s="20"/>
      <c r="BU18" s="20"/>
      <c r="BV18" s="19"/>
      <c r="BW18" s="20"/>
      <c r="BX18" s="20"/>
      <c r="BY18" s="19"/>
      <c r="BZ18" s="20"/>
      <c r="CA18" s="20"/>
      <c r="CB18" s="19"/>
      <c r="CC18" s="20"/>
      <c r="CD18" s="20"/>
      <c r="CE18" s="19"/>
      <c r="CF18" s="20"/>
      <c r="CG18" s="20"/>
      <c r="CH18" s="19"/>
      <c r="CI18" s="20"/>
      <c r="CJ18" s="20"/>
      <c r="CK18" s="19"/>
      <c r="CL18" s="20"/>
      <c r="CM18" s="20"/>
      <c r="CN18" s="19"/>
      <c r="CO18" s="20"/>
      <c r="CP18" s="20"/>
      <c r="CQ18" s="19"/>
      <c r="CR18" s="20"/>
      <c r="CS18" s="20"/>
      <c r="CT18" s="19"/>
      <c r="CU18" s="20"/>
      <c r="CV18" s="20"/>
      <c r="CW18" s="19"/>
      <c r="CX18" s="20"/>
      <c r="CY18" s="20"/>
      <c r="CZ18" s="19"/>
      <c r="DA18" s="20"/>
      <c r="DB18" s="20"/>
      <c r="DC18" s="17"/>
      <c r="DD18" s="17"/>
      <c r="DE18" s="19"/>
      <c r="DF18" s="20"/>
      <c r="DG18" s="20"/>
      <c r="DH18" s="19"/>
      <c r="DI18" s="20"/>
      <c r="DJ18" s="20"/>
      <c r="DK18" s="22"/>
      <c r="DL18" s="22"/>
      <c r="DM18" s="20"/>
      <c r="DN18" s="22"/>
      <c r="DO18" s="22"/>
      <c r="DP18" s="20"/>
      <c r="DQ18" s="22"/>
      <c r="DR18" s="22"/>
      <c r="DS18" s="20"/>
      <c r="DT18" s="22"/>
      <c r="DU18" s="22"/>
      <c r="DV18" s="20"/>
      <c r="DW18" s="22"/>
      <c r="DX18" s="22"/>
      <c r="DY18" s="20"/>
      <c r="DZ18" s="22"/>
      <c r="EA18" s="22"/>
      <c r="EB18" s="20"/>
      <c r="EC18" s="22"/>
      <c r="ED18" s="22"/>
      <c r="EE18" s="20"/>
      <c r="EF18" s="22"/>
      <c r="EG18" s="22"/>
      <c r="EH18" s="20"/>
      <c r="EI18" s="22"/>
      <c r="EJ18" s="22"/>
      <c r="EK18" s="20"/>
      <c r="EL18" s="22"/>
      <c r="EM18" s="22"/>
      <c r="EN18" s="20"/>
      <c r="EO18" s="20"/>
      <c r="EP18" s="20"/>
      <c r="EQ18" s="18" t="s">
        <v>41</v>
      </c>
      <c r="ER18" s="22"/>
      <c r="ES18" s="106">
        <v>134.838</v>
      </c>
      <c r="ET18" s="18" t="s">
        <v>41</v>
      </c>
      <c r="EU18" s="22"/>
      <c r="EV18" s="106">
        <v>134.838</v>
      </c>
      <c r="EW18" s="18" t="s">
        <v>41</v>
      </c>
      <c r="EX18" s="22"/>
      <c r="EY18" s="106">
        <v>134.838</v>
      </c>
      <c r="EZ18" s="18" t="s">
        <v>41</v>
      </c>
      <c r="FA18" s="22"/>
      <c r="FB18" s="106">
        <v>134.838</v>
      </c>
      <c r="FC18" s="18" t="s">
        <v>41</v>
      </c>
      <c r="FD18" s="22"/>
      <c r="FE18" s="106">
        <v>134.838</v>
      </c>
      <c r="FF18" s="18" t="s">
        <v>41</v>
      </c>
      <c r="FG18" s="22"/>
      <c r="FH18" s="106">
        <v>134.838</v>
      </c>
      <c r="FI18" s="18" t="s">
        <v>41</v>
      </c>
      <c r="FJ18" s="22"/>
      <c r="FK18" s="106">
        <v>134.838</v>
      </c>
      <c r="FL18" s="18" t="s">
        <v>41</v>
      </c>
      <c r="FM18" s="22"/>
      <c r="FN18" s="106">
        <v>134.838</v>
      </c>
      <c r="FO18" s="18" t="s">
        <v>41</v>
      </c>
      <c r="FP18" s="22"/>
      <c r="FQ18" s="106">
        <v>134.838</v>
      </c>
      <c r="FR18" s="18" t="s">
        <v>41</v>
      </c>
      <c r="FS18" s="22"/>
      <c r="FT18" s="106">
        <v>134.838</v>
      </c>
      <c r="FU18" s="18" t="s">
        <v>41</v>
      </c>
      <c r="FV18" s="22"/>
      <c r="FW18" s="106">
        <v>134.838</v>
      </c>
      <c r="FX18" s="18" t="s">
        <v>41</v>
      </c>
      <c r="FY18" s="22"/>
      <c r="FZ18" s="106">
        <v>134.838</v>
      </c>
    </row>
    <row r="19" spans="1:182" ht="21.75" customHeight="1">
      <c r="A19" s="19"/>
      <c r="B19" s="19"/>
      <c r="C19" s="20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9"/>
      <c r="O19" s="20"/>
      <c r="P19" s="19"/>
      <c r="Q19" s="20"/>
      <c r="R19" s="19"/>
      <c r="S19" s="21"/>
      <c r="T19" s="19"/>
      <c r="U19" s="20"/>
      <c r="V19" s="20"/>
      <c r="W19" s="19"/>
      <c r="X19" s="20"/>
      <c r="Y19" s="20"/>
      <c r="Z19" s="19"/>
      <c r="AA19" s="20"/>
      <c r="AB19" s="20"/>
      <c r="AC19" s="18"/>
      <c r="AD19" s="20"/>
      <c r="AE19" s="20"/>
      <c r="AF19" s="20"/>
      <c r="AG19" s="19"/>
      <c r="AH19" s="20"/>
      <c r="AI19" s="27"/>
      <c r="AJ19" s="19"/>
      <c r="AK19" s="20"/>
      <c r="AL19" s="20"/>
      <c r="AM19" s="19"/>
      <c r="AN19" s="20"/>
      <c r="AO19" s="20"/>
      <c r="AP19" s="19"/>
      <c r="AQ19" s="20"/>
      <c r="AR19" s="20"/>
      <c r="AS19" s="18"/>
      <c r="AT19" s="20"/>
      <c r="AU19" s="20"/>
      <c r="AV19" s="18"/>
      <c r="AW19" s="20"/>
      <c r="AX19" s="20"/>
      <c r="AY19" s="19"/>
      <c r="AZ19" s="20"/>
      <c r="BA19" s="20"/>
      <c r="BB19" s="19"/>
      <c r="BC19" s="20"/>
      <c r="BD19" s="20"/>
      <c r="BE19" s="19"/>
      <c r="BF19" s="20"/>
      <c r="BG19" s="20"/>
      <c r="BH19" s="19"/>
      <c r="BI19" s="20"/>
      <c r="BJ19" s="20"/>
      <c r="BK19" s="19"/>
      <c r="BL19" s="24"/>
      <c r="BM19" s="20"/>
      <c r="BN19" s="19"/>
      <c r="BO19" s="20"/>
      <c r="BP19" s="20"/>
      <c r="BQ19" s="17"/>
      <c r="BR19" s="17"/>
      <c r="BS19" s="19"/>
      <c r="BT19" s="20"/>
      <c r="BU19" s="20"/>
      <c r="BV19" s="19"/>
      <c r="BW19" s="20"/>
      <c r="BX19" s="20"/>
      <c r="BY19" s="19"/>
      <c r="BZ19" s="20"/>
      <c r="CA19" s="20"/>
      <c r="CB19" s="19"/>
      <c r="CC19" s="20"/>
      <c r="CD19" s="20"/>
      <c r="CE19" s="19"/>
      <c r="CF19" s="20"/>
      <c r="CG19" s="20"/>
      <c r="CH19" s="19"/>
      <c r="CI19" s="20"/>
      <c r="CJ19" s="20"/>
      <c r="CK19" s="19"/>
      <c r="CL19" s="20"/>
      <c r="CM19" s="20"/>
      <c r="CN19" s="19"/>
      <c r="CO19" s="20"/>
      <c r="CP19" s="20"/>
      <c r="CQ19" s="19"/>
      <c r="CR19" s="20"/>
      <c r="CS19" s="20"/>
      <c r="CT19" s="19"/>
      <c r="CU19" s="20"/>
      <c r="CV19" s="20"/>
      <c r="CW19" s="19"/>
      <c r="CX19" s="20"/>
      <c r="CY19" s="20"/>
      <c r="CZ19" s="19"/>
      <c r="DA19" s="20"/>
      <c r="DB19" s="20"/>
      <c r="DC19" s="17"/>
      <c r="DD19" s="17"/>
      <c r="DE19" s="19"/>
      <c r="DF19" s="20"/>
      <c r="DG19" s="20"/>
      <c r="DH19" s="19"/>
      <c r="DI19" s="20"/>
      <c r="DJ19" s="20"/>
      <c r="DK19" s="22"/>
      <c r="DL19" s="22"/>
      <c r="DM19" s="20"/>
      <c r="DN19" s="22"/>
      <c r="DO19" s="22"/>
      <c r="DP19" s="20"/>
      <c r="DQ19" s="22"/>
      <c r="DR19" s="22"/>
      <c r="DS19" s="20"/>
      <c r="DT19" s="22"/>
      <c r="DU19" s="22"/>
      <c r="DV19" s="20"/>
      <c r="DW19" s="22"/>
      <c r="DX19" s="22"/>
      <c r="DY19" s="20"/>
      <c r="DZ19" s="22"/>
      <c r="EA19" s="22"/>
      <c r="EB19" s="20"/>
      <c r="EC19" s="22"/>
      <c r="ED19" s="22"/>
      <c r="EE19" s="20"/>
      <c r="EF19" s="22"/>
      <c r="EG19" s="22"/>
      <c r="EH19" s="20"/>
      <c r="EI19" s="22"/>
      <c r="EJ19" s="22"/>
      <c r="EK19" s="20"/>
      <c r="EL19" s="22"/>
      <c r="EM19" s="22"/>
      <c r="EN19" s="20"/>
      <c r="EO19" s="20"/>
      <c r="EP19" s="20"/>
      <c r="EQ19" s="18" t="s">
        <v>600</v>
      </c>
      <c r="ER19" s="22"/>
      <c r="ES19" s="106">
        <v>4494.6</v>
      </c>
      <c r="ET19" s="18" t="s">
        <v>600</v>
      </c>
      <c r="EU19" s="22"/>
      <c r="EV19" s="106">
        <v>4494.6</v>
      </c>
      <c r="EW19" s="18" t="s">
        <v>600</v>
      </c>
      <c r="EX19" s="22"/>
      <c r="EY19" s="106">
        <v>4494.6</v>
      </c>
      <c r="EZ19" s="18" t="s">
        <v>600</v>
      </c>
      <c r="FA19" s="22"/>
      <c r="FB19" s="106">
        <v>4494.6</v>
      </c>
      <c r="FC19" s="18" t="s">
        <v>600</v>
      </c>
      <c r="FD19" s="22"/>
      <c r="FE19" s="106">
        <v>4494.6</v>
      </c>
      <c r="FF19" s="18" t="s">
        <v>600</v>
      </c>
      <c r="FG19" s="22"/>
      <c r="FH19" s="106">
        <v>4494.6</v>
      </c>
      <c r="FI19" s="18" t="s">
        <v>600</v>
      </c>
      <c r="FJ19" s="22"/>
      <c r="FK19" s="106">
        <v>4494.6</v>
      </c>
      <c r="FL19" s="18" t="s">
        <v>600</v>
      </c>
      <c r="FM19" s="22"/>
      <c r="FN19" s="106">
        <v>4494.6</v>
      </c>
      <c r="FO19" s="18" t="s">
        <v>600</v>
      </c>
      <c r="FP19" s="22"/>
      <c r="FQ19" s="106">
        <v>4494.6</v>
      </c>
      <c r="FR19" s="18" t="s">
        <v>600</v>
      </c>
      <c r="FS19" s="22"/>
      <c r="FT19" s="106">
        <v>4494.6</v>
      </c>
      <c r="FU19" s="18" t="s">
        <v>600</v>
      </c>
      <c r="FV19" s="22"/>
      <c r="FW19" s="106">
        <v>4494.6</v>
      </c>
      <c r="FX19" s="18" t="s">
        <v>600</v>
      </c>
      <c r="FY19" s="22"/>
      <c r="FZ19" s="106">
        <v>4494.6</v>
      </c>
    </row>
    <row r="20" spans="1:182" ht="38.25" customHeight="1">
      <c r="A20" s="19"/>
      <c r="B20" s="19" t="s">
        <v>18</v>
      </c>
      <c r="C20" s="20">
        <v>179.81</v>
      </c>
      <c r="D20" s="19" t="s">
        <v>18</v>
      </c>
      <c r="E20" s="20">
        <v>179.81</v>
      </c>
      <c r="F20" s="19" t="s">
        <v>18</v>
      </c>
      <c r="G20" s="20">
        <v>179.81</v>
      </c>
      <c r="H20" s="19" t="s">
        <v>18</v>
      </c>
      <c r="I20" s="20">
        <v>179.81</v>
      </c>
      <c r="J20" s="19" t="s">
        <v>18</v>
      </c>
      <c r="K20" s="20">
        <v>179.81</v>
      </c>
      <c r="L20" s="19" t="s">
        <v>18</v>
      </c>
      <c r="M20" s="20">
        <v>179.81</v>
      </c>
      <c r="N20" s="19" t="s">
        <v>18</v>
      </c>
      <c r="O20" s="20">
        <v>179.81</v>
      </c>
      <c r="P20" s="19" t="s">
        <v>18</v>
      </c>
      <c r="Q20" s="20">
        <v>179.81</v>
      </c>
      <c r="R20" s="19" t="s">
        <v>18</v>
      </c>
      <c r="S20" s="21">
        <f t="shared" si="0"/>
        <v>1438.4799999999998</v>
      </c>
      <c r="T20" s="19" t="s">
        <v>36</v>
      </c>
      <c r="U20" s="20"/>
      <c r="V20" s="20">
        <v>584.38</v>
      </c>
      <c r="W20" s="18" t="s">
        <v>3</v>
      </c>
      <c r="X20" s="20"/>
      <c r="Y20" s="20">
        <v>7147.37</v>
      </c>
      <c r="Z20" s="19"/>
      <c r="AA20" s="20"/>
      <c r="AB20" s="20"/>
      <c r="AC20" s="18" t="s">
        <v>5</v>
      </c>
      <c r="AD20" s="20"/>
      <c r="AE20" s="20">
        <v>3011.78</v>
      </c>
      <c r="AF20" s="20"/>
      <c r="AG20" s="19" t="s">
        <v>127</v>
      </c>
      <c r="AH20" s="20" t="s">
        <v>128</v>
      </c>
      <c r="AI20" s="20">
        <v>859.66</v>
      </c>
      <c r="AJ20" s="19" t="s">
        <v>170</v>
      </c>
      <c r="AK20" s="20"/>
      <c r="AL20" s="20">
        <v>6793.14</v>
      </c>
      <c r="AM20" s="19" t="s">
        <v>266</v>
      </c>
      <c r="AN20" s="20"/>
      <c r="AO20" s="20">
        <v>44.94</v>
      </c>
      <c r="AP20" s="19" t="s">
        <v>130</v>
      </c>
      <c r="AQ20" s="20"/>
      <c r="AR20" s="20">
        <v>7686.79</v>
      </c>
      <c r="AS20" s="19" t="s">
        <v>130</v>
      </c>
      <c r="AT20" s="20"/>
      <c r="AU20" s="20">
        <v>7686.79</v>
      </c>
      <c r="AV20" s="19" t="s">
        <v>130</v>
      </c>
      <c r="AW20" s="20"/>
      <c r="AX20" s="20">
        <v>7686.79</v>
      </c>
      <c r="AY20" s="19" t="s">
        <v>267</v>
      </c>
      <c r="AZ20" s="20"/>
      <c r="BA20" s="20">
        <v>44.94</v>
      </c>
      <c r="BB20" s="19" t="s">
        <v>266</v>
      </c>
      <c r="BC20" s="20"/>
      <c r="BD20" s="20">
        <v>44.94</v>
      </c>
      <c r="BE20" s="19" t="s">
        <v>266</v>
      </c>
      <c r="BF20" s="20"/>
      <c r="BG20" s="20">
        <v>44.94</v>
      </c>
      <c r="BH20" s="19" t="s">
        <v>222</v>
      </c>
      <c r="BI20" s="20" t="s">
        <v>220</v>
      </c>
      <c r="BJ20" s="20">
        <v>1115.5</v>
      </c>
      <c r="BK20" s="22" t="s">
        <v>219</v>
      </c>
      <c r="BL20" s="24" t="s">
        <v>236</v>
      </c>
      <c r="BM20" s="20">
        <v>1064.66</v>
      </c>
      <c r="BN20" s="19" t="s">
        <v>251</v>
      </c>
      <c r="BO20" s="20" t="s">
        <v>252</v>
      </c>
      <c r="BP20" s="20">
        <v>3771.65</v>
      </c>
      <c r="BQ20" s="17"/>
      <c r="BR20" s="17"/>
      <c r="BS20" s="19" t="s">
        <v>319</v>
      </c>
      <c r="BT20" s="20"/>
      <c r="BU20" s="20">
        <v>2247.2</v>
      </c>
      <c r="BV20" s="19" t="s">
        <v>278</v>
      </c>
      <c r="BW20" s="20" t="s">
        <v>274</v>
      </c>
      <c r="BX20" s="20">
        <v>816.3</v>
      </c>
      <c r="BY20" s="19" t="s">
        <v>199</v>
      </c>
      <c r="BZ20" s="20"/>
      <c r="CA20" s="20">
        <v>134.83</v>
      </c>
      <c r="CB20" s="19"/>
      <c r="CC20" s="20"/>
      <c r="CD20" s="20"/>
      <c r="CE20" s="19" t="s">
        <v>312</v>
      </c>
      <c r="CF20" s="20" t="s">
        <v>311</v>
      </c>
      <c r="CG20" s="20">
        <v>10435.96</v>
      </c>
      <c r="CH20" s="19"/>
      <c r="CI20" s="20"/>
      <c r="CJ20" s="20"/>
      <c r="CK20" s="19" t="s">
        <v>270</v>
      </c>
      <c r="CL20" s="20"/>
      <c r="CM20" s="20">
        <v>241.82</v>
      </c>
      <c r="CN20" s="19"/>
      <c r="CO20" s="20"/>
      <c r="CP20" s="20"/>
      <c r="CQ20" s="19"/>
      <c r="CR20" s="20"/>
      <c r="CS20" s="20"/>
      <c r="CT20" s="19" t="s">
        <v>217</v>
      </c>
      <c r="CU20" s="20" t="s">
        <v>338</v>
      </c>
      <c r="CV20" s="20">
        <v>310.07</v>
      </c>
      <c r="CW20" s="19" t="s">
        <v>233</v>
      </c>
      <c r="CX20" s="20" t="s">
        <v>351</v>
      </c>
      <c r="CY20" s="20">
        <v>17679.5</v>
      </c>
      <c r="CZ20" s="19"/>
      <c r="DA20" s="20"/>
      <c r="DB20" s="20"/>
      <c r="DC20" s="17"/>
      <c r="DD20" s="17"/>
      <c r="DE20" s="19" t="s">
        <v>365</v>
      </c>
      <c r="DF20" s="20" t="s">
        <v>360</v>
      </c>
      <c r="DG20" s="20">
        <v>649.27</v>
      </c>
      <c r="DH20" s="19"/>
      <c r="DI20" s="20"/>
      <c r="DJ20" s="20"/>
      <c r="DK20" s="19" t="s">
        <v>384</v>
      </c>
      <c r="DL20" s="20"/>
      <c r="DM20" s="20">
        <v>384.87</v>
      </c>
      <c r="DN20" s="19" t="s">
        <v>384</v>
      </c>
      <c r="DO20" s="20"/>
      <c r="DP20" s="20">
        <v>384.87</v>
      </c>
      <c r="DQ20" s="19" t="s">
        <v>384</v>
      </c>
      <c r="DR20" s="20"/>
      <c r="DS20" s="20">
        <v>384.87</v>
      </c>
      <c r="DT20" s="19" t="s">
        <v>384</v>
      </c>
      <c r="DU20" s="20"/>
      <c r="DV20" s="20">
        <v>384.87</v>
      </c>
      <c r="DW20" s="19" t="s">
        <v>384</v>
      </c>
      <c r="DX20" s="20"/>
      <c r="DY20" s="20">
        <v>384.87</v>
      </c>
      <c r="DZ20" s="19" t="s">
        <v>384</v>
      </c>
      <c r="EA20" s="20"/>
      <c r="EB20" s="20">
        <v>384.87</v>
      </c>
      <c r="EC20" s="19" t="s">
        <v>384</v>
      </c>
      <c r="ED20" s="20"/>
      <c r="EE20" s="20">
        <v>384.87</v>
      </c>
      <c r="EF20" s="19" t="s">
        <v>384</v>
      </c>
      <c r="EG20" s="20"/>
      <c r="EH20" s="20">
        <v>384.87</v>
      </c>
      <c r="EI20" s="19" t="s">
        <v>384</v>
      </c>
      <c r="EJ20" s="20"/>
      <c r="EK20" s="20">
        <v>384.87</v>
      </c>
      <c r="EL20" s="19" t="s">
        <v>384</v>
      </c>
      <c r="EM20" s="20"/>
      <c r="EN20" s="20">
        <v>384.87</v>
      </c>
      <c r="EO20" s="20"/>
      <c r="EP20" s="20"/>
      <c r="EQ20" s="19" t="s">
        <v>478</v>
      </c>
      <c r="ER20" s="20" t="s">
        <v>479</v>
      </c>
      <c r="ES20" s="111">
        <v>182.28</v>
      </c>
      <c r="ET20" s="19"/>
      <c r="EU20" s="20"/>
      <c r="EV20" s="20"/>
      <c r="EW20" s="19" t="s">
        <v>482</v>
      </c>
      <c r="EX20" s="20" t="s">
        <v>483</v>
      </c>
      <c r="EY20" s="112">
        <v>13787.89</v>
      </c>
      <c r="EZ20" s="19" t="s">
        <v>504</v>
      </c>
      <c r="FA20" s="20" t="s">
        <v>505</v>
      </c>
      <c r="FB20" s="112">
        <v>121.35</v>
      </c>
      <c r="FC20" s="19" t="s">
        <v>478</v>
      </c>
      <c r="FD20" s="20" t="s">
        <v>508</v>
      </c>
      <c r="FE20" s="111">
        <v>128.27</v>
      </c>
      <c r="FF20" s="19"/>
      <c r="FG20" s="20"/>
      <c r="FH20" s="20"/>
      <c r="FI20" s="19" t="s">
        <v>454</v>
      </c>
      <c r="FJ20" s="20" t="s">
        <v>532</v>
      </c>
      <c r="FK20" s="112">
        <v>132.16</v>
      </c>
      <c r="FL20" s="22" t="s">
        <v>552</v>
      </c>
      <c r="FM20" s="65" t="s">
        <v>560</v>
      </c>
      <c r="FN20" s="116">
        <v>242.06</v>
      </c>
      <c r="FO20" s="19"/>
      <c r="FP20" s="20"/>
      <c r="FQ20" s="65"/>
      <c r="FR20" s="78" t="s">
        <v>548</v>
      </c>
      <c r="FS20" s="79" t="s">
        <v>554</v>
      </c>
      <c r="FT20" s="117">
        <v>4841.4</v>
      </c>
      <c r="FU20" s="78" t="s">
        <v>584</v>
      </c>
      <c r="FV20" s="65" t="s">
        <v>585</v>
      </c>
      <c r="FW20" s="119">
        <v>5116.88</v>
      </c>
      <c r="FX20" s="19" t="s">
        <v>568</v>
      </c>
      <c r="FY20" s="20" t="s">
        <v>569</v>
      </c>
      <c r="FZ20" s="120">
        <v>7051.48</v>
      </c>
    </row>
    <row r="21" spans="1:182" ht="38.25" customHeight="1">
      <c r="A21" s="19"/>
      <c r="B21" s="19" t="s">
        <v>18</v>
      </c>
      <c r="C21" s="20">
        <v>584.38</v>
      </c>
      <c r="D21" s="19" t="s">
        <v>18</v>
      </c>
      <c r="E21" s="20">
        <v>584.38</v>
      </c>
      <c r="F21" s="19" t="s">
        <v>18</v>
      </c>
      <c r="G21" s="20">
        <v>584.38</v>
      </c>
      <c r="H21" s="19" t="s">
        <v>18</v>
      </c>
      <c r="I21" s="20">
        <v>584.38</v>
      </c>
      <c r="J21" s="19" t="s">
        <v>18</v>
      </c>
      <c r="K21" s="20">
        <v>584.38</v>
      </c>
      <c r="L21" s="19" t="s">
        <v>18</v>
      </c>
      <c r="M21" s="20">
        <v>584.38</v>
      </c>
      <c r="N21" s="19" t="s">
        <v>18</v>
      </c>
      <c r="O21" s="20">
        <v>584.38</v>
      </c>
      <c r="P21" s="19" t="s">
        <v>18</v>
      </c>
      <c r="Q21" s="20">
        <v>584.38</v>
      </c>
      <c r="R21" s="19" t="s">
        <v>18</v>
      </c>
      <c r="S21" s="21">
        <f t="shared" si="0"/>
        <v>4675.04</v>
      </c>
      <c r="T21" s="19" t="s">
        <v>37</v>
      </c>
      <c r="U21" s="20"/>
      <c r="V21" s="20">
        <v>44.95</v>
      </c>
      <c r="W21" s="18" t="s">
        <v>5</v>
      </c>
      <c r="X21" s="20"/>
      <c r="Y21" s="20">
        <v>3011.78</v>
      </c>
      <c r="Z21" s="19"/>
      <c r="AA21" s="20"/>
      <c r="AB21" s="20"/>
      <c r="AC21" s="19"/>
      <c r="AD21" s="20"/>
      <c r="AE21" s="20"/>
      <c r="AF21" s="20"/>
      <c r="AG21" s="18" t="s">
        <v>3</v>
      </c>
      <c r="AH21" s="20"/>
      <c r="AI21" s="20">
        <v>7237.27</v>
      </c>
      <c r="AJ21" s="19" t="s">
        <v>113</v>
      </c>
      <c r="AK21" s="20" t="s">
        <v>114</v>
      </c>
      <c r="AL21" s="27">
        <v>150.72</v>
      </c>
      <c r="AM21" s="19" t="s">
        <v>267</v>
      </c>
      <c r="AN21" s="20"/>
      <c r="AO21" s="20">
        <v>44.94</v>
      </c>
      <c r="AP21" s="19" t="s">
        <v>266</v>
      </c>
      <c r="AQ21" s="20"/>
      <c r="AR21" s="20">
        <v>44.94</v>
      </c>
      <c r="AS21" s="19" t="s">
        <v>170</v>
      </c>
      <c r="AT21" s="20"/>
      <c r="AU21" s="20">
        <v>1748.39</v>
      </c>
      <c r="AV21" s="19" t="s">
        <v>170</v>
      </c>
      <c r="AW21" s="20"/>
      <c r="AX21" s="20">
        <v>1748.39</v>
      </c>
      <c r="AY21" s="19" t="s">
        <v>199</v>
      </c>
      <c r="AZ21" s="20"/>
      <c r="BA21" s="27">
        <v>134.84</v>
      </c>
      <c r="BB21" s="19" t="s">
        <v>267</v>
      </c>
      <c r="BC21" s="20"/>
      <c r="BD21" s="20">
        <v>44.94</v>
      </c>
      <c r="BE21" s="19" t="s">
        <v>267</v>
      </c>
      <c r="BF21" s="20"/>
      <c r="BG21" s="20">
        <v>44.94</v>
      </c>
      <c r="BH21" s="23" t="s">
        <v>219</v>
      </c>
      <c r="BI21" s="22" t="s">
        <v>223</v>
      </c>
      <c r="BJ21" s="20">
        <v>1064.66</v>
      </c>
      <c r="BK21" s="19" t="s">
        <v>225</v>
      </c>
      <c r="BL21" s="20" t="s">
        <v>236</v>
      </c>
      <c r="BM21" s="20">
        <v>2186.8</v>
      </c>
      <c r="BN21" s="19" t="s">
        <v>253</v>
      </c>
      <c r="BO21" s="20" t="s">
        <v>252</v>
      </c>
      <c r="BP21" s="20">
        <v>234.91</v>
      </c>
      <c r="BQ21" s="17"/>
      <c r="BR21" s="17"/>
      <c r="BS21" s="19"/>
      <c r="BT21" s="20"/>
      <c r="BU21" s="20"/>
      <c r="BV21" s="29" t="s">
        <v>279</v>
      </c>
      <c r="BW21" s="20" t="s">
        <v>274</v>
      </c>
      <c r="BX21" s="20">
        <v>5835.7</v>
      </c>
      <c r="BY21" s="30"/>
      <c r="BZ21" s="20"/>
      <c r="CA21" s="20"/>
      <c r="CB21" s="30"/>
      <c r="CC21" s="20"/>
      <c r="CD21" s="20"/>
      <c r="CE21" s="19"/>
      <c r="CF21" s="20"/>
      <c r="CG21" s="20"/>
      <c r="CH21" s="30"/>
      <c r="CI21" s="20"/>
      <c r="CJ21" s="20"/>
      <c r="CK21" s="30"/>
      <c r="CL21" s="20"/>
      <c r="CM21" s="20"/>
      <c r="CN21" s="30"/>
      <c r="CO21" s="20"/>
      <c r="CP21" s="20"/>
      <c r="CQ21" s="30"/>
      <c r="CR21" s="20"/>
      <c r="CS21" s="20"/>
      <c r="CT21" s="30" t="s">
        <v>339</v>
      </c>
      <c r="CU21" s="20" t="s">
        <v>340</v>
      </c>
      <c r="CV21" s="20">
        <v>1495.05</v>
      </c>
      <c r="CW21" s="30"/>
      <c r="CX21" s="20"/>
      <c r="CY21" s="20"/>
      <c r="CZ21" s="30"/>
      <c r="DA21" s="20"/>
      <c r="DB21" s="20"/>
      <c r="DC21" s="17"/>
      <c r="DD21" s="17"/>
      <c r="DE21" s="19" t="s">
        <v>366</v>
      </c>
      <c r="DF21" s="20" t="s">
        <v>360</v>
      </c>
      <c r="DG21" s="20">
        <v>324.63</v>
      </c>
      <c r="DH21" s="19"/>
      <c r="DI21" s="20"/>
      <c r="DJ21" s="20"/>
      <c r="DK21" s="19"/>
      <c r="DL21" s="20"/>
      <c r="DM21" s="20"/>
      <c r="DN21" s="19"/>
      <c r="DO21" s="20"/>
      <c r="DP21" s="20"/>
      <c r="DQ21" s="19"/>
      <c r="DR21" s="20"/>
      <c r="DS21" s="20"/>
      <c r="DT21" s="19" t="s">
        <v>404</v>
      </c>
      <c r="DU21" s="20" t="s">
        <v>405</v>
      </c>
      <c r="DV21" s="20">
        <v>1062.99</v>
      </c>
      <c r="DW21" s="19"/>
      <c r="DX21" s="20"/>
      <c r="DY21" s="20"/>
      <c r="DZ21" s="19"/>
      <c r="EA21" s="20"/>
      <c r="EB21" s="20"/>
      <c r="EC21" s="19"/>
      <c r="ED21" s="20"/>
      <c r="EE21" s="20"/>
      <c r="EF21" s="19"/>
      <c r="EG21" s="20"/>
      <c r="EH21" s="20"/>
      <c r="EI21" s="19" t="s">
        <v>443</v>
      </c>
      <c r="EJ21" s="20" t="s">
        <v>447</v>
      </c>
      <c r="EK21" s="20">
        <v>5239.4</v>
      </c>
      <c r="EL21" s="19"/>
      <c r="EM21" s="20"/>
      <c r="EN21" s="20"/>
      <c r="EO21" s="20"/>
      <c r="EP21" s="20"/>
      <c r="EQ21" s="19" t="s">
        <v>558</v>
      </c>
      <c r="ER21" s="20" t="s">
        <v>480</v>
      </c>
      <c r="ES21" s="111">
        <v>1987.75</v>
      </c>
      <c r="ET21" s="19"/>
      <c r="EU21" s="20"/>
      <c r="EV21" s="20"/>
      <c r="EW21" s="19" t="s">
        <v>484</v>
      </c>
      <c r="EX21" s="20" t="s">
        <v>485</v>
      </c>
      <c r="EY21" s="111">
        <v>48280.69</v>
      </c>
      <c r="EZ21" s="19" t="s">
        <v>101</v>
      </c>
      <c r="FA21" s="20" t="s">
        <v>506</v>
      </c>
      <c r="FB21" s="112">
        <v>2925.68</v>
      </c>
      <c r="FC21" s="19" t="s">
        <v>509</v>
      </c>
      <c r="FD21" s="20" t="s">
        <v>510</v>
      </c>
      <c r="FE21" s="111">
        <v>69310.68</v>
      </c>
      <c r="FF21" s="19"/>
      <c r="FG21" s="20"/>
      <c r="FH21" s="20"/>
      <c r="FI21" s="19" t="s">
        <v>533</v>
      </c>
      <c r="FJ21" s="20" t="s">
        <v>534</v>
      </c>
      <c r="FK21" s="112">
        <v>819.02</v>
      </c>
      <c r="FL21" s="19" t="s">
        <v>486</v>
      </c>
      <c r="FM21" s="20" t="s">
        <v>561</v>
      </c>
      <c r="FN21" s="111">
        <v>6057.62</v>
      </c>
      <c r="FO21" s="19"/>
      <c r="FP21" s="20"/>
      <c r="FQ21" s="65"/>
      <c r="FR21" s="78" t="s">
        <v>548</v>
      </c>
      <c r="FS21" s="79" t="s">
        <v>554</v>
      </c>
      <c r="FT21" s="117">
        <v>3227.5</v>
      </c>
      <c r="FU21" s="78" t="s">
        <v>608</v>
      </c>
      <c r="FV21" s="65" t="s">
        <v>609</v>
      </c>
      <c r="FW21" s="119">
        <v>190</v>
      </c>
      <c r="FX21" s="19" t="s">
        <v>570</v>
      </c>
      <c r="FY21" s="20" t="s">
        <v>571</v>
      </c>
      <c r="FZ21" s="120">
        <v>17787</v>
      </c>
    </row>
    <row r="22" spans="1:182" ht="83.25" customHeight="1">
      <c r="A22" s="19"/>
      <c r="B22" s="19" t="s">
        <v>18</v>
      </c>
      <c r="C22" s="20">
        <v>44.95</v>
      </c>
      <c r="D22" s="19" t="s">
        <v>18</v>
      </c>
      <c r="E22" s="20">
        <v>44.95</v>
      </c>
      <c r="F22" s="19" t="s">
        <v>18</v>
      </c>
      <c r="G22" s="20">
        <v>44.95</v>
      </c>
      <c r="H22" s="19" t="s">
        <v>18</v>
      </c>
      <c r="I22" s="20">
        <v>44.95</v>
      </c>
      <c r="J22" s="19" t="s">
        <v>18</v>
      </c>
      <c r="K22" s="20">
        <v>44.95</v>
      </c>
      <c r="L22" s="19" t="s">
        <v>18</v>
      </c>
      <c r="M22" s="20">
        <v>44.95</v>
      </c>
      <c r="N22" s="19" t="s">
        <v>18</v>
      </c>
      <c r="O22" s="20">
        <v>44.95</v>
      </c>
      <c r="P22" s="19" t="s">
        <v>18</v>
      </c>
      <c r="Q22" s="20">
        <v>44.95</v>
      </c>
      <c r="R22" s="19" t="s">
        <v>18</v>
      </c>
      <c r="S22" s="21">
        <f t="shared" si="0"/>
        <v>359.59999999999997</v>
      </c>
      <c r="T22" s="19" t="s">
        <v>38</v>
      </c>
      <c r="U22" s="20"/>
      <c r="V22" s="20">
        <v>629.33</v>
      </c>
      <c r="W22" s="28"/>
      <c r="X22" s="20"/>
      <c r="Y22" s="20"/>
      <c r="Z22" s="19"/>
      <c r="AA22" s="20"/>
      <c r="AB22" s="20"/>
      <c r="AC22" s="19"/>
      <c r="AD22" s="20"/>
      <c r="AE22" s="20"/>
      <c r="AF22" s="20"/>
      <c r="AG22" s="19" t="s">
        <v>130</v>
      </c>
      <c r="AH22" s="20"/>
      <c r="AI22" s="20">
        <v>7686.79</v>
      </c>
      <c r="AJ22" s="19" t="s">
        <v>266</v>
      </c>
      <c r="AK22" s="20"/>
      <c r="AL22" s="20">
        <v>44.94</v>
      </c>
      <c r="AM22" s="19" t="s">
        <v>268</v>
      </c>
      <c r="AN22" s="20"/>
      <c r="AO22" s="20">
        <v>764.05</v>
      </c>
      <c r="AP22" s="19" t="s">
        <v>267</v>
      </c>
      <c r="AQ22" s="20"/>
      <c r="AR22" s="20">
        <v>44.94</v>
      </c>
      <c r="AS22" s="19" t="s">
        <v>266</v>
      </c>
      <c r="AT22" s="20"/>
      <c r="AU22" s="20">
        <v>44.94</v>
      </c>
      <c r="AV22" s="19" t="s">
        <v>266</v>
      </c>
      <c r="AW22" s="20"/>
      <c r="AX22" s="20">
        <v>44.94</v>
      </c>
      <c r="AY22" s="19"/>
      <c r="AZ22" s="20"/>
      <c r="BA22" s="20"/>
      <c r="BB22" s="19" t="s">
        <v>199</v>
      </c>
      <c r="BC22" s="20"/>
      <c r="BD22" s="27">
        <v>134.84</v>
      </c>
      <c r="BE22" s="19" t="s">
        <v>268</v>
      </c>
      <c r="BF22" s="20"/>
      <c r="BG22" s="20">
        <v>764.05</v>
      </c>
      <c r="BH22" s="19" t="s">
        <v>224</v>
      </c>
      <c r="BI22" s="20" t="s">
        <v>223</v>
      </c>
      <c r="BJ22" s="20">
        <v>68572.3</v>
      </c>
      <c r="BK22" s="19" t="s">
        <v>237</v>
      </c>
      <c r="BL22" s="20" t="s">
        <v>236</v>
      </c>
      <c r="BM22" s="20">
        <v>306.6</v>
      </c>
      <c r="BN22" s="19" t="s">
        <v>266</v>
      </c>
      <c r="BO22" s="20"/>
      <c r="BP22" s="20">
        <v>44.94</v>
      </c>
      <c r="BQ22" s="17"/>
      <c r="BR22" s="17"/>
      <c r="BS22" s="19"/>
      <c r="BT22" s="20"/>
      <c r="BU22" s="20"/>
      <c r="BV22" s="19" t="s">
        <v>280</v>
      </c>
      <c r="BW22" s="20" t="s">
        <v>281</v>
      </c>
      <c r="BX22" s="20">
        <v>180.46</v>
      </c>
      <c r="BY22" s="19"/>
      <c r="BZ22" s="20"/>
      <c r="CA22" s="20"/>
      <c r="CB22" s="19"/>
      <c r="CC22" s="20"/>
      <c r="CD22" s="20"/>
      <c r="CE22" s="19"/>
      <c r="CF22" s="20"/>
      <c r="CG22" s="20"/>
      <c r="CH22" s="19"/>
      <c r="CI22" s="20"/>
      <c r="CJ22" s="20"/>
      <c r="CK22" s="19"/>
      <c r="CL22" s="20"/>
      <c r="CM22" s="20"/>
      <c r="CN22" s="19"/>
      <c r="CO22" s="20"/>
      <c r="CP22" s="20"/>
      <c r="CQ22" s="19"/>
      <c r="CR22" s="20"/>
      <c r="CS22" s="20"/>
      <c r="CT22" s="22" t="s">
        <v>341</v>
      </c>
      <c r="CU22" s="24" t="s">
        <v>342</v>
      </c>
      <c r="CV22" s="20">
        <v>1206.52</v>
      </c>
      <c r="CW22" s="22"/>
      <c r="CX22" s="24"/>
      <c r="CY22" s="20"/>
      <c r="CZ22" s="22"/>
      <c r="DA22" s="24"/>
      <c r="DB22" s="20"/>
      <c r="DC22" s="17"/>
      <c r="DD22" s="17"/>
      <c r="DE22" s="22" t="s">
        <v>273</v>
      </c>
      <c r="DF22" s="24" t="s">
        <v>367</v>
      </c>
      <c r="DG22" s="20">
        <v>2894.62</v>
      </c>
      <c r="DH22" s="22"/>
      <c r="DI22" s="24"/>
      <c r="DJ22" s="20"/>
      <c r="DK22" s="22"/>
      <c r="DL22" s="24"/>
      <c r="DM22" s="20"/>
      <c r="DN22" s="22"/>
      <c r="DO22" s="24"/>
      <c r="DP22" s="20"/>
      <c r="DQ22" s="22"/>
      <c r="DR22" s="24"/>
      <c r="DS22" s="20"/>
      <c r="DT22" s="22" t="s">
        <v>406</v>
      </c>
      <c r="DU22" s="24" t="s">
        <v>407</v>
      </c>
      <c r="DV22" s="20">
        <v>1843.98</v>
      </c>
      <c r="DW22" s="22"/>
      <c r="DX22" s="24"/>
      <c r="DY22" s="20"/>
      <c r="DZ22" s="22"/>
      <c r="EA22" s="24"/>
      <c r="EB22" s="20"/>
      <c r="EC22" s="22"/>
      <c r="ED22" s="24"/>
      <c r="EE22" s="20"/>
      <c r="EF22" s="22"/>
      <c r="EG22" s="24"/>
      <c r="EH22" s="20"/>
      <c r="EI22" s="22" t="s">
        <v>448</v>
      </c>
      <c r="EJ22" s="24" t="s">
        <v>449</v>
      </c>
      <c r="EK22" s="20">
        <v>4288.8</v>
      </c>
      <c r="EL22" s="22"/>
      <c r="EM22" s="24"/>
      <c r="EN22" s="20"/>
      <c r="EO22" s="20"/>
      <c r="EP22" s="20"/>
      <c r="EQ22" s="22" t="s">
        <v>605</v>
      </c>
      <c r="ER22" s="24" t="s">
        <v>481</v>
      </c>
      <c r="ES22" s="111">
        <v>19542.53</v>
      </c>
      <c r="ET22" s="22"/>
      <c r="EU22" s="24"/>
      <c r="EV22" s="20"/>
      <c r="EW22" s="22" t="s">
        <v>486</v>
      </c>
      <c r="EX22" s="24" t="s">
        <v>487</v>
      </c>
      <c r="EY22" s="111">
        <v>59549.24</v>
      </c>
      <c r="EZ22" s="22" t="s">
        <v>544</v>
      </c>
      <c r="FA22" s="24" t="s">
        <v>545</v>
      </c>
      <c r="FB22" s="20"/>
      <c r="FC22" s="22" t="s">
        <v>511</v>
      </c>
      <c r="FD22" s="24" t="s">
        <v>512</v>
      </c>
      <c r="FE22" s="111">
        <v>172.27</v>
      </c>
      <c r="FF22" s="22"/>
      <c r="FG22" s="24"/>
      <c r="FH22" s="20"/>
      <c r="FI22" s="22" t="s">
        <v>601</v>
      </c>
      <c r="FJ22" s="24" t="s">
        <v>602</v>
      </c>
      <c r="FK22" s="111">
        <v>11381.02</v>
      </c>
      <c r="FL22" s="28" t="s">
        <v>562</v>
      </c>
      <c r="FM22" s="20" t="s">
        <v>564</v>
      </c>
      <c r="FN22" s="111">
        <v>1042.08</v>
      </c>
      <c r="FO22" s="22"/>
      <c r="FP22" s="24"/>
      <c r="FQ22" s="65"/>
      <c r="FR22" s="78" t="s">
        <v>549</v>
      </c>
      <c r="FS22" s="79" t="s">
        <v>554</v>
      </c>
      <c r="FT22" s="117">
        <v>2259.26</v>
      </c>
      <c r="FU22" s="78"/>
      <c r="FV22" s="79"/>
      <c r="FW22" s="78"/>
      <c r="FX22" s="78" t="s">
        <v>573</v>
      </c>
      <c r="FY22" s="65" t="s">
        <v>574</v>
      </c>
      <c r="FZ22" s="122">
        <v>48727.85</v>
      </c>
    </row>
    <row r="23" spans="1:182" ht="33.75">
      <c r="A23" s="19"/>
      <c r="B23" s="19" t="s">
        <v>18</v>
      </c>
      <c r="C23" s="20">
        <v>629.33</v>
      </c>
      <c r="D23" s="19" t="s">
        <v>18</v>
      </c>
      <c r="E23" s="20">
        <v>629.33</v>
      </c>
      <c r="F23" s="19" t="s">
        <v>18</v>
      </c>
      <c r="G23" s="20">
        <v>629.33</v>
      </c>
      <c r="H23" s="19" t="s">
        <v>18</v>
      </c>
      <c r="I23" s="20">
        <v>629.33</v>
      </c>
      <c r="J23" s="19" t="s">
        <v>18</v>
      </c>
      <c r="K23" s="20">
        <v>629.33</v>
      </c>
      <c r="L23" s="19" t="s">
        <v>18</v>
      </c>
      <c r="M23" s="20">
        <v>629.33</v>
      </c>
      <c r="N23" s="19" t="s">
        <v>18</v>
      </c>
      <c r="O23" s="20">
        <v>629.33</v>
      </c>
      <c r="P23" s="19" t="s">
        <v>18</v>
      </c>
      <c r="Q23" s="20">
        <v>629.33</v>
      </c>
      <c r="R23" s="19" t="s">
        <v>18</v>
      </c>
      <c r="S23" s="21">
        <f t="shared" si="0"/>
        <v>5034.64</v>
      </c>
      <c r="T23" s="19" t="s">
        <v>39</v>
      </c>
      <c r="U23" s="20"/>
      <c r="V23" s="20">
        <v>44.95</v>
      </c>
      <c r="W23" s="19"/>
      <c r="X23" s="20"/>
      <c r="Y23" s="20"/>
      <c r="Z23" s="19"/>
      <c r="AA23" s="20"/>
      <c r="AB23" s="20"/>
      <c r="AC23" s="19"/>
      <c r="AD23" s="20"/>
      <c r="AE23" s="20"/>
      <c r="AF23" s="20"/>
      <c r="AG23" s="19" t="s">
        <v>266</v>
      </c>
      <c r="AH23" s="20"/>
      <c r="AI23" s="20">
        <v>44.94</v>
      </c>
      <c r="AJ23" s="19" t="s">
        <v>267</v>
      </c>
      <c r="AK23" s="20"/>
      <c r="AL23" s="20">
        <v>44.94</v>
      </c>
      <c r="AM23" s="19" t="s">
        <v>199</v>
      </c>
      <c r="AN23" s="20"/>
      <c r="AO23" s="27">
        <v>134.84</v>
      </c>
      <c r="AP23" s="19" t="s">
        <v>199</v>
      </c>
      <c r="AQ23" s="20"/>
      <c r="AR23" s="27">
        <v>134.84</v>
      </c>
      <c r="AS23" s="19" t="s">
        <v>267</v>
      </c>
      <c r="AT23" s="20"/>
      <c r="AU23" s="20">
        <v>44.94</v>
      </c>
      <c r="AV23" s="19" t="s">
        <v>267</v>
      </c>
      <c r="AW23" s="20"/>
      <c r="AX23" s="20">
        <v>44.94</v>
      </c>
      <c r="AY23" s="19"/>
      <c r="AZ23" s="20"/>
      <c r="BA23" s="27"/>
      <c r="BB23" s="19"/>
      <c r="BC23" s="20"/>
      <c r="BD23" s="27"/>
      <c r="BE23" s="19" t="s">
        <v>199</v>
      </c>
      <c r="BF23" s="20"/>
      <c r="BG23" s="27">
        <v>134.84</v>
      </c>
      <c r="BH23" s="19" t="s">
        <v>225</v>
      </c>
      <c r="BI23" s="20" t="s">
        <v>227</v>
      </c>
      <c r="BJ23" s="27">
        <v>2186.8</v>
      </c>
      <c r="BK23" s="19" t="s">
        <v>229</v>
      </c>
      <c r="BL23" s="20" t="s">
        <v>238</v>
      </c>
      <c r="BM23" s="20">
        <v>1644.35</v>
      </c>
      <c r="BN23" s="19" t="s">
        <v>267</v>
      </c>
      <c r="BO23" s="20"/>
      <c r="BP23" s="20">
        <v>44.94</v>
      </c>
      <c r="BQ23" s="17"/>
      <c r="BR23" s="17"/>
      <c r="BS23" s="19"/>
      <c r="BT23" s="20"/>
      <c r="BU23" s="27"/>
      <c r="BV23" s="22" t="s">
        <v>280</v>
      </c>
      <c r="BW23" s="22" t="s">
        <v>282</v>
      </c>
      <c r="BX23" s="20">
        <v>180.46</v>
      </c>
      <c r="BY23" s="22"/>
      <c r="BZ23" s="22"/>
      <c r="CA23" s="20"/>
      <c r="CB23" s="22"/>
      <c r="CC23" s="22"/>
      <c r="CD23" s="20"/>
      <c r="CE23" s="22"/>
      <c r="CF23" s="22"/>
      <c r="CG23" s="20"/>
      <c r="CH23" s="22"/>
      <c r="CI23" s="22"/>
      <c r="CJ23" s="20"/>
      <c r="CK23" s="22"/>
      <c r="CL23" s="22"/>
      <c r="CM23" s="20"/>
      <c r="CN23" s="22"/>
      <c r="CO23" s="22"/>
      <c r="CP23" s="20"/>
      <c r="CQ23" s="22"/>
      <c r="CR23" s="22"/>
      <c r="CS23" s="20"/>
      <c r="CT23" s="22" t="s">
        <v>343</v>
      </c>
      <c r="CU23" s="22" t="s">
        <v>342</v>
      </c>
      <c r="CV23" s="20">
        <v>180.46</v>
      </c>
      <c r="CW23" s="22"/>
      <c r="CX23" s="22"/>
      <c r="CY23" s="20"/>
      <c r="CZ23" s="22"/>
      <c r="DA23" s="22"/>
      <c r="DB23" s="20"/>
      <c r="DC23" s="17"/>
      <c r="DD23" s="17"/>
      <c r="DE23" s="22" t="s">
        <v>276</v>
      </c>
      <c r="DF23" s="22" t="s">
        <v>367</v>
      </c>
      <c r="DG23" s="20">
        <v>681.4</v>
      </c>
      <c r="DH23" s="22"/>
      <c r="DI23" s="22"/>
      <c r="DJ23" s="20"/>
      <c r="DK23" s="22"/>
      <c r="DL23" s="22"/>
      <c r="DM23" s="20"/>
      <c r="DN23" s="22"/>
      <c r="DO23" s="22"/>
      <c r="DP23" s="20"/>
      <c r="DQ23" s="22"/>
      <c r="DR23" s="22"/>
      <c r="DS23" s="20"/>
      <c r="DT23" s="22" t="s">
        <v>408</v>
      </c>
      <c r="DU23" s="22" t="s">
        <v>409</v>
      </c>
      <c r="DV23" s="20">
        <v>34553.63</v>
      </c>
      <c r="DW23" s="22"/>
      <c r="DX23" s="22"/>
      <c r="DY23" s="20"/>
      <c r="DZ23" s="22"/>
      <c r="EA23" s="22"/>
      <c r="EB23" s="20"/>
      <c r="EC23" s="22"/>
      <c r="ED23" s="22"/>
      <c r="EE23" s="20"/>
      <c r="EF23" s="22"/>
      <c r="EG23" s="22"/>
      <c r="EH23" s="20"/>
      <c r="EI23" s="22"/>
      <c r="EJ23" s="22"/>
      <c r="EK23" s="20"/>
      <c r="EL23" s="22"/>
      <c r="EM23" s="22"/>
      <c r="EN23" s="20"/>
      <c r="EO23" s="20"/>
      <c r="EP23" s="20"/>
      <c r="EQ23" s="22"/>
      <c r="ER23" s="22"/>
      <c r="ES23" s="20"/>
      <c r="ET23" s="22"/>
      <c r="EU23" s="22"/>
      <c r="EV23" s="20"/>
      <c r="EW23" s="22" t="s">
        <v>488</v>
      </c>
      <c r="EX23" s="22" t="s">
        <v>489</v>
      </c>
      <c r="EY23" s="112">
        <v>121.35</v>
      </c>
      <c r="EZ23" s="22"/>
      <c r="FA23" s="22"/>
      <c r="FB23" s="20"/>
      <c r="FC23" s="22" t="s">
        <v>513</v>
      </c>
      <c r="FD23" s="22" t="s">
        <v>514</v>
      </c>
      <c r="FE23" s="112">
        <v>3939.98</v>
      </c>
      <c r="FF23" s="22"/>
      <c r="FG23" s="22"/>
      <c r="FH23" s="20"/>
      <c r="FI23" s="22" t="s">
        <v>603</v>
      </c>
      <c r="FJ23" s="22" t="s">
        <v>604</v>
      </c>
      <c r="FK23" s="111">
        <v>726.2</v>
      </c>
      <c r="FL23" s="22"/>
      <c r="FM23" s="22"/>
      <c r="FN23" s="20"/>
      <c r="FO23" s="22"/>
      <c r="FP23" s="22"/>
      <c r="FQ23" s="65"/>
      <c r="FR23" s="78" t="s">
        <v>550</v>
      </c>
      <c r="FS23" s="78" t="s">
        <v>551</v>
      </c>
      <c r="FT23" s="119">
        <v>599.85</v>
      </c>
      <c r="FU23" s="78"/>
      <c r="FV23" s="78"/>
      <c r="FW23" s="78"/>
      <c r="FX23" s="65" t="s">
        <v>575</v>
      </c>
      <c r="FY23" s="65" t="s">
        <v>574</v>
      </c>
      <c r="FZ23" s="122">
        <v>11052.68</v>
      </c>
    </row>
    <row r="24" spans="1:182" ht="33.75">
      <c r="A24" s="19"/>
      <c r="B24" s="19" t="s">
        <v>18</v>
      </c>
      <c r="C24" s="20">
        <v>44.95</v>
      </c>
      <c r="D24" s="19" t="s">
        <v>18</v>
      </c>
      <c r="E24" s="20">
        <v>44.95</v>
      </c>
      <c r="F24" s="19" t="s">
        <v>18</v>
      </c>
      <c r="G24" s="20">
        <v>44.95</v>
      </c>
      <c r="H24" s="19" t="s">
        <v>18</v>
      </c>
      <c r="I24" s="20">
        <v>44.95</v>
      </c>
      <c r="J24" s="19" t="s">
        <v>18</v>
      </c>
      <c r="K24" s="20">
        <v>44.95</v>
      </c>
      <c r="L24" s="19" t="s">
        <v>18</v>
      </c>
      <c r="M24" s="20">
        <v>44.95</v>
      </c>
      <c r="N24" s="19" t="s">
        <v>18</v>
      </c>
      <c r="O24" s="20">
        <v>44.95</v>
      </c>
      <c r="P24" s="19" t="s">
        <v>18</v>
      </c>
      <c r="Q24" s="20">
        <v>44.95</v>
      </c>
      <c r="R24" s="19" t="s">
        <v>18</v>
      </c>
      <c r="S24" s="21">
        <f t="shared" si="0"/>
        <v>359.59999999999997</v>
      </c>
      <c r="T24" s="19" t="s">
        <v>40</v>
      </c>
      <c r="U24" s="20"/>
      <c r="V24" s="20">
        <v>44.95</v>
      </c>
      <c r="W24" s="19"/>
      <c r="X24" s="20"/>
      <c r="Y24" s="20"/>
      <c r="Z24" s="19"/>
      <c r="AA24" s="20"/>
      <c r="AB24" s="20"/>
      <c r="AC24" s="19"/>
      <c r="AD24" s="20"/>
      <c r="AE24" s="20"/>
      <c r="AF24" s="20"/>
      <c r="AG24" s="19" t="s">
        <v>267</v>
      </c>
      <c r="AH24" s="20"/>
      <c r="AI24" s="20">
        <v>44.94</v>
      </c>
      <c r="AJ24" s="19" t="s">
        <v>199</v>
      </c>
      <c r="AK24" s="20"/>
      <c r="AL24" s="20">
        <v>134.84</v>
      </c>
      <c r="AM24" s="19"/>
      <c r="AN24" s="20"/>
      <c r="AO24" s="20"/>
      <c r="AP24" s="19"/>
      <c r="AQ24" s="20"/>
      <c r="AR24" s="20"/>
      <c r="AS24" s="19" t="s">
        <v>199</v>
      </c>
      <c r="AT24" s="20"/>
      <c r="AU24" s="27">
        <v>134.84</v>
      </c>
      <c r="AV24" s="19" t="s">
        <v>268</v>
      </c>
      <c r="AW24" s="20"/>
      <c r="AX24" s="20">
        <v>764.05</v>
      </c>
      <c r="AY24" s="19"/>
      <c r="AZ24" s="20"/>
      <c r="BA24" s="20"/>
      <c r="BB24" s="19"/>
      <c r="BC24" s="20"/>
      <c r="BD24" s="20"/>
      <c r="BE24" s="19"/>
      <c r="BF24" s="20"/>
      <c r="BG24" s="20"/>
      <c r="BH24" s="19" t="s">
        <v>219</v>
      </c>
      <c r="BI24" s="20" t="s">
        <v>228</v>
      </c>
      <c r="BJ24" s="20">
        <v>1064.66</v>
      </c>
      <c r="BK24" s="19" t="s">
        <v>219</v>
      </c>
      <c r="BL24" s="20" t="s">
        <v>239</v>
      </c>
      <c r="BM24" s="20">
        <v>1064.6</v>
      </c>
      <c r="BN24" s="19" t="s">
        <v>268</v>
      </c>
      <c r="BO24" s="20"/>
      <c r="BP24" s="20">
        <v>764.05</v>
      </c>
      <c r="BQ24" s="17"/>
      <c r="BR24" s="17"/>
      <c r="BS24" s="19"/>
      <c r="BT24" s="20"/>
      <c r="BU24" s="20"/>
      <c r="BV24" s="19" t="s">
        <v>283</v>
      </c>
      <c r="BW24" s="20" t="s">
        <v>282</v>
      </c>
      <c r="BX24" s="20">
        <v>164.65</v>
      </c>
      <c r="BY24" s="19"/>
      <c r="BZ24" s="20"/>
      <c r="CA24" s="20"/>
      <c r="CB24" s="19"/>
      <c r="CC24" s="20"/>
      <c r="CD24" s="20"/>
      <c r="CE24" s="19"/>
      <c r="CF24" s="20"/>
      <c r="CG24" s="20"/>
      <c r="CH24" s="19"/>
      <c r="CI24" s="20"/>
      <c r="CJ24" s="20"/>
      <c r="CK24" s="19"/>
      <c r="CL24" s="20"/>
      <c r="CM24" s="20"/>
      <c r="CN24" s="19"/>
      <c r="CO24" s="20"/>
      <c r="CP24" s="20"/>
      <c r="CQ24" s="19"/>
      <c r="CR24" s="20"/>
      <c r="CS24" s="20"/>
      <c r="CT24" s="19" t="s">
        <v>270</v>
      </c>
      <c r="CU24" s="20"/>
      <c r="CV24" s="20">
        <v>241.82</v>
      </c>
      <c r="CW24" s="19"/>
      <c r="CX24" s="20"/>
      <c r="CY24" s="20"/>
      <c r="CZ24" s="19"/>
      <c r="DA24" s="20"/>
      <c r="DB24" s="20"/>
      <c r="DC24" s="17"/>
      <c r="DD24" s="17"/>
      <c r="DE24" s="19" t="s">
        <v>277</v>
      </c>
      <c r="DF24" s="20" t="s">
        <v>367</v>
      </c>
      <c r="DG24" s="20">
        <v>3129.69</v>
      </c>
      <c r="DH24" s="19"/>
      <c r="DI24" s="20"/>
      <c r="DJ24" s="20"/>
      <c r="DK24" s="19"/>
      <c r="DL24" s="20"/>
      <c r="DM24" s="20"/>
      <c r="DN24" s="19"/>
      <c r="DO24" s="20"/>
      <c r="DP24" s="20"/>
      <c r="DQ24" s="19"/>
      <c r="DR24" s="20"/>
      <c r="DS24" s="20"/>
      <c r="DT24" s="19" t="s">
        <v>410</v>
      </c>
      <c r="DU24" s="20" t="s">
        <v>411</v>
      </c>
      <c r="DV24" s="20">
        <v>797.2</v>
      </c>
      <c r="DW24" s="19"/>
      <c r="DX24" s="20"/>
      <c r="DY24" s="20"/>
      <c r="DZ24" s="19"/>
      <c r="EA24" s="20"/>
      <c r="EB24" s="20"/>
      <c r="EC24" s="19"/>
      <c r="ED24" s="20"/>
      <c r="EE24" s="20"/>
      <c r="EF24" s="19"/>
      <c r="EG24" s="20"/>
      <c r="EH24" s="20"/>
      <c r="EI24" s="19"/>
      <c r="EJ24" s="20"/>
      <c r="EK24" s="20"/>
      <c r="EL24" s="19"/>
      <c r="EM24" s="20"/>
      <c r="EN24" s="20"/>
      <c r="EO24" s="20"/>
      <c r="EP24" s="20"/>
      <c r="EQ24" s="19"/>
      <c r="ER24" s="20"/>
      <c r="ES24" s="20"/>
      <c r="ET24" s="19"/>
      <c r="EU24" s="20"/>
      <c r="EV24" s="20"/>
      <c r="EW24" s="19" t="s">
        <v>490</v>
      </c>
      <c r="EX24" s="20" t="s">
        <v>491</v>
      </c>
      <c r="EY24" s="112">
        <v>2200</v>
      </c>
      <c r="EZ24" s="19"/>
      <c r="FA24" s="20"/>
      <c r="FB24" s="20"/>
      <c r="FC24" s="19" t="s">
        <v>515</v>
      </c>
      <c r="FD24" s="20" t="s">
        <v>516</v>
      </c>
      <c r="FE24" s="112">
        <v>2063.47</v>
      </c>
      <c r="FF24" s="19"/>
      <c r="FG24" s="20"/>
      <c r="FH24" s="20"/>
      <c r="FI24" s="19"/>
      <c r="FJ24" s="20"/>
      <c r="FK24" s="20"/>
      <c r="FL24" s="19"/>
      <c r="FM24" s="20"/>
      <c r="FN24" s="20"/>
      <c r="FO24" s="19"/>
      <c r="FP24" s="20"/>
      <c r="FQ24" s="65"/>
      <c r="FR24" s="78" t="s">
        <v>552</v>
      </c>
      <c r="FS24" s="78" t="s">
        <v>553</v>
      </c>
      <c r="FT24" s="117">
        <v>242.06</v>
      </c>
      <c r="FU24" s="78"/>
      <c r="FV24" s="78"/>
      <c r="FW24" s="78"/>
      <c r="FX24" s="78" t="s">
        <v>576</v>
      </c>
      <c r="FY24" s="65" t="s">
        <v>577</v>
      </c>
      <c r="FZ24" s="122">
        <v>2868.24</v>
      </c>
    </row>
    <row r="25" spans="1:182" ht="37.5" customHeight="1">
      <c r="A25" s="19"/>
      <c r="B25" s="19" t="s">
        <v>18</v>
      </c>
      <c r="C25" s="20">
        <v>44.95</v>
      </c>
      <c r="D25" s="19" t="s">
        <v>18</v>
      </c>
      <c r="E25" s="20">
        <v>44.95</v>
      </c>
      <c r="F25" s="19" t="s">
        <v>18</v>
      </c>
      <c r="G25" s="20">
        <v>44.95</v>
      </c>
      <c r="H25" s="19" t="s">
        <v>18</v>
      </c>
      <c r="I25" s="20">
        <v>44.95</v>
      </c>
      <c r="J25" s="19" t="s">
        <v>18</v>
      </c>
      <c r="K25" s="20">
        <v>44.95</v>
      </c>
      <c r="L25" s="19" t="s">
        <v>18</v>
      </c>
      <c r="M25" s="20">
        <v>44.95</v>
      </c>
      <c r="N25" s="19" t="s">
        <v>18</v>
      </c>
      <c r="O25" s="20">
        <v>44.95</v>
      </c>
      <c r="P25" s="19" t="s">
        <v>18</v>
      </c>
      <c r="Q25" s="20">
        <v>44.95</v>
      </c>
      <c r="R25" s="19" t="s">
        <v>18</v>
      </c>
      <c r="S25" s="21">
        <f t="shared" si="0"/>
        <v>359.59999999999997</v>
      </c>
      <c r="T25" s="19" t="s">
        <v>43</v>
      </c>
      <c r="U25" s="20"/>
      <c r="V25" s="20">
        <v>449.52</v>
      </c>
      <c r="W25" s="19"/>
      <c r="X25" s="20"/>
      <c r="Y25" s="20"/>
      <c r="Z25" s="19"/>
      <c r="AA25" s="20"/>
      <c r="AB25" s="20"/>
      <c r="AC25" s="19"/>
      <c r="AD25" s="20"/>
      <c r="AE25" s="20"/>
      <c r="AF25" s="20"/>
      <c r="AG25" s="19" t="s">
        <v>199</v>
      </c>
      <c r="AH25" s="20"/>
      <c r="AI25" s="20">
        <v>134.84</v>
      </c>
      <c r="AJ25" s="19"/>
      <c r="AK25" s="20"/>
      <c r="AL25" s="20"/>
      <c r="AM25" s="19"/>
      <c r="AN25" s="20"/>
      <c r="AO25" s="20"/>
      <c r="AP25" s="19"/>
      <c r="AQ25" s="20"/>
      <c r="AR25" s="20"/>
      <c r="AS25" s="19"/>
      <c r="AT25" s="20"/>
      <c r="AU25" s="20"/>
      <c r="AV25" s="19" t="s">
        <v>199</v>
      </c>
      <c r="AW25" s="20"/>
      <c r="AX25" s="27">
        <v>134.84</v>
      </c>
      <c r="AY25" s="19"/>
      <c r="AZ25" s="20"/>
      <c r="BA25" s="20"/>
      <c r="BB25" s="19"/>
      <c r="BC25" s="20"/>
      <c r="BD25" s="20"/>
      <c r="BE25" s="19"/>
      <c r="BF25" s="20"/>
      <c r="BG25" s="20"/>
      <c r="BH25" s="19" t="s">
        <v>229</v>
      </c>
      <c r="BI25" s="20" t="s">
        <v>230</v>
      </c>
      <c r="BJ25" s="20">
        <v>581.82</v>
      </c>
      <c r="BK25" s="19" t="s">
        <v>240</v>
      </c>
      <c r="BL25" s="20" t="s">
        <v>241</v>
      </c>
      <c r="BM25" s="20">
        <v>96.97</v>
      </c>
      <c r="BN25" s="19" t="s">
        <v>199</v>
      </c>
      <c r="BO25" s="20"/>
      <c r="BP25" s="27">
        <v>134.84</v>
      </c>
      <c r="BQ25" s="17"/>
      <c r="BR25" s="17"/>
      <c r="BS25" s="19"/>
      <c r="BT25" s="20"/>
      <c r="BU25" s="20"/>
      <c r="BV25" s="19" t="s">
        <v>284</v>
      </c>
      <c r="BW25" s="20" t="s">
        <v>285</v>
      </c>
      <c r="BX25" s="20">
        <v>6007.26</v>
      </c>
      <c r="BY25" s="19"/>
      <c r="BZ25" s="20"/>
      <c r="CA25" s="20"/>
      <c r="CB25" s="19"/>
      <c r="CC25" s="20"/>
      <c r="CD25" s="20"/>
      <c r="CE25" s="19"/>
      <c r="CF25" s="20"/>
      <c r="CG25" s="20"/>
      <c r="CH25" s="19"/>
      <c r="CI25" s="20"/>
      <c r="CJ25" s="20"/>
      <c r="CK25" s="19"/>
      <c r="CL25" s="20"/>
      <c r="CM25" s="20"/>
      <c r="CN25" s="19"/>
      <c r="CO25" s="20"/>
      <c r="CP25" s="20"/>
      <c r="CQ25" s="19"/>
      <c r="CR25" s="20"/>
      <c r="CS25" s="20"/>
      <c r="CT25" s="19"/>
      <c r="CU25" s="20"/>
      <c r="CV25" s="20"/>
      <c r="CW25" s="19"/>
      <c r="CX25" s="20"/>
      <c r="CY25" s="20"/>
      <c r="CZ25" s="19"/>
      <c r="DA25" s="20"/>
      <c r="DB25" s="20"/>
      <c r="DC25" s="17"/>
      <c r="DD25" s="17"/>
      <c r="DE25" s="19" t="s">
        <v>370</v>
      </c>
      <c r="DF25" s="20" t="s">
        <v>371</v>
      </c>
      <c r="DG25" s="20">
        <v>336.35</v>
      </c>
      <c r="DH25" s="19"/>
      <c r="DI25" s="20"/>
      <c r="DJ25" s="20"/>
      <c r="DK25" s="19"/>
      <c r="DL25" s="20"/>
      <c r="DM25" s="20"/>
      <c r="DN25" s="19"/>
      <c r="DO25" s="20"/>
      <c r="DP25" s="20"/>
      <c r="DQ25" s="19"/>
      <c r="DR25" s="20"/>
      <c r="DS25" s="20"/>
      <c r="DT25" s="19"/>
      <c r="DU25" s="20"/>
      <c r="DV25" s="20"/>
      <c r="DW25" s="19"/>
      <c r="DX25" s="20"/>
      <c r="DY25" s="20"/>
      <c r="DZ25" s="19"/>
      <c r="EA25" s="20"/>
      <c r="EB25" s="20"/>
      <c r="EC25" s="19"/>
      <c r="ED25" s="20"/>
      <c r="EE25" s="20"/>
      <c r="EF25" s="19"/>
      <c r="EG25" s="20"/>
      <c r="EH25" s="20"/>
      <c r="EI25" s="19"/>
      <c r="EJ25" s="20"/>
      <c r="EK25" s="20"/>
      <c r="EL25" s="19"/>
      <c r="EM25" s="20"/>
      <c r="EN25" s="20"/>
      <c r="EO25" s="20"/>
      <c r="EP25" s="20"/>
      <c r="EQ25" s="19"/>
      <c r="ER25" s="20"/>
      <c r="ES25" s="20"/>
      <c r="ET25" s="19"/>
      <c r="EU25" s="20"/>
      <c r="EV25" s="20"/>
      <c r="EW25" s="19" t="s">
        <v>492</v>
      </c>
      <c r="EX25" s="20" t="s">
        <v>493</v>
      </c>
      <c r="EY25" s="111">
        <v>988.32</v>
      </c>
      <c r="EZ25" s="19"/>
      <c r="FA25" s="20"/>
      <c r="FB25" s="20"/>
      <c r="FC25" s="19" t="s">
        <v>517</v>
      </c>
      <c r="FD25" s="20" t="s">
        <v>518</v>
      </c>
      <c r="FE25" s="112">
        <v>68.46</v>
      </c>
      <c r="FF25" s="19"/>
      <c r="FG25" s="20"/>
      <c r="FH25" s="20"/>
      <c r="FI25" s="19"/>
      <c r="FJ25" s="20"/>
      <c r="FK25" s="20"/>
      <c r="FL25" s="19"/>
      <c r="FM25" s="20"/>
      <c r="FN25" s="20"/>
      <c r="FO25" s="19"/>
      <c r="FP25" s="20"/>
      <c r="FQ25" s="65"/>
      <c r="FR25" s="78" t="s">
        <v>555</v>
      </c>
      <c r="FS25" s="78" t="s">
        <v>556</v>
      </c>
      <c r="FT25" s="119">
        <v>1344.06</v>
      </c>
      <c r="FU25" s="78"/>
      <c r="FV25" s="78"/>
      <c r="FW25" s="78"/>
      <c r="FX25" s="65" t="s">
        <v>578</v>
      </c>
      <c r="FY25" s="65" t="s">
        <v>579</v>
      </c>
      <c r="FZ25" s="122">
        <v>11088.68</v>
      </c>
    </row>
    <row r="26" spans="1:182" ht="33.75">
      <c r="A26" s="19"/>
      <c r="B26" s="19" t="s">
        <v>18</v>
      </c>
      <c r="C26" s="20">
        <v>449.52</v>
      </c>
      <c r="D26" s="19" t="s">
        <v>18</v>
      </c>
      <c r="E26" s="20">
        <v>449.52</v>
      </c>
      <c r="F26" s="19" t="s">
        <v>18</v>
      </c>
      <c r="G26" s="20">
        <v>449.52</v>
      </c>
      <c r="H26" s="19" t="s">
        <v>18</v>
      </c>
      <c r="I26" s="20">
        <v>449.52</v>
      </c>
      <c r="J26" s="19" t="s">
        <v>18</v>
      </c>
      <c r="K26" s="20">
        <v>449.52</v>
      </c>
      <c r="L26" s="19" t="s">
        <v>18</v>
      </c>
      <c r="M26" s="20">
        <v>449.52</v>
      </c>
      <c r="N26" s="19" t="s">
        <v>18</v>
      </c>
      <c r="O26" s="20">
        <v>449.52</v>
      </c>
      <c r="P26" s="19" t="s">
        <v>18</v>
      </c>
      <c r="Q26" s="20">
        <v>449.52</v>
      </c>
      <c r="R26" s="19" t="s">
        <v>18</v>
      </c>
      <c r="S26" s="21">
        <f t="shared" si="0"/>
        <v>3596.16</v>
      </c>
      <c r="T26" s="19" t="s">
        <v>42</v>
      </c>
      <c r="U26" s="20"/>
      <c r="V26" s="20">
        <v>1258.66</v>
      </c>
      <c r="W26" s="19"/>
      <c r="X26" s="20"/>
      <c r="Y26" s="20"/>
      <c r="Z26" s="19"/>
      <c r="AA26" s="20"/>
      <c r="AB26" s="20"/>
      <c r="AC26" s="19"/>
      <c r="AD26" s="20"/>
      <c r="AE26" s="20"/>
      <c r="AF26" s="20"/>
      <c r="AG26" s="19"/>
      <c r="AH26" s="20"/>
      <c r="AI26" s="20"/>
      <c r="AJ26" s="19"/>
      <c r="AK26" s="20"/>
      <c r="AL26" s="20"/>
      <c r="AM26" s="19"/>
      <c r="AN26" s="20"/>
      <c r="AO26" s="20"/>
      <c r="AP26" s="19"/>
      <c r="AQ26" s="20"/>
      <c r="AR26" s="20"/>
      <c r="AS26" s="19"/>
      <c r="AT26" s="20"/>
      <c r="AU26" s="20"/>
      <c r="AV26" s="19"/>
      <c r="AW26" s="20"/>
      <c r="AX26" s="20"/>
      <c r="AY26" s="19"/>
      <c r="AZ26" s="20"/>
      <c r="BA26" s="20"/>
      <c r="BB26" s="19"/>
      <c r="BC26" s="20"/>
      <c r="BD26" s="20"/>
      <c r="BE26" s="19"/>
      <c r="BF26" s="20"/>
      <c r="BG26" s="20"/>
      <c r="BH26" s="19" t="s">
        <v>266</v>
      </c>
      <c r="BI26" s="20"/>
      <c r="BJ26" s="20">
        <v>44.94</v>
      </c>
      <c r="BK26" s="19" t="s">
        <v>240</v>
      </c>
      <c r="BL26" s="20" t="s">
        <v>241</v>
      </c>
      <c r="BM26" s="20">
        <v>96.97</v>
      </c>
      <c r="BN26" s="19"/>
      <c r="BO26" s="20"/>
      <c r="BP26" s="20"/>
      <c r="BQ26" s="17"/>
      <c r="BR26" s="17"/>
      <c r="BS26" s="19"/>
      <c r="BT26" s="20"/>
      <c r="BU26" s="20"/>
      <c r="BV26" s="22" t="s">
        <v>262</v>
      </c>
      <c r="BW26" s="22"/>
      <c r="BX26" s="20">
        <v>150.72</v>
      </c>
      <c r="BY26" s="22" t="s">
        <v>262</v>
      </c>
      <c r="BZ26" s="22"/>
      <c r="CA26" s="20">
        <v>150.72</v>
      </c>
      <c r="CB26" s="22" t="s">
        <v>262</v>
      </c>
      <c r="CC26" s="22"/>
      <c r="CD26" s="20">
        <v>150.72</v>
      </c>
      <c r="CE26" s="22" t="s">
        <v>262</v>
      </c>
      <c r="CF26" s="22"/>
      <c r="CG26" s="20">
        <v>150.72</v>
      </c>
      <c r="CH26" s="22" t="s">
        <v>262</v>
      </c>
      <c r="CI26" s="22"/>
      <c r="CJ26" s="20">
        <v>150.72</v>
      </c>
      <c r="CK26" s="22"/>
      <c r="CL26" s="22"/>
      <c r="CM26" s="20"/>
      <c r="CN26" s="22"/>
      <c r="CO26" s="22"/>
      <c r="CP26" s="20"/>
      <c r="CQ26" s="22"/>
      <c r="CR26" s="22"/>
      <c r="CS26" s="20"/>
      <c r="CT26" s="22"/>
      <c r="CU26" s="22"/>
      <c r="CV26" s="20"/>
      <c r="CW26" s="22"/>
      <c r="CX26" s="22"/>
      <c r="CY26" s="20"/>
      <c r="CZ26" s="22"/>
      <c r="DA26" s="22"/>
      <c r="DB26" s="20"/>
      <c r="DC26" s="17"/>
      <c r="DD26" s="17"/>
      <c r="DE26" s="28" t="s">
        <v>280</v>
      </c>
      <c r="DF26" s="20" t="s">
        <v>372</v>
      </c>
      <c r="DG26" s="20">
        <v>205.33</v>
      </c>
      <c r="DH26" s="28"/>
      <c r="DI26" s="20"/>
      <c r="DJ26" s="20"/>
      <c r="DK26" s="28"/>
      <c r="DL26" s="20"/>
      <c r="DM26" s="20"/>
      <c r="DN26" s="28"/>
      <c r="DO26" s="20"/>
      <c r="DP26" s="20"/>
      <c r="DQ26" s="28"/>
      <c r="DR26" s="20"/>
      <c r="DS26" s="20"/>
      <c r="DT26" s="28"/>
      <c r="DU26" s="20"/>
      <c r="DV26" s="20"/>
      <c r="DW26" s="28"/>
      <c r="DX26" s="20"/>
      <c r="DY26" s="20"/>
      <c r="DZ26" s="28"/>
      <c r="EA26" s="20"/>
      <c r="EB26" s="20"/>
      <c r="EC26" s="28"/>
      <c r="ED26" s="20"/>
      <c r="EE26" s="20"/>
      <c r="EF26" s="28"/>
      <c r="EG26" s="20"/>
      <c r="EH26" s="20"/>
      <c r="EI26" s="28"/>
      <c r="EJ26" s="20"/>
      <c r="EK26" s="20"/>
      <c r="EL26" s="28"/>
      <c r="EM26" s="20"/>
      <c r="EN26" s="20"/>
      <c r="EO26" s="20"/>
      <c r="EP26" s="20"/>
      <c r="EQ26" s="28"/>
      <c r="ER26" s="20"/>
      <c r="ES26" s="20"/>
      <c r="ET26" s="28"/>
      <c r="EU26" s="20"/>
      <c r="EV26" s="20"/>
      <c r="EW26" s="28" t="s">
        <v>494</v>
      </c>
      <c r="EX26" s="20" t="s">
        <v>493</v>
      </c>
      <c r="EY26" s="111">
        <v>4673.76</v>
      </c>
      <c r="EZ26" s="28"/>
      <c r="FA26" s="20"/>
      <c r="FB26" s="20"/>
      <c r="FC26" s="28" t="s">
        <v>454</v>
      </c>
      <c r="FD26" s="20" t="s">
        <v>519</v>
      </c>
      <c r="FE26" s="112">
        <v>264.31</v>
      </c>
      <c r="FF26" s="28"/>
      <c r="FG26" s="20"/>
      <c r="FH26" s="20"/>
      <c r="FI26" s="28"/>
      <c r="FJ26" s="20"/>
      <c r="FK26" s="20"/>
      <c r="FL26" s="28"/>
      <c r="FM26" s="20"/>
      <c r="FN26" s="20"/>
      <c r="FO26" s="28"/>
      <c r="FP26" s="20"/>
      <c r="FQ26" s="65"/>
      <c r="FR26" s="79" t="s">
        <v>552</v>
      </c>
      <c r="FS26" s="79" t="s">
        <v>557</v>
      </c>
      <c r="FT26" s="118">
        <v>159.76</v>
      </c>
      <c r="FU26" s="79"/>
      <c r="FV26" s="79"/>
      <c r="FW26" s="79"/>
      <c r="FX26" s="79" t="s">
        <v>580</v>
      </c>
      <c r="FY26" s="65" t="s">
        <v>581</v>
      </c>
      <c r="FZ26" s="121">
        <v>494.16</v>
      </c>
    </row>
    <row r="27" spans="1:182" ht="36" customHeight="1">
      <c r="A27" s="19"/>
      <c r="B27" s="19" t="s">
        <v>18</v>
      </c>
      <c r="C27" s="20">
        <v>1258.66</v>
      </c>
      <c r="D27" s="19" t="s">
        <v>18</v>
      </c>
      <c r="E27" s="20">
        <v>1258.66</v>
      </c>
      <c r="F27" s="19" t="s">
        <v>18</v>
      </c>
      <c r="G27" s="20">
        <v>1258.66</v>
      </c>
      <c r="H27" s="19" t="s">
        <v>18</v>
      </c>
      <c r="I27" s="20">
        <v>1258.66</v>
      </c>
      <c r="J27" s="19" t="s">
        <v>18</v>
      </c>
      <c r="K27" s="20">
        <v>1258.66</v>
      </c>
      <c r="L27" s="19" t="s">
        <v>18</v>
      </c>
      <c r="M27" s="20">
        <v>1258.66</v>
      </c>
      <c r="N27" s="19" t="s">
        <v>18</v>
      </c>
      <c r="O27" s="20">
        <v>1258.66</v>
      </c>
      <c r="P27" s="19" t="s">
        <v>18</v>
      </c>
      <c r="Q27" s="20">
        <v>1258.66</v>
      </c>
      <c r="R27" s="19" t="s">
        <v>18</v>
      </c>
      <c r="S27" s="21">
        <f t="shared" si="0"/>
        <v>10069.28</v>
      </c>
      <c r="T27" s="19" t="s">
        <v>41</v>
      </c>
      <c r="U27" s="20"/>
      <c r="V27" s="20">
        <v>224.76</v>
      </c>
      <c r="W27" s="19"/>
      <c r="X27" s="20"/>
      <c r="Y27" s="20"/>
      <c r="Z27" s="19"/>
      <c r="AA27" s="20"/>
      <c r="AB27" s="20"/>
      <c r="AC27" s="19"/>
      <c r="AD27" s="20"/>
      <c r="AE27" s="20"/>
      <c r="AF27" s="20"/>
      <c r="AG27" s="19"/>
      <c r="AH27" s="20"/>
      <c r="AI27" s="20"/>
      <c r="AJ27" s="19"/>
      <c r="AK27" s="20"/>
      <c r="AL27" s="20"/>
      <c r="AM27" s="19"/>
      <c r="AN27" s="20"/>
      <c r="AO27" s="20"/>
      <c r="AP27" s="19"/>
      <c r="AQ27" s="20"/>
      <c r="AR27" s="20"/>
      <c r="AS27" s="19"/>
      <c r="AT27" s="20"/>
      <c r="AU27" s="20"/>
      <c r="AV27" s="19"/>
      <c r="AW27" s="20"/>
      <c r="AX27" s="20"/>
      <c r="AY27" s="19"/>
      <c r="AZ27" s="20"/>
      <c r="BA27" s="20"/>
      <c r="BB27" s="19"/>
      <c r="BC27" s="20"/>
      <c r="BD27" s="20"/>
      <c r="BE27" s="19"/>
      <c r="BF27" s="20"/>
      <c r="BG27" s="20"/>
      <c r="BH27" s="19" t="s">
        <v>267</v>
      </c>
      <c r="BI27" s="20"/>
      <c r="BJ27" s="20">
        <v>44.94</v>
      </c>
      <c r="BK27" s="19" t="s">
        <v>219</v>
      </c>
      <c r="BL27" s="20" t="s">
        <v>241</v>
      </c>
      <c r="BM27" s="20">
        <v>1064.66</v>
      </c>
      <c r="BN27" s="19"/>
      <c r="BO27" s="20"/>
      <c r="BP27" s="20"/>
      <c r="BQ27" s="17"/>
      <c r="BR27" s="17"/>
      <c r="BS27" s="19"/>
      <c r="BT27" s="20"/>
      <c r="BU27" s="20"/>
      <c r="BV27" s="18" t="s">
        <v>260</v>
      </c>
      <c r="BW27" s="20"/>
      <c r="BX27" s="25">
        <v>121.68</v>
      </c>
      <c r="BY27" s="18" t="s">
        <v>260</v>
      </c>
      <c r="BZ27" s="20"/>
      <c r="CA27" s="25">
        <v>121.68</v>
      </c>
      <c r="CB27" s="18" t="s">
        <v>260</v>
      </c>
      <c r="CC27" s="20"/>
      <c r="CD27" s="25">
        <v>121.68</v>
      </c>
      <c r="CE27" s="18" t="s">
        <v>260</v>
      </c>
      <c r="CF27" s="20"/>
      <c r="CG27" s="25">
        <v>121.68</v>
      </c>
      <c r="CH27" s="18" t="s">
        <v>260</v>
      </c>
      <c r="CI27" s="20"/>
      <c r="CJ27" s="25">
        <v>121.68</v>
      </c>
      <c r="CK27" s="18" t="s">
        <v>260</v>
      </c>
      <c r="CL27" s="20"/>
      <c r="CM27" s="25">
        <v>121.68</v>
      </c>
      <c r="CN27" s="18" t="s">
        <v>260</v>
      </c>
      <c r="CO27" s="20"/>
      <c r="CP27" s="25">
        <v>121.68</v>
      </c>
      <c r="CQ27" s="18" t="s">
        <v>260</v>
      </c>
      <c r="CR27" s="20"/>
      <c r="CS27" s="25">
        <v>121.68</v>
      </c>
      <c r="CT27" s="18" t="s">
        <v>260</v>
      </c>
      <c r="CU27" s="20"/>
      <c r="CV27" s="25">
        <v>121.68</v>
      </c>
      <c r="CW27" s="18" t="s">
        <v>260</v>
      </c>
      <c r="CX27" s="20"/>
      <c r="CY27" s="25">
        <v>121.68</v>
      </c>
      <c r="CZ27" s="18" t="s">
        <v>260</v>
      </c>
      <c r="DA27" s="20"/>
      <c r="DB27" s="25">
        <v>121.68</v>
      </c>
      <c r="DC27" s="17"/>
      <c r="DD27" s="17"/>
      <c r="DE27" s="19" t="s">
        <v>260</v>
      </c>
      <c r="DF27" s="20"/>
      <c r="DG27" s="20">
        <v>121.68</v>
      </c>
      <c r="DH27" s="18"/>
      <c r="DI27" s="20"/>
      <c r="DJ27" s="25"/>
      <c r="DK27" s="18"/>
      <c r="DL27" s="20"/>
      <c r="DM27" s="25"/>
      <c r="DN27" s="18"/>
      <c r="DO27" s="20"/>
      <c r="DP27" s="25"/>
      <c r="DQ27" s="18"/>
      <c r="DR27" s="20"/>
      <c r="DS27" s="25"/>
      <c r="DT27" s="18"/>
      <c r="DU27" s="20"/>
      <c r="DV27" s="25"/>
      <c r="DW27" s="18"/>
      <c r="DX27" s="20"/>
      <c r="DY27" s="25"/>
      <c r="DZ27" s="18"/>
      <c r="EA27" s="20"/>
      <c r="EB27" s="25"/>
      <c r="EC27" s="18"/>
      <c r="ED27" s="20"/>
      <c r="EE27" s="25"/>
      <c r="EF27" s="18"/>
      <c r="EG27" s="20"/>
      <c r="EH27" s="25"/>
      <c r="EI27" s="18"/>
      <c r="EJ27" s="20"/>
      <c r="EK27" s="25"/>
      <c r="EL27" s="18"/>
      <c r="EM27" s="20"/>
      <c r="EN27" s="25"/>
      <c r="EO27" s="25"/>
      <c r="EP27" s="25"/>
      <c r="EQ27" s="18"/>
      <c r="ER27" s="20"/>
      <c r="ES27" s="25"/>
      <c r="ET27" s="18"/>
      <c r="EU27" s="20"/>
      <c r="EV27" s="25"/>
      <c r="EW27" s="19" t="s">
        <v>495</v>
      </c>
      <c r="EX27" s="20" t="s">
        <v>493</v>
      </c>
      <c r="EY27" s="114">
        <v>1335.36</v>
      </c>
      <c r="EZ27" s="18"/>
      <c r="FA27" s="20"/>
      <c r="FB27" s="25"/>
      <c r="FC27" s="19" t="s">
        <v>520</v>
      </c>
      <c r="FD27" s="20" t="s">
        <v>521</v>
      </c>
      <c r="FE27" s="115">
        <v>481.29</v>
      </c>
      <c r="FF27" s="19"/>
      <c r="FG27" s="20"/>
      <c r="FH27" s="25"/>
      <c r="FI27" s="19"/>
      <c r="FJ27" s="20"/>
      <c r="FK27" s="25"/>
      <c r="FL27" s="19"/>
      <c r="FM27" s="20"/>
      <c r="FN27" s="25"/>
      <c r="FO27" s="19"/>
      <c r="FP27" s="20"/>
      <c r="FQ27" s="66"/>
      <c r="FR27" s="79" t="s">
        <v>587</v>
      </c>
      <c r="FS27" s="79" t="s">
        <v>588</v>
      </c>
      <c r="FT27" s="118">
        <v>539.35</v>
      </c>
      <c r="FU27" s="79"/>
      <c r="FV27" s="79"/>
      <c r="FW27" s="79"/>
      <c r="FX27" s="79" t="s">
        <v>582</v>
      </c>
      <c r="FY27" s="65" t="s">
        <v>583</v>
      </c>
      <c r="FZ27" s="121">
        <v>4203</v>
      </c>
    </row>
    <row r="28" spans="1:182" ht="18" customHeight="1">
      <c r="A28" s="19"/>
      <c r="B28" s="19" t="s">
        <v>18</v>
      </c>
      <c r="C28" s="20">
        <v>224.76</v>
      </c>
      <c r="D28" s="19" t="s">
        <v>18</v>
      </c>
      <c r="E28" s="20">
        <v>224.76</v>
      </c>
      <c r="F28" s="19" t="s">
        <v>18</v>
      </c>
      <c r="G28" s="20">
        <v>224.76</v>
      </c>
      <c r="H28" s="19" t="s">
        <v>18</v>
      </c>
      <c r="I28" s="20">
        <v>224.76</v>
      </c>
      <c r="J28" s="19" t="s">
        <v>18</v>
      </c>
      <c r="K28" s="20">
        <v>224.76</v>
      </c>
      <c r="L28" s="19" t="s">
        <v>18</v>
      </c>
      <c r="M28" s="20">
        <v>224.76</v>
      </c>
      <c r="N28" s="19" t="s">
        <v>18</v>
      </c>
      <c r="O28" s="20">
        <v>224.76</v>
      </c>
      <c r="P28" s="19" t="s">
        <v>18</v>
      </c>
      <c r="Q28" s="20">
        <v>224.76</v>
      </c>
      <c r="R28" s="19" t="s">
        <v>18</v>
      </c>
      <c r="S28" s="21">
        <f t="shared" si="0"/>
        <v>1798.08</v>
      </c>
      <c r="T28" s="18" t="s">
        <v>3</v>
      </c>
      <c r="U28" s="20"/>
      <c r="V28" s="20">
        <v>7147.37</v>
      </c>
      <c r="W28" s="19"/>
      <c r="X28" s="20"/>
      <c r="Y28" s="20"/>
      <c r="Z28" s="19"/>
      <c r="AA28" s="20"/>
      <c r="AB28" s="20"/>
      <c r="AC28" s="19"/>
      <c r="AD28" s="20"/>
      <c r="AE28" s="20"/>
      <c r="AF28" s="20"/>
      <c r="AG28" s="19"/>
      <c r="AH28" s="20"/>
      <c r="AI28" s="20"/>
      <c r="AJ28" s="19"/>
      <c r="AK28" s="20"/>
      <c r="AL28" s="20"/>
      <c r="AM28" s="19"/>
      <c r="AN28" s="20"/>
      <c r="AO28" s="20"/>
      <c r="AP28" s="19"/>
      <c r="AQ28" s="20"/>
      <c r="AR28" s="20"/>
      <c r="AS28" s="19"/>
      <c r="AT28" s="20"/>
      <c r="AU28" s="20"/>
      <c r="AV28" s="19"/>
      <c r="AW28" s="20"/>
      <c r="AX28" s="20"/>
      <c r="AY28" s="19"/>
      <c r="AZ28" s="20"/>
      <c r="BA28" s="20"/>
      <c r="BB28" s="19"/>
      <c r="BC28" s="20"/>
      <c r="BD28" s="20"/>
      <c r="BE28" s="19"/>
      <c r="BF28" s="20"/>
      <c r="BG28" s="20"/>
      <c r="BH28" s="19" t="s">
        <v>199</v>
      </c>
      <c r="BI28" s="20"/>
      <c r="BJ28" s="27">
        <v>134.84</v>
      </c>
      <c r="BK28" s="19" t="s">
        <v>240</v>
      </c>
      <c r="BL28" s="20" t="s">
        <v>241</v>
      </c>
      <c r="BM28" s="20">
        <v>96.97</v>
      </c>
      <c r="BN28" s="19"/>
      <c r="BO28" s="20"/>
      <c r="BP28" s="20"/>
      <c r="BQ28" s="17"/>
      <c r="BR28" s="17"/>
      <c r="BS28" s="19"/>
      <c r="BT28" s="20"/>
      <c r="BU28" s="20"/>
      <c r="BV28" s="19" t="s">
        <v>199</v>
      </c>
      <c r="BW28" s="20"/>
      <c r="BX28" s="20">
        <v>134.83</v>
      </c>
      <c r="BY28" s="19" t="s">
        <v>318</v>
      </c>
      <c r="BZ28" s="20"/>
      <c r="CA28" s="20">
        <v>7235.98</v>
      </c>
      <c r="CB28" s="19" t="s">
        <v>318</v>
      </c>
      <c r="CC28" s="20"/>
      <c r="CD28" s="20">
        <v>7235.98</v>
      </c>
      <c r="CE28" s="19" t="s">
        <v>318</v>
      </c>
      <c r="CF28" s="20"/>
      <c r="CG28" s="20">
        <v>7235.98</v>
      </c>
      <c r="CH28" s="19" t="s">
        <v>318</v>
      </c>
      <c r="CI28" s="20"/>
      <c r="CJ28" s="20">
        <v>7235.98</v>
      </c>
      <c r="CK28" s="19" t="s">
        <v>318</v>
      </c>
      <c r="CL28" s="20"/>
      <c r="CM28" s="20">
        <v>7235.98</v>
      </c>
      <c r="CN28" s="19" t="s">
        <v>318</v>
      </c>
      <c r="CO28" s="20"/>
      <c r="CP28" s="20">
        <v>7235.98</v>
      </c>
      <c r="CQ28" s="19" t="s">
        <v>318</v>
      </c>
      <c r="CR28" s="20"/>
      <c r="CS28" s="20">
        <v>7235.98</v>
      </c>
      <c r="CT28" s="19" t="s">
        <v>318</v>
      </c>
      <c r="CU28" s="20"/>
      <c r="CV28" s="20">
        <v>7235.98</v>
      </c>
      <c r="CW28" s="19" t="s">
        <v>318</v>
      </c>
      <c r="CX28" s="20"/>
      <c r="CY28" s="20">
        <v>7235.98</v>
      </c>
      <c r="CZ28" s="19" t="s">
        <v>318</v>
      </c>
      <c r="DA28" s="20"/>
      <c r="DB28" s="20">
        <v>7235.98</v>
      </c>
      <c r="DC28" s="17"/>
      <c r="DD28" s="17"/>
      <c r="DE28" s="19" t="s">
        <v>318</v>
      </c>
      <c r="DF28" s="20"/>
      <c r="DG28" s="20">
        <v>8134.86</v>
      </c>
      <c r="DH28" s="19" t="s">
        <v>318</v>
      </c>
      <c r="DI28" s="20"/>
      <c r="DJ28" s="20">
        <v>8134.86</v>
      </c>
      <c r="DK28" s="19" t="s">
        <v>318</v>
      </c>
      <c r="DL28" s="20"/>
      <c r="DM28" s="20">
        <v>8134.86</v>
      </c>
      <c r="DN28" s="19" t="s">
        <v>318</v>
      </c>
      <c r="DO28" s="20"/>
      <c r="DP28" s="20">
        <v>8134.86</v>
      </c>
      <c r="DQ28" s="19" t="s">
        <v>318</v>
      </c>
      <c r="DR28" s="20"/>
      <c r="DS28" s="20">
        <v>8134.86</v>
      </c>
      <c r="DT28" s="19" t="s">
        <v>318</v>
      </c>
      <c r="DU28" s="20"/>
      <c r="DV28" s="20">
        <v>8134.86</v>
      </c>
      <c r="DW28" s="19" t="s">
        <v>318</v>
      </c>
      <c r="DX28" s="20"/>
      <c r="DY28" s="20">
        <v>8134.86</v>
      </c>
      <c r="DZ28" s="19" t="s">
        <v>318</v>
      </c>
      <c r="EA28" s="20"/>
      <c r="EB28" s="20">
        <v>8134.86</v>
      </c>
      <c r="EC28" s="19" t="s">
        <v>318</v>
      </c>
      <c r="ED28" s="20"/>
      <c r="EE28" s="20">
        <v>8134.86</v>
      </c>
      <c r="EF28" s="19" t="s">
        <v>318</v>
      </c>
      <c r="EG28" s="20"/>
      <c r="EH28" s="20">
        <v>8134.86</v>
      </c>
      <c r="EI28" s="19" t="s">
        <v>318</v>
      </c>
      <c r="EJ28" s="20"/>
      <c r="EK28" s="20">
        <v>8134.86</v>
      </c>
      <c r="EL28" s="19" t="s">
        <v>318</v>
      </c>
      <c r="EM28" s="20"/>
      <c r="EN28" s="20">
        <v>8134.86</v>
      </c>
      <c r="EO28" s="20"/>
      <c r="EP28" s="20"/>
      <c r="EQ28" s="19"/>
      <c r="ER28" s="20"/>
      <c r="ES28" s="20"/>
      <c r="ET28" s="19"/>
      <c r="EU28" s="20"/>
      <c r="EV28" s="20"/>
      <c r="EW28" s="19" t="s">
        <v>496</v>
      </c>
      <c r="EX28" s="20" t="s">
        <v>493</v>
      </c>
      <c r="EY28" s="111">
        <v>988.32</v>
      </c>
      <c r="EZ28" s="19"/>
      <c r="FA28" s="20"/>
      <c r="FB28" s="20"/>
      <c r="FC28" s="19" t="s">
        <v>522</v>
      </c>
      <c r="FD28" s="20" t="s">
        <v>523</v>
      </c>
      <c r="FE28" s="111">
        <v>7158.36</v>
      </c>
      <c r="FF28" s="19"/>
      <c r="FG28" s="20"/>
      <c r="FH28" s="20"/>
      <c r="FI28" s="19"/>
      <c r="FJ28" s="20"/>
      <c r="FK28" s="20"/>
      <c r="FL28" s="19"/>
      <c r="FM28" s="20"/>
      <c r="FN28" s="20"/>
      <c r="FO28" s="19"/>
      <c r="FP28" s="20"/>
      <c r="FQ28" s="65"/>
      <c r="FR28" s="78"/>
      <c r="FS28" s="78"/>
      <c r="FT28" s="78"/>
      <c r="FU28" s="78"/>
      <c r="FV28" s="78"/>
      <c r="FW28" s="78"/>
      <c r="FX28" s="78"/>
      <c r="FY28" s="78"/>
      <c r="FZ28" s="107"/>
    </row>
    <row r="29" spans="1:182" s="5" customFormat="1" ht="22.5">
      <c r="A29" s="18"/>
      <c r="B29" s="19" t="s">
        <v>18</v>
      </c>
      <c r="C29" s="20">
        <v>7147.37</v>
      </c>
      <c r="D29" s="19" t="s">
        <v>18</v>
      </c>
      <c r="E29" s="20">
        <v>7147.37</v>
      </c>
      <c r="F29" s="19" t="s">
        <v>18</v>
      </c>
      <c r="G29" s="20">
        <v>7147.37</v>
      </c>
      <c r="H29" s="19" t="s">
        <v>18</v>
      </c>
      <c r="I29" s="20">
        <v>7147.37</v>
      </c>
      <c r="J29" s="19" t="s">
        <v>18</v>
      </c>
      <c r="K29" s="20">
        <v>7147.37</v>
      </c>
      <c r="L29" s="19" t="s">
        <v>18</v>
      </c>
      <c r="M29" s="20">
        <v>7147.37</v>
      </c>
      <c r="N29" s="19" t="s">
        <v>18</v>
      </c>
      <c r="O29" s="20">
        <v>7147.37</v>
      </c>
      <c r="P29" s="19" t="s">
        <v>18</v>
      </c>
      <c r="Q29" s="20">
        <v>7147.37</v>
      </c>
      <c r="R29" s="19" t="s">
        <v>18</v>
      </c>
      <c r="S29" s="21">
        <f t="shared" si="0"/>
        <v>57178.96000000001</v>
      </c>
      <c r="T29" s="18" t="s">
        <v>5</v>
      </c>
      <c r="U29" s="20"/>
      <c r="V29" s="20">
        <v>3011.78</v>
      </c>
      <c r="W29" s="19"/>
      <c r="X29" s="20"/>
      <c r="Y29" s="20"/>
      <c r="Z29" s="19"/>
      <c r="AA29" s="20"/>
      <c r="AB29" s="20"/>
      <c r="AC29" s="19"/>
      <c r="AD29" s="20"/>
      <c r="AE29" s="20"/>
      <c r="AF29" s="20"/>
      <c r="AG29" s="19"/>
      <c r="AH29" s="20"/>
      <c r="AI29" s="20"/>
      <c r="AJ29" s="19"/>
      <c r="AK29" s="20"/>
      <c r="AL29" s="20"/>
      <c r="AM29" s="19"/>
      <c r="AN29" s="20"/>
      <c r="AO29" s="20"/>
      <c r="AP29" s="19"/>
      <c r="AQ29" s="20"/>
      <c r="AR29" s="20"/>
      <c r="AS29" s="19"/>
      <c r="AT29" s="20"/>
      <c r="AU29" s="20"/>
      <c r="AV29" s="19"/>
      <c r="AW29" s="20"/>
      <c r="AX29" s="20"/>
      <c r="AY29" s="19"/>
      <c r="AZ29" s="20"/>
      <c r="BA29" s="20"/>
      <c r="BB29" s="19"/>
      <c r="BC29" s="20"/>
      <c r="BD29" s="20"/>
      <c r="BE29" s="19"/>
      <c r="BF29" s="20"/>
      <c r="BG29" s="20"/>
      <c r="BH29" s="19"/>
      <c r="BI29" s="20"/>
      <c r="BJ29" s="20"/>
      <c r="BK29" s="19" t="s">
        <v>242</v>
      </c>
      <c r="BL29" s="20" t="s">
        <v>243</v>
      </c>
      <c r="BM29" s="20">
        <v>861.01</v>
      </c>
      <c r="BN29" s="19"/>
      <c r="BO29" s="20"/>
      <c r="BP29" s="20"/>
      <c r="BQ29" s="17"/>
      <c r="BR29" s="17"/>
      <c r="BS29" s="19"/>
      <c r="BT29" s="20"/>
      <c r="BU29" s="20"/>
      <c r="BV29" s="19" t="s">
        <v>318</v>
      </c>
      <c r="BW29" s="20"/>
      <c r="BX29" s="20">
        <v>7235.98</v>
      </c>
      <c r="BY29" s="19" t="s">
        <v>319</v>
      </c>
      <c r="BZ29" s="20"/>
      <c r="CA29" s="20">
        <v>2247.2</v>
      </c>
      <c r="CB29" s="19" t="s">
        <v>319</v>
      </c>
      <c r="CC29" s="20"/>
      <c r="CD29" s="20">
        <v>2247.2</v>
      </c>
      <c r="CE29" s="19" t="s">
        <v>319</v>
      </c>
      <c r="CF29" s="20"/>
      <c r="CG29" s="20">
        <v>2247.2</v>
      </c>
      <c r="CH29" s="19" t="s">
        <v>319</v>
      </c>
      <c r="CI29" s="20"/>
      <c r="CJ29" s="20">
        <v>2247.2</v>
      </c>
      <c r="CK29" s="19" t="s">
        <v>319</v>
      </c>
      <c r="CL29" s="20"/>
      <c r="CM29" s="20">
        <v>2247.2</v>
      </c>
      <c r="CN29" s="19" t="s">
        <v>319</v>
      </c>
      <c r="CO29" s="20"/>
      <c r="CP29" s="20">
        <v>2247.2</v>
      </c>
      <c r="CQ29" s="19" t="s">
        <v>319</v>
      </c>
      <c r="CR29" s="20"/>
      <c r="CS29" s="20">
        <v>2247.2</v>
      </c>
      <c r="CT29" s="19" t="s">
        <v>319</v>
      </c>
      <c r="CU29" s="20"/>
      <c r="CV29" s="20">
        <v>2247.2</v>
      </c>
      <c r="CW29" s="19" t="s">
        <v>319</v>
      </c>
      <c r="CX29" s="20"/>
      <c r="CY29" s="20">
        <v>2247.2</v>
      </c>
      <c r="CZ29" s="19" t="s">
        <v>319</v>
      </c>
      <c r="DA29" s="20"/>
      <c r="DB29" s="20">
        <v>2247.2</v>
      </c>
      <c r="DC29" s="17"/>
      <c r="DD29" s="17"/>
      <c r="DE29" s="19" t="s">
        <v>319</v>
      </c>
      <c r="DF29" s="20"/>
      <c r="DG29" s="20">
        <v>2516.86</v>
      </c>
      <c r="DH29" s="19" t="s">
        <v>319</v>
      </c>
      <c r="DI29" s="20"/>
      <c r="DJ29" s="20">
        <v>2516.86</v>
      </c>
      <c r="DK29" s="19" t="s">
        <v>319</v>
      </c>
      <c r="DL29" s="20"/>
      <c r="DM29" s="20">
        <v>2516.86</v>
      </c>
      <c r="DN29" s="19" t="s">
        <v>319</v>
      </c>
      <c r="DO29" s="20"/>
      <c r="DP29" s="20">
        <v>2516.86</v>
      </c>
      <c r="DQ29" s="19" t="s">
        <v>319</v>
      </c>
      <c r="DR29" s="20"/>
      <c r="DS29" s="20">
        <v>2516.86</v>
      </c>
      <c r="DT29" s="19" t="s">
        <v>319</v>
      </c>
      <c r="DU29" s="20"/>
      <c r="DV29" s="20">
        <v>2516.86</v>
      </c>
      <c r="DW29" s="19" t="s">
        <v>319</v>
      </c>
      <c r="DX29" s="20"/>
      <c r="DY29" s="20">
        <v>2516.86</v>
      </c>
      <c r="DZ29" s="19" t="s">
        <v>319</v>
      </c>
      <c r="EA29" s="20"/>
      <c r="EB29" s="20">
        <v>2516.86</v>
      </c>
      <c r="EC29" s="19" t="s">
        <v>319</v>
      </c>
      <c r="ED29" s="20"/>
      <c r="EE29" s="20">
        <v>2516.86</v>
      </c>
      <c r="EF29" s="19" t="s">
        <v>319</v>
      </c>
      <c r="EG29" s="20"/>
      <c r="EH29" s="20">
        <v>2516.86</v>
      </c>
      <c r="EI29" s="19" t="s">
        <v>319</v>
      </c>
      <c r="EJ29" s="20"/>
      <c r="EK29" s="20">
        <v>2516.86</v>
      </c>
      <c r="EL29" s="19" t="s">
        <v>319</v>
      </c>
      <c r="EM29" s="20"/>
      <c r="EN29" s="20">
        <v>2516.86</v>
      </c>
      <c r="EO29" s="20"/>
      <c r="EP29" s="20"/>
      <c r="EQ29" s="19"/>
      <c r="ER29" s="20"/>
      <c r="ES29" s="20"/>
      <c r="ET29" s="19"/>
      <c r="EU29" s="20"/>
      <c r="EV29" s="20"/>
      <c r="EW29" s="19" t="s">
        <v>497</v>
      </c>
      <c r="EX29" s="20" t="s">
        <v>493</v>
      </c>
      <c r="EY29" s="111">
        <v>694.72</v>
      </c>
      <c r="EZ29" s="19"/>
      <c r="FA29" s="20"/>
      <c r="FB29" s="20"/>
      <c r="FC29" s="19" t="s">
        <v>452</v>
      </c>
      <c r="FD29" s="20" t="s">
        <v>524</v>
      </c>
      <c r="FE29" s="112">
        <v>221.76</v>
      </c>
      <c r="FF29" s="19"/>
      <c r="FG29" s="20"/>
      <c r="FH29" s="20"/>
      <c r="FI29" s="19"/>
      <c r="FJ29" s="20"/>
      <c r="FK29" s="20"/>
      <c r="FL29" s="19"/>
      <c r="FM29" s="20"/>
      <c r="FN29" s="20"/>
      <c r="FO29" s="19"/>
      <c r="FP29" s="20"/>
      <c r="FQ29" s="65"/>
      <c r="FR29" s="99"/>
      <c r="FS29" s="99"/>
      <c r="FT29" s="99"/>
      <c r="FU29" s="99"/>
      <c r="FV29" s="99"/>
      <c r="FW29" s="99"/>
      <c r="FX29" s="99"/>
      <c r="FY29" s="99"/>
      <c r="FZ29" s="108"/>
    </row>
    <row r="30" spans="1:182" s="5" customFormat="1" ht="16.5" customHeight="1">
      <c r="A30" s="18"/>
      <c r="B30" s="19" t="s">
        <v>18</v>
      </c>
      <c r="C30" s="20">
        <v>134.86</v>
      </c>
      <c r="D30" s="19" t="s">
        <v>18</v>
      </c>
      <c r="E30" s="20">
        <v>134.86</v>
      </c>
      <c r="F30" s="19" t="s">
        <v>18</v>
      </c>
      <c r="G30" s="20">
        <v>134.86</v>
      </c>
      <c r="H30" s="19" t="s">
        <v>18</v>
      </c>
      <c r="I30" s="20">
        <v>134.86</v>
      </c>
      <c r="J30" s="19" t="s">
        <v>18</v>
      </c>
      <c r="K30" s="20">
        <v>134.86</v>
      </c>
      <c r="L30" s="19" t="s">
        <v>18</v>
      </c>
      <c r="M30" s="20">
        <v>134.86</v>
      </c>
      <c r="N30" s="19" t="s">
        <v>18</v>
      </c>
      <c r="O30" s="20">
        <v>134.86</v>
      </c>
      <c r="P30" s="19" t="s">
        <v>18</v>
      </c>
      <c r="Q30" s="20">
        <v>134.86</v>
      </c>
      <c r="R30" s="19" t="s">
        <v>18</v>
      </c>
      <c r="S30" s="21">
        <f t="shared" si="0"/>
        <v>1078.88</v>
      </c>
      <c r="T30" s="28"/>
      <c r="U30" s="20"/>
      <c r="V30" s="20"/>
      <c r="W30" s="28"/>
      <c r="X30" s="20"/>
      <c r="Y30" s="20"/>
      <c r="Z30" s="28"/>
      <c r="AA30" s="20"/>
      <c r="AB30" s="20"/>
      <c r="AC30" s="28"/>
      <c r="AD30" s="20"/>
      <c r="AE30" s="20"/>
      <c r="AF30" s="20"/>
      <c r="AG30" s="28"/>
      <c r="AH30" s="20"/>
      <c r="AI30" s="20"/>
      <c r="AJ30" s="28"/>
      <c r="AK30" s="20"/>
      <c r="AL30" s="20"/>
      <c r="AM30" s="28"/>
      <c r="AN30" s="20"/>
      <c r="AO30" s="20"/>
      <c r="AP30" s="28"/>
      <c r="AQ30" s="20"/>
      <c r="AR30" s="20"/>
      <c r="AS30" s="28"/>
      <c r="AT30" s="20"/>
      <c r="AU30" s="20"/>
      <c r="AV30" s="28"/>
      <c r="AW30" s="20"/>
      <c r="AX30" s="20"/>
      <c r="AY30" s="28"/>
      <c r="AZ30" s="20"/>
      <c r="BA30" s="20"/>
      <c r="BB30" s="28"/>
      <c r="BC30" s="20"/>
      <c r="BD30" s="20"/>
      <c r="BE30" s="28"/>
      <c r="BF30" s="20"/>
      <c r="BG30" s="20"/>
      <c r="BH30" s="28"/>
      <c r="BI30" s="20"/>
      <c r="BJ30" s="20"/>
      <c r="BK30" s="19" t="s">
        <v>256</v>
      </c>
      <c r="BL30" s="20"/>
      <c r="BM30" s="20">
        <v>237.97</v>
      </c>
      <c r="BN30" s="28"/>
      <c r="BO30" s="20"/>
      <c r="BP30" s="20"/>
      <c r="BQ30" s="17"/>
      <c r="BR30" s="17"/>
      <c r="BS30" s="28"/>
      <c r="BT30" s="20"/>
      <c r="BU30" s="20"/>
      <c r="BV30" s="19" t="s">
        <v>319</v>
      </c>
      <c r="BW30" s="20"/>
      <c r="BX30" s="20">
        <v>2247.2</v>
      </c>
      <c r="BY30" s="28"/>
      <c r="BZ30" s="20"/>
      <c r="CA30" s="20"/>
      <c r="CB30" s="28"/>
      <c r="CC30" s="20"/>
      <c r="CD30" s="20"/>
      <c r="CE30" s="28"/>
      <c r="CF30" s="20"/>
      <c r="CG30" s="20"/>
      <c r="CH30" s="28"/>
      <c r="CI30" s="20"/>
      <c r="CJ30" s="20"/>
      <c r="CK30" s="28"/>
      <c r="CL30" s="20"/>
      <c r="CM30" s="20"/>
      <c r="CN30" s="28"/>
      <c r="CO30" s="20"/>
      <c r="CP30" s="20"/>
      <c r="CQ30" s="28"/>
      <c r="CR30" s="20"/>
      <c r="CS30" s="20"/>
      <c r="CT30" s="28"/>
      <c r="CU30" s="20"/>
      <c r="CV30" s="20"/>
      <c r="CW30" s="28"/>
      <c r="CX30" s="20"/>
      <c r="CY30" s="20"/>
      <c r="CZ30" s="28"/>
      <c r="DA30" s="20"/>
      <c r="DB30" s="20"/>
      <c r="DC30" s="17"/>
      <c r="DD30" s="17"/>
      <c r="DE30" s="22" t="s">
        <v>262</v>
      </c>
      <c r="DF30" s="22"/>
      <c r="DG30" s="20">
        <v>160.93</v>
      </c>
      <c r="DH30" s="28"/>
      <c r="DI30" s="20"/>
      <c r="DJ30" s="20"/>
      <c r="DK30" s="28"/>
      <c r="DL30" s="20"/>
      <c r="DM30" s="20"/>
      <c r="DN30" s="28"/>
      <c r="DO30" s="20"/>
      <c r="DP30" s="20"/>
      <c r="DQ30" s="28"/>
      <c r="DR30" s="20"/>
      <c r="DS30" s="20"/>
      <c r="DT30" s="28"/>
      <c r="DU30" s="20"/>
      <c r="DV30" s="20"/>
      <c r="DW30" s="28"/>
      <c r="DX30" s="20"/>
      <c r="DY30" s="20"/>
      <c r="DZ30" s="28"/>
      <c r="EA30" s="20"/>
      <c r="EB30" s="20"/>
      <c r="EC30" s="28"/>
      <c r="ED30" s="20"/>
      <c r="EE30" s="20"/>
      <c r="EF30" s="28"/>
      <c r="EG30" s="20"/>
      <c r="EH30" s="20"/>
      <c r="EI30" s="28"/>
      <c r="EJ30" s="20"/>
      <c r="EK30" s="20"/>
      <c r="EL30" s="28"/>
      <c r="EM30" s="20"/>
      <c r="EN30" s="20"/>
      <c r="EO30" s="20"/>
      <c r="EP30" s="20"/>
      <c r="EQ30" s="28"/>
      <c r="ER30" s="20"/>
      <c r="ES30" s="20"/>
      <c r="ET30" s="28"/>
      <c r="EU30" s="20"/>
      <c r="EV30" s="20"/>
      <c r="EW30" s="28" t="s">
        <v>498</v>
      </c>
      <c r="EX30" s="20" t="s">
        <v>493</v>
      </c>
      <c r="EY30" s="111">
        <v>347.35</v>
      </c>
      <c r="EZ30" s="28"/>
      <c r="FA30" s="20"/>
      <c r="FB30" s="20"/>
      <c r="FC30" s="28" t="s">
        <v>525</v>
      </c>
      <c r="FD30" s="20" t="s">
        <v>524</v>
      </c>
      <c r="FE30" s="112">
        <v>110.05</v>
      </c>
      <c r="FF30" s="28"/>
      <c r="FG30" s="20"/>
      <c r="FH30" s="20"/>
      <c r="FI30" s="28"/>
      <c r="FJ30" s="20"/>
      <c r="FK30" s="20"/>
      <c r="FL30" s="28"/>
      <c r="FM30" s="20"/>
      <c r="FN30" s="20"/>
      <c r="FO30" s="28"/>
      <c r="FP30" s="20"/>
      <c r="FQ30" s="65"/>
      <c r="FR30" s="99"/>
      <c r="FS30" s="99"/>
      <c r="FT30" s="99"/>
      <c r="FU30" s="99"/>
      <c r="FV30" s="99"/>
      <c r="FW30" s="99"/>
      <c r="FX30" s="99"/>
      <c r="FY30" s="99"/>
      <c r="FZ30" s="108"/>
    </row>
    <row r="31" spans="1:182" s="5" customFormat="1" ht="33.75">
      <c r="A31" s="18"/>
      <c r="B31" s="19" t="s">
        <v>18</v>
      </c>
      <c r="C31" s="20">
        <v>89.9</v>
      </c>
      <c r="D31" s="19" t="s">
        <v>18</v>
      </c>
      <c r="E31" s="20">
        <v>89.9</v>
      </c>
      <c r="F31" s="19" t="s">
        <v>18</v>
      </c>
      <c r="G31" s="20">
        <v>89.9</v>
      </c>
      <c r="H31" s="19" t="s">
        <v>18</v>
      </c>
      <c r="I31" s="20">
        <v>89.9</v>
      </c>
      <c r="J31" s="19" t="s">
        <v>18</v>
      </c>
      <c r="K31" s="20">
        <v>89.9</v>
      </c>
      <c r="L31" s="19" t="s">
        <v>18</v>
      </c>
      <c r="M31" s="20">
        <v>89.9</v>
      </c>
      <c r="N31" s="19" t="s">
        <v>18</v>
      </c>
      <c r="O31" s="20">
        <v>89.9</v>
      </c>
      <c r="P31" s="19" t="s">
        <v>18</v>
      </c>
      <c r="Q31" s="20">
        <v>89.9</v>
      </c>
      <c r="R31" s="19" t="s">
        <v>18</v>
      </c>
      <c r="S31" s="21">
        <f t="shared" si="0"/>
        <v>719.1999999999999</v>
      </c>
      <c r="T31" s="19"/>
      <c r="U31" s="20"/>
      <c r="V31" s="20"/>
      <c r="W31" s="19"/>
      <c r="X31" s="20"/>
      <c r="Y31" s="20"/>
      <c r="Z31" s="19"/>
      <c r="AA31" s="20"/>
      <c r="AB31" s="20"/>
      <c r="AC31" s="19"/>
      <c r="AD31" s="20"/>
      <c r="AE31" s="20"/>
      <c r="AF31" s="20"/>
      <c r="AG31" s="19"/>
      <c r="AH31" s="20"/>
      <c r="AI31" s="20"/>
      <c r="AJ31" s="19"/>
      <c r="AK31" s="20"/>
      <c r="AL31" s="20"/>
      <c r="AM31" s="19"/>
      <c r="AN31" s="20"/>
      <c r="AO31" s="20"/>
      <c r="AP31" s="19"/>
      <c r="AQ31" s="20"/>
      <c r="AR31" s="20"/>
      <c r="AS31" s="19"/>
      <c r="AT31" s="20"/>
      <c r="AU31" s="20"/>
      <c r="AV31" s="19"/>
      <c r="AW31" s="20"/>
      <c r="AX31" s="20"/>
      <c r="AY31" s="19"/>
      <c r="AZ31" s="20"/>
      <c r="BA31" s="20"/>
      <c r="BB31" s="19"/>
      <c r="BC31" s="20"/>
      <c r="BD31" s="20"/>
      <c r="BE31" s="19"/>
      <c r="BF31" s="20"/>
      <c r="BG31" s="20"/>
      <c r="BH31" s="19"/>
      <c r="BI31" s="20"/>
      <c r="BJ31" s="20"/>
      <c r="BK31" s="19" t="s">
        <v>266</v>
      </c>
      <c r="BL31" s="20"/>
      <c r="BM31" s="20">
        <v>44.94</v>
      </c>
      <c r="BN31" s="19"/>
      <c r="BO31" s="20"/>
      <c r="BP31" s="20"/>
      <c r="BQ31" s="17"/>
      <c r="BR31" s="17"/>
      <c r="BS31" s="19"/>
      <c r="BT31" s="20"/>
      <c r="BU31" s="20"/>
      <c r="BV31" s="19"/>
      <c r="BW31" s="20"/>
      <c r="BX31" s="20"/>
      <c r="BY31" s="19"/>
      <c r="BZ31" s="20"/>
      <c r="CA31" s="20"/>
      <c r="CB31" s="19"/>
      <c r="CC31" s="20"/>
      <c r="CD31" s="20"/>
      <c r="CE31" s="19"/>
      <c r="CF31" s="20"/>
      <c r="CG31" s="20"/>
      <c r="CH31" s="19"/>
      <c r="CI31" s="20"/>
      <c r="CJ31" s="20"/>
      <c r="CK31" s="19"/>
      <c r="CL31" s="20"/>
      <c r="CM31" s="20"/>
      <c r="CN31" s="19"/>
      <c r="CO31" s="20"/>
      <c r="CP31" s="20"/>
      <c r="CQ31" s="19"/>
      <c r="CR31" s="20"/>
      <c r="CS31" s="20"/>
      <c r="CT31" s="19"/>
      <c r="CU31" s="20"/>
      <c r="CV31" s="20"/>
      <c r="CW31" s="19"/>
      <c r="CX31" s="20"/>
      <c r="CY31" s="20"/>
      <c r="CZ31" s="19"/>
      <c r="DA31" s="20"/>
      <c r="DB31" s="20"/>
      <c r="DC31" s="17"/>
      <c r="DD31" s="17"/>
      <c r="DE31" s="19" t="s">
        <v>384</v>
      </c>
      <c r="DF31" s="20"/>
      <c r="DG31" s="20">
        <v>384.87</v>
      </c>
      <c r="DH31" s="19"/>
      <c r="DI31" s="20"/>
      <c r="DJ31" s="20"/>
      <c r="DK31" s="19"/>
      <c r="DL31" s="20"/>
      <c r="DM31" s="20"/>
      <c r="DN31" s="19"/>
      <c r="DO31" s="20"/>
      <c r="DP31" s="20"/>
      <c r="DQ31" s="19"/>
      <c r="DR31" s="20"/>
      <c r="DS31" s="20"/>
      <c r="DT31" s="19"/>
      <c r="DU31" s="20"/>
      <c r="DV31" s="20"/>
      <c r="DW31" s="19"/>
      <c r="DX31" s="20"/>
      <c r="DY31" s="20"/>
      <c r="DZ31" s="19"/>
      <c r="EA31" s="20"/>
      <c r="EB31" s="20"/>
      <c r="EC31" s="19"/>
      <c r="ED31" s="20"/>
      <c r="EE31" s="20"/>
      <c r="EF31" s="19"/>
      <c r="EG31" s="20"/>
      <c r="EH31" s="20"/>
      <c r="EI31" s="19"/>
      <c r="EJ31" s="20"/>
      <c r="EK31" s="20"/>
      <c r="EL31" s="19"/>
      <c r="EM31" s="20"/>
      <c r="EN31" s="20"/>
      <c r="EO31" s="20"/>
      <c r="EP31" s="20"/>
      <c r="EQ31" s="19"/>
      <c r="ER31" s="20"/>
      <c r="ES31" s="20"/>
      <c r="ET31" s="19"/>
      <c r="EU31" s="20"/>
      <c r="EV31" s="20"/>
      <c r="EW31" s="19" t="s">
        <v>499</v>
      </c>
      <c r="EX31" s="20" t="s">
        <v>500</v>
      </c>
      <c r="EY31" s="112">
        <v>1096.6</v>
      </c>
      <c r="EZ31" s="19"/>
      <c r="FA31" s="20"/>
      <c r="FB31" s="20"/>
      <c r="FC31" s="19" t="s">
        <v>526</v>
      </c>
      <c r="FD31" s="20" t="s">
        <v>527</v>
      </c>
      <c r="FE31" s="112">
        <v>132.16</v>
      </c>
      <c r="FF31" s="19"/>
      <c r="FG31" s="20"/>
      <c r="FH31" s="20"/>
      <c r="FI31" s="19"/>
      <c r="FJ31" s="20"/>
      <c r="FK31" s="20"/>
      <c r="FL31" s="19"/>
      <c r="FM31" s="20"/>
      <c r="FN31" s="20"/>
      <c r="FO31" s="19"/>
      <c r="FP31" s="20"/>
      <c r="FQ31" s="65"/>
      <c r="FR31" s="99"/>
      <c r="FS31" s="99"/>
      <c r="FT31" s="99"/>
      <c r="FU31" s="99"/>
      <c r="FV31" s="99"/>
      <c r="FW31" s="99"/>
      <c r="FX31" s="99"/>
      <c r="FY31" s="99"/>
      <c r="FZ31" s="108"/>
    </row>
    <row r="32" spans="1:182" s="5" customFormat="1" ht="33.75">
      <c r="A32" s="18"/>
      <c r="B32" s="19" t="s">
        <v>18</v>
      </c>
      <c r="C32" s="20">
        <v>3011.78</v>
      </c>
      <c r="D32" s="19" t="s">
        <v>18</v>
      </c>
      <c r="E32" s="20">
        <v>3011.78</v>
      </c>
      <c r="F32" s="19" t="s">
        <v>18</v>
      </c>
      <c r="G32" s="20">
        <v>3011.78</v>
      </c>
      <c r="H32" s="19" t="s">
        <v>18</v>
      </c>
      <c r="I32" s="20">
        <v>3011.78</v>
      </c>
      <c r="J32" s="19" t="s">
        <v>18</v>
      </c>
      <c r="K32" s="20">
        <v>3011.78</v>
      </c>
      <c r="L32" s="19" t="s">
        <v>18</v>
      </c>
      <c r="M32" s="20">
        <v>3011.78</v>
      </c>
      <c r="N32" s="19" t="s">
        <v>18</v>
      </c>
      <c r="O32" s="20">
        <v>3011.78</v>
      </c>
      <c r="P32" s="19" t="s">
        <v>18</v>
      </c>
      <c r="Q32" s="20">
        <v>3011.78</v>
      </c>
      <c r="R32" s="19" t="s">
        <v>18</v>
      </c>
      <c r="S32" s="21">
        <f t="shared" si="0"/>
        <v>24094.239999999998</v>
      </c>
      <c r="T32" s="19"/>
      <c r="U32" s="20"/>
      <c r="V32" s="20"/>
      <c r="W32" s="19"/>
      <c r="X32" s="20"/>
      <c r="Y32" s="20"/>
      <c r="Z32" s="19"/>
      <c r="AA32" s="20"/>
      <c r="AB32" s="20"/>
      <c r="AC32" s="19"/>
      <c r="AD32" s="20"/>
      <c r="AE32" s="20"/>
      <c r="AF32" s="20"/>
      <c r="AG32" s="19"/>
      <c r="AH32" s="20"/>
      <c r="AI32" s="20"/>
      <c r="AJ32" s="19"/>
      <c r="AK32" s="20"/>
      <c r="AL32" s="20"/>
      <c r="AM32" s="19"/>
      <c r="AN32" s="20"/>
      <c r="AO32" s="20"/>
      <c r="AP32" s="19"/>
      <c r="AQ32" s="20"/>
      <c r="AR32" s="20"/>
      <c r="AS32" s="19"/>
      <c r="AT32" s="20"/>
      <c r="AU32" s="20"/>
      <c r="AV32" s="19"/>
      <c r="AW32" s="20"/>
      <c r="AX32" s="20"/>
      <c r="AY32" s="19"/>
      <c r="AZ32" s="20"/>
      <c r="BA32" s="20"/>
      <c r="BB32" s="19"/>
      <c r="BC32" s="20"/>
      <c r="BD32" s="20"/>
      <c r="BE32" s="19"/>
      <c r="BF32" s="20"/>
      <c r="BG32" s="20"/>
      <c r="BH32" s="19"/>
      <c r="BI32" s="20"/>
      <c r="BJ32" s="20"/>
      <c r="BK32" s="19" t="s">
        <v>267</v>
      </c>
      <c r="BL32" s="20"/>
      <c r="BM32" s="20">
        <v>44.94</v>
      </c>
      <c r="BN32" s="19"/>
      <c r="BO32" s="20"/>
      <c r="BP32" s="20"/>
      <c r="BQ32" s="17"/>
      <c r="BR32" s="17"/>
      <c r="BS32" s="19"/>
      <c r="BT32" s="20"/>
      <c r="BU32" s="20"/>
      <c r="BV32" s="19"/>
      <c r="BW32" s="20"/>
      <c r="BX32" s="20"/>
      <c r="BY32" s="19"/>
      <c r="BZ32" s="20"/>
      <c r="CA32" s="20"/>
      <c r="CB32" s="19"/>
      <c r="CC32" s="20"/>
      <c r="CD32" s="20"/>
      <c r="CE32" s="19"/>
      <c r="CF32" s="20"/>
      <c r="CG32" s="20"/>
      <c r="CH32" s="19"/>
      <c r="CI32" s="20"/>
      <c r="CJ32" s="20"/>
      <c r="CK32" s="19"/>
      <c r="CL32" s="20"/>
      <c r="CM32" s="20"/>
      <c r="CN32" s="19"/>
      <c r="CO32" s="20"/>
      <c r="CP32" s="20"/>
      <c r="CQ32" s="19"/>
      <c r="CR32" s="20"/>
      <c r="CS32" s="20"/>
      <c r="CT32" s="19"/>
      <c r="CU32" s="20"/>
      <c r="CV32" s="20"/>
      <c r="CW32" s="19"/>
      <c r="CX32" s="20"/>
      <c r="CY32" s="20"/>
      <c r="CZ32" s="19"/>
      <c r="DA32" s="20"/>
      <c r="DB32" s="20"/>
      <c r="DC32" s="17"/>
      <c r="DD32" s="17"/>
      <c r="DE32" s="19" t="s">
        <v>385</v>
      </c>
      <c r="DF32" s="20"/>
      <c r="DG32" s="20">
        <v>1362.77</v>
      </c>
      <c r="DH32" s="19"/>
      <c r="DI32" s="20"/>
      <c r="DJ32" s="20"/>
      <c r="DK32" s="19"/>
      <c r="DL32" s="20"/>
      <c r="DM32" s="20"/>
      <c r="DN32" s="19"/>
      <c r="DO32" s="20"/>
      <c r="DP32" s="20"/>
      <c r="DQ32" s="19"/>
      <c r="DR32" s="20"/>
      <c r="DS32" s="20"/>
      <c r="DT32" s="19"/>
      <c r="DU32" s="20"/>
      <c r="DV32" s="20"/>
      <c r="DW32" s="19"/>
      <c r="DX32" s="20"/>
      <c r="DY32" s="20"/>
      <c r="DZ32" s="19"/>
      <c r="EA32" s="20"/>
      <c r="EB32" s="20"/>
      <c r="EC32" s="19"/>
      <c r="ED32" s="20"/>
      <c r="EE32" s="20"/>
      <c r="EF32" s="19"/>
      <c r="EG32" s="20"/>
      <c r="EH32" s="20"/>
      <c r="EI32" s="19"/>
      <c r="EJ32" s="20"/>
      <c r="EK32" s="20"/>
      <c r="EL32" s="19"/>
      <c r="EM32" s="20"/>
      <c r="EN32" s="20"/>
      <c r="EO32" s="20"/>
      <c r="EP32" s="20"/>
      <c r="EQ32" s="19"/>
      <c r="ER32" s="20"/>
      <c r="ES32" s="20"/>
      <c r="ET32" s="19"/>
      <c r="EU32" s="20"/>
      <c r="EV32" s="20"/>
      <c r="EW32" s="19" t="s">
        <v>501</v>
      </c>
      <c r="EX32" s="20" t="s">
        <v>502</v>
      </c>
      <c r="EY32" s="111">
        <v>1192.65</v>
      </c>
      <c r="EZ32" s="19"/>
      <c r="FA32" s="20"/>
      <c r="FB32" s="20"/>
      <c r="FC32" s="19" t="s">
        <v>530</v>
      </c>
      <c r="FD32" s="20" t="s">
        <v>531</v>
      </c>
      <c r="FE32" s="111">
        <v>3278.07</v>
      </c>
      <c r="FF32" s="19"/>
      <c r="FG32" s="20"/>
      <c r="FH32" s="20"/>
      <c r="FI32" s="19"/>
      <c r="FJ32" s="20"/>
      <c r="FK32" s="20"/>
      <c r="FL32" s="19"/>
      <c r="FM32" s="20"/>
      <c r="FN32" s="20"/>
      <c r="FO32" s="19"/>
      <c r="FP32" s="20"/>
      <c r="FQ32" s="65"/>
      <c r="FR32" s="99"/>
      <c r="FS32" s="99"/>
      <c r="FT32" s="99"/>
      <c r="FU32" s="99"/>
      <c r="FV32" s="99"/>
      <c r="FW32" s="99"/>
      <c r="FX32" s="99"/>
      <c r="FY32" s="99"/>
      <c r="FZ32" s="108"/>
    </row>
    <row r="33" spans="1:182" s="5" customFormat="1" ht="33.75">
      <c r="A33" s="18"/>
      <c r="B33" s="19" t="s">
        <v>21</v>
      </c>
      <c r="C33" s="20">
        <v>3000.48</v>
      </c>
      <c r="D33" s="19" t="s">
        <v>22</v>
      </c>
      <c r="E33" s="20">
        <v>2968.56</v>
      </c>
      <c r="F33" s="19" t="s">
        <v>23</v>
      </c>
      <c r="G33" s="20">
        <v>3032.4</v>
      </c>
      <c r="H33" s="19" t="s">
        <v>24</v>
      </c>
      <c r="I33" s="20">
        <v>3048.36</v>
      </c>
      <c r="J33" s="19" t="s">
        <v>25</v>
      </c>
      <c r="K33" s="20">
        <v>3112.2</v>
      </c>
      <c r="L33" s="20" t="s">
        <v>21</v>
      </c>
      <c r="M33" s="20">
        <v>3000.48</v>
      </c>
      <c r="N33" s="20" t="s">
        <v>22</v>
      </c>
      <c r="O33" s="20">
        <v>2968.56</v>
      </c>
      <c r="P33" s="20" t="s">
        <v>21</v>
      </c>
      <c r="Q33" s="20">
        <v>3000.48</v>
      </c>
      <c r="R33" s="19" t="s">
        <v>29</v>
      </c>
      <c r="S33" s="21">
        <f t="shared" si="0"/>
        <v>24131.52</v>
      </c>
      <c r="T33" s="28"/>
      <c r="U33" s="20"/>
      <c r="V33" s="20"/>
      <c r="W33" s="28"/>
      <c r="X33" s="20"/>
      <c r="Y33" s="20"/>
      <c r="Z33" s="28"/>
      <c r="AA33" s="20"/>
      <c r="AB33" s="20"/>
      <c r="AC33" s="28"/>
      <c r="AD33" s="20"/>
      <c r="AE33" s="20"/>
      <c r="AF33" s="20"/>
      <c r="AG33" s="28"/>
      <c r="AH33" s="20"/>
      <c r="AI33" s="20"/>
      <c r="AJ33" s="28"/>
      <c r="AK33" s="20"/>
      <c r="AL33" s="20"/>
      <c r="AM33" s="28"/>
      <c r="AN33" s="20"/>
      <c r="AO33" s="20"/>
      <c r="AP33" s="28"/>
      <c r="AQ33" s="20"/>
      <c r="AR33" s="20"/>
      <c r="AS33" s="28"/>
      <c r="AT33" s="20"/>
      <c r="AU33" s="20"/>
      <c r="AV33" s="28"/>
      <c r="AW33" s="20"/>
      <c r="AX33" s="20"/>
      <c r="AY33" s="28"/>
      <c r="AZ33" s="20"/>
      <c r="BA33" s="20"/>
      <c r="BB33" s="28"/>
      <c r="BC33" s="20"/>
      <c r="BD33" s="20"/>
      <c r="BE33" s="28"/>
      <c r="BF33" s="20"/>
      <c r="BG33" s="20"/>
      <c r="BH33" s="28"/>
      <c r="BI33" s="20"/>
      <c r="BJ33" s="20"/>
      <c r="BK33" s="19" t="s">
        <v>199</v>
      </c>
      <c r="BL33" s="20"/>
      <c r="BM33" s="27">
        <v>134.84</v>
      </c>
      <c r="BN33" s="28"/>
      <c r="BO33" s="20"/>
      <c r="BP33" s="20"/>
      <c r="BQ33" s="17"/>
      <c r="BR33" s="17"/>
      <c r="BS33" s="28"/>
      <c r="BT33" s="20"/>
      <c r="BU33" s="20"/>
      <c r="BV33" s="28"/>
      <c r="BW33" s="20"/>
      <c r="BX33" s="20"/>
      <c r="BY33" s="28"/>
      <c r="BZ33" s="20"/>
      <c r="CA33" s="20"/>
      <c r="CB33" s="28"/>
      <c r="CC33" s="20"/>
      <c r="CD33" s="20"/>
      <c r="CE33" s="28"/>
      <c r="CF33" s="20"/>
      <c r="CG33" s="20"/>
      <c r="CH33" s="28"/>
      <c r="CI33" s="20"/>
      <c r="CJ33" s="20"/>
      <c r="CK33" s="28"/>
      <c r="CL33" s="20"/>
      <c r="CM33" s="20"/>
      <c r="CN33" s="28"/>
      <c r="CO33" s="20"/>
      <c r="CP33" s="20"/>
      <c r="CQ33" s="28"/>
      <c r="CR33" s="20"/>
      <c r="CS33" s="20"/>
      <c r="CT33" s="28"/>
      <c r="CU33" s="20"/>
      <c r="CV33" s="20"/>
      <c r="CW33" s="28"/>
      <c r="CX33" s="20"/>
      <c r="CY33" s="20"/>
      <c r="CZ33" s="28"/>
      <c r="DA33" s="20"/>
      <c r="DB33" s="20"/>
      <c r="DC33" s="17"/>
      <c r="DD33" s="17"/>
      <c r="DE33" s="28"/>
      <c r="DF33" s="20"/>
      <c r="DG33" s="20"/>
      <c r="DH33" s="28"/>
      <c r="DI33" s="20"/>
      <c r="DJ33" s="20"/>
      <c r="DK33" s="28"/>
      <c r="DL33" s="20"/>
      <c r="DM33" s="20"/>
      <c r="DN33" s="28"/>
      <c r="DO33" s="20"/>
      <c r="DP33" s="20"/>
      <c r="DQ33" s="28"/>
      <c r="DR33" s="20"/>
      <c r="DS33" s="20"/>
      <c r="DT33" s="28"/>
      <c r="DU33" s="20"/>
      <c r="DV33" s="20"/>
      <c r="DW33" s="28"/>
      <c r="DX33" s="20"/>
      <c r="DY33" s="20"/>
      <c r="DZ33" s="28"/>
      <c r="EA33" s="20"/>
      <c r="EB33" s="20"/>
      <c r="EC33" s="28"/>
      <c r="ED33" s="20"/>
      <c r="EE33" s="20"/>
      <c r="EF33" s="28"/>
      <c r="EG33" s="20"/>
      <c r="EH33" s="20"/>
      <c r="EI33" s="28"/>
      <c r="EJ33" s="20"/>
      <c r="EK33" s="20"/>
      <c r="EL33" s="28"/>
      <c r="EM33" s="20"/>
      <c r="EN33" s="20"/>
      <c r="EO33" s="20"/>
      <c r="EP33" s="20"/>
      <c r="EQ33" s="28"/>
      <c r="ER33" s="20"/>
      <c r="ES33" s="20"/>
      <c r="ET33" s="28"/>
      <c r="EU33" s="20"/>
      <c r="EV33" s="20"/>
      <c r="EW33" s="28" t="s">
        <v>454</v>
      </c>
      <c r="EX33" s="20" t="s">
        <v>503</v>
      </c>
      <c r="EY33" s="112">
        <v>132.16</v>
      </c>
      <c r="EZ33" s="28"/>
      <c r="FA33" s="20"/>
      <c r="FB33" s="20"/>
      <c r="FC33" s="28" t="s">
        <v>562</v>
      </c>
      <c r="FD33" s="20" t="s">
        <v>563</v>
      </c>
      <c r="FE33" s="111">
        <v>1042.08</v>
      </c>
      <c r="FF33" s="28"/>
      <c r="FG33" s="20"/>
      <c r="FH33" s="20"/>
      <c r="FI33" s="28"/>
      <c r="FJ33" s="20"/>
      <c r="FK33" s="20"/>
      <c r="FL33" s="28"/>
      <c r="FM33" s="20"/>
      <c r="FN33" s="20"/>
      <c r="FO33" s="28"/>
      <c r="FP33" s="20"/>
      <c r="FQ33" s="65"/>
      <c r="FR33" s="99"/>
      <c r="FS33" s="99"/>
      <c r="FT33" s="99"/>
      <c r="FU33" s="99"/>
      <c r="FV33" s="99"/>
      <c r="FW33" s="99"/>
      <c r="FX33" s="99"/>
      <c r="FY33" s="99"/>
      <c r="FZ33" s="108"/>
    </row>
    <row r="34" spans="1:182" ht="26.25" customHeight="1">
      <c r="A34" s="15"/>
      <c r="B34" s="136" t="s">
        <v>7</v>
      </c>
      <c r="C34" s="136"/>
      <c r="D34" s="136" t="s">
        <v>7</v>
      </c>
      <c r="E34" s="136"/>
      <c r="F34" s="136" t="s">
        <v>7</v>
      </c>
      <c r="G34" s="136"/>
      <c r="H34" s="136" t="s">
        <v>7</v>
      </c>
      <c r="I34" s="136"/>
      <c r="J34" s="136" t="s">
        <v>7</v>
      </c>
      <c r="K34" s="136"/>
      <c r="L34" s="136" t="s">
        <v>7</v>
      </c>
      <c r="M34" s="136"/>
      <c r="N34" s="136" t="s">
        <v>7</v>
      </c>
      <c r="O34" s="136"/>
      <c r="P34" s="136" t="s">
        <v>7</v>
      </c>
      <c r="Q34" s="136"/>
      <c r="R34" s="136" t="s">
        <v>7</v>
      </c>
      <c r="S34" s="136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17"/>
      <c r="BR34" s="17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17"/>
      <c r="DD34" s="17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 t="s">
        <v>536</v>
      </c>
      <c r="EX34" s="20" t="s">
        <v>537</v>
      </c>
      <c r="EY34" s="112">
        <v>68.6</v>
      </c>
      <c r="EZ34" s="20"/>
      <c r="FA34" s="20"/>
      <c r="FB34" s="20"/>
      <c r="FC34" s="20" t="s">
        <v>15</v>
      </c>
      <c r="FD34" s="20" t="s">
        <v>586</v>
      </c>
      <c r="FE34" s="111">
        <v>2273.8</v>
      </c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65"/>
      <c r="FR34" s="73"/>
      <c r="FS34" s="73"/>
      <c r="FT34" s="73"/>
      <c r="FU34" s="73"/>
      <c r="FV34" s="73"/>
      <c r="FW34" s="73"/>
      <c r="FX34" s="73"/>
      <c r="FY34" s="73"/>
      <c r="FZ34" s="109"/>
    </row>
    <row r="35" spans="1:182" ht="17.25" customHeight="1">
      <c r="A35" s="19"/>
      <c r="B35" s="19"/>
      <c r="C35" s="20"/>
      <c r="D35" s="19"/>
      <c r="E35" s="20"/>
      <c r="F35" s="19" t="s">
        <v>17</v>
      </c>
      <c r="G35" s="20"/>
      <c r="H35" s="19"/>
      <c r="I35" s="20"/>
      <c r="J35" s="19"/>
      <c r="K35" s="20"/>
      <c r="L35" s="20"/>
      <c r="M35" s="20"/>
      <c r="N35" s="20"/>
      <c r="O35" s="20"/>
      <c r="P35" s="20"/>
      <c r="Q35" s="20"/>
      <c r="R35" s="31"/>
      <c r="S35" s="21">
        <f t="shared" si="0"/>
        <v>0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17"/>
      <c r="BR35" s="17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17"/>
      <c r="DD35" s="17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 t="s">
        <v>538</v>
      </c>
      <c r="EX35" s="20" t="s">
        <v>539</v>
      </c>
      <c r="EY35" s="111">
        <v>3097.24</v>
      </c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65"/>
      <c r="FR35" s="73"/>
      <c r="FS35" s="73"/>
      <c r="FT35" s="73"/>
      <c r="FU35" s="73"/>
      <c r="FV35" s="73"/>
      <c r="FW35" s="73"/>
      <c r="FX35" s="73"/>
      <c r="FY35" s="73"/>
      <c r="FZ35" s="109"/>
    </row>
    <row r="36" spans="1:182" ht="27.75" customHeight="1">
      <c r="A36" s="19"/>
      <c r="B36" s="19"/>
      <c r="C36" s="20"/>
      <c r="D36" s="32"/>
      <c r="E36" s="32"/>
      <c r="F36" s="19"/>
      <c r="G36" s="20"/>
      <c r="H36" s="19" t="s">
        <v>19</v>
      </c>
      <c r="I36" s="20">
        <v>7213.65</v>
      </c>
      <c r="J36" s="19"/>
      <c r="K36" s="33"/>
      <c r="L36" s="33"/>
      <c r="M36" s="33"/>
      <c r="N36" s="33"/>
      <c r="O36" s="33"/>
      <c r="P36" s="33"/>
      <c r="Q36" s="33"/>
      <c r="R36" s="31"/>
      <c r="S36" s="21">
        <f t="shared" si="0"/>
        <v>7213.65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17"/>
      <c r="BR36" s="17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17"/>
      <c r="DD36" s="17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 t="s">
        <v>540</v>
      </c>
      <c r="EX36" s="20" t="s">
        <v>539</v>
      </c>
      <c r="EY36" s="111">
        <v>729.1</v>
      </c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65"/>
      <c r="FR36" s="73"/>
      <c r="FS36" s="73"/>
      <c r="FT36" s="73"/>
      <c r="FU36" s="73"/>
      <c r="FV36" s="73"/>
      <c r="FW36" s="73"/>
      <c r="FX36" s="73"/>
      <c r="FY36" s="73"/>
      <c r="FZ36" s="109"/>
    </row>
    <row r="37" spans="1:182" ht="36.75" customHeight="1">
      <c r="A37" s="19"/>
      <c r="B37" s="19"/>
      <c r="C37" s="20"/>
      <c r="D37" s="32"/>
      <c r="E37" s="32"/>
      <c r="F37" s="19"/>
      <c r="G37" s="20"/>
      <c r="H37" s="19"/>
      <c r="I37" s="20"/>
      <c r="J37" s="19"/>
      <c r="K37" s="33"/>
      <c r="L37" s="33"/>
      <c r="M37" s="33"/>
      <c r="N37" s="33"/>
      <c r="O37" s="33"/>
      <c r="P37" s="33"/>
      <c r="Q37" s="33"/>
      <c r="R37" s="31"/>
      <c r="S37" s="21"/>
      <c r="T37" s="20"/>
      <c r="U37" s="20"/>
      <c r="V37" s="64"/>
      <c r="W37" s="20"/>
      <c r="X37" s="20"/>
      <c r="Y37" s="64"/>
      <c r="Z37" s="20"/>
      <c r="AA37" s="20"/>
      <c r="AB37" s="64"/>
      <c r="AC37" s="20"/>
      <c r="AD37" s="20"/>
      <c r="AE37" s="64"/>
      <c r="AF37" s="64"/>
      <c r="AG37" s="20"/>
      <c r="AH37" s="20"/>
      <c r="AI37" s="64"/>
      <c r="AJ37" s="20"/>
      <c r="AK37" s="20"/>
      <c r="AL37" s="64"/>
      <c r="AM37" s="20"/>
      <c r="AN37" s="20"/>
      <c r="AO37" s="64"/>
      <c r="AP37" s="20"/>
      <c r="AQ37" s="20"/>
      <c r="AR37" s="64"/>
      <c r="AS37" s="20"/>
      <c r="AT37" s="20"/>
      <c r="AU37" s="64"/>
      <c r="AV37" s="20"/>
      <c r="AW37" s="20"/>
      <c r="AX37" s="64"/>
      <c r="AY37" s="20"/>
      <c r="AZ37" s="20"/>
      <c r="BA37" s="64"/>
      <c r="BB37" s="20"/>
      <c r="BC37" s="20"/>
      <c r="BD37" s="64"/>
      <c r="BE37" s="20"/>
      <c r="BF37" s="20"/>
      <c r="BG37" s="64"/>
      <c r="BH37" s="20"/>
      <c r="BI37" s="20"/>
      <c r="BJ37" s="64"/>
      <c r="BK37" s="20"/>
      <c r="BL37" s="20"/>
      <c r="BM37" s="64"/>
      <c r="BN37" s="20"/>
      <c r="BO37" s="20"/>
      <c r="BP37" s="64"/>
      <c r="BQ37" s="17"/>
      <c r="BR37" s="17"/>
      <c r="BS37" s="20"/>
      <c r="BT37" s="20"/>
      <c r="BU37" s="64"/>
      <c r="BV37" s="20"/>
      <c r="BW37" s="20"/>
      <c r="BX37" s="64"/>
      <c r="BY37" s="20"/>
      <c r="BZ37" s="20"/>
      <c r="CA37" s="64"/>
      <c r="CB37" s="20"/>
      <c r="CC37" s="20"/>
      <c r="CD37" s="64"/>
      <c r="CE37" s="20"/>
      <c r="CF37" s="20"/>
      <c r="CG37" s="64"/>
      <c r="CH37" s="20"/>
      <c r="CI37" s="20"/>
      <c r="CJ37" s="64"/>
      <c r="CK37" s="20"/>
      <c r="CL37" s="20"/>
      <c r="CM37" s="64"/>
      <c r="CN37" s="20"/>
      <c r="CO37" s="20"/>
      <c r="CP37" s="64"/>
      <c r="CQ37" s="20"/>
      <c r="CR37" s="20"/>
      <c r="CS37" s="64"/>
      <c r="CT37" s="20"/>
      <c r="CU37" s="20"/>
      <c r="CV37" s="64"/>
      <c r="CW37" s="20"/>
      <c r="CX37" s="20"/>
      <c r="CY37" s="64"/>
      <c r="CZ37" s="20"/>
      <c r="DA37" s="20"/>
      <c r="DB37" s="64"/>
      <c r="DC37" s="17"/>
      <c r="DD37" s="17"/>
      <c r="DE37" s="20"/>
      <c r="DF37" s="20"/>
      <c r="DG37" s="64"/>
      <c r="DH37" s="20"/>
      <c r="DI37" s="20"/>
      <c r="DJ37" s="64"/>
      <c r="DK37" s="20"/>
      <c r="DL37" s="20"/>
      <c r="DM37" s="64"/>
      <c r="DN37" s="20"/>
      <c r="DO37" s="20"/>
      <c r="DP37" s="64"/>
      <c r="DQ37" s="20"/>
      <c r="DR37" s="20"/>
      <c r="DS37" s="64"/>
      <c r="DT37" s="20"/>
      <c r="DU37" s="20"/>
      <c r="DV37" s="64"/>
      <c r="DW37" s="20"/>
      <c r="DX37" s="20"/>
      <c r="DY37" s="64"/>
      <c r="DZ37" s="20"/>
      <c r="EA37" s="20"/>
      <c r="EB37" s="64"/>
      <c r="EC37" s="20"/>
      <c r="ED37" s="20"/>
      <c r="EE37" s="64"/>
      <c r="EF37" s="20"/>
      <c r="EG37" s="20"/>
      <c r="EH37" s="64"/>
      <c r="EI37" s="20"/>
      <c r="EJ37" s="20"/>
      <c r="EK37" s="64"/>
      <c r="EL37" s="20"/>
      <c r="EM37" s="20"/>
      <c r="EN37" s="64"/>
      <c r="EO37" s="64"/>
      <c r="EP37" s="64"/>
      <c r="EQ37" s="20"/>
      <c r="ER37" s="20"/>
      <c r="ES37" s="64"/>
      <c r="ET37" s="20"/>
      <c r="EU37" s="20"/>
      <c r="EV37" s="20"/>
      <c r="EW37" s="20" t="s">
        <v>541</v>
      </c>
      <c r="EX37" s="20" t="s">
        <v>539</v>
      </c>
      <c r="EY37" s="111">
        <v>3348.75</v>
      </c>
      <c r="EZ37" s="20"/>
      <c r="FA37" s="20"/>
      <c r="FB37" s="64"/>
      <c r="FC37" s="20"/>
      <c r="FD37" s="20"/>
      <c r="FE37" s="64"/>
      <c r="FF37" s="20"/>
      <c r="FG37" s="20"/>
      <c r="FH37" s="64"/>
      <c r="FI37" s="20"/>
      <c r="FJ37" s="20"/>
      <c r="FK37" s="64"/>
      <c r="FL37" s="20"/>
      <c r="FM37" s="20"/>
      <c r="FN37" s="64"/>
      <c r="FO37" s="20"/>
      <c r="FP37" s="20"/>
      <c r="FQ37" s="64"/>
      <c r="FR37" s="73"/>
      <c r="FS37" s="73"/>
      <c r="FT37" s="73"/>
      <c r="FU37" s="73"/>
      <c r="FV37" s="73"/>
      <c r="FW37" s="73"/>
      <c r="FX37" s="73"/>
      <c r="FY37" s="73"/>
      <c r="FZ37" s="109"/>
    </row>
    <row r="38" spans="1:182" ht="18" customHeight="1">
      <c r="A38" s="19"/>
      <c r="B38" s="19"/>
      <c r="C38" s="20"/>
      <c r="D38" s="32"/>
      <c r="E38" s="32"/>
      <c r="F38" s="19"/>
      <c r="G38" s="20"/>
      <c r="H38" s="19"/>
      <c r="I38" s="20"/>
      <c r="J38" s="19" t="s">
        <v>20</v>
      </c>
      <c r="K38" s="20">
        <v>740.78</v>
      </c>
      <c r="L38" s="19" t="s">
        <v>20</v>
      </c>
      <c r="M38" s="20">
        <v>740.78</v>
      </c>
      <c r="N38" s="20"/>
      <c r="O38" s="20"/>
      <c r="P38" s="20"/>
      <c r="Q38" s="20"/>
      <c r="R38" s="31"/>
      <c r="S38" s="21">
        <f t="shared" si="0"/>
        <v>1481.56</v>
      </c>
      <c r="T38" s="136"/>
      <c r="U38" s="136"/>
      <c r="V38" s="34"/>
      <c r="W38" s="136"/>
      <c r="X38" s="136"/>
      <c r="Y38" s="34"/>
      <c r="Z38" s="136"/>
      <c r="AA38" s="136"/>
      <c r="AB38" s="34"/>
      <c r="AC38" s="136"/>
      <c r="AD38" s="136"/>
      <c r="AE38" s="34"/>
      <c r="AF38" s="34"/>
      <c r="AG38" s="136"/>
      <c r="AH38" s="136"/>
      <c r="AI38" s="34"/>
      <c r="AJ38" s="136"/>
      <c r="AK38" s="136"/>
      <c r="AL38" s="34"/>
      <c r="AM38" s="136"/>
      <c r="AN38" s="136"/>
      <c r="AO38" s="34"/>
      <c r="AP38" s="136"/>
      <c r="AQ38" s="136"/>
      <c r="AR38" s="34"/>
      <c r="AS38" s="136"/>
      <c r="AT38" s="136"/>
      <c r="AU38" s="34"/>
      <c r="AV38" s="136"/>
      <c r="AW38" s="136"/>
      <c r="AX38" s="34"/>
      <c r="AY38" s="136"/>
      <c r="AZ38" s="136"/>
      <c r="BA38" s="34"/>
      <c r="BB38" s="136"/>
      <c r="BC38" s="136"/>
      <c r="BD38" s="34"/>
      <c r="BE38" s="136"/>
      <c r="BF38" s="136"/>
      <c r="BG38" s="34"/>
      <c r="BH38" s="136"/>
      <c r="BI38" s="136"/>
      <c r="BJ38" s="34"/>
      <c r="BK38" s="136"/>
      <c r="BL38" s="136"/>
      <c r="BM38" s="34"/>
      <c r="BN38" s="136"/>
      <c r="BO38" s="136"/>
      <c r="BP38" s="34"/>
      <c r="BQ38" s="17"/>
      <c r="BR38" s="17"/>
      <c r="BS38" s="136"/>
      <c r="BT38" s="136"/>
      <c r="BU38" s="34"/>
      <c r="BV38" s="136"/>
      <c r="BW38" s="136"/>
      <c r="BX38" s="34"/>
      <c r="BY38" s="136"/>
      <c r="BZ38" s="136"/>
      <c r="CA38" s="34"/>
      <c r="CB38" s="136"/>
      <c r="CC38" s="136"/>
      <c r="CD38" s="34"/>
      <c r="CE38" s="136"/>
      <c r="CF38" s="136"/>
      <c r="CG38" s="34"/>
      <c r="CH38" s="136"/>
      <c r="CI38" s="136"/>
      <c r="CJ38" s="34"/>
      <c r="CK38" s="136"/>
      <c r="CL38" s="136"/>
      <c r="CM38" s="34"/>
      <c r="CN38" s="136"/>
      <c r="CO38" s="136"/>
      <c r="CP38" s="34"/>
      <c r="CQ38" s="136"/>
      <c r="CR38" s="136"/>
      <c r="CS38" s="34"/>
      <c r="CT38" s="136"/>
      <c r="CU38" s="136"/>
      <c r="CV38" s="34"/>
      <c r="CW38" s="136"/>
      <c r="CX38" s="136"/>
      <c r="CY38" s="34"/>
      <c r="CZ38" s="136"/>
      <c r="DA38" s="136"/>
      <c r="DB38" s="34"/>
      <c r="DC38" s="17"/>
      <c r="DD38" s="17"/>
      <c r="DE38" s="136"/>
      <c r="DF38" s="136"/>
      <c r="DG38" s="34"/>
      <c r="DH38" s="136"/>
      <c r="DI38" s="136"/>
      <c r="DJ38" s="34"/>
      <c r="DK38" s="136"/>
      <c r="DL38" s="136"/>
      <c r="DM38" s="34"/>
      <c r="DN38" s="136"/>
      <c r="DO38" s="136"/>
      <c r="DP38" s="34"/>
      <c r="DQ38" s="136"/>
      <c r="DR38" s="136"/>
      <c r="DS38" s="34"/>
      <c r="DT38" s="136"/>
      <c r="DU38" s="136"/>
      <c r="DV38" s="34"/>
      <c r="DW38" s="136"/>
      <c r="DX38" s="136"/>
      <c r="DY38" s="34"/>
      <c r="DZ38" s="136"/>
      <c r="EA38" s="136"/>
      <c r="EB38" s="34"/>
      <c r="EC38" s="136"/>
      <c r="ED38" s="136"/>
      <c r="EE38" s="34"/>
      <c r="EF38" s="136"/>
      <c r="EG38" s="136"/>
      <c r="EH38" s="34"/>
      <c r="EI38" s="136"/>
      <c r="EJ38" s="136"/>
      <c r="EK38" s="34"/>
      <c r="EL38" s="136"/>
      <c r="EM38" s="136"/>
      <c r="EN38" s="34"/>
      <c r="EO38" s="34"/>
      <c r="EP38" s="34"/>
      <c r="EQ38" s="136"/>
      <c r="ER38" s="136"/>
      <c r="ES38" s="56"/>
      <c r="ET38" s="136"/>
      <c r="EU38" s="136"/>
      <c r="EV38" s="35"/>
      <c r="EW38" s="19" t="s">
        <v>542</v>
      </c>
      <c r="EX38" s="19" t="s">
        <v>539</v>
      </c>
      <c r="EY38" s="113">
        <v>937.57</v>
      </c>
      <c r="EZ38" s="136"/>
      <c r="FA38" s="136"/>
      <c r="FB38" s="34"/>
      <c r="FC38" s="136"/>
      <c r="FD38" s="136"/>
      <c r="FE38" s="34"/>
      <c r="FF38" s="136"/>
      <c r="FG38" s="136"/>
      <c r="FH38" s="34"/>
      <c r="FI38" s="136"/>
      <c r="FJ38" s="136"/>
      <c r="FK38" s="34"/>
      <c r="FL38" s="136"/>
      <c r="FM38" s="136"/>
      <c r="FN38" s="34"/>
      <c r="FO38" s="136"/>
      <c r="FP38" s="136"/>
      <c r="FQ38" s="34"/>
      <c r="FR38" s="73"/>
      <c r="FS38" s="73"/>
      <c r="FT38" s="73"/>
      <c r="FU38" s="73"/>
      <c r="FV38" s="73"/>
      <c r="FW38" s="73"/>
      <c r="FX38" s="73"/>
      <c r="FY38" s="73"/>
      <c r="FZ38" s="109"/>
    </row>
    <row r="39" spans="1:182" ht="25.5" customHeight="1">
      <c r="A39" s="19"/>
      <c r="B39" s="19"/>
      <c r="C39" s="20"/>
      <c r="D39" s="32"/>
      <c r="E39" s="32"/>
      <c r="F39" s="19"/>
      <c r="G39" s="20"/>
      <c r="H39" s="19"/>
      <c r="I39" s="20"/>
      <c r="J39" s="19"/>
      <c r="K39" s="20"/>
      <c r="L39" s="19"/>
      <c r="M39" s="20"/>
      <c r="N39" s="20" t="s">
        <v>28</v>
      </c>
      <c r="O39" s="20">
        <v>909.69</v>
      </c>
      <c r="P39" s="20"/>
      <c r="Q39" s="20"/>
      <c r="R39" s="31"/>
      <c r="S39" s="21">
        <f t="shared" si="0"/>
        <v>909.69</v>
      </c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6" t="s">
        <v>263</v>
      </c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7" t="s">
        <v>264</v>
      </c>
      <c r="BR39" s="37" t="s">
        <v>265</v>
      </c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7" t="s">
        <v>355</v>
      </c>
      <c r="DD39" s="37" t="s">
        <v>356</v>
      </c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7" t="s">
        <v>468</v>
      </c>
      <c r="EP39" s="37" t="s">
        <v>469</v>
      </c>
      <c r="EQ39" s="35"/>
      <c r="ER39" s="35"/>
      <c r="ES39" s="48"/>
      <c r="ET39" s="35"/>
      <c r="EU39" s="35"/>
      <c r="EV39" s="35"/>
      <c r="EW39" s="22" t="s">
        <v>565</v>
      </c>
      <c r="EX39" s="20" t="s">
        <v>566</v>
      </c>
      <c r="EY39" s="111">
        <v>1458.16</v>
      </c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67"/>
      <c r="FR39" s="73"/>
      <c r="FS39" s="73"/>
      <c r="FT39" s="73"/>
      <c r="FU39" s="73"/>
      <c r="FV39" s="73"/>
      <c r="FW39" s="73"/>
      <c r="FX39" s="73"/>
      <c r="FY39" s="73"/>
      <c r="FZ39" s="109"/>
    </row>
    <row r="40" spans="1:182" ht="25.5" customHeight="1">
      <c r="A40" s="19"/>
      <c r="B40" s="19"/>
      <c r="C40" s="20"/>
      <c r="D40" s="32"/>
      <c r="E40" s="32"/>
      <c r="F40" s="19"/>
      <c r="G40" s="20"/>
      <c r="H40" s="19"/>
      <c r="I40" s="20"/>
      <c r="J40" s="19"/>
      <c r="K40" s="20"/>
      <c r="L40" s="19"/>
      <c r="M40" s="20"/>
      <c r="N40" s="20"/>
      <c r="O40" s="20"/>
      <c r="P40" s="20"/>
      <c r="Q40" s="20"/>
      <c r="R40" s="31"/>
      <c r="S40" s="21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6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7"/>
      <c r="BR40" s="37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7"/>
      <c r="DD40" s="37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7"/>
      <c r="EP40" s="37"/>
      <c r="EQ40" s="35"/>
      <c r="ER40" s="35"/>
      <c r="ES40" s="48"/>
      <c r="ET40" s="35"/>
      <c r="EU40" s="35"/>
      <c r="EV40" s="35"/>
      <c r="EW40" s="22"/>
      <c r="EX40" s="20"/>
      <c r="EY40" s="20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67"/>
      <c r="FR40" s="73"/>
      <c r="FS40" s="73"/>
      <c r="FT40" s="73"/>
      <c r="FU40" s="73"/>
      <c r="FV40" s="73"/>
      <c r="FW40" s="73"/>
      <c r="FX40" s="73"/>
      <c r="FY40" s="73"/>
      <c r="FZ40" s="109"/>
    </row>
    <row r="41" spans="1:183" ht="54.75" customHeight="1">
      <c r="A41" s="19"/>
      <c r="B41" s="19"/>
      <c r="C41" s="20"/>
      <c r="D41" s="32"/>
      <c r="E41" s="32"/>
      <c r="F41" s="19"/>
      <c r="G41" s="20"/>
      <c r="H41" s="19"/>
      <c r="I41" s="20"/>
      <c r="J41" s="19"/>
      <c r="K41" s="20"/>
      <c r="L41" s="19"/>
      <c r="M41" s="20"/>
      <c r="N41" s="20"/>
      <c r="O41" s="20"/>
      <c r="P41" s="20"/>
      <c r="Q41" s="20"/>
      <c r="R41" s="31"/>
      <c r="S41" s="21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7"/>
      <c r="BR41" s="37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7"/>
      <c r="DD41" s="37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7"/>
      <c r="EP41" s="37"/>
      <c r="EQ41" s="35"/>
      <c r="ER41" s="35"/>
      <c r="ES41" s="48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67"/>
      <c r="FR41" s="73"/>
      <c r="FS41" s="73"/>
      <c r="FT41" s="73"/>
      <c r="FU41" s="73"/>
      <c r="FV41" s="73"/>
      <c r="FW41" s="73"/>
      <c r="FX41" s="73"/>
      <c r="FY41" s="73"/>
      <c r="FZ41" s="109"/>
      <c r="GA41" s="127" t="s">
        <v>598</v>
      </c>
    </row>
    <row r="42" spans="1:183" s="13" customFormat="1" ht="12.75">
      <c r="A42" s="18" t="s">
        <v>8</v>
      </c>
      <c r="B42" s="18"/>
      <c r="C42" s="38">
        <f>SUM(C7:C8)+C14+SUM(C29:C33)+SUM(C35:C39)</f>
        <v>27229.61</v>
      </c>
      <c r="D42" s="18"/>
      <c r="E42" s="38">
        <f>SUM(E7:E8)+E14+SUM(E29:E33)+SUM(E35:E39)</f>
        <v>27197.69</v>
      </c>
      <c r="F42" s="31"/>
      <c r="G42" s="38">
        <f>SUM(G7:G8)+G14+SUM(G29:G33)+SUM(G35:G39)</f>
        <v>27261.53</v>
      </c>
      <c r="H42" s="31"/>
      <c r="I42" s="38">
        <f>SUM(I7:I8)+I14+SUM(I29:I33)+SUM(I35:I39)</f>
        <v>34491.14</v>
      </c>
      <c r="J42" s="18"/>
      <c r="K42" s="38">
        <f>SUM(K7:K8)+K14+SUM(K29:K33)+SUM(K35:K39)</f>
        <v>28082.11</v>
      </c>
      <c r="L42" s="38"/>
      <c r="M42" s="38">
        <f>SUM(M7:M8)+M14+SUM(M29:M33)+SUM(M35:M39)</f>
        <v>27970.39</v>
      </c>
      <c r="N42" s="38"/>
      <c r="O42" s="38">
        <f>SUM(O7:O8)+O14+SUM(O29:O33)+SUM(O35:O39)</f>
        <v>28107.379999999997</v>
      </c>
      <c r="P42" s="38"/>
      <c r="Q42" s="38">
        <f>SUM(Q7:Q8)+Q14+SUM(Q29:Q33)+SUM(Q35:Q39)</f>
        <v>27229.61</v>
      </c>
      <c r="R42" s="31"/>
      <c r="S42" s="21">
        <f t="shared" si="0"/>
        <v>227569.46000000002</v>
      </c>
      <c r="T42" s="39"/>
      <c r="U42" s="39"/>
      <c r="V42" s="40">
        <f>SUM(V7:V39)</f>
        <v>24126.050000000003</v>
      </c>
      <c r="W42" s="40">
        <f aca="true" t="shared" si="1" ref="W42:AL42">SUM(W7:W39)</f>
        <v>0</v>
      </c>
      <c r="X42" s="40">
        <f t="shared" si="1"/>
        <v>0</v>
      </c>
      <c r="Y42" s="40">
        <f t="shared" si="1"/>
        <v>26105.39</v>
      </c>
      <c r="Z42" s="40">
        <f t="shared" si="1"/>
        <v>0</v>
      </c>
      <c r="AA42" s="40">
        <f t="shared" si="1"/>
        <v>0</v>
      </c>
      <c r="AB42" s="40">
        <f t="shared" si="1"/>
        <v>20724.34</v>
      </c>
      <c r="AC42" s="40">
        <f t="shared" si="1"/>
        <v>0</v>
      </c>
      <c r="AD42" s="40">
        <f t="shared" si="1"/>
        <v>0</v>
      </c>
      <c r="AE42" s="40">
        <f t="shared" si="1"/>
        <v>22944.062499999996</v>
      </c>
      <c r="AF42" s="41">
        <f>AE42+AB42+Y42+V42+S42</f>
        <v>321469.3025</v>
      </c>
      <c r="AG42" s="40">
        <f t="shared" si="1"/>
        <v>0</v>
      </c>
      <c r="AH42" s="40">
        <f t="shared" si="1"/>
        <v>0</v>
      </c>
      <c r="AI42" s="40">
        <f t="shared" si="1"/>
        <v>27157.957857142854</v>
      </c>
      <c r="AJ42" s="40">
        <f t="shared" si="1"/>
        <v>0</v>
      </c>
      <c r="AK42" s="40">
        <f t="shared" si="1"/>
        <v>0</v>
      </c>
      <c r="AL42" s="40">
        <f t="shared" si="1"/>
        <v>42167.64000000001</v>
      </c>
      <c r="AM42" s="35"/>
      <c r="AN42" s="35"/>
      <c r="AO42" s="35">
        <f>SUM(AO7:AO39)</f>
        <v>27827.449999999997</v>
      </c>
      <c r="AP42" s="35">
        <f aca="true" t="shared" si="2" ref="AP42:AU42">SUM(AP7:AP39)</f>
        <v>0</v>
      </c>
      <c r="AQ42" s="35">
        <f t="shared" si="2"/>
        <v>0</v>
      </c>
      <c r="AR42" s="35">
        <f t="shared" si="2"/>
        <v>27913.64</v>
      </c>
      <c r="AS42" s="35">
        <f t="shared" si="2"/>
        <v>0</v>
      </c>
      <c r="AT42" s="35">
        <f t="shared" si="2"/>
        <v>0</v>
      </c>
      <c r="AU42" s="35">
        <f t="shared" si="2"/>
        <v>32328.289999999997</v>
      </c>
      <c r="AV42" s="35"/>
      <c r="AW42" s="35"/>
      <c r="AX42" s="35">
        <f>SUM(AX7:AX39)</f>
        <v>48049.62000000001</v>
      </c>
      <c r="AY42" s="35">
        <f aca="true" t="shared" si="3" ref="AY42:BD42">SUM(AY7:AY39)</f>
        <v>0</v>
      </c>
      <c r="AZ42" s="35">
        <f t="shared" si="3"/>
        <v>0</v>
      </c>
      <c r="BA42" s="35">
        <f t="shared" si="3"/>
        <v>24906.609999999997</v>
      </c>
      <c r="BB42" s="35">
        <f t="shared" si="3"/>
        <v>0</v>
      </c>
      <c r="BC42" s="35">
        <f t="shared" si="3"/>
        <v>0</v>
      </c>
      <c r="BD42" s="35">
        <f t="shared" si="3"/>
        <v>24764.27</v>
      </c>
      <c r="BE42" s="35">
        <f aca="true" t="shared" si="4" ref="BE42:BM42">SUM(BE7:BE39)</f>
        <v>0</v>
      </c>
      <c r="BF42" s="35">
        <f t="shared" si="4"/>
        <v>0</v>
      </c>
      <c r="BG42" s="35">
        <f t="shared" si="4"/>
        <v>28723.039999999997</v>
      </c>
      <c r="BH42" s="35">
        <f t="shared" si="4"/>
        <v>0</v>
      </c>
      <c r="BI42" s="35">
        <f t="shared" si="4"/>
        <v>0</v>
      </c>
      <c r="BJ42" s="35">
        <f t="shared" si="4"/>
        <v>107917.73000000003</v>
      </c>
      <c r="BK42" s="35">
        <f t="shared" si="4"/>
        <v>0</v>
      </c>
      <c r="BL42" s="35">
        <f t="shared" si="4"/>
        <v>0</v>
      </c>
      <c r="BM42" s="35">
        <f t="shared" si="4"/>
        <v>38809.16000000001</v>
      </c>
      <c r="BN42" s="35">
        <f>SUM(BN7:BN39)</f>
        <v>0</v>
      </c>
      <c r="BO42" s="35">
        <f>SUM(BO7:BO39)</f>
        <v>0</v>
      </c>
      <c r="BP42" s="35">
        <f>SUM(BP7:BP39)</f>
        <v>38695.12000000001</v>
      </c>
      <c r="BQ42" s="41">
        <f>BP42+BM42+BJ42+BG42+BD42+BA42+AX42+AU42+AR42+AO42+AL42+AI42</f>
        <v>469260.5278571429</v>
      </c>
      <c r="BR42" s="41">
        <f>BQ42+AF42</f>
        <v>790729.830357143</v>
      </c>
      <c r="BS42" s="35"/>
      <c r="BT42" s="35"/>
      <c r="BU42" s="35">
        <f>SUM(BU7:BU39)</f>
        <v>27113.59</v>
      </c>
      <c r="BV42" s="35"/>
      <c r="BW42" s="35"/>
      <c r="BX42" s="35">
        <f>SUM(BX7:BX39)</f>
        <v>45002.39</v>
      </c>
      <c r="BY42" s="35"/>
      <c r="BZ42" s="35"/>
      <c r="CA42" s="35">
        <f>SUM(CA7:CA39)</f>
        <v>45919.47</v>
      </c>
      <c r="CB42" s="35"/>
      <c r="CC42" s="35"/>
      <c r="CD42" s="35">
        <f>SUM(CD7:CD39)</f>
        <v>29697.16</v>
      </c>
      <c r="CE42" s="35"/>
      <c r="CF42" s="35"/>
      <c r="CG42" s="35">
        <f>SUM(CG7:CG39)</f>
        <v>42903.43000000001</v>
      </c>
      <c r="CH42" s="35"/>
      <c r="CI42" s="35"/>
      <c r="CJ42" s="35">
        <f>SUM(CJ7:CJ39)</f>
        <v>32429.28</v>
      </c>
      <c r="CK42" s="35"/>
      <c r="CL42" s="35"/>
      <c r="CM42" s="35">
        <f>SUM(CM7:CM39)</f>
        <v>40706.67999999999</v>
      </c>
      <c r="CN42" s="35"/>
      <c r="CO42" s="35"/>
      <c r="CP42" s="35">
        <f>SUM(CP7:CP39)</f>
        <v>27306.629999999997</v>
      </c>
      <c r="CQ42" s="35"/>
      <c r="CR42" s="35"/>
      <c r="CS42" s="35">
        <f>SUM(CS7:CS39)</f>
        <v>26418.21</v>
      </c>
      <c r="CT42" s="35"/>
      <c r="CU42" s="35"/>
      <c r="CV42" s="35">
        <f>SUM(CV7:CV39)</f>
        <v>32340.559999999998</v>
      </c>
      <c r="CW42" s="35"/>
      <c r="CX42" s="35"/>
      <c r="CY42" s="35">
        <f>SUM(CY7:CY39)</f>
        <v>50578.53999999999</v>
      </c>
      <c r="CZ42" s="35"/>
      <c r="DA42" s="35"/>
      <c r="DB42" s="35">
        <f>SUM(DB7:DB39)</f>
        <v>26612.149999999998</v>
      </c>
      <c r="DC42" s="17">
        <f>DB42+CY42+CV42+CS42+CP42+CM42+CJ42+CG42+CD42+CA42+BX42+BU42</f>
        <v>427028.09</v>
      </c>
      <c r="DD42" s="42">
        <f>DC42+BR42</f>
        <v>1217757.920357143</v>
      </c>
      <c r="DE42" s="35"/>
      <c r="DF42" s="35"/>
      <c r="DG42" s="35">
        <f>SUM(DG7:DG39)</f>
        <v>48790.837</v>
      </c>
      <c r="DH42" s="35"/>
      <c r="DI42" s="35"/>
      <c r="DJ42" s="35">
        <f>SUM(DJ7:DJ39)</f>
        <v>33638.979999999996</v>
      </c>
      <c r="DK42" s="35"/>
      <c r="DL42" s="35"/>
      <c r="DM42" s="35">
        <f>SUM(DM7:DM39)</f>
        <v>46892.01</v>
      </c>
      <c r="DN42" s="35"/>
      <c r="DO42" s="35"/>
      <c r="DP42" s="35">
        <f>SUM(DP7:DP39)</f>
        <v>44217.87000000001</v>
      </c>
      <c r="DQ42" s="35"/>
      <c r="DR42" s="35"/>
      <c r="DS42" s="35">
        <f>SUM(DS7:DS39)</f>
        <v>31743.659999999996</v>
      </c>
      <c r="DT42" s="35"/>
      <c r="DU42" s="35"/>
      <c r="DV42" s="35">
        <f>SUM(DV7:DV39)</f>
        <v>79335.01999999999</v>
      </c>
      <c r="DW42" s="35"/>
      <c r="DX42" s="35"/>
      <c r="DY42" s="35">
        <f>SUM(DY7:DY39)</f>
        <v>32262.439999999995</v>
      </c>
      <c r="DZ42" s="35"/>
      <c r="EA42" s="35"/>
      <c r="EB42" s="35">
        <f>SUM(EB7:EB39)</f>
        <v>33401.38999999999</v>
      </c>
      <c r="EC42" s="35"/>
      <c r="ED42" s="35"/>
      <c r="EE42" s="35">
        <f>SUM(EE7:EE39)</f>
        <v>236507.35999999993</v>
      </c>
      <c r="EF42" s="35"/>
      <c r="EG42" s="35"/>
      <c r="EH42" s="35">
        <f>SUM(EH7:EH39)</f>
        <v>36885.35</v>
      </c>
      <c r="EI42" s="35"/>
      <c r="EJ42" s="35"/>
      <c r="EK42" s="35">
        <f>SUM(EK7:EK39)</f>
        <v>60226.14000000001</v>
      </c>
      <c r="EL42" s="35"/>
      <c r="EM42" s="35"/>
      <c r="EN42" s="35">
        <f>SUM(EN7:EN39)</f>
        <v>36561.04</v>
      </c>
      <c r="EO42" s="35">
        <f>SUM(EO7:EO39)</f>
        <v>0</v>
      </c>
      <c r="EP42" s="35">
        <f>SUM(EP7:EP39)</f>
        <v>0</v>
      </c>
      <c r="EQ42" s="35"/>
      <c r="ER42" s="35"/>
      <c r="ES42" s="48">
        <f>SUM(ES7:ES39)</f>
        <v>60102.795999999995</v>
      </c>
      <c r="ET42" s="35"/>
      <c r="EU42" s="35"/>
      <c r="EV42" s="35">
        <f>SUM(EV7:EV39)</f>
        <v>38390.236</v>
      </c>
      <c r="EW42" s="35"/>
      <c r="EX42" s="35"/>
      <c r="EY42" s="35">
        <f>SUM(EY7:EY40)</f>
        <v>183418.06600000002</v>
      </c>
      <c r="EZ42" s="35"/>
      <c r="FA42" s="35"/>
      <c r="FB42" s="35">
        <f>SUM(FB7:FB39)</f>
        <v>41437.265999999996</v>
      </c>
      <c r="FC42" s="35"/>
      <c r="FD42" s="35"/>
      <c r="FE42" s="35">
        <f>SUM(FE7:FE39)</f>
        <v>129035.246</v>
      </c>
      <c r="FF42" s="35"/>
      <c r="FG42" s="35"/>
      <c r="FH42" s="35">
        <f>SUM(FH7:FH39)</f>
        <v>38390.236</v>
      </c>
      <c r="FI42" s="35"/>
      <c r="FJ42" s="35"/>
      <c r="FK42" s="35">
        <f>SUM(FK7:FK39)</f>
        <v>51448.636</v>
      </c>
      <c r="FL42" s="35"/>
      <c r="FM42" s="35"/>
      <c r="FN42" s="35">
        <f>SUM(FN7:FN39)</f>
        <v>45731.996</v>
      </c>
      <c r="FO42" s="35"/>
      <c r="FP42" s="35"/>
      <c r="FQ42" s="67">
        <f>SUM(FQ7:FQ39)</f>
        <v>38390.236</v>
      </c>
      <c r="FR42" s="74"/>
      <c r="FS42" s="74"/>
      <c r="FT42" s="35">
        <f>SUM(FT7:FT39)</f>
        <v>51603.475999999995</v>
      </c>
      <c r="FU42" s="74"/>
      <c r="FV42" s="74"/>
      <c r="FW42" s="35">
        <f>SUM(FW7:FW39)</f>
        <v>43697.115999999995</v>
      </c>
      <c r="FX42" s="74"/>
      <c r="FY42" s="74"/>
      <c r="FZ42" s="48">
        <f>SUM(FZ7:FZ39)</f>
        <v>141663.326</v>
      </c>
      <c r="GA42" s="74"/>
    </row>
    <row r="43" spans="1:183" s="6" customFormat="1" ht="28.5" customHeight="1">
      <c r="A43" s="43" t="s">
        <v>57</v>
      </c>
      <c r="B43" s="44" t="s">
        <v>44</v>
      </c>
      <c r="C43" s="45"/>
      <c r="D43" s="45"/>
      <c r="E43" s="45"/>
      <c r="F43" s="46"/>
      <c r="G43" s="45"/>
      <c r="H43" s="45"/>
      <c r="I43" s="45"/>
      <c r="J43" s="44"/>
      <c r="K43" s="45"/>
      <c r="L43" s="45"/>
      <c r="M43" s="45"/>
      <c r="N43" s="44"/>
      <c r="O43" s="45"/>
      <c r="P43" s="45"/>
      <c r="Q43" s="45"/>
      <c r="R43" s="44" t="s">
        <v>45</v>
      </c>
      <c r="S43" s="45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41">
        <f aca="true" t="shared" si="5" ref="AF43:AF58">AE43+AB43+Y43+V43+S43</f>
        <v>0</v>
      </c>
      <c r="AG43" s="39"/>
      <c r="AH43" s="39"/>
      <c r="AI43" s="39"/>
      <c r="AJ43" s="39"/>
      <c r="AK43" s="39"/>
      <c r="AL43" s="39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41">
        <f aca="true" t="shared" si="6" ref="BQ43:BQ58">BP43+BM43+BJ43+BG43+BD43+BA43+AX43+AU43+AR43+AO43+AL43+AI43</f>
        <v>0</v>
      </c>
      <c r="BR43" s="41">
        <f aca="true" t="shared" si="7" ref="BR43:BR58">BQ43+AF43</f>
        <v>0</v>
      </c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17">
        <f aca="true" t="shared" si="8" ref="DC43:DC58">DB43+CY43+CV43+CS43+CP43+CM43+CJ43+CG43+CD43+CA43+BX43+BU43</f>
        <v>0</v>
      </c>
      <c r="DD43" s="42">
        <f aca="true" t="shared" si="9" ref="DD43:DD58">DC43+BR43</f>
        <v>0</v>
      </c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48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67"/>
      <c r="FR43" s="75"/>
      <c r="FS43" s="75"/>
      <c r="FT43" s="35"/>
      <c r="FU43" s="75"/>
      <c r="FV43" s="75"/>
      <c r="FW43" s="35"/>
      <c r="FX43" s="75"/>
      <c r="FY43" s="75"/>
      <c r="FZ43" s="48"/>
      <c r="GA43" s="75"/>
    </row>
    <row r="44" spans="1:183" s="7" customFormat="1" ht="21">
      <c r="A44" s="47" t="s">
        <v>46</v>
      </c>
      <c r="B44" s="18"/>
      <c r="C44" s="21">
        <f>C42-C33</f>
        <v>24229.13</v>
      </c>
      <c r="D44" s="21"/>
      <c r="E44" s="21">
        <f aca="true" t="shared" si="10" ref="E44:Q44">E42-E33</f>
        <v>24229.129999999997</v>
      </c>
      <c r="F44" s="21"/>
      <c r="G44" s="21">
        <f t="shared" si="10"/>
        <v>24229.129999999997</v>
      </c>
      <c r="H44" s="21"/>
      <c r="I44" s="21">
        <f t="shared" si="10"/>
        <v>31442.78</v>
      </c>
      <c r="J44" s="21"/>
      <c r="K44" s="21">
        <f t="shared" si="10"/>
        <v>24969.91</v>
      </c>
      <c r="L44" s="21"/>
      <c r="M44" s="21">
        <f t="shared" si="10"/>
        <v>24969.91</v>
      </c>
      <c r="N44" s="21"/>
      <c r="O44" s="21">
        <f t="shared" si="10"/>
        <v>25138.819999999996</v>
      </c>
      <c r="P44" s="21"/>
      <c r="Q44" s="21">
        <f t="shared" si="10"/>
        <v>24229.13</v>
      </c>
      <c r="R44" s="21"/>
      <c r="S44" s="21">
        <f>C44+E44+G44+I44+K44+M44+O44+Q44</f>
        <v>203437.94</v>
      </c>
      <c r="T44" s="39"/>
      <c r="U44" s="39"/>
      <c r="V44" s="40">
        <f>V42</f>
        <v>24126.050000000003</v>
      </c>
      <c r="W44" s="40">
        <f aca="true" t="shared" si="11" ref="W44:AL44">W42</f>
        <v>0</v>
      </c>
      <c r="X44" s="40">
        <f t="shared" si="11"/>
        <v>0</v>
      </c>
      <c r="Y44" s="40">
        <f t="shared" si="11"/>
        <v>26105.39</v>
      </c>
      <c r="Z44" s="40">
        <f t="shared" si="11"/>
        <v>0</v>
      </c>
      <c r="AA44" s="40">
        <f t="shared" si="11"/>
        <v>0</v>
      </c>
      <c r="AB44" s="40">
        <f t="shared" si="11"/>
        <v>20724.34</v>
      </c>
      <c r="AC44" s="40">
        <f t="shared" si="11"/>
        <v>0</v>
      </c>
      <c r="AD44" s="40">
        <f t="shared" si="11"/>
        <v>0</v>
      </c>
      <c r="AE44" s="40">
        <f t="shared" si="11"/>
        <v>22944.062499999996</v>
      </c>
      <c r="AF44" s="41">
        <f t="shared" si="5"/>
        <v>297337.7825</v>
      </c>
      <c r="AG44" s="40">
        <f t="shared" si="11"/>
        <v>0</v>
      </c>
      <c r="AH44" s="40">
        <f t="shared" si="11"/>
        <v>0</v>
      </c>
      <c r="AI44" s="40">
        <f t="shared" si="11"/>
        <v>27157.957857142854</v>
      </c>
      <c r="AJ44" s="40">
        <f t="shared" si="11"/>
        <v>0</v>
      </c>
      <c r="AK44" s="40">
        <f t="shared" si="11"/>
        <v>0</v>
      </c>
      <c r="AL44" s="40">
        <f t="shared" si="11"/>
        <v>42167.64000000001</v>
      </c>
      <c r="AM44" s="48"/>
      <c r="AN44" s="48"/>
      <c r="AO44" s="48">
        <f>AO42</f>
        <v>27827.449999999997</v>
      </c>
      <c r="AP44" s="48">
        <f aca="true" t="shared" si="12" ref="AP44:AU44">AP42</f>
        <v>0</v>
      </c>
      <c r="AQ44" s="48">
        <f t="shared" si="12"/>
        <v>0</v>
      </c>
      <c r="AR44" s="48">
        <f t="shared" si="12"/>
        <v>27913.64</v>
      </c>
      <c r="AS44" s="48">
        <f t="shared" si="12"/>
        <v>0</v>
      </c>
      <c r="AT44" s="48">
        <f t="shared" si="12"/>
        <v>0</v>
      </c>
      <c r="AU44" s="48">
        <f t="shared" si="12"/>
        <v>32328.289999999997</v>
      </c>
      <c r="AV44" s="48"/>
      <c r="AW44" s="48"/>
      <c r="AX44" s="48">
        <f>AX42</f>
        <v>48049.62000000001</v>
      </c>
      <c r="AY44" s="48">
        <f aca="true" t="shared" si="13" ref="AY44:BD44">AY42</f>
        <v>0</v>
      </c>
      <c r="AZ44" s="48">
        <f t="shared" si="13"/>
        <v>0</v>
      </c>
      <c r="BA44" s="48">
        <f t="shared" si="13"/>
        <v>24906.609999999997</v>
      </c>
      <c r="BB44" s="48">
        <f t="shared" si="13"/>
        <v>0</v>
      </c>
      <c r="BC44" s="48">
        <f t="shared" si="13"/>
        <v>0</v>
      </c>
      <c r="BD44" s="48">
        <f t="shared" si="13"/>
        <v>24764.27</v>
      </c>
      <c r="BE44" s="48">
        <f aca="true" t="shared" si="14" ref="BE44:BM44">BE42</f>
        <v>0</v>
      </c>
      <c r="BF44" s="48">
        <f t="shared" si="14"/>
        <v>0</v>
      </c>
      <c r="BG44" s="48">
        <f t="shared" si="14"/>
        <v>28723.039999999997</v>
      </c>
      <c r="BH44" s="48">
        <f t="shared" si="14"/>
        <v>0</v>
      </c>
      <c r="BI44" s="48">
        <f t="shared" si="14"/>
        <v>0</v>
      </c>
      <c r="BJ44" s="48">
        <f t="shared" si="14"/>
        <v>107917.73000000003</v>
      </c>
      <c r="BK44" s="48">
        <f t="shared" si="14"/>
        <v>0</v>
      </c>
      <c r="BL44" s="48">
        <f t="shared" si="14"/>
        <v>0</v>
      </c>
      <c r="BM44" s="48">
        <f t="shared" si="14"/>
        <v>38809.16000000001</v>
      </c>
      <c r="BN44" s="48">
        <f>BN42</f>
        <v>0</v>
      </c>
      <c r="BO44" s="48">
        <f>BO42</f>
        <v>0</v>
      </c>
      <c r="BP44" s="48">
        <f>BP42</f>
        <v>38695.12000000001</v>
      </c>
      <c r="BQ44" s="41">
        <f t="shared" si="6"/>
        <v>469260.5278571429</v>
      </c>
      <c r="BR44" s="41">
        <f t="shared" si="7"/>
        <v>766598.3103571429</v>
      </c>
      <c r="BS44" s="48"/>
      <c r="BT44" s="48"/>
      <c r="BU44" s="48">
        <f>BU42</f>
        <v>27113.59</v>
      </c>
      <c r="BV44" s="48"/>
      <c r="BW44" s="48"/>
      <c r="BX44" s="48">
        <f>BX42</f>
        <v>45002.39</v>
      </c>
      <c r="BY44" s="48"/>
      <c r="BZ44" s="48"/>
      <c r="CA44" s="48">
        <f>CA42</f>
        <v>45919.47</v>
      </c>
      <c r="CB44" s="48"/>
      <c r="CC44" s="48"/>
      <c r="CD44" s="48">
        <f>CD42</f>
        <v>29697.16</v>
      </c>
      <c r="CE44" s="48"/>
      <c r="CF44" s="48"/>
      <c r="CG44" s="48">
        <f>CG42</f>
        <v>42903.43000000001</v>
      </c>
      <c r="CH44" s="48"/>
      <c r="CI44" s="48"/>
      <c r="CJ44" s="48">
        <f>CJ42</f>
        <v>32429.28</v>
      </c>
      <c r="CK44" s="48"/>
      <c r="CL44" s="48"/>
      <c r="CM44" s="48">
        <f>CM42</f>
        <v>40706.67999999999</v>
      </c>
      <c r="CN44" s="48"/>
      <c r="CO44" s="48"/>
      <c r="CP44" s="48">
        <f>CP42</f>
        <v>27306.629999999997</v>
      </c>
      <c r="CQ44" s="48"/>
      <c r="CR44" s="48"/>
      <c r="CS44" s="48">
        <f>CS42</f>
        <v>26418.21</v>
      </c>
      <c r="CT44" s="48"/>
      <c r="CU44" s="48"/>
      <c r="CV44" s="48">
        <f>CV42</f>
        <v>32340.559999999998</v>
      </c>
      <c r="CW44" s="48"/>
      <c r="CX44" s="48"/>
      <c r="CY44" s="48">
        <f>CY42</f>
        <v>50578.53999999999</v>
      </c>
      <c r="CZ44" s="48"/>
      <c r="DA44" s="48"/>
      <c r="DB44" s="48">
        <f>DB42</f>
        <v>26612.149999999998</v>
      </c>
      <c r="DC44" s="17">
        <f t="shared" si="8"/>
        <v>427028.09</v>
      </c>
      <c r="DD44" s="42">
        <f t="shared" si="9"/>
        <v>1193626.400357143</v>
      </c>
      <c r="DE44" s="48"/>
      <c r="DF44" s="48"/>
      <c r="DG44" s="48">
        <f>DG42</f>
        <v>48790.837</v>
      </c>
      <c r="DH44" s="48"/>
      <c r="DI44" s="48"/>
      <c r="DJ44" s="48">
        <f>DJ42</f>
        <v>33638.979999999996</v>
      </c>
      <c r="DK44" s="48"/>
      <c r="DL44" s="48"/>
      <c r="DM44" s="48">
        <f>DM42</f>
        <v>46892.01</v>
      </c>
      <c r="DN44" s="48"/>
      <c r="DO44" s="48"/>
      <c r="DP44" s="48">
        <f>DP42</f>
        <v>44217.87000000001</v>
      </c>
      <c r="DQ44" s="48"/>
      <c r="DR44" s="48"/>
      <c r="DS44" s="48">
        <f>DS42</f>
        <v>31743.659999999996</v>
      </c>
      <c r="DT44" s="48"/>
      <c r="DU44" s="48"/>
      <c r="DV44" s="48">
        <f>DV42</f>
        <v>79335.01999999999</v>
      </c>
      <c r="DW44" s="48"/>
      <c r="DX44" s="48"/>
      <c r="DY44" s="48">
        <f>DY42</f>
        <v>32262.439999999995</v>
      </c>
      <c r="DZ44" s="48"/>
      <c r="EA44" s="48"/>
      <c r="EB44" s="48">
        <f>EB42</f>
        <v>33401.38999999999</v>
      </c>
      <c r="EC44" s="48"/>
      <c r="ED44" s="48"/>
      <c r="EE44" s="48">
        <f>EE42</f>
        <v>236507.35999999993</v>
      </c>
      <c r="EF44" s="48"/>
      <c r="EG44" s="48"/>
      <c r="EH44" s="48">
        <f>EH42</f>
        <v>36885.35</v>
      </c>
      <c r="EI44" s="48"/>
      <c r="EJ44" s="48"/>
      <c r="EK44" s="48">
        <f>EK42</f>
        <v>60226.14000000001</v>
      </c>
      <c r="EL44" s="48"/>
      <c r="EM44" s="48"/>
      <c r="EN44" s="48">
        <f>EN42</f>
        <v>36561.04</v>
      </c>
      <c r="EO44" s="48">
        <f>EO42</f>
        <v>0</v>
      </c>
      <c r="EP44" s="48">
        <f>EP42</f>
        <v>0</v>
      </c>
      <c r="EQ44" s="48"/>
      <c r="ER44" s="48"/>
      <c r="ES44" s="48">
        <f>ES42</f>
        <v>60102.795999999995</v>
      </c>
      <c r="ET44" s="48"/>
      <c r="EU44" s="48"/>
      <c r="EV44" s="48">
        <f>EV42</f>
        <v>38390.236</v>
      </c>
      <c r="EW44" s="48"/>
      <c r="EX44" s="48"/>
      <c r="EY44" s="48">
        <f>EY42</f>
        <v>183418.06600000002</v>
      </c>
      <c r="EZ44" s="48"/>
      <c r="FA44" s="48"/>
      <c r="FB44" s="48">
        <f>FB42</f>
        <v>41437.265999999996</v>
      </c>
      <c r="FC44" s="48"/>
      <c r="FD44" s="48"/>
      <c r="FE44" s="48">
        <f>FE42</f>
        <v>129035.246</v>
      </c>
      <c r="FF44" s="48"/>
      <c r="FG44" s="48"/>
      <c r="FH44" s="48">
        <f>FH42</f>
        <v>38390.236</v>
      </c>
      <c r="FI44" s="48"/>
      <c r="FJ44" s="48"/>
      <c r="FK44" s="48">
        <f>FK42</f>
        <v>51448.636</v>
      </c>
      <c r="FL44" s="48"/>
      <c r="FM44" s="48"/>
      <c r="FN44" s="48">
        <f>FN42</f>
        <v>45731.996</v>
      </c>
      <c r="FO44" s="48"/>
      <c r="FP44" s="48"/>
      <c r="FQ44" s="68">
        <f>FQ42</f>
        <v>38390.236</v>
      </c>
      <c r="FR44" s="39"/>
      <c r="FS44" s="39"/>
      <c r="FT44" s="48">
        <f>FT42</f>
        <v>51603.475999999995</v>
      </c>
      <c r="FU44" s="39"/>
      <c r="FV44" s="39"/>
      <c r="FW44" s="48">
        <f>FW42</f>
        <v>43697.115999999995</v>
      </c>
      <c r="FX44" s="39"/>
      <c r="FY44" s="39"/>
      <c r="FZ44" s="48">
        <f>FZ42</f>
        <v>141663.326</v>
      </c>
      <c r="GA44" s="26">
        <f>SUM(ES44:FZ44)</f>
        <v>863308.6320000001</v>
      </c>
    </row>
    <row r="45" spans="1:183" s="92" customFormat="1" ht="12.75">
      <c r="A45" s="80" t="s">
        <v>47</v>
      </c>
      <c r="B45" s="81"/>
      <c r="C45" s="82">
        <v>35593.79</v>
      </c>
      <c r="D45" s="82"/>
      <c r="E45" s="82">
        <v>35593.79</v>
      </c>
      <c r="F45" s="82"/>
      <c r="G45" s="82">
        <v>35593.79</v>
      </c>
      <c r="H45" s="82"/>
      <c r="I45" s="82">
        <v>35593.79</v>
      </c>
      <c r="J45" s="83"/>
      <c r="K45" s="82">
        <v>35593.79</v>
      </c>
      <c r="L45" s="82"/>
      <c r="M45" s="82">
        <v>35593.79</v>
      </c>
      <c r="N45" s="83"/>
      <c r="O45" s="82">
        <v>35593.79</v>
      </c>
      <c r="P45" s="82"/>
      <c r="Q45" s="82">
        <v>35593.79</v>
      </c>
      <c r="R45" s="83"/>
      <c r="S45" s="84">
        <f>C45+E45+G45+I45+K45+M45+O45+Q45</f>
        <v>284750.32</v>
      </c>
      <c r="T45" s="85"/>
      <c r="U45" s="85"/>
      <c r="V45" s="85">
        <v>35598.58</v>
      </c>
      <c r="W45" s="85"/>
      <c r="X45" s="85"/>
      <c r="Y45" s="85">
        <v>35595.37</v>
      </c>
      <c r="Z45" s="85"/>
      <c r="AA45" s="85"/>
      <c r="AB45" s="85">
        <v>35595.37</v>
      </c>
      <c r="AC45" s="85"/>
      <c r="AD45" s="85"/>
      <c r="AE45" s="85">
        <v>35595.37</v>
      </c>
      <c r="AF45" s="86">
        <f t="shared" si="5"/>
        <v>427135.01</v>
      </c>
      <c r="AG45" s="85"/>
      <c r="AH45" s="85"/>
      <c r="AI45" s="85">
        <v>36719.03</v>
      </c>
      <c r="AJ45" s="85"/>
      <c r="AK45" s="85"/>
      <c r="AL45" s="85">
        <v>36719.03</v>
      </c>
      <c r="AM45" s="87"/>
      <c r="AN45" s="85"/>
      <c r="AO45" s="85">
        <v>36719.03</v>
      </c>
      <c r="AP45" s="87"/>
      <c r="AQ45" s="85"/>
      <c r="AR45" s="85">
        <v>36719.03</v>
      </c>
      <c r="AS45" s="87"/>
      <c r="AT45" s="85"/>
      <c r="AU45" s="85">
        <v>36719.03</v>
      </c>
      <c r="AV45" s="87"/>
      <c r="AW45" s="85"/>
      <c r="AX45" s="85">
        <v>36719.03</v>
      </c>
      <c r="AY45" s="87"/>
      <c r="AZ45" s="85"/>
      <c r="BA45" s="85">
        <v>36719.03</v>
      </c>
      <c r="BB45" s="87"/>
      <c r="BC45" s="85"/>
      <c r="BD45" s="85">
        <v>36719.03</v>
      </c>
      <c r="BE45" s="87"/>
      <c r="BF45" s="85"/>
      <c r="BG45" s="85">
        <v>36719.28</v>
      </c>
      <c r="BH45" s="87"/>
      <c r="BI45" s="85"/>
      <c r="BJ45" s="85">
        <v>36719.28</v>
      </c>
      <c r="BK45" s="87"/>
      <c r="BL45" s="85"/>
      <c r="BM45" s="85">
        <v>36719.28</v>
      </c>
      <c r="BN45" s="87"/>
      <c r="BO45" s="85"/>
      <c r="BP45" s="85">
        <v>36719.28</v>
      </c>
      <c r="BQ45" s="86">
        <f t="shared" si="6"/>
        <v>440629.3600000001</v>
      </c>
      <c r="BR45" s="86">
        <f t="shared" si="7"/>
        <v>867764.3700000001</v>
      </c>
      <c r="BS45" s="87"/>
      <c r="BT45" s="85"/>
      <c r="BU45" s="85">
        <v>50472.19</v>
      </c>
      <c r="BV45" s="87"/>
      <c r="BW45" s="85"/>
      <c r="BX45" s="85">
        <v>50472.19</v>
      </c>
      <c r="BY45" s="87"/>
      <c r="BZ45" s="85"/>
      <c r="CA45" s="85">
        <v>50472.19</v>
      </c>
      <c r="CB45" s="87"/>
      <c r="CC45" s="85"/>
      <c r="CD45" s="85">
        <v>50472.19</v>
      </c>
      <c r="CE45" s="87"/>
      <c r="CF45" s="85"/>
      <c r="CG45" s="85">
        <v>50472.19</v>
      </c>
      <c r="CH45" s="87"/>
      <c r="CI45" s="85"/>
      <c r="CJ45" s="85">
        <v>50472.19</v>
      </c>
      <c r="CK45" s="87"/>
      <c r="CL45" s="85"/>
      <c r="CM45" s="85">
        <v>50472.19</v>
      </c>
      <c r="CN45" s="87"/>
      <c r="CO45" s="85"/>
      <c r="CP45" s="85">
        <v>50472.19</v>
      </c>
      <c r="CQ45" s="87"/>
      <c r="CR45" s="85"/>
      <c r="CS45" s="85">
        <v>50474.43</v>
      </c>
      <c r="CT45" s="87"/>
      <c r="CU45" s="85"/>
      <c r="CV45" s="85">
        <v>50474.43</v>
      </c>
      <c r="CW45" s="87"/>
      <c r="CX45" s="85"/>
      <c r="CY45" s="85">
        <v>50474.43</v>
      </c>
      <c r="CZ45" s="87"/>
      <c r="DA45" s="85"/>
      <c r="DB45" s="85">
        <v>50474.43</v>
      </c>
      <c r="DC45" s="88">
        <f t="shared" si="8"/>
        <v>605675.24</v>
      </c>
      <c r="DD45" s="89">
        <f t="shared" si="9"/>
        <v>1473439.61</v>
      </c>
      <c r="DE45" s="87"/>
      <c r="DF45" s="85"/>
      <c r="DG45" s="85">
        <v>67688.7</v>
      </c>
      <c r="DH45" s="87"/>
      <c r="DI45" s="85"/>
      <c r="DJ45" s="85">
        <v>67688.7</v>
      </c>
      <c r="DK45" s="87"/>
      <c r="DL45" s="85"/>
      <c r="DM45" s="85">
        <v>67688.7</v>
      </c>
      <c r="DN45" s="87"/>
      <c r="DO45" s="85"/>
      <c r="DP45" s="85">
        <v>67688.7</v>
      </c>
      <c r="DQ45" s="87"/>
      <c r="DR45" s="85"/>
      <c r="DS45" s="85">
        <v>67688.7</v>
      </c>
      <c r="DT45" s="87"/>
      <c r="DU45" s="85"/>
      <c r="DV45" s="85">
        <v>67688.7</v>
      </c>
      <c r="DW45" s="87"/>
      <c r="DX45" s="85"/>
      <c r="DY45" s="85">
        <v>67688.7</v>
      </c>
      <c r="DZ45" s="87"/>
      <c r="EA45" s="85"/>
      <c r="EB45" s="85">
        <v>67688.7</v>
      </c>
      <c r="EC45" s="87"/>
      <c r="ED45" s="85"/>
      <c r="EE45" s="85">
        <v>67688.7</v>
      </c>
      <c r="EF45" s="87"/>
      <c r="EG45" s="85"/>
      <c r="EH45" s="85">
        <v>67688.7</v>
      </c>
      <c r="EI45" s="87"/>
      <c r="EJ45" s="85"/>
      <c r="EK45" s="85">
        <v>67688.7</v>
      </c>
      <c r="EL45" s="87"/>
      <c r="EM45" s="85"/>
      <c r="EN45" s="85">
        <v>67688.7</v>
      </c>
      <c r="EO45" s="85">
        <f>SUM(DG45:EN45)</f>
        <v>812264.3999999998</v>
      </c>
      <c r="EP45" s="87">
        <f>EO45+DD45</f>
        <v>2285704.01</v>
      </c>
      <c r="EQ45" s="87"/>
      <c r="ER45" s="85"/>
      <c r="ES45" s="87">
        <v>72363.06</v>
      </c>
      <c r="ET45" s="87"/>
      <c r="EU45" s="85"/>
      <c r="EV45" s="85">
        <v>72363.06</v>
      </c>
      <c r="EW45" s="87"/>
      <c r="EX45" s="85"/>
      <c r="EY45" s="85">
        <v>72363.06</v>
      </c>
      <c r="EZ45" s="87"/>
      <c r="FA45" s="85"/>
      <c r="FB45" s="85">
        <v>72363.06</v>
      </c>
      <c r="FC45" s="87"/>
      <c r="FD45" s="85"/>
      <c r="FE45" s="85">
        <v>72363.06</v>
      </c>
      <c r="FF45" s="87"/>
      <c r="FG45" s="85"/>
      <c r="FH45" s="85">
        <v>72363.06</v>
      </c>
      <c r="FI45" s="87"/>
      <c r="FJ45" s="85"/>
      <c r="FK45" s="85">
        <v>72363.06</v>
      </c>
      <c r="FL45" s="87"/>
      <c r="FM45" s="85"/>
      <c r="FN45" s="85">
        <v>72263.06</v>
      </c>
      <c r="FO45" s="87"/>
      <c r="FP45" s="85"/>
      <c r="FQ45" s="90">
        <v>72363.06</v>
      </c>
      <c r="FR45" s="91"/>
      <c r="FS45" s="91"/>
      <c r="FT45" s="85">
        <v>72363.06</v>
      </c>
      <c r="FU45" s="91"/>
      <c r="FV45" s="91"/>
      <c r="FW45" s="85">
        <v>72363.06</v>
      </c>
      <c r="FX45" s="91"/>
      <c r="FY45" s="91"/>
      <c r="FZ45" s="87">
        <v>72363.06</v>
      </c>
      <c r="GA45" s="116">
        <f aca="true" t="shared" si="15" ref="GA45:GA58">SUM(ES45:FZ45)</f>
        <v>868256.7200000002</v>
      </c>
    </row>
    <row r="46" spans="1:183" s="92" customFormat="1" ht="12.75">
      <c r="A46" s="80" t="s">
        <v>48</v>
      </c>
      <c r="B46" s="81"/>
      <c r="C46" s="82">
        <f>7087.62+24219.38</f>
        <v>31307</v>
      </c>
      <c r="D46" s="82"/>
      <c r="E46" s="82">
        <f>7087.62+30321.2</f>
        <v>37408.82</v>
      </c>
      <c r="F46" s="82"/>
      <c r="G46" s="82">
        <f>7087.62+28855.69</f>
        <v>35943.31</v>
      </c>
      <c r="H46" s="82"/>
      <c r="I46" s="82">
        <f>7083.79+26282.27</f>
        <v>33366.06</v>
      </c>
      <c r="J46" s="83"/>
      <c r="K46" s="82">
        <f>7075.74+30273.2</f>
        <v>37348.94</v>
      </c>
      <c r="L46" s="82"/>
      <c r="M46" s="82">
        <f>7075.74+26228.08</f>
        <v>33303.82</v>
      </c>
      <c r="N46" s="83"/>
      <c r="O46" s="82">
        <f>7075.74+27223</f>
        <v>34298.74</v>
      </c>
      <c r="P46" s="82"/>
      <c r="Q46" s="82">
        <f>7075.74+28907.42</f>
        <v>35983.159999999996</v>
      </c>
      <c r="R46" s="83"/>
      <c r="S46" s="84">
        <f>C46+E46+G46+I46+K46+M46+O46+Q46</f>
        <v>278959.85</v>
      </c>
      <c r="T46" s="85"/>
      <c r="U46" s="85"/>
      <c r="V46" s="85">
        <v>28977.32</v>
      </c>
      <c r="W46" s="85"/>
      <c r="X46" s="85"/>
      <c r="Y46" s="85">
        <v>22175.73</v>
      </c>
      <c r="Z46" s="85"/>
      <c r="AA46" s="85"/>
      <c r="AB46" s="85">
        <v>30038.64</v>
      </c>
      <c r="AC46" s="85"/>
      <c r="AD46" s="85"/>
      <c r="AE46" s="85">
        <v>29043.63</v>
      </c>
      <c r="AF46" s="86">
        <f t="shared" si="5"/>
        <v>389195.17</v>
      </c>
      <c r="AG46" s="85"/>
      <c r="AH46" s="85"/>
      <c r="AI46" s="85">
        <v>25249.49</v>
      </c>
      <c r="AJ46" s="85"/>
      <c r="AK46" s="85"/>
      <c r="AL46" s="85">
        <v>28464.33</v>
      </c>
      <c r="AM46" s="87"/>
      <c r="AN46" s="87"/>
      <c r="AO46" s="87">
        <f>7554.68</f>
        <v>7554.68</v>
      </c>
      <c r="AP46" s="87"/>
      <c r="AQ46" s="87"/>
      <c r="AR46" s="87">
        <f>7568.91+27277.77</f>
        <v>34846.68</v>
      </c>
      <c r="AS46" s="87"/>
      <c r="AT46" s="87"/>
      <c r="AU46" s="87">
        <f>7568.91+28005</f>
        <v>35573.91</v>
      </c>
      <c r="AV46" s="87"/>
      <c r="AW46" s="87"/>
      <c r="AX46" s="87">
        <f>7568.91+30971.21</f>
        <v>38540.119999999995</v>
      </c>
      <c r="AY46" s="87"/>
      <c r="AZ46" s="87"/>
      <c r="BA46" s="87">
        <f>7568.91+30641.18</f>
        <v>38210.09</v>
      </c>
      <c r="BB46" s="87"/>
      <c r="BC46" s="87"/>
      <c r="BD46" s="87">
        <v>38210.09</v>
      </c>
      <c r="BE46" s="87"/>
      <c r="BF46" s="87"/>
      <c r="BG46" s="87">
        <v>32922.41</v>
      </c>
      <c r="BH46" s="87"/>
      <c r="BI46" s="87"/>
      <c r="BJ46" s="87">
        <v>34832.31</v>
      </c>
      <c r="BK46" s="87"/>
      <c r="BL46" s="87"/>
      <c r="BM46" s="87">
        <v>38509.22</v>
      </c>
      <c r="BN46" s="87"/>
      <c r="BO46" s="87"/>
      <c r="BP46" s="87">
        <v>31972.27</v>
      </c>
      <c r="BQ46" s="86">
        <f t="shared" si="6"/>
        <v>384885.60000000003</v>
      </c>
      <c r="BR46" s="86">
        <f t="shared" si="7"/>
        <v>774080.77</v>
      </c>
      <c r="BS46" s="87"/>
      <c r="BT46" s="87"/>
      <c r="BU46" s="87">
        <v>32515.46</v>
      </c>
      <c r="BV46" s="87"/>
      <c r="BW46" s="87"/>
      <c r="BX46" s="87">
        <v>43503.27</v>
      </c>
      <c r="BY46" s="87"/>
      <c r="BZ46" s="87"/>
      <c r="CA46" s="87">
        <v>53668.02</v>
      </c>
      <c r="CB46" s="87"/>
      <c r="CC46" s="87"/>
      <c r="CD46" s="87">
        <v>47572.81</v>
      </c>
      <c r="CE46" s="87"/>
      <c r="CF46" s="87"/>
      <c r="CG46" s="87">
        <v>48116.64</v>
      </c>
      <c r="CH46" s="87"/>
      <c r="CI46" s="87"/>
      <c r="CJ46" s="87">
        <v>48017.97</v>
      </c>
      <c r="CK46" s="87"/>
      <c r="CL46" s="87"/>
      <c r="CM46" s="87">
        <v>54401.52</v>
      </c>
      <c r="CN46" s="87"/>
      <c r="CO46" s="87"/>
      <c r="CP46" s="87">
        <v>47130.01</v>
      </c>
      <c r="CQ46" s="87"/>
      <c r="CR46" s="87"/>
      <c r="CS46" s="87">
        <v>44456.19</v>
      </c>
      <c r="CT46" s="87"/>
      <c r="CU46" s="87"/>
      <c r="CV46" s="87">
        <v>61772.04</v>
      </c>
      <c r="CW46" s="87"/>
      <c r="CX46" s="87"/>
      <c r="CY46" s="87">
        <v>54910.56</v>
      </c>
      <c r="CZ46" s="87"/>
      <c r="DA46" s="87"/>
      <c r="DB46" s="87">
        <v>46450</v>
      </c>
      <c r="DC46" s="88">
        <f t="shared" si="8"/>
        <v>582514.49</v>
      </c>
      <c r="DD46" s="89">
        <f t="shared" si="9"/>
        <v>1356595.26</v>
      </c>
      <c r="DE46" s="87"/>
      <c r="DF46" s="87"/>
      <c r="DG46" s="87">
        <v>51458.58</v>
      </c>
      <c r="DH46" s="87"/>
      <c r="DI46" s="87"/>
      <c r="DJ46" s="87">
        <v>64628.5</v>
      </c>
      <c r="DK46" s="87"/>
      <c r="DL46" s="87"/>
      <c r="DM46" s="87">
        <v>69940.58</v>
      </c>
      <c r="DN46" s="87"/>
      <c r="DO46" s="87"/>
      <c r="DP46" s="87">
        <v>61187.88</v>
      </c>
      <c r="DQ46" s="87"/>
      <c r="DR46" s="87"/>
      <c r="DS46" s="87">
        <v>69528.88</v>
      </c>
      <c r="DT46" s="87"/>
      <c r="DU46" s="87"/>
      <c r="DV46" s="87">
        <v>68297.6</v>
      </c>
      <c r="DW46" s="87"/>
      <c r="DX46" s="87"/>
      <c r="DY46" s="87">
        <v>75355.05</v>
      </c>
      <c r="DZ46" s="87"/>
      <c r="EA46" s="87"/>
      <c r="EB46" s="87">
        <v>65970.44</v>
      </c>
      <c r="EC46" s="87"/>
      <c r="ED46" s="87"/>
      <c r="EE46" s="87">
        <v>69540.62</v>
      </c>
      <c r="EF46" s="87"/>
      <c r="EG46" s="87"/>
      <c r="EH46" s="87">
        <v>75755.32</v>
      </c>
      <c r="EI46" s="87"/>
      <c r="EJ46" s="87"/>
      <c r="EK46" s="87">
        <v>64024.93</v>
      </c>
      <c r="EL46" s="87"/>
      <c r="EM46" s="87"/>
      <c r="EN46" s="87">
        <v>66264.93</v>
      </c>
      <c r="EO46" s="85">
        <f aca="true" t="shared" si="16" ref="EO46:EO58">SUM(DG46:EN46)</f>
        <v>801953.31</v>
      </c>
      <c r="EP46" s="87">
        <f aca="true" t="shared" si="17" ref="EP46:EP58">EO46+DD46</f>
        <v>2158548.5700000003</v>
      </c>
      <c r="EQ46" s="87"/>
      <c r="ER46" s="87"/>
      <c r="ES46" s="87">
        <v>69783.7</v>
      </c>
      <c r="ET46" s="87"/>
      <c r="EU46" s="87"/>
      <c r="EV46" s="87">
        <v>71048.49</v>
      </c>
      <c r="EW46" s="87"/>
      <c r="EX46" s="87"/>
      <c r="EY46" s="87">
        <v>73239.19</v>
      </c>
      <c r="EZ46" s="87"/>
      <c r="FA46" s="87"/>
      <c r="FB46" s="87">
        <v>68206.37</v>
      </c>
      <c r="FC46" s="87"/>
      <c r="FD46" s="87"/>
      <c r="FE46" s="87">
        <v>74346.87</v>
      </c>
      <c r="FF46" s="87"/>
      <c r="FG46" s="87"/>
      <c r="FH46" s="87">
        <v>77640.96</v>
      </c>
      <c r="FI46" s="87"/>
      <c r="FJ46" s="87"/>
      <c r="FK46" s="87">
        <v>71443</v>
      </c>
      <c r="FL46" s="87"/>
      <c r="FM46" s="87"/>
      <c r="FN46" s="87">
        <v>75764.73</v>
      </c>
      <c r="FO46" s="87"/>
      <c r="FP46" s="87"/>
      <c r="FQ46" s="93">
        <v>70177.1</v>
      </c>
      <c r="FR46" s="91"/>
      <c r="FS46" s="91"/>
      <c r="FT46" s="87">
        <v>68056.12</v>
      </c>
      <c r="FU46" s="91"/>
      <c r="FV46" s="91"/>
      <c r="FW46" s="87">
        <v>78682.95</v>
      </c>
      <c r="FX46" s="91"/>
      <c r="FY46" s="91"/>
      <c r="FZ46" s="87">
        <v>68273.79</v>
      </c>
      <c r="GA46" s="116">
        <f t="shared" si="15"/>
        <v>866663.27</v>
      </c>
    </row>
    <row r="47" spans="1:183" s="8" customFormat="1" ht="18" customHeight="1">
      <c r="A47" s="44" t="s">
        <v>49</v>
      </c>
      <c r="B47" s="22">
        <v>33661.98</v>
      </c>
      <c r="C47" s="49">
        <f>C45-C46</f>
        <v>4286.790000000001</v>
      </c>
      <c r="D47" s="49"/>
      <c r="E47" s="49">
        <f aca="true" t="shared" si="18" ref="E47:Q47">E45-E46</f>
        <v>-1815.0299999999988</v>
      </c>
      <c r="F47" s="49"/>
      <c r="G47" s="49">
        <f t="shared" si="18"/>
        <v>-349.5199999999968</v>
      </c>
      <c r="H47" s="49"/>
      <c r="I47" s="49">
        <f t="shared" si="18"/>
        <v>2227.730000000003</v>
      </c>
      <c r="J47" s="49"/>
      <c r="K47" s="49">
        <f t="shared" si="18"/>
        <v>-1755.1500000000015</v>
      </c>
      <c r="L47" s="49"/>
      <c r="M47" s="49">
        <f t="shared" si="18"/>
        <v>2289.970000000001</v>
      </c>
      <c r="N47" s="49"/>
      <c r="O47" s="49">
        <f t="shared" si="18"/>
        <v>1295.050000000003</v>
      </c>
      <c r="P47" s="49"/>
      <c r="Q47" s="49">
        <f t="shared" si="18"/>
        <v>-389.36999999999534</v>
      </c>
      <c r="R47" s="49">
        <v>39452.45</v>
      </c>
      <c r="S47" s="21">
        <f>C47+E47+G47+I47+K47+M47+O47+Q47</f>
        <v>5790.470000000016</v>
      </c>
      <c r="T47" s="23"/>
      <c r="U47" s="41"/>
      <c r="V47" s="41">
        <f>V45-V46</f>
        <v>6621.260000000002</v>
      </c>
      <c r="W47" s="41">
        <f aca="true" t="shared" si="19" ref="W47:AL47">W45-W46</f>
        <v>0</v>
      </c>
      <c r="X47" s="41">
        <f t="shared" si="19"/>
        <v>0</v>
      </c>
      <c r="Y47" s="41">
        <f t="shared" si="19"/>
        <v>13419.640000000003</v>
      </c>
      <c r="Z47" s="41">
        <f t="shared" si="19"/>
        <v>0</v>
      </c>
      <c r="AA47" s="41">
        <f t="shared" si="19"/>
        <v>0</v>
      </c>
      <c r="AB47" s="41">
        <f t="shared" si="19"/>
        <v>5556.730000000003</v>
      </c>
      <c r="AC47" s="41">
        <f t="shared" si="19"/>
        <v>0</v>
      </c>
      <c r="AD47" s="41">
        <f t="shared" si="19"/>
        <v>0</v>
      </c>
      <c r="AE47" s="41">
        <f t="shared" si="19"/>
        <v>6551.740000000002</v>
      </c>
      <c r="AF47" s="41">
        <f t="shared" si="5"/>
        <v>37939.840000000026</v>
      </c>
      <c r="AG47" s="41">
        <f t="shared" si="19"/>
        <v>0</v>
      </c>
      <c r="AH47" s="41">
        <f t="shared" si="19"/>
        <v>0</v>
      </c>
      <c r="AI47" s="41">
        <f t="shared" si="19"/>
        <v>11469.539999999997</v>
      </c>
      <c r="AJ47" s="41">
        <f t="shared" si="19"/>
        <v>0</v>
      </c>
      <c r="AK47" s="41">
        <f t="shared" si="19"/>
        <v>0</v>
      </c>
      <c r="AL47" s="41">
        <f t="shared" si="19"/>
        <v>8254.699999999997</v>
      </c>
      <c r="AM47" s="23"/>
      <c r="AN47" s="41"/>
      <c r="AO47" s="41">
        <f>AO45-AO46</f>
        <v>29164.35</v>
      </c>
      <c r="AP47" s="41">
        <f aca="true" t="shared" si="20" ref="AP47:AU47">AP45-AP46</f>
        <v>0</v>
      </c>
      <c r="AQ47" s="41">
        <f t="shared" si="20"/>
        <v>0</v>
      </c>
      <c r="AR47" s="41">
        <f t="shared" si="20"/>
        <v>1872.3499999999985</v>
      </c>
      <c r="AS47" s="41">
        <f t="shared" si="20"/>
        <v>0</v>
      </c>
      <c r="AT47" s="41">
        <f t="shared" si="20"/>
        <v>0</v>
      </c>
      <c r="AU47" s="41">
        <f t="shared" si="20"/>
        <v>1145.1199999999953</v>
      </c>
      <c r="AV47" s="41"/>
      <c r="AW47" s="41"/>
      <c r="AX47" s="41">
        <f>AX45-AX46</f>
        <v>-1821.0899999999965</v>
      </c>
      <c r="AY47" s="41">
        <f aca="true" t="shared" si="21" ref="AY47:BD47">AY45-AY46</f>
        <v>0</v>
      </c>
      <c r="AZ47" s="41">
        <f t="shared" si="21"/>
        <v>0</v>
      </c>
      <c r="BA47" s="41">
        <f t="shared" si="21"/>
        <v>-1491.0599999999977</v>
      </c>
      <c r="BB47" s="41">
        <f t="shared" si="21"/>
        <v>0</v>
      </c>
      <c r="BC47" s="41">
        <f t="shared" si="21"/>
        <v>0</v>
      </c>
      <c r="BD47" s="41">
        <f t="shared" si="21"/>
        <v>-1491.0599999999977</v>
      </c>
      <c r="BE47" s="41">
        <f aca="true" t="shared" si="22" ref="BE47:BM47">BE45-BE46</f>
        <v>0</v>
      </c>
      <c r="BF47" s="41">
        <f t="shared" si="22"/>
        <v>0</v>
      </c>
      <c r="BG47" s="41">
        <f t="shared" si="22"/>
        <v>3796.8699999999953</v>
      </c>
      <c r="BH47" s="41">
        <f t="shared" si="22"/>
        <v>0</v>
      </c>
      <c r="BI47" s="41">
        <f t="shared" si="22"/>
        <v>0</v>
      </c>
      <c r="BJ47" s="41">
        <f t="shared" si="22"/>
        <v>1886.9700000000012</v>
      </c>
      <c r="BK47" s="41">
        <f t="shared" si="22"/>
        <v>0</v>
      </c>
      <c r="BL47" s="41">
        <f t="shared" si="22"/>
        <v>0</v>
      </c>
      <c r="BM47" s="41">
        <f t="shared" si="22"/>
        <v>-1789.9400000000023</v>
      </c>
      <c r="BN47" s="41">
        <f>BN45-BN46</f>
        <v>0</v>
      </c>
      <c r="BO47" s="41">
        <f>BO45-BO46</f>
        <v>0</v>
      </c>
      <c r="BP47" s="41">
        <f>BP45-BP46</f>
        <v>4747.009999999998</v>
      </c>
      <c r="BQ47" s="41">
        <f t="shared" si="6"/>
        <v>55743.75999999998</v>
      </c>
      <c r="BR47" s="41">
        <f t="shared" si="7"/>
        <v>93683.6</v>
      </c>
      <c r="BS47" s="41"/>
      <c r="BT47" s="41"/>
      <c r="BU47" s="41">
        <f>BU45-BU46</f>
        <v>17956.730000000003</v>
      </c>
      <c r="BV47" s="41"/>
      <c r="BW47" s="41"/>
      <c r="BX47" s="41">
        <f>BX45-BX46</f>
        <v>6968.9200000000055</v>
      </c>
      <c r="BY47" s="41"/>
      <c r="BZ47" s="41"/>
      <c r="CA47" s="41">
        <f>CA45-CA46</f>
        <v>-3195.8299999999945</v>
      </c>
      <c r="CB47" s="41"/>
      <c r="CC47" s="41"/>
      <c r="CD47" s="41">
        <f>CD45-CD46</f>
        <v>2899.3800000000047</v>
      </c>
      <c r="CE47" s="41"/>
      <c r="CF47" s="41"/>
      <c r="CG47" s="41">
        <f>CG45-CG46</f>
        <v>2355.550000000003</v>
      </c>
      <c r="CH47" s="41"/>
      <c r="CI47" s="41"/>
      <c r="CJ47" s="41">
        <f>CJ45-CJ46</f>
        <v>2454.220000000001</v>
      </c>
      <c r="CK47" s="41"/>
      <c r="CL47" s="41"/>
      <c r="CM47" s="41">
        <f>CM45-CM46</f>
        <v>-3929.3299999999945</v>
      </c>
      <c r="CN47" s="41"/>
      <c r="CO47" s="41"/>
      <c r="CP47" s="41">
        <f>CP45-CP46</f>
        <v>3342.1800000000003</v>
      </c>
      <c r="CQ47" s="41"/>
      <c r="CR47" s="41"/>
      <c r="CS47" s="41">
        <f>CS45-CS46</f>
        <v>6018.239999999998</v>
      </c>
      <c r="CT47" s="41"/>
      <c r="CU47" s="41"/>
      <c r="CV47" s="41">
        <f>CV45-CV46</f>
        <v>-11297.61</v>
      </c>
      <c r="CW47" s="41"/>
      <c r="CX47" s="41"/>
      <c r="CY47" s="41">
        <f>CY45-CY46</f>
        <v>-4436.129999999997</v>
      </c>
      <c r="CZ47" s="41"/>
      <c r="DA47" s="41"/>
      <c r="DB47" s="41">
        <f>DB45-DB46</f>
        <v>4024.4300000000003</v>
      </c>
      <c r="DC47" s="17">
        <f t="shared" si="8"/>
        <v>23160.75000000003</v>
      </c>
      <c r="DD47" s="42">
        <f t="shared" si="9"/>
        <v>116844.35000000003</v>
      </c>
      <c r="DE47" s="41"/>
      <c r="DF47" s="41"/>
      <c r="DG47" s="41">
        <f>DG45-DG46</f>
        <v>16230.119999999995</v>
      </c>
      <c r="DH47" s="41"/>
      <c r="DI47" s="41"/>
      <c r="DJ47" s="41">
        <f>DJ45-DJ46</f>
        <v>3060.199999999997</v>
      </c>
      <c r="DK47" s="41"/>
      <c r="DL47" s="41"/>
      <c r="DM47" s="41">
        <f>DM45-DM46</f>
        <v>-2251.8800000000047</v>
      </c>
      <c r="DN47" s="41"/>
      <c r="DO47" s="41"/>
      <c r="DP47" s="41">
        <f>DP45-DP46</f>
        <v>6500.82</v>
      </c>
      <c r="DQ47" s="41"/>
      <c r="DR47" s="41"/>
      <c r="DS47" s="41">
        <f>DS45-DS46</f>
        <v>-1840.1800000000076</v>
      </c>
      <c r="DT47" s="41"/>
      <c r="DU47" s="41"/>
      <c r="DV47" s="41">
        <f>DV45-DV46</f>
        <v>-608.9000000000087</v>
      </c>
      <c r="DW47" s="41"/>
      <c r="DX47" s="41"/>
      <c r="DY47" s="41">
        <f>DY45-DY46</f>
        <v>-7666.350000000006</v>
      </c>
      <c r="DZ47" s="41"/>
      <c r="EA47" s="41"/>
      <c r="EB47" s="41">
        <f>EB45-EB46</f>
        <v>1718.2599999999948</v>
      </c>
      <c r="EC47" s="41"/>
      <c r="ED47" s="41"/>
      <c r="EE47" s="41">
        <f>EE45-EE46</f>
        <v>-1851.9199999999983</v>
      </c>
      <c r="EF47" s="41"/>
      <c r="EG47" s="41"/>
      <c r="EH47" s="41">
        <f>EH45-EH46</f>
        <v>-8066.62000000001</v>
      </c>
      <c r="EI47" s="41"/>
      <c r="EJ47" s="41"/>
      <c r="EK47" s="41">
        <f>EK45-EK46</f>
        <v>3663.769999999997</v>
      </c>
      <c r="EL47" s="41"/>
      <c r="EM47" s="41"/>
      <c r="EN47" s="41">
        <f>EN45-EN46</f>
        <v>1423.770000000004</v>
      </c>
      <c r="EO47" s="35">
        <f t="shared" si="16"/>
        <v>10311.089999999953</v>
      </c>
      <c r="EP47" s="48">
        <f t="shared" si="17"/>
        <v>127155.43999999999</v>
      </c>
      <c r="EQ47" s="41"/>
      <c r="ER47" s="41"/>
      <c r="ES47" s="41">
        <f>ES45-ES46</f>
        <v>2579.3600000000006</v>
      </c>
      <c r="ET47" s="41"/>
      <c r="EU47" s="41"/>
      <c r="EV47" s="41">
        <f>EV45-EV46</f>
        <v>1314.5699999999924</v>
      </c>
      <c r="EW47" s="41"/>
      <c r="EX47" s="41"/>
      <c r="EY47" s="41">
        <f>EY45-EY46</f>
        <v>-876.1300000000047</v>
      </c>
      <c r="EZ47" s="41"/>
      <c r="FA47" s="41"/>
      <c r="FB47" s="41">
        <f>FB45-FB46</f>
        <v>4156.690000000002</v>
      </c>
      <c r="FC47" s="41"/>
      <c r="FD47" s="41"/>
      <c r="FE47" s="41">
        <f>FE45-FE46</f>
        <v>-1983.8099999999977</v>
      </c>
      <c r="FF47" s="41"/>
      <c r="FG47" s="41"/>
      <c r="FH47" s="41">
        <f>FH45-FH46</f>
        <v>-5277.900000000009</v>
      </c>
      <c r="FI47" s="41"/>
      <c r="FJ47" s="41"/>
      <c r="FK47" s="41">
        <f>FK45-FK46</f>
        <v>920.0599999999977</v>
      </c>
      <c r="FL47" s="41"/>
      <c r="FM47" s="41"/>
      <c r="FN47" s="41">
        <f>FN45-FN46</f>
        <v>-3501.6699999999983</v>
      </c>
      <c r="FO47" s="41"/>
      <c r="FP47" s="41"/>
      <c r="FQ47" s="69">
        <f>FQ45-FQ46</f>
        <v>2185.959999999992</v>
      </c>
      <c r="FR47" s="76"/>
      <c r="FS47" s="76"/>
      <c r="FT47" s="41">
        <f>FT45-FT46</f>
        <v>4306.940000000002</v>
      </c>
      <c r="FU47" s="76"/>
      <c r="FV47" s="76"/>
      <c r="FW47" s="41">
        <f>FW45-FW46</f>
        <v>-6319.889999999999</v>
      </c>
      <c r="FX47" s="76"/>
      <c r="FY47" s="76"/>
      <c r="FZ47" s="41">
        <f>FZ45-FZ46</f>
        <v>4089.270000000004</v>
      </c>
      <c r="GA47" s="26">
        <f t="shared" si="15"/>
        <v>1593.4499999999825</v>
      </c>
    </row>
    <row r="48" spans="1:183" s="8" customFormat="1" ht="22.5" hidden="1">
      <c r="A48" s="44" t="s">
        <v>50</v>
      </c>
      <c r="B48" s="22"/>
      <c r="C48" s="49"/>
      <c r="D48" s="49"/>
      <c r="E48" s="49"/>
      <c r="F48" s="49"/>
      <c r="G48" s="49"/>
      <c r="H48" s="49"/>
      <c r="I48" s="49"/>
      <c r="J48" s="50"/>
      <c r="K48" s="49"/>
      <c r="L48" s="49"/>
      <c r="M48" s="49"/>
      <c r="N48" s="50"/>
      <c r="O48" s="49"/>
      <c r="P48" s="49"/>
      <c r="Q48" s="49"/>
      <c r="R48" s="50"/>
      <c r="S48" s="49">
        <v>5790.47</v>
      </c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>
        <f t="shared" si="5"/>
        <v>5790.47</v>
      </c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>
        <f t="shared" si="6"/>
        <v>0</v>
      </c>
      <c r="BR48" s="41">
        <f t="shared" si="7"/>
        <v>5790.47</v>
      </c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17">
        <f t="shared" si="8"/>
        <v>0</v>
      </c>
      <c r="DD48" s="42">
        <f t="shared" si="9"/>
        <v>5790.47</v>
      </c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35">
        <f t="shared" si="16"/>
        <v>0</v>
      </c>
      <c r="EP48" s="48">
        <f t="shared" si="17"/>
        <v>5790.47</v>
      </c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69"/>
      <c r="FR48" s="76"/>
      <c r="FS48" s="76"/>
      <c r="FT48" s="41"/>
      <c r="FU48" s="76"/>
      <c r="FV48" s="76"/>
      <c r="FW48" s="41"/>
      <c r="FX48" s="76"/>
      <c r="FY48" s="76"/>
      <c r="FZ48" s="41"/>
      <c r="GA48" s="26">
        <f t="shared" si="15"/>
        <v>0</v>
      </c>
    </row>
    <row r="49" spans="1:183" s="8" customFormat="1" ht="22.5">
      <c r="A49" s="44" t="s">
        <v>51</v>
      </c>
      <c r="B49" s="22"/>
      <c r="C49" s="49">
        <f>C46-C44</f>
        <v>7077.869999999999</v>
      </c>
      <c r="D49" s="49"/>
      <c r="E49" s="49">
        <f aca="true" t="shared" si="23" ref="E49:Q49">E46-E44</f>
        <v>13179.690000000002</v>
      </c>
      <c r="F49" s="49">
        <f t="shared" si="23"/>
        <v>0</v>
      </c>
      <c r="G49" s="49">
        <f t="shared" si="23"/>
        <v>11714.18</v>
      </c>
      <c r="H49" s="49">
        <f t="shared" si="23"/>
        <v>0</v>
      </c>
      <c r="I49" s="49">
        <f t="shared" si="23"/>
        <v>1923.2799999999988</v>
      </c>
      <c r="J49" s="49">
        <f t="shared" si="23"/>
        <v>0</v>
      </c>
      <c r="K49" s="49">
        <f t="shared" si="23"/>
        <v>12379.030000000002</v>
      </c>
      <c r="L49" s="49">
        <f t="shared" si="23"/>
        <v>0</v>
      </c>
      <c r="M49" s="49">
        <f t="shared" si="23"/>
        <v>8333.91</v>
      </c>
      <c r="N49" s="49">
        <f t="shared" si="23"/>
        <v>0</v>
      </c>
      <c r="O49" s="49">
        <f t="shared" si="23"/>
        <v>9159.920000000002</v>
      </c>
      <c r="P49" s="49">
        <f t="shared" si="23"/>
        <v>0</v>
      </c>
      <c r="Q49" s="49">
        <f t="shared" si="23"/>
        <v>11754.029999999995</v>
      </c>
      <c r="R49" s="49"/>
      <c r="S49" s="21">
        <f>C49+E49+G49+I49+K49+M49+O49+Q49</f>
        <v>75521.91</v>
      </c>
      <c r="T49" s="41"/>
      <c r="U49" s="41"/>
      <c r="V49" s="41">
        <f>V46-V44</f>
        <v>4851.269999999997</v>
      </c>
      <c r="W49" s="41">
        <f aca="true" t="shared" si="24" ref="W49:AL49">W46-W44</f>
        <v>0</v>
      </c>
      <c r="X49" s="41">
        <f t="shared" si="24"/>
        <v>0</v>
      </c>
      <c r="Y49" s="41">
        <f t="shared" si="24"/>
        <v>-3929.66</v>
      </c>
      <c r="Z49" s="41">
        <f t="shared" si="24"/>
        <v>0</v>
      </c>
      <c r="AA49" s="41">
        <f t="shared" si="24"/>
        <v>0</v>
      </c>
      <c r="AB49" s="41">
        <f t="shared" si="24"/>
        <v>9314.3</v>
      </c>
      <c r="AC49" s="41">
        <f t="shared" si="24"/>
        <v>0</v>
      </c>
      <c r="AD49" s="41">
        <f t="shared" si="24"/>
        <v>0</v>
      </c>
      <c r="AE49" s="41">
        <f t="shared" si="24"/>
        <v>6099.567500000005</v>
      </c>
      <c r="AF49" s="41">
        <f t="shared" si="5"/>
        <v>91857.38750000001</v>
      </c>
      <c r="AG49" s="41">
        <f t="shared" si="24"/>
        <v>0</v>
      </c>
      <c r="AH49" s="41">
        <f t="shared" si="24"/>
        <v>0</v>
      </c>
      <c r="AI49" s="41">
        <f t="shared" si="24"/>
        <v>-1908.4678571428522</v>
      </c>
      <c r="AJ49" s="41">
        <f t="shared" si="24"/>
        <v>0</v>
      </c>
      <c r="AK49" s="41">
        <f t="shared" si="24"/>
        <v>0</v>
      </c>
      <c r="AL49" s="41">
        <f t="shared" si="24"/>
        <v>-13703.310000000005</v>
      </c>
      <c r="AM49" s="41"/>
      <c r="AN49" s="41"/>
      <c r="AO49" s="41">
        <f>AO46-AO44</f>
        <v>-20272.769999999997</v>
      </c>
      <c r="AP49" s="41">
        <f aca="true" t="shared" si="25" ref="AP49:AU49">AP46-AP44</f>
        <v>0</v>
      </c>
      <c r="AQ49" s="41">
        <f t="shared" si="25"/>
        <v>0</v>
      </c>
      <c r="AR49" s="41">
        <f t="shared" si="25"/>
        <v>6933.040000000001</v>
      </c>
      <c r="AS49" s="41">
        <f t="shared" si="25"/>
        <v>0</v>
      </c>
      <c r="AT49" s="41">
        <f t="shared" si="25"/>
        <v>0</v>
      </c>
      <c r="AU49" s="41">
        <f t="shared" si="25"/>
        <v>3245.6200000000063</v>
      </c>
      <c r="AV49" s="41"/>
      <c r="AW49" s="41"/>
      <c r="AX49" s="41">
        <f>AX46-AX44</f>
        <v>-9509.500000000015</v>
      </c>
      <c r="AY49" s="41">
        <f aca="true" t="shared" si="26" ref="AY49:BD49">AY46-AY44</f>
        <v>0</v>
      </c>
      <c r="AZ49" s="41">
        <f t="shared" si="26"/>
        <v>0</v>
      </c>
      <c r="BA49" s="41">
        <f t="shared" si="26"/>
        <v>13303.48</v>
      </c>
      <c r="BB49" s="41">
        <f t="shared" si="26"/>
        <v>0</v>
      </c>
      <c r="BC49" s="41">
        <f t="shared" si="26"/>
        <v>0</v>
      </c>
      <c r="BD49" s="41">
        <f t="shared" si="26"/>
        <v>13445.819999999996</v>
      </c>
      <c r="BE49" s="41">
        <f aca="true" t="shared" si="27" ref="BE49:BM49">BE46-BE44</f>
        <v>0</v>
      </c>
      <c r="BF49" s="41">
        <f t="shared" si="27"/>
        <v>0</v>
      </c>
      <c r="BG49" s="41">
        <f t="shared" si="27"/>
        <v>4199.370000000006</v>
      </c>
      <c r="BH49" s="41">
        <f t="shared" si="27"/>
        <v>0</v>
      </c>
      <c r="BI49" s="41">
        <f t="shared" si="27"/>
        <v>0</v>
      </c>
      <c r="BJ49" s="41">
        <f t="shared" si="27"/>
        <v>-73085.42000000003</v>
      </c>
      <c r="BK49" s="41">
        <f t="shared" si="27"/>
        <v>0</v>
      </c>
      <c r="BL49" s="41">
        <f t="shared" si="27"/>
        <v>0</v>
      </c>
      <c r="BM49" s="41">
        <f t="shared" si="27"/>
        <v>-299.9400000000096</v>
      </c>
      <c r="BN49" s="41">
        <f>BN46-BN44</f>
        <v>0</v>
      </c>
      <c r="BO49" s="41">
        <f>BO46-BO44</f>
        <v>0</v>
      </c>
      <c r="BP49" s="41">
        <f>BP46-BP44</f>
        <v>-6722.8500000000095</v>
      </c>
      <c r="BQ49" s="41">
        <f t="shared" si="6"/>
        <v>-84374.9278571429</v>
      </c>
      <c r="BR49" s="41">
        <f t="shared" si="7"/>
        <v>7482.459642857109</v>
      </c>
      <c r="BS49" s="41"/>
      <c r="BT49" s="41"/>
      <c r="BU49" s="41">
        <f>BU46-BU44</f>
        <v>5401.869999999999</v>
      </c>
      <c r="BV49" s="41"/>
      <c r="BW49" s="41"/>
      <c r="BX49" s="41">
        <f>BX46-BX44</f>
        <v>-1499.1200000000026</v>
      </c>
      <c r="BY49" s="41"/>
      <c r="BZ49" s="41"/>
      <c r="CA49" s="41">
        <f>CA46-CA44</f>
        <v>7748.549999999996</v>
      </c>
      <c r="CB49" s="41"/>
      <c r="CC49" s="41"/>
      <c r="CD49" s="41">
        <f>CD46-CD44</f>
        <v>17875.649999999998</v>
      </c>
      <c r="CE49" s="41"/>
      <c r="CF49" s="41"/>
      <c r="CG49" s="41">
        <f>CG46-CG44</f>
        <v>5213.209999999992</v>
      </c>
      <c r="CH49" s="41"/>
      <c r="CI49" s="41"/>
      <c r="CJ49" s="41">
        <f>CJ46-CJ44</f>
        <v>15588.690000000002</v>
      </c>
      <c r="CK49" s="41"/>
      <c r="CL49" s="41"/>
      <c r="CM49" s="41">
        <f>CM46-CM44</f>
        <v>13694.840000000004</v>
      </c>
      <c r="CN49" s="41"/>
      <c r="CO49" s="41"/>
      <c r="CP49" s="41">
        <f>CP46-CP44</f>
        <v>19823.380000000005</v>
      </c>
      <c r="CQ49" s="41"/>
      <c r="CR49" s="41"/>
      <c r="CS49" s="41">
        <f>CS46-CS44</f>
        <v>18037.980000000003</v>
      </c>
      <c r="CT49" s="41"/>
      <c r="CU49" s="41"/>
      <c r="CV49" s="41">
        <f>CV46-CV44</f>
        <v>29431.480000000003</v>
      </c>
      <c r="CW49" s="41"/>
      <c r="CX49" s="41"/>
      <c r="CY49" s="41">
        <f>CY46-CY44</f>
        <v>4332.020000000004</v>
      </c>
      <c r="CZ49" s="41"/>
      <c r="DA49" s="41"/>
      <c r="DB49" s="41">
        <f>DB46-DB44</f>
        <v>19837.850000000002</v>
      </c>
      <c r="DC49" s="17">
        <f t="shared" si="8"/>
        <v>155486.4</v>
      </c>
      <c r="DD49" s="42">
        <f t="shared" si="9"/>
        <v>162968.8596428571</v>
      </c>
      <c r="DE49" s="41"/>
      <c r="DF49" s="41"/>
      <c r="DG49" s="41">
        <f>DG46-DG44</f>
        <v>2667.743000000002</v>
      </c>
      <c r="DH49" s="41"/>
      <c r="DI49" s="41"/>
      <c r="DJ49" s="41">
        <f>DJ46-DJ44</f>
        <v>30989.520000000004</v>
      </c>
      <c r="DK49" s="41"/>
      <c r="DL49" s="41"/>
      <c r="DM49" s="41">
        <f>DM46-DM44</f>
        <v>23048.57</v>
      </c>
      <c r="DN49" s="41"/>
      <c r="DO49" s="41"/>
      <c r="DP49" s="41">
        <f>DP46-DP44</f>
        <v>16970.009999999987</v>
      </c>
      <c r="DQ49" s="41"/>
      <c r="DR49" s="41"/>
      <c r="DS49" s="41">
        <f>DS46-DS44</f>
        <v>37785.22000000001</v>
      </c>
      <c r="DT49" s="41"/>
      <c r="DU49" s="41"/>
      <c r="DV49" s="41">
        <f>DV46-DV44</f>
        <v>-11037.419999999984</v>
      </c>
      <c r="DW49" s="41"/>
      <c r="DX49" s="41"/>
      <c r="DY49" s="41">
        <f>DY46-DY44</f>
        <v>43092.61000000001</v>
      </c>
      <c r="DZ49" s="41"/>
      <c r="EA49" s="41"/>
      <c r="EB49" s="41">
        <f>EB46-EB44</f>
        <v>32569.05000000001</v>
      </c>
      <c r="EC49" s="41"/>
      <c r="ED49" s="41"/>
      <c r="EE49" s="41">
        <f>EE46-EE44</f>
        <v>-166966.73999999993</v>
      </c>
      <c r="EF49" s="41"/>
      <c r="EG49" s="41"/>
      <c r="EH49" s="41">
        <f>EH46-EH44</f>
        <v>38869.97000000001</v>
      </c>
      <c r="EI49" s="41"/>
      <c r="EJ49" s="41"/>
      <c r="EK49" s="41">
        <f>EK46-EK44</f>
        <v>3798.7899999999936</v>
      </c>
      <c r="EL49" s="41"/>
      <c r="EM49" s="41"/>
      <c r="EN49" s="41">
        <f>EN46-EN44</f>
        <v>29703.889999999992</v>
      </c>
      <c r="EO49" s="35">
        <f t="shared" si="16"/>
        <v>81491.2130000001</v>
      </c>
      <c r="EP49" s="48">
        <f t="shared" si="17"/>
        <v>244460.0726428572</v>
      </c>
      <c r="EQ49" s="41"/>
      <c r="ER49" s="41"/>
      <c r="ES49" s="41">
        <f>ES46-ES44</f>
        <v>9680.904000000002</v>
      </c>
      <c r="ET49" s="41"/>
      <c r="EU49" s="41"/>
      <c r="EV49" s="41">
        <f>EV46-EV44</f>
        <v>32658.254000000008</v>
      </c>
      <c r="EW49" s="41"/>
      <c r="EX49" s="41"/>
      <c r="EY49" s="41">
        <f>EY46-EY44</f>
        <v>-110178.87600000002</v>
      </c>
      <c r="EZ49" s="41"/>
      <c r="FA49" s="41"/>
      <c r="FB49" s="41">
        <f>FB46-FB44</f>
        <v>26769.104</v>
      </c>
      <c r="FC49" s="41"/>
      <c r="FD49" s="41"/>
      <c r="FE49" s="41">
        <f>FE46-FE44</f>
        <v>-54688.376000000004</v>
      </c>
      <c r="FF49" s="41"/>
      <c r="FG49" s="41"/>
      <c r="FH49" s="41">
        <f>FH46-FH44</f>
        <v>39250.72400000001</v>
      </c>
      <c r="FI49" s="41"/>
      <c r="FJ49" s="41"/>
      <c r="FK49" s="41">
        <f>FK46-FK44</f>
        <v>19994.364</v>
      </c>
      <c r="FL49" s="41"/>
      <c r="FM49" s="41"/>
      <c r="FN49" s="41">
        <f>FN46-FN44</f>
        <v>30032.733999999997</v>
      </c>
      <c r="FO49" s="41"/>
      <c r="FP49" s="41"/>
      <c r="FQ49" s="69">
        <f>FQ46-FQ44</f>
        <v>31786.86400000001</v>
      </c>
      <c r="FR49" s="76"/>
      <c r="FS49" s="76"/>
      <c r="FT49" s="41">
        <f>FT46-FT44</f>
        <v>16452.644</v>
      </c>
      <c r="FU49" s="76"/>
      <c r="FV49" s="76"/>
      <c r="FW49" s="41">
        <f>FW46-FW44</f>
        <v>34985.834</v>
      </c>
      <c r="FX49" s="76"/>
      <c r="FY49" s="76"/>
      <c r="FZ49" s="41">
        <f>FZ46-FZ44</f>
        <v>-73389.53600000001</v>
      </c>
      <c r="GA49" s="26">
        <f t="shared" si="15"/>
        <v>3354.6379999999917</v>
      </c>
    </row>
    <row r="50" spans="1:183" s="9" customFormat="1" ht="12.75">
      <c r="A50" s="19"/>
      <c r="B50" s="19"/>
      <c r="C50" s="19"/>
      <c r="D50" s="19"/>
      <c r="E50" s="19"/>
      <c r="F50" s="1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>
        <f t="shared" si="5"/>
        <v>0</v>
      </c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>
        <f t="shared" si="6"/>
        <v>0</v>
      </c>
      <c r="BR50" s="41">
        <f t="shared" si="7"/>
        <v>0</v>
      </c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17">
        <f t="shared" si="8"/>
        <v>0</v>
      </c>
      <c r="DD50" s="42">
        <f t="shared" si="9"/>
        <v>0</v>
      </c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35">
        <f t="shared" si="16"/>
        <v>0</v>
      </c>
      <c r="EP50" s="48">
        <f t="shared" si="17"/>
        <v>0</v>
      </c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69"/>
      <c r="FR50" s="77"/>
      <c r="FS50" s="77"/>
      <c r="FT50" s="41"/>
      <c r="FU50" s="77"/>
      <c r="FV50" s="77"/>
      <c r="FW50" s="41"/>
      <c r="FX50" s="77"/>
      <c r="FY50" s="77"/>
      <c r="FZ50" s="41"/>
      <c r="GA50" s="26"/>
    </row>
    <row r="51" spans="1:183" s="9" customFormat="1" ht="12.75">
      <c r="A51" s="47" t="s">
        <v>52</v>
      </c>
      <c r="B51" s="19"/>
      <c r="C51" s="20">
        <v>3000.48</v>
      </c>
      <c r="D51" s="19"/>
      <c r="E51" s="20">
        <v>2968.56</v>
      </c>
      <c r="F51" s="19"/>
      <c r="G51" s="20">
        <v>3032.4</v>
      </c>
      <c r="H51" s="19"/>
      <c r="I51" s="20">
        <v>3048.36</v>
      </c>
      <c r="J51" s="19"/>
      <c r="K51" s="20">
        <v>3112.2</v>
      </c>
      <c r="L51" s="20"/>
      <c r="M51" s="20">
        <v>3000.48</v>
      </c>
      <c r="N51" s="20"/>
      <c r="O51" s="20">
        <v>2968.56</v>
      </c>
      <c r="P51" s="20"/>
      <c r="Q51" s="20">
        <v>3000.48</v>
      </c>
      <c r="R51" s="19"/>
      <c r="S51" s="21">
        <f>C51+E51+G51+I51+K51+M51+O51+Q51</f>
        <v>24131.52</v>
      </c>
      <c r="T51" s="41"/>
      <c r="U51" s="41"/>
      <c r="V51" s="41">
        <v>5498.34</v>
      </c>
      <c r="W51" s="41"/>
      <c r="X51" s="41"/>
      <c r="Y51" s="41">
        <v>4774.67</v>
      </c>
      <c r="Z51" s="41"/>
      <c r="AA51" s="41"/>
      <c r="AB51" s="41">
        <v>4936.93</v>
      </c>
      <c r="AC51" s="41"/>
      <c r="AD51" s="41"/>
      <c r="AE51" s="41">
        <v>4402.93</v>
      </c>
      <c r="AF51" s="41">
        <f t="shared" si="5"/>
        <v>43744.39</v>
      </c>
      <c r="AG51" s="41"/>
      <c r="AH51" s="41"/>
      <c r="AI51" s="41">
        <v>4058.7</v>
      </c>
      <c r="AJ51" s="41"/>
      <c r="AK51" s="41"/>
      <c r="AL51" s="41">
        <v>4015.22</v>
      </c>
      <c r="AM51" s="41"/>
      <c r="AN51" s="41"/>
      <c r="AO51" s="41">
        <v>4089.72</v>
      </c>
      <c r="AP51" s="41"/>
      <c r="AQ51" s="41"/>
      <c r="AR51" s="41">
        <v>4229.83</v>
      </c>
      <c r="AS51" s="41"/>
      <c r="AT51" s="41"/>
      <c r="AU51" s="41">
        <v>4191.4</v>
      </c>
      <c r="AV51" s="41"/>
      <c r="AW51" s="41"/>
      <c r="AX51" s="41">
        <v>4197.76</v>
      </c>
      <c r="AY51" s="41"/>
      <c r="AZ51" s="41"/>
      <c r="BA51" s="41">
        <v>4060.9</v>
      </c>
      <c r="BB51" s="41"/>
      <c r="BC51" s="41"/>
      <c r="BD51" s="41">
        <v>4147.28</v>
      </c>
      <c r="BE51" s="41"/>
      <c r="BF51" s="41"/>
      <c r="BG51" s="41">
        <v>4044.1</v>
      </c>
      <c r="BH51" s="41"/>
      <c r="BI51" s="41"/>
      <c r="BJ51" s="41">
        <v>3655.85</v>
      </c>
      <c r="BK51" s="41"/>
      <c r="BL51" s="41"/>
      <c r="BM51" s="41">
        <v>4086.05</v>
      </c>
      <c r="BN51" s="41"/>
      <c r="BO51" s="41"/>
      <c r="BP51" s="41">
        <v>3960.32</v>
      </c>
      <c r="BQ51" s="41">
        <f t="shared" si="6"/>
        <v>48737.130000000005</v>
      </c>
      <c r="BR51" s="41">
        <f t="shared" si="7"/>
        <v>92481.52</v>
      </c>
      <c r="BS51" s="41"/>
      <c r="BT51" s="41"/>
      <c r="BU51" s="41">
        <v>4671.02</v>
      </c>
      <c r="BV51" s="41"/>
      <c r="BW51" s="41"/>
      <c r="BX51" s="41">
        <v>4711.17</v>
      </c>
      <c r="BY51" s="41"/>
      <c r="BZ51" s="41"/>
      <c r="CA51" s="41">
        <v>4657.91</v>
      </c>
      <c r="CB51" s="41"/>
      <c r="CC51" s="41"/>
      <c r="CD51" s="41">
        <v>4432.6</v>
      </c>
      <c r="CE51" s="41"/>
      <c r="CF51" s="41"/>
      <c r="CG51" s="41">
        <v>4646.24</v>
      </c>
      <c r="CH51" s="41"/>
      <c r="CI51" s="41"/>
      <c r="CJ51" s="41">
        <v>4759.05</v>
      </c>
      <c r="CK51" s="41"/>
      <c r="CL51" s="41"/>
      <c r="CM51" s="41">
        <v>4802.61</v>
      </c>
      <c r="CN51" s="41"/>
      <c r="CO51" s="41"/>
      <c r="CP51" s="41">
        <v>4747.43</v>
      </c>
      <c r="CQ51" s="41"/>
      <c r="CR51" s="41"/>
      <c r="CS51" s="41">
        <v>4825.49</v>
      </c>
      <c r="CT51" s="41"/>
      <c r="CU51" s="41"/>
      <c r="CV51" s="41">
        <v>4804.06</v>
      </c>
      <c r="CW51" s="41"/>
      <c r="CX51" s="41"/>
      <c r="CY51" s="41">
        <v>4018.6</v>
      </c>
      <c r="CZ51" s="41"/>
      <c r="DA51" s="41"/>
      <c r="DB51" s="41">
        <v>4497.04</v>
      </c>
      <c r="DC51" s="17">
        <f t="shared" si="8"/>
        <v>55573.22</v>
      </c>
      <c r="DD51" s="42">
        <f t="shared" si="9"/>
        <v>148054.74</v>
      </c>
      <c r="DE51" s="41"/>
      <c r="DF51" s="41"/>
      <c r="DG51" s="41">
        <v>4916.39</v>
      </c>
      <c r="DH51" s="41"/>
      <c r="DI51" s="41"/>
      <c r="DJ51" s="41">
        <v>5168.37</v>
      </c>
      <c r="DK51" s="41"/>
      <c r="DL51" s="41"/>
      <c r="DM51" s="41">
        <v>4702.02</v>
      </c>
      <c r="DN51" s="41"/>
      <c r="DO51" s="41"/>
      <c r="DP51" s="41">
        <v>4768.37</v>
      </c>
      <c r="DQ51" s="41"/>
      <c r="DR51" s="41"/>
      <c r="DS51" s="41">
        <v>4955.63</v>
      </c>
      <c r="DT51" s="41"/>
      <c r="DU51" s="41"/>
      <c r="DV51" s="41">
        <v>4998.46</v>
      </c>
      <c r="DW51" s="41"/>
      <c r="DX51" s="41"/>
      <c r="DY51" s="41">
        <v>4989.66</v>
      </c>
      <c r="DZ51" s="41"/>
      <c r="EA51" s="41"/>
      <c r="EB51" s="41">
        <v>4997.66</v>
      </c>
      <c r="EC51" s="41"/>
      <c r="ED51" s="41"/>
      <c r="EE51" s="41">
        <v>5022.59</v>
      </c>
      <c r="EF51" s="41"/>
      <c r="EG51" s="41"/>
      <c r="EH51" s="41">
        <v>5102.38</v>
      </c>
      <c r="EI51" s="41"/>
      <c r="EJ51" s="41"/>
      <c r="EK51" s="41">
        <v>5147.29</v>
      </c>
      <c r="EL51" s="41"/>
      <c r="EM51" s="41"/>
      <c r="EN51" s="41">
        <v>5162.58</v>
      </c>
      <c r="EO51" s="35">
        <f t="shared" si="16"/>
        <v>59931.399999999994</v>
      </c>
      <c r="EP51" s="48">
        <f t="shared" si="17"/>
        <v>207986.13999999998</v>
      </c>
      <c r="EQ51" s="41"/>
      <c r="ER51" s="41"/>
      <c r="ES51" s="41">
        <v>6209.15</v>
      </c>
      <c r="ET51" s="41"/>
      <c r="EU51" s="41"/>
      <c r="EV51" s="41">
        <v>6465.75</v>
      </c>
      <c r="EW51" s="41"/>
      <c r="EX51" s="41"/>
      <c r="EY51" s="41">
        <v>6337.45</v>
      </c>
      <c r="EZ51" s="41"/>
      <c r="FA51" s="41"/>
      <c r="FB51" s="41">
        <v>6337.45</v>
      </c>
      <c r="FC51" s="41"/>
      <c r="FD51" s="41"/>
      <c r="FE51" s="41">
        <v>6337.45</v>
      </c>
      <c r="FF51" s="41"/>
      <c r="FG51" s="41"/>
      <c r="FH51" s="41">
        <v>6337.45</v>
      </c>
      <c r="FI51" s="41"/>
      <c r="FJ51" s="41"/>
      <c r="FK51" s="41">
        <v>6337.45</v>
      </c>
      <c r="FL51" s="41"/>
      <c r="FM51" s="41"/>
      <c r="FN51" s="41">
        <v>6337.45</v>
      </c>
      <c r="FO51" s="41"/>
      <c r="FP51" s="41"/>
      <c r="FQ51" s="69">
        <v>6337.45</v>
      </c>
      <c r="FR51" s="77"/>
      <c r="FS51" s="77"/>
      <c r="FT51" s="41">
        <v>6337.45</v>
      </c>
      <c r="FU51" s="77"/>
      <c r="FV51" s="77"/>
      <c r="FW51" s="41">
        <v>6337.45</v>
      </c>
      <c r="FX51" s="77"/>
      <c r="FY51" s="77"/>
      <c r="FZ51" s="41">
        <v>6337.45</v>
      </c>
      <c r="GA51" s="26">
        <f t="shared" si="15"/>
        <v>76049.39999999998</v>
      </c>
    </row>
    <row r="52" spans="1:183" s="98" customFormat="1" ht="12.75">
      <c r="A52" s="80" t="s">
        <v>53</v>
      </c>
      <c r="B52" s="94"/>
      <c r="C52" s="94">
        <v>2985.69</v>
      </c>
      <c r="D52" s="94"/>
      <c r="E52" s="94">
        <v>2973.13</v>
      </c>
      <c r="F52" s="94"/>
      <c r="G52" s="95">
        <v>3009.77</v>
      </c>
      <c r="H52" s="95"/>
      <c r="I52" s="95">
        <v>2795.88</v>
      </c>
      <c r="J52" s="95"/>
      <c r="K52" s="95">
        <v>2989.31</v>
      </c>
      <c r="L52" s="95"/>
      <c r="M52" s="95">
        <v>2996.88</v>
      </c>
      <c r="N52" s="95"/>
      <c r="O52" s="95">
        <v>2869.48</v>
      </c>
      <c r="P52" s="95"/>
      <c r="Q52" s="95">
        <v>2865.32</v>
      </c>
      <c r="R52" s="95"/>
      <c r="S52" s="84">
        <f aca="true" t="shared" si="28" ref="S52:S58">C52+E52+G52+I52+K52+M52+O52+Q52</f>
        <v>23485.46</v>
      </c>
      <c r="T52" s="86"/>
      <c r="U52" s="86"/>
      <c r="V52" s="86">
        <v>3010.26</v>
      </c>
      <c r="W52" s="86"/>
      <c r="X52" s="86"/>
      <c r="Y52" s="86">
        <v>2961.37</v>
      </c>
      <c r="Z52" s="86"/>
      <c r="AA52" s="86"/>
      <c r="AB52" s="86">
        <v>3010.26</v>
      </c>
      <c r="AC52" s="86"/>
      <c r="AD52" s="86"/>
      <c r="AE52" s="86">
        <v>3016.98</v>
      </c>
      <c r="AF52" s="86">
        <f t="shared" si="5"/>
        <v>35484.33</v>
      </c>
      <c r="AG52" s="86"/>
      <c r="AH52" s="86"/>
      <c r="AI52" s="86">
        <v>4058.7</v>
      </c>
      <c r="AJ52" s="86"/>
      <c r="AK52" s="86"/>
      <c r="AL52" s="86">
        <v>4015.22</v>
      </c>
      <c r="AM52" s="86"/>
      <c r="AN52" s="86"/>
      <c r="AO52" s="86">
        <v>4089.72</v>
      </c>
      <c r="AP52" s="86"/>
      <c r="AQ52" s="86"/>
      <c r="AR52" s="86">
        <v>4229.83</v>
      </c>
      <c r="AS52" s="86"/>
      <c r="AT52" s="86"/>
      <c r="AU52" s="86">
        <v>4191.4</v>
      </c>
      <c r="AV52" s="86"/>
      <c r="AW52" s="86"/>
      <c r="AX52" s="86">
        <v>4197.76</v>
      </c>
      <c r="AY52" s="86"/>
      <c r="AZ52" s="86"/>
      <c r="BA52" s="86">
        <v>4060.9</v>
      </c>
      <c r="BB52" s="86"/>
      <c r="BC52" s="86"/>
      <c r="BD52" s="86">
        <v>4147.28</v>
      </c>
      <c r="BE52" s="86"/>
      <c r="BF52" s="86"/>
      <c r="BG52" s="86">
        <v>4044.1</v>
      </c>
      <c r="BH52" s="86"/>
      <c r="BI52" s="86"/>
      <c r="BJ52" s="86">
        <v>3655.85</v>
      </c>
      <c r="BK52" s="86"/>
      <c r="BL52" s="86"/>
      <c r="BM52" s="86">
        <v>4086.05</v>
      </c>
      <c r="BN52" s="86"/>
      <c r="BO52" s="86"/>
      <c r="BP52" s="86">
        <v>3960.32</v>
      </c>
      <c r="BQ52" s="86">
        <f t="shared" si="6"/>
        <v>48737.130000000005</v>
      </c>
      <c r="BR52" s="86">
        <f t="shared" si="7"/>
        <v>84221.46</v>
      </c>
      <c r="BS52" s="86"/>
      <c r="BT52" s="86"/>
      <c r="BU52" s="86">
        <v>4671.02</v>
      </c>
      <c r="BV52" s="86"/>
      <c r="BW52" s="86"/>
      <c r="BX52" s="86">
        <v>4711.17</v>
      </c>
      <c r="BY52" s="86"/>
      <c r="BZ52" s="86"/>
      <c r="CA52" s="86">
        <v>4657.91</v>
      </c>
      <c r="CB52" s="86"/>
      <c r="CC52" s="86"/>
      <c r="CD52" s="86">
        <v>4432.6</v>
      </c>
      <c r="CE52" s="86"/>
      <c r="CF52" s="86"/>
      <c r="CG52" s="86">
        <v>4646.24</v>
      </c>
      <c r="CH52" s="86"/>
      <c r="CI52" s="86"/>
      <c r="CJ52" s="86">
        <v>4759.05</v>
      </c>
      <c r="CK52" s="86"/>
      <c r="CL52" s="86"/>
      <c r="CM52" s="86">
        <v>4802.61</v>
      </c>
      <c r="CN52" s="86"/>
      <c r="CO52" s="86"/>
      <c r="CP52" s="86">
        <v>4747.43</v>
      </c>
      <c r="CQ52" s="86"/>
      <c r="CR52" s="86"/>
      <c r="CS52" s="86">
        <v>4825.49</v>
      </c>
      <c r="CT52" s="86"/>
      <c r="CU52" s="86"/>
      <c r="CV52" s="86">
        <v>4804.06</v>
      </c>
      <c r="CW52" s="86"/>
      <c r="CX52" s="86"/>
      <c r="CY52" s="86">
        <v>4018.6</v>
      </c>
      <c r="CZ52" s="86"/>
      <c r="DA52" s="86"/>
      <c r="DB52" s="86">
        <v>4497.04</v>
      </c>
      <c r="DC52" s="88">
        <f t="shared" si="8"/>
        <v>55573.22</v>
      </c>
      <c r="DD52" s="89">
        <f t="shared" si="9"/>
        <v>139794.68</v>
      </c>
      <c r="DE52" s="86"/>
      <c r="DF52" s="86"/>
      <c r="DG52" s="86">
        <v>4916.39</v>
      </c>
      <c r="DH52" s="86"/>
      <c r="DI52" s="86"/>
      <c r="DJ52" s="86">
        <v>5168.37</v>
      </c>
      <c r="DK52" s="86"/>
      <c r="DL52" s="86"/>
      <c r="DM52" s="86">
        <v>4702.02</v>
      </c>
      <c r="DN52" s="86"/>
      <c r="DO52" s="86"/>
      <c r="DP52" s="86">
        <v>4768.37</v>
      </c>
      <c r="DQ52" s="86"/>
      <c r="DR52" s="86"/>
      <c r="DS52" s="86">
        <v>4955.63</v>
      </c>
      <c r="DT52" s="86"/>
      <c r="DU52" s="86"/>
      <c r="DV52" s="86">
        <v>4998.46</v>
      </c>
      <c r="DW52" s="86"/>
      <c r="DX52" s="86"/>
      <c r="DY52" s="86">
        <v>4989.66</v>
      </c>
      <c r="DZ52" s="86"/>
      <c r="EA52" s="86"/>
      <c r="EB52" s="86">
        <v>4997.66</v>
      </c>
      <c r="EC52" s="86"/>
      <c r="ED52" s="86"/>
      <c r="EE52" s="86">
        <v>5022.59</v>
      </c>
      <c r="EF52" s="86"/>
      <c r="EG52" s="86"/>
      <c r="EH52" s="86">
        <v>5102.38</v>
      </c>
      <c r="EI52" s="86"/>
      <c r="EJ52" s="86"/>
      <c r="EK52" s="86">
        <v>5147.29</v>
      </c>
      <c r="EL52" s="86"/>
      <c r="EM52" s="86"/>
      <c r="EN52" s="86">
        <v>5162.58</v>
      </c>
      <c r="EO52" s="85">
        <f t="shared" si="16"/>
        <v>59931.399999999994</v>
      </c>
      <c r="EP52" s="87">
        <f t="shared" si="17"/>
        <v>199726.08</v>
      </c>
      <c r="EQ52" s="86"/>
      <c r="ER52" s="86"/>
      <c r="ES52" s="86">
        <v>6209.15</v>
      </c>
      <c r="ET52" s="86"/>
      <c r="EU52" s="86"/>
      <c r="EV52" s="86">
        <v>6465.75</v>
      </c>
      <c r="EW52" s="86"/>
      <c r="EX52" s="86"/>
      <c r="EY52" s="86">
        <v>6337.45</v>
      </c>
      <c r="EZ52" s="86"/>
      <c r="FA52" s="86"/>
      <c r="FB52" s="86">
        <v>6337.45</v>
      </c>
      <c r="FC52" s="86"/>
      <c r="FD52" s="86"/>
      <c r="FE52" s="86">
        <v>6337.45</v>
      </c>
      <c r="FF52" s="86"/>
      <c r="FG52" s="86"/>
      <c r="FH52" s="86">
        <v>6337.45</v>
      </c>
      <c r="FI52" s="86"/>
      <c r="FJ52" s="86"/>
      <c r="FK52" s="86">
        <v>6337.45</v>
      </c>
      <c r="FL52" s="86"/>
      <c r="FM52" s="86"/>
      <c r="FN52" s="86">
        <v>6337.45</v>
      </c>
      <c r="FO52" s="86"/>
      <c r="FP52" s="86"/>
      <c r="FQ52" s="96">
        <v>6337.45</v>
      </c>
      <c r="FR52" s="97"/>
      <c r="FS52" s="97"/>
      <c r="FT52" s="86">
        <v>6337.45</v>
      </c>
      <c r="FU52" s="97"/>
      <c r="FV52" s="97"/>
      <c r="FW52" s="86">
        <v>6337.45</v>
      </c>
      <c r="FX52" s="97"/>
      <c r="FY52" s="97"/>
      <c r="FZ52" s="86">
        <v>6337.45</v>
      </c>
      <c r="GA52" s="116">
        <f t="shared" si="15"/>
        <v>76049.39999999998</v>
      </c>
    </row>
    <row r="53" spans="1:183" s="98" customFormat="1" ht="12.75">
      <c r="A53" s="80" t="s">
        <v>48</v>
      </c>
      <c r="B53" s="94"/>
      <c r="C53" s="94">
        <f>574.56+2137.52</f>
        <v>2712.08</v>
      </c>
      <c r="D53" s="94"/>
      <c r="E53" s="94">
        <f>574.56+2383.33</f>
        <v>2957.89</v>
      </c>
      <c r="F53" s="94"/>
      <c r="G53" s="95">
        <f>574.56+2518.38</f>
        <v>3092.94</v>
      </c>
      <c r="H53" s="95"/>
      <c r="I53" s="95">
        <f>560.66+1942.44</f>
        <v>2503.1</v>
      </c>
      <c r="J53" s="95"/>
      <c r="K53" s="95">
        <f>568.97+2787.64</f>
        <v>3356.6099999999997</v>
      </c>
      <c r="L53" s="95"/>
      <c r="M53" s="95">
        <f>574.56+2161.57</f>
        <v>2736.13</v>
      </c>
      <c r="N53" s="95"/>
      <c r="O53" s="95">
        <f>563.59+2378.45</f>
        <v>2942.04</v>
      </c>
      <c r="P53" s="95"/>
      <c r="Q53" s="95">
        <f>574.56+2254.74</f>
        <v>2829.2999999999997</v>
      </c>
      <c r="R53" s="95"/>
      <c r="S53" s="84">
        <f t="shared" si="28"/>
        <v>23130.09</v>
      </c>
      <c r="T53" s="86"/>
      <c r="U53" s="86"/>
      <c r="V53" s="86">
        <v>2280.53</v>
      </c>
      <c r="W53" s="86"/>
      <c r="X53" s="86"/>
      <c r="Y53" s="86">
        <v>2080.05</v>
      </c>
      <c r="Z53" s="86"/>
      <c r="AA53" s="86"/>
      <c r="AB53" s="86">
        <v>2512.78</v>
      </c>
      <c r="AC53" s="86"/>
      <c r="AD53" s="86"/>
      <c r="AE53" s="86">
        <v>2539.96</v>
      </c>
      <c r="AF53" s="86">
        <f t="shared" si="5"/>
        <v>32543.41</v>
      </c>
      <c r="AG53" s="86"/>
      <c r="AH53" s="86"/>
      <c r="AI53" s="86">
        <v>2187.19</v>
      </c>
      <c r="AJ53" s="86"/>
      <c r="AK53" s="86"/>
      <c r="AL53" s="86">
        <v>2776.81</v>
      </c>
      <c r="AM53" s="86"/>
      <c r="AN53" s="86"/>
      <c r="AO53" s="86">
        <f>816.22+2894.4</f>
        <v>3710.62</v>
      </c>
      <c r="AP53" s="86"/>
      <c r="AQ53" s="86"/>
      <c r="AR53" s="86">
        <f>816.22+3022.08</f>
        <v>3838.3</v>
      </c>
      <c r="AS53" s="86"/>
      <c r="AT53" s="86"/>
      <c r="AU53" s="86">
        <f>816.22+3422.9</f>
        <v>4239.12</v>
      </c>
      <c r="AV53" s="86"/>
      <c r="AW53" s="86"/>
      <c r="AX53" s="86">
        <f>816.22+3765.89</f>
        <v>4582.11</v>
      </c>
      <c r="AY53" s="86"/>
      <c r="AZ53" s="86"/>
      <c r="BA53" s="86">
        <f>795.09+3191.8</f>
        <v>3986.8900000000003</v>
      </c>
      <c r="BB53" s="86"/>
      <c r="BC53" s="86"/>
      <c r="BD53" s="86">
        <v>3516.22</v>
      </c>
      <c r="BE53" s="86"/>
      <c r="BF53" s="86"/>
      <c r="BG53" s="86">
        <v>3380.84</v>
      </c>
      <c r="BH53" s="86"/>
      <c r="BI53" s="86"/>
      <c r="BJ53" s="86">
        <v>4009.83</v>
      </c>
      <c r="BK53" s="86"/>
      <c r="BL53" s="86"/>
      <c r="BM53" s="86">
        <v>4281.13</v>
      </c>
      <c r="BN53" s="86"/>
      <c r="BO53" s="86"/>
      <c r="BP53" s="86">
        <v>4078.41</v>
      </c>
      <c r="BQ53" s="86">
        <f t="shared" si="6"/>
        <v>44587.47</v>
      </c>
      <c r="BR53" s="86">
        <f t="shared" si="7"/>
        <v>77130.88</v>
      </c>
      <c r="BS53" s="86"/>
      <c r="BT53" s="86"/>
      <c r="BU53" s="86">
        <v>3665.35</v>
      </c>
      <c r="BV53" s="86"/>
      <c r="BW53" s="86"/>
      <c r="BX53" s="86">
        <v>3769.14</v>
      </c>
      <c r="BY53" s="86"/>
      <c r="BZ53" s="86"/>
      <c r="CA53" s="86">
        <v>5664.33</v>
      </c>
      <c r="CB53" s="86"/>
      <c r="CC53" s="86"/>
      <c r="CD53" s="86">
        <v>4341.9</v>
      </c>
      <c r="CE53" s="86"/>
      <c r="CF53" s="86"/>
      <c r="CG53" s="86">
        <v>4243.26</v>
      </c>
      <c r="CH53" s="86"/>
      <c r="CI53" s="86"/>
      <c r="CJ53" s="86">
        <v>4417.93</v>
      </c>
      <c r="CK53" s="86"/>
      <c r="CL53" s="86"/>
      <c r="CM53" s="86">
        <v>4811.17</v>
      </c>
      <c r="CN53" s="86"/>
      <c r="CO53" s="86"/>
      <c r="CP53" s="86">
        <v>4695.34</v>
      </c>
      <c r="CQ53" s="86"/>
      <c r="CR53" s="86"/>
      <c r="CS53" s="86">
        <v>4172.55</v>
      </c>
      <c r="CT53" s="86"/>
      <c r="CU53" s="86"/>
      <c r="CV53" s="86">
        <v>6017.63</v>
      </c>
      <c r="CW53" s="86"/>
      <c r="CX53" s="86"/>
      <c r="CY53" s="86">
        <v>5542.78</v>
      </c>
      <c r="CZ53" s="86"/>
      <c r="DA53" s="86"/>
      <c r="DB53" s="86">
        <v>4203.34</v>
      </c>
      <c r="DC53" s="88">
        <f t="shared" si="8"/>
        <v>55544.72</v>
      </c>
      <c r="DD53" s="89">
        <f t="shared" si="9"/>
        <v>132675.6</v>
      </c>
      <c r="DE53" s="86"/>
      <c r="DF53" s="86"/>
      <c r="DG53" s="86">
        <v>4748.82</v>
      </c>
      <c r="DH53" s="86"/>
      <c r="DI53" s="86"/>
      <c r="DJ53" s="86">
        <v>4669.69</v>
      </c>
      <c r="DK53" s="86"/>
      <c r="DL53" s="86"/>
      <c r="DM53" s="86">
        <v>5111.41</v>
      </c>
      <c r="DN53" s="86"/>
      <c r="DO53" s="86"/>
      <c r="DP53" s="86">
        <v>4350.72</v>
      </c>
      <c r="DQ53" s="86"/>
      <c r="DR53" s="86"/>
      <c r="DS53" s="86">
        <v>5131.68</v>
      </c>
      <c r="DT53" s="86"/>
      <c r="DU53" s="86"/>
      <c r="DV53" s="86">
        <v>5216.84</v>
      </c>
      <c r="DW53" s="86"/>
      <c r="DX53" s="86"/>
      <c r="DY53" s="86">
        <v>4861.4</v>
      </c>
      <c r="DZ53" s="86"/>
      <c r="EA53" s="86"/>
      <c r="EB53" s="86">
        <v>4789.61</v>
      </c>
      <c r="EC53" s="86"/>
      <c r="ED53" s="86"/>
      <c r="EE53" s="86">
        <v>5194.57</v>
      </c>
      <c r="EF53" s="86"/>
      <c r="EG53" s="86"/>
      <c r="EH53" s="86">
        <v>5653.56</v>
      </c>
      <c r="EI53" s="86"/>
      <c r="EJ53" s="86"/>
      <c r="EK53" s="86">
        <v>4859.12</v>
      </c>
      <c r="EL53" s="86"/>
      <c r="EM53" s="86"/>
      <c r="EN53" s="86">
        <v>4890.69</v>
      </c>
      <c r="EO53" s="85">
        <f t="shared" si="16"/>
        <v>59478.11</v>
      </c>
      <c r="EP53" s="87">
        <f t="shared" si="17"/>
        <v>192153.71000000002</v>
      </c>
      <c r="EQ53" s="86"/>
      <c r="ER53" s="86"/>
      <c r="ES53" s="86">
        <v>5501.5</v>
      </c>
      <c r="ET53" s="86"/>
      <c r="EU53" s="86"/>
      <c r="EV53" s="86">
        <v>6237.94</v>
      </c>
      <c r="EW53" s="86"/>
      <c r="EX53" s="86"/>
      <c r="EY53" s="86">
        <v>6532.64</v>
      </c>
      <c r="EZ53" s="86"/>
      <c r="FA53" s="86"/>
      <c r="FB53" s="86">
        <v>5989.47</v>
      </c>
      <c r="FC53" s="86"/>
      <c r="FD53" s="86"/>
      <c r="FE53" s="86">
        <v>6519.26</v>
      </c>
      <c r="FF53" s="86"/>
      <c r="FG53" s="86"/>
      <c r="FH53" s="86">
        <v>6590.01</v>
      </c>
      <c r="FI53" s="86"/>
      <c r="FJ53" s="86"/>
      <c r="FK53" s="86">
        <v>6291.95</v>
      </c>
      <c r="FL53" s="86"/>
      <c r="FM53" s="86"/>
      <c r="FN53" s="86">
        <v>6641.28</v>
      </c>
      <c r="FO53" s="86"/>
      <c r="FP53" s="86"/>
      <c r="FQ53" s="96">
        <v>6145.96</v>
      </c>
      <c r="FR53" s="97"/>
      <c r="FS53" s="97"/>
      <c r="FT53" s="86">
        <v>5985.17</v>
      </c>
      <c r="FU53" s="97"/>
      <c r="FV53" s="97"/>
      <c r="FW53" s="86">
        <v>6916.33</v>
      </c>
      <c r="FX53" s="97"/>
      <c r="FY53" s="97"/>
      <c r="FZ53" s="86">
        <v>5979.76</v>
      </c>
      <c r="GA53" s="116">
        <f t="shared" si="15"/>
        <v>75331.26999999999</v>
      </c>
    </row>
    <row r="54" spans="1:183" s="9" customFormat="1" ht="12.75">
      <c r="A54" s="44" t="s">
        <v>49</v>
      </c>
      <c r="B54" s="19">
        <v>2999.59</v>
      </c>
      <c r="C54" s="19">
        <f>C52-C53</f>
        <v>273.6100000000001</v>
      </c>
      <c r="D54" s="19"/>
      <c r="E54" s="19">
        <f aca="true" t="shared" si="29" ref="E54:Q54">E52-E53</f>
        <v>15.240000000000236</v>
      </c>
      <c r="F54" s="19"/>
      <c r="G54" s="19">
        <f t="shared" si="29"/>
        <v>-83.17000000000007</v>
      </c>
      <c r="H54" s="19"/>
      <c r="I54" s="19">
        <f t="shared" si="29"/>
        <v>292.7800000000002</v>
      </c>
      <c r="J54" s="19"/>
      <c r="K54" s="19">
        <f t="shared" si="29"/>
        <v>-367.2999999999997</v>
      </c>
      <c r="L54" s="19"/>
      <c r="M54" s="19">
        <f t="shared" si="29"/>
        <v>260.75</v>
      </c>
      <c r="N54" s="19"/>
      <c r="O54" s="19">
        <f t="shared" si="29"/>
        <v>-72.55999999999995</v>
      </c>
      <c r="P54" s="19"/>
      <c r="Q54" s="19">
        <f t="shared" si="29"/>
        <v>36.02000000000044</v>
      </c>
      <c r="R54" s="19">
        <v>3354.96</v>
      </c>
      <c r="S54" s="21">
        <f t="shared" si="28"/>
        <v>355.37000000000126</v>
      </c>
      <c r="T54" s="21"/>
      <c r="U54" s="21"/>
      <c r="V54" s="21">
        <f>V52-V53</f>
        <v>729.73</v>
      </c>
      <c r="W54" s="21">
        <f aca="true" t="shared" si="30" ref="W54:AL54">W52-W53</f>
        <v>0</v>
      </c>
      <c r="X54" s="21">
        <f t="shared" si="30"/>
        <v>0</v>
      </c>
      <c r="Y54" s="21">
        <f t="shared" si="30"/>
        <v>881.3199999999997</v>
      </c>
      <c r="Z54" s="21">
        <f t="shared" si="30"/>
        <v>0</v>
      </c>
      <c r="AA54" s="21">
        <f t="shared" si="30"/>
        <v>0</v>
      </c>
      <c r="AB54" s="21">
        <f t="shared" si="30"/>
        <v>497.48</v>
      </c>
      <c r="AC54" s="21">
        <f t="shared" si="30"/>
        <v>0</v>
      </c>
      <c r="AD54" s="21">
        <f t="shared" si="30"/>
        <v>0</v>
      </c>
      <c r="AE54" s="21">
        <f t="shared" si="30"/>
        <v>477.02</v>
      </c>
      <c r="AF54" s="41">
        <f t="shared" si="5"/>
        <v>2940.920000000001</v>
      </c>
      <c r="AG54" s="21">
        <f t="shared" si="30"/>
        <v>0</v>
      </c>
      <c r="AH54" s="21">
        <f t="shared" si="30"/>
        <v>0</v>
      </c>
      <c r="AI54" s="21">
        <f t="shared" si="30"/>
        <v>1871.5099999999998</v>
      </c>
      <c r="AJ54" s="21">
        <f t="shared" si="30"/>
        <v>0</v>
      </c>
      <c r="AK54" s="21">
        <f t="shared" si="30"/>
        <v>0</v>
      </c>
      <c r="AL54" s="21">
        <f t="shared" si="30"/>
        <v>1238.4099999999999</v>
      </c>
      <c r="AM54" s="21"/>
      <c r="AN54" s="21"/>
      <c r="AO54" s="21">
        <f>AO52-AO53</f>
        <v>379.0999999999999</v>
      </c>
      <c r="AP54" s="21">
        <f aca="true" t="shared" si="31" ref="AP54:AU54">AP52-AP53</f>
        <v>0</v>
      </c>
      <c r="AQ54" s="21">
        <f t="shared" si="31"/>
        <v>0</v>
      </c>
      <c r="AR54" s="21">
        <f t="shared" si="31"/>
        <v>391.52999999999975</v>
      </c>
      <c r="AS54" s="21">
        <f t="shared" si="31"/>
        <v>0</v>
      </c>
      <c r="AT54" s="21">
        <f t="shared" si="31"/>
        <v>0</v>
      </c>
      <c r="AU54" s="21">
        <f t="shared" si="31"/>
        <v>-47.720000000000255</v>
      </c>
      <c r="AV54" s="21"/>
      <c r="AW54" s="21"/>
      <c r="AX54" s="21">
        <f>AX52-AX53</f>
        <v>-384.34999999999945</v>
      </c>
      <c r="AY54" s="21">
        <f aca="true" t="shared" si="32" ref="AY54:BD54">AY52-AY53</f>
        <v>0</v>
      </c>
      <c r="AZ54" s="21">
        <f t="shared" si="32"/>
        <v>0</v>
      </c>
      <c r="BA54" s="21">
        <f t="shared" si="32"/>
        <v>74.00999999999976</v>
      </c>
      <c r="BB54" s="21">
        <f t="shared" si="32"/>
        <v>0</v>
      </c>
      <c r="BC54" s="21">
        <f t="shared" si="32"/>
        <v>0</v>
      </c>
      <c r="BD54" s="21">
        <f t="shared" si="32"/>
        <v>631.06</v>
      </c>
      <c r="BE54" s="21">
        <f aca="true" t="shared" si="33" ref="BE54:BM54">BE52-BE53</f>
        <v>0</v>
      </c>
      <c r="BF54" s="21">
        <f t="shared" si="33"/>
        <v>0</v>
      </c>
      <c r="BG54" s="21">
        <f t="shared" si="33"/>
        <v>663.2599999999998</v>
      </c>
      <c r="BH54" s="21">
        <f t="shared" si="33"/>
        <v>0</v>
      </c>
      <c r="BI54" s="21">
        <f t="shared" si="33"/>
        <v>0</v>
      </c>
      <c r="BJ54" s="21">
        <f t="shared" si="33"/>
        <v>-353.98</v>
      </c>
      <c r="BK54" s="21">
        <f t="shared" si="33"/>
        <v>0</v>
      </c>
      <c r="BL54" s="21">
        <f t="shared" si="33"/>
        <v>0</v>
      </c>
      <c r="BM54" s="21">
        <f t="shared" si="33"/>
        <v>-195.07999999999993</v>
      </c>
      <c r="BN54" s="21">
        <f>BN52-BN53</f>
        <v>0</v>
      </c>
      <c r="BO54" s="21">
        <f>BO52-BO53</f>
        <v>0</v>
      </c>
      <c r="BP54" s="21">
        <f>BP52-BP53</f>
        <v>-118.08999999999969</v>
      </c>
      <c r="BQ54" s="41">
        <f t="shared" si="6"/>
        <v>4149.66</v>
      </c>
      <c r="BR54" s="41">
        <f t="shared" si="7"/>
        <v>7090.580000000001</v>
      </c>
      <c r="BS54" s="21"/>
      <c r="BT54" s="21"/>
      <c r="BU54" s="21">
        <f>BU52-BU53</f>
        <v>1005.6700000000005</v>
      </c>
      <c r="BV54" s="21"/>
      <c r="BW54" s="21"/>
      <c r="BX54" s="21">
        <f>BX52-BX53</f>
        <v>942.0300000000002</v>
      </c>
      <c r="BY54" s="21"/>
      <c r="BZ54" s="21"/>
      <c r="CA54" s="21">
        <f>CA52-CA53</f>
        <v>-1006.4200000000001</v>
      </c>
      <c r="CB54" s="21"/>
      <c r="CC54" s="21"/>
      <c r="CD54" s="21">
        <f>CD52-CD53</f>
        <v>90.70000000000073</v>
      </c>
      <c r="CE54" s="21"/>
      <c r="CF54" s="21"/>
      <c r="CG54" s="21">
        <f>CG52-CG53</f>
        <v>402.97999999999956</v>
      </c>
      <c r="CH54" s="21"/>
      <c r="CI54" s="21"/>
      <c r="CJ54" s="21">
        <f>CJ52-CJ53</f>
        <v>341.1199999999999</v>
      </c>
      <c r="CK54" s="21"/>
      <c r="CL54" s="21"/>
      <c r="CM54" s="21">
        <f>CM52-CM53</f>
        <v>-8.5600000000004</v>
      </c>
      <c r="CN54" s="21"/>
      <c r="CO54" s="21"/>
      <c r="CP54" s="21">
        <f>CP52-CP53</f>
        <v>52.090000000000146</v>
      </c>
      <c r="CQ54" s="21"/>
      <c r="CR54" s="21"/>
      <c r="CS54" s="21">
        <f>CS52-CS53</f>
        <v>652.9399999999996</v>
      </c>
      <c r="CT54" s="21"/>
      <c r="CU54" s="21"/>
      <c r="CV54" s="21">
        <f>CV52-CV53</f>
        <v>-1213.5699999999997</v>
      </c>
      <c r="CW54" s="21"/>
      <c r="CX54" s="21"/>
      <c r="CY54" s="21">
        <f>CY52-CY53</f>
        <v>-1524.1799999999998</v>
      </c>
      <c r="CZ54" s="21"/>
      <c r="DA54" s="21"/>
      <c r="DB54" s="21">
        <f>DB52-DB53</f>
        <v>293.6999999999998</v>
      </c>
      <c r="DC54" s="17">
        <f t="shared" si="8"/>
        <v>28.500000000000455</v>
      </c>
      <c r="DD54" s="42">
        <f t="shared" si="9"/>
        <v>7119.080000000002</v>
      </c>
      <c r="DE54" s="21"/>
      <c r="DF54" s="21"/>
      <c r="DG54" s="21">
        <f>DG52-DG53</f>
        <v>167.57000000000062</v>
      </c>
      <c r="DH54" s="21"/>
      <c r="DI54" s="21"/>
      <c r="DJ54" s="21">
        <f>DJ52-DJ53</f>
        <v>498.6800000000003</v>
      </c>
      <c r="DK54" s="21"/>
      <c r="DL54" s="21"/>
      <c r="DM54" s="21">
        <f>DM52-DM53</f>
        <v>-409.3899999999994</v>
      </c>
      <c r="DN54" s="21"/>
      <c r="DO54" s="21"/>
      <c r="DP54" s="21">
        <f>DP52-DP53</f>
        <v>417.64999999999964</v>
      </c>
      <c r="DQ54" s="21"/>
      <c r="DR54" s="21"/>
      <c r="DS54" s="21">
        <f>DS52-DS53</f>
        <v>-176.05000000000018</v>
      </c>
      <c r="DT54" s="21"/>
      <c r="DU54" s="21"/>
      <c r="DV54" s="21">
        <f>DV52-DV53</f>
        <v>-218.3800000000001</v>
      </c>
      <c r="DW54" s="21"/>
      <c r="DX54" s="21"/>
      <c r="DY54" s="21">
        <f>DY52-DY53</f>
        <v>128.26000000000022</v>
      </c>
      <c r="DZ54" s="21"/>
      <c r="EA54" s="21"/>
      <c r="EB54" s="21">
        <f>EB52-EB53</f>
        <v>208.05000000000018</v>
      </c>
      <c r="EC54" s="21"/>
      <c r="ED54" s="21"/>
      <c r="EE54" s="21">
        <f>EE52-EE53</f>
        <v>-171.97999999999956</v>
      </c>
      <c r="EF54" s="21"/>
      <c r="EG54" s="21"/>
      <c r="EH54" s="21">
        <f>EH52-EH53</f>
        <v>-551.1800000000003</v>
      </c>
      <c r="EI54" s="21"/>
      <c r="EJ54" s="21"/>
      <c r="EK54" s="21">
        <f>EK52-EK53</f>
        <v>288.1700000000001</v>
      </c>
      <c r="EL54" s="21"/>
      <c r="EM54" s="21"/>
      <c r="EN54" s="21">
        <f>EN52-EN53</f>
        <v>271.8900000000003</v>
      </c>
      <c r="EO54" s="35">
        <f t="shared" si="16"/>
        <v>453.2900000000018</v>
      </c>
      <c r="EP54" s="48">
        <f t="shared" si="17"/>
        <v>7572.3700000000035</v>
      </c>
      <c r="EQ54" s="21"/>
      <c r="ER54" s="21"/>
      <c r="ES54" s="21">
        <f>ES52-ES53</f>
        <v>707.6499999999996</v>
      </c>
      <c r="ET54" s="21"/>
      <c r="EU54" s="21"/>
      <c r="EV54" s="21">
        <f>EV52-EV53</f>
        <v>227.8100000000004</v>
      </c>
      <c r="EW54" s="21"/>
      <c r="EX54" s="21"/>
      <c r="EY54" s="21">
        <f>EY52-EY53</f>
        <v>-195.1900000000005</v>
      </c>
      <c r="EZ54" s="21"/>
      <c r="FA54" s="21"/>
      <c r="FB54" s="21">
        <f>FB52-FB53</f>
        <v>347.97999999999956</v>
      </c>
      <c r="FC54" s="21"/>
      <c r="FD54" s="21"/>
      <c r="FE54" s="21">
        <f>FE52-FE53</f>
        <v>-181.8100000000004</v>
      </c>
      <c r="FF54" s="21"/>
      <c r="FG54" s="21"/>
      <c r="FH54" s="21">
        <f>FH52-FH53</f>
        <v>-252.5600000000004</v>
      </c>
      <c r="FI54" s="21"/>
      <c r="FJ54" s="21"/>
      <c r="FK54" s="21">
        <f>FK52-FK53</f>
        <v>45.5</v>
      </c>
      <c r="FL54" s="21"/>
      <c r="FM54" s="21"/>
      <c r="FN54" s="21">
        <f>FN52-FN53</f>
        <v>-303.8299999999999</v>
      </c>
      <c r="FO54" s="21"/>
      <c r="FP54" s="21"/>
      <c r="FQ54" s="70">
        <f>FQ52-FQ53</f>
        <v>191.48999999999978</v>
      </c>
      <c r="FR54" s="77"/>
      <c r="FS54" s="77"/>
      <c r="FT54" s="21">
        <f>FT52-FT53</f>
        <v>352.27999999999975</v>
      </c>
      <c r="FU54" s="77"/>
      <c r="FV54" s="77"/>
      <c r="FW54" s="21">
        <f>FW52-FW53</f>
        <v>-578.8800000000001</v>
      </c>
      <c r="FX54" s="77"/>
      <c r="FY54" s="77"/>
      <c r="FZ54" s="21">
        <f>FZ52-FZ53</f>
        <v>357.6899999999996</v>
      </c>
      <c r="GA54" s="26">
        <f t="shared" si="15"/>
        <v>718.1299999999974</v>
      </c>
    </row>
    <row r="55" spans="1:183" s="9" customFormat="1" ht="22.5" hidden="1">
      <c r="A55" s="44" t="s">
        <v>54</v>
      </c>
      <c r="B55" s="19"/>
      <c r="C55" s="19"/>
      <c r="D55" s="19"/>
      <c r="E55" s="19"/>
      <c r="F55" s="1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>
        <v>355.37</v>
      </c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1">
        <f t="shared" si="5"/>
        <v>355.37</v>
      </c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1">
        <f t="shared" si="6"/>
        <v>0</v>
      </c>
      <c r="BR55" s="41">
        <f t="shared" si="7"/>
        <v>355.37</v>
      </c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17">
        <f t="shared" si="8"/>
        <v>0</v>
      </c>
      <c r="DD55" s="42">
        <f t="shared" si="9"/>
        <v>355.37</v>
      </c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35">
        <f t="shared" si="16"/>
        <v>0</v>
      </c>
      <c r="EP55" s="48">
        <f t="shared" si="17"/>
        <v>355.37</v>
      </c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71"/>
      <c r="FR55" s="77"/>
      <c r="FS55" s="77"/>
      <c r="FT55" s="45"/>
      <c r="FU55" s="77"/>
      <c r="FV55" s="77"/>
      <c r="FW55" s="45"/>
      <c r="FX55" s="77"/>
      <c r="FY55" s="77"/>
      <c r="FZ55" s="45"/>
      <c r="GA55" s="26">
        <f t="shared" si="15"/>
        <v>0</v>
      </c>
    </row>
    <row r="56" spans="1:183" s="9" customFormat="1" ht="22.5">
      <c r="A56" s="44" t="s">
        <v>51</v>
      </c>
      <c r="B56" s="19"/>
      <c r="C56" s="20">
        <f>C53-C51</f>
        <v>-288.4000000000001</v>
      </c>
      <c r="D56" s="20">
        <f aca="true" t="shared" si="34" ref="D56:Q56">D53-D51</f>
        <v>0</v>
      </c>
      <c r="E56" s="20">
        <f t="shared" si="34"/>
        <v>-10.670000000000073</v>
      </c>
      <c r="F56" s="20">
        <f t="shared" si="34"/>
        <v>0</v>
      </c>
      <c r="G56" s="20">
        <f t="shared" si="34"/>
        <v>60.539999999999964</v>
      </c>
      <c r="H56" s="20">
        <f t="shared" si="34"/>
        <v>0</v>
      </c>
      <c r="I56" s="20">
        <f t="shared" si="34"/>
        <v>-545.2600000000002</v>
      </c>
      <c r="J56" s="20">
        <f t="shared" si="34"/>
        <v>0</v>
      </c>
      <c r="K56" s="20">
        <f t="shared" si="34"/>
        <v>244.40999999999985</v>
      </c>
      <c r="L56" s="20">
        <f t="shared" si="34"/>
        <v>0</v>
      </c>
      <c r="M56" s="20">
        <f t="shared" si="34"/>
        <v>-264.3499999999999</v>
      </c>
      <c r="N56" s="20">
        <f t="shared" si="34"/>
        <v>0</v>
      </c>
      <c r="O56" s="20">
        <f t="shared" si="34"/>
        <v>-26.519999999999982</v>
      </c>
      <c r="P56" s="20">
        <f t="shared" si="34"/>
        <v>0</v>
      </c>
      <c r="Q56" s="20">
        <f t="shared" si="34"/>
        <v>-171.1800000000003</v>
      </c>
      <c r="R56" s="20"/>
      <c r="S56" s="21">
        <f t="shared" si="28"/>
        <v>-1001.4300000000007</v>
      </c>
      <c r="T56" s="21"/>
      <c r="U56" s="21"/>
      <c r="V56" s="21">
        <f>V53-V51</f>
        <v>-3217.81</v>
      </c>
      <c r="W56" s="21">
        <f aca="true" t="shared" si="35" ref="W56:AL56">W53-W51</f>
        <v>0</v>
      </c>
      <c r="X56" s="21">
        <f t="shared" si="35"/>
        <v>0</v>
      </c>
      <c r="Y56" s="21">
        <f t="shared" si="35"/>
        <v>-2694.62</v>
      </c>
      <c r="Z56" s="21">
        <f t="shared" si="35"/>
        <v>0</v>
      </c>
      <c r="AA56" s="21">
        <f t="shared" si="35"/>
        <v>0</v>
      </c>
      <c r="AB56" s="21">
        <f t="shared" si="35"/>
        <v>-2424.15</v>
      </c>
      <c r="AC56" s="21">
        <f t="shared" si="35"/>
        <v>0</v>
      </c>
      <c r="AD56" s="21">
        <f t="shared" si="35"/>
        <v>0</v>
      </c>
      <c r="AE56" s="21">
        <f t="shared" si="35"/>
        <v>-1862.9700000000003</v>
      </c>
      <c r="AF56" s="41">
        <f t="shared" si="5"/>
        <v>-11200.980000000001</v>
      </c>
      <c r="AG56" s="21">
        <f t="shared" si="35"/>
        <v>0</v>
      </c>
      <c r="AH56" s="21">
        <f t="shared" si="35"/>
        <v>0</v>
      </c>
      <c r="AI56" s="21">
        <f t="shared" si="35"/>
        <v>-1871.5099999999998</v>
      </c>
      <c r="AJ56" s="21">
        <f t="shared" si="35"/>
        <v>0</v>
      </c>
      <c r="AK56" s="21">
        <f t="shared" si="35"/>
        <v>0</v>
      </c>
      <c r="AL56" s="21">
        <f t="shared" si="35"/>
        <v>-1238.4099999999999</v>
      </c>
      <c r="AM56" s="21"/>
      <c r="AN56" s="21"/>
      <c r="AO56" s="21">
        <f>AO53-AO51</f>
        <v>-379.0999999999999</v>
      </c>
      <c r="AP56" s="21">
        <f aca="true" t="shared" si="36" ref="AP56:AU56">AP53-AP51</f>
        <v>0</v>
      </c>
      <c r="AQ56" s="21">
        <f t="shared" si="36"/>
        <v>0</v>
      </c>
      <c r="AR56" s="21">
        <f t="shared" si="36"/>
        <v>-391.52999999999975</v>
      </c>
      <c r="AS56" s="21">
        <f t="shared" si="36"/>
        <v>0</v>
      </c>
      <c r="AT56" s="21">
        <f t="shared" si="36"/>
        <v>0</v>
      </c>
      <c r="AU56" s="21">
        <f t="shared" si="36"/>
        <v>47.720000000000255</v>
      </c>
      <c r="AV56" s="21"/>
      <c r="AW56" s="21"/>
      <c r="AX56" s="21">
        <f>AX53-AX51</f>
        <v>384.34999999999945</v>
      </c>
      <c r="AY56" s="21">
        <f aca="true" t="shared" si="37" ref="AY56:BD56">AY53-AY51</f>
        <v>0</v>
      </c>
      <c r="AZ56" s="21">
        <f t="shared" si="37"/>
        <v>0</v>
      </c>
      <c r="BA56" s="21">
        <f t="shared" si="37"/>
        <v>-74.00999999999976</v>
      </c>
      <c r="BB56" s="21">
        <f t="shared" si="37"/>
        <v>0</v>
      </c>
      <c r="BC56" s="21">
        <f t="shared" si="37"/>
        <v>0</v>
      </c>
      <c r="BD56" s="21">
        <f t="shared" si="37"/>
        <v>-631.06</v>
      </c>
      <c r="BE56" s="21">
        <f aca="true" t="shared" si="38" ref="BE56:BM56">BE53-BE51</f>
        <v>0</v>
      </c>
      <c r="BF56" s="21">
        <f t="shared" si="38"/>
        <v>0</v>
      </c>
      <c r="BG56" s="21">
        <f t="shared" si="38"/>
        <v>-663.2599999999998</v>
      </c>
      <c r="BH56" s="21">
        <f t="shared" si="38"/>
        <v>0</v>
      </c>
      <c r="BI56" s="21">
        <f t="shared" si="38"/>
        <v>0</v>
      </c>
      <c r="BJ56" s="21">
        <f t="shared" si="38"/>
        <v>353.98</v>
      </c>
      <c r="BK56" s="21">
        <f t="shared" si="38"/>
        <v>0</v>
      </c>
      <c r="BL56" s="21">
        <f t="shared" si="38"/>
        <v>0</v>
      </c>
      <c r="BM56" s="21">
        <f t="shared" si="38"/>
        <v>195.07999999999993</v>
      </c>
      <c r="BN56" s="21">
        <f>BN53-BN51</f>
        <v>0</v>
      </c>
      <c r="BO56" s="21">
        <f>BO53-BO51</f>
        <v>0</v>
      </c>
      <c r="BP56" s="21">
        <f>BP53-BP51</f>
        <v>118.08999999999969</v>
      </c>
      <c r="BQ56" s="41">
        <f t="shared" si="6"/>
        <v>-4149.66</v>
      </c>
      <c r="BR56" s="41">
        <f t="shared" si="7"/>
        <v>-15350.640000000001</v>
      </c>
      <c r="BS56" s="21"/>
      <c r="BT56" s="21"/>
      <c r="BU56" s="21">
        <f>BU53-BU51</f>
        <v>-1005.6700000000005</v>
      </c>
      <c r="BV56" s="21"/>
      <c r="BW56" s="21"/>
      <c r="BX56" s="21">
        <f>BX53-BX51</f>
        <v>-942.0300000000002</v>
      </c>
      <c r="BY56" s="21"/>
      <c r="BZ56" s="21"/>
      <c r="CA56" s="21">
        <f>CA53-CA51</f>
        <v>1006.4200000000001</v>
      </c>
      <c r="CB56" s="21"/>
      <c r="CC56" s="21"/>
      <c r="CD56" s="21">
        <f>CD53-CD51</f>
        <v>-90.70000000000073</v>
      </c>
      <c r="CE56" s="21"/>
      <c r="CF56" s="21"/>
      <c r="CG56" s="21">
        <f>CG53-CG51</f>
        <v>-402.97999999999956</v>
      </c>
      <c r="CH56" s="21"/>
      <c r="CI56" s="21"/>
      <c r="CJ56" s="21">
        <f>CJ53-CJ51</f>
        <v>-341.1199999999999</v>
      </c>
      <c r="CK56" s="21"/>
      <c r="CL56" s="21"/>
      <c r="CM56" s="21">
        <f>CM53-CM51</f>
        <v>8.5600000000004</v>
      </c>
      <c r="CN56" s="21"/>
      <c r="CO56" s="21"/>
      <c r="CP56" s="21">
        <f>CP53-CP51</f>
        <v>-52.090000000000146</v>
      </c>
      <c r="CQ56" s="21"/>
      <c r="CR56" s="21"/>
      <c r="CS56" s="21">
        <f>CS53-CS51</f>
        <v>-652.9399999999996</v>
      </c>
      <c r="CT56" s="21"/>
      <c r="CU56" s="21"/>
      <c r="CV56" s="21">
        <f>CV53-CV51</f>
        <v>1213.5699999999997</v>
      </c>
      <c r="CW56" s="21"/>
      <c r="CX56" s="21"/>
      <c r="CY56" s="21">
        <f>CY53-CY51</f>
        <v>1524.1799999999998</v>
      </c>
      <c r="CZ56" s="21"/>
      <c r="DA56" s="21"/>
      <c r="DB56" s="21">
        <f>DB53-DB51</f>
        <v>-293.6999999999998</v>
      </c>
      <c r="DC56" s="17">
        <f t="shared" si="8"/>
        <v>-28.500000000000455</v>
      </c>
      <c r="DD56" s="42">
        <f t="shared" si="9"/>
        <v>-15379.140000000001</v>
      </c>
      <c r="DE56" s="21"/>
      <c r="DF56" s="21"/>
      <c r="DG56" s="21">
        <f>DG53-DG51</f>
        <v>-167.57000000000062</v>
      </c>
      <c r="DH56" s="21"/>
      <c r="DI56" s="21"/>
      <c r="DJ56" s="21">
        <f>DJ53-DJ51</f>
        <v>-498.6800000000003</v>
      </c>
      <c r="DK56" s="21"/>
      <c r="DL56" s="21"/>
      <c r="DM56" s="21">
        <f>DM53-DM51</f>
        <v>409.3899999999994</v>
      </c>
      <c r="DN56" s="21"/>
      <c r="DO56" s="21"/>
      <c r="DP56" s="21">
        <f>DP53-DP51</f>
        <v>-417.64999999999964</v>
      </c>
      <c r="DQ56" s="21"/>
      <c r="DR56" s="21"/>
      <c r="DS56" s="21">
        <f>DS53-DS51</f>
        <v>176.05000000000018</v>
      </c>
      <c r="DT56" s="21"/>
      <c r="DU56" s="21"/>
      <c r="DV56" s="21">
        <f>DV53-DV51</f>
        <v>218.3800000000001</v>
      </c>
      <c r="DW56" s="21"/>
      <c r="DX56" s="21"/>
      <c r="DY56" s="21">
        <f>DY53-DY51</f>
        <v>-128.26000000000022</v>
      </c>
      <c r="DZ56" s="21"/>
      <c r="EA56" s="21"/>
      <c r="EB56" s="21">
        <f>EB53-EB51</f>
        <v>-208.05000000000018</v>
      </c>
      <c r="EC56" s="21"/>
      <c r="ED56" s="21"/>
      <c r="EE56" s="21">
        <f>EE53-EE51</f>
        <v>171.97999999999956</v>
      </c>
      <c r="EF56" s="21"/>
      <c r="EG56" s="21"/>
      <c r="EH56" s="21">
        <f>EH53-EH51</f>
        <v>551.1800000000003</v>
      </c>
      <c r="EI56" s="21"/>
      <c r="EJ56" s="21"/>
      <c r="EK56" s="21">
        <f>EK53-EK51</f>
        <v>-288.1700000000001</v>
      </c>
      <c r="EL56" s="21"/>
      <c r="EM56" s="21"/>
      <c r="EN56" s="21">
        <f>EN53-EN51</f>
        <v>-271.8900000000003</v>
      </c>
      <c r="EO56" s="35">
        <f t="shared" si="16"/>
        <v>-453.2900000000018</v>
      </c>
      <c r="EP56" s="48">
        <f t="shared" si="17"/>
        <v>-15832.430000000004</v>
      </c>
      <c r="EQ56" s="21"/>
      <c r="ER56" s="21"/>
      <c r="ES56" s="21">
        <f>ES53-ES51</f>
        <v>-707.6499999999996</v>
      </c>
      <c r="ET56" s="21"/>
      <c r="EU56" s="21"/>
      <c r="EV56" s="21">
        <f>EV53-EV51</f>
        <v>-227.8100000000004</v>
      </c>
      <c r="EW56" s="21"/>
      <c r="EX56" s="21"/>
      <c r="EY56" s="21">
        <f>EY53-EY51</f>
        <v>195.1900000000005</v>
      </c>
      <c r="EZ56" s="21"/>
      <c r="FA56" s="21"/>
      <c r="FB56" s="21">
        <f>FB53-FB51</f>
        <v>-347.97999999999956</v>
      </c>
      <c r="FC56" s="21"/>
      <c r="FD56" s="21"/>
      <c r="FE56" s="21">
        <f>FE53-FE51</f>
        <v>181.8100000000004</v>
      </c>
      <c r="FF56" s="21"/>
      <c r="FG56" s="21"/>
      <c r="FH56" s="21">
        <f>FH53-FH51</f>
        <v>252.5600000000004</v>
      </c>
      <c r="FI56" s="21"/>
      <c r="FJ56" s="21"/>
      <c r="FK56" s="21">
        <f>FK53-FK51</f>
        <v>-45.5</v>
      </c>
      <c r="FL56" s="21"/>
      <c r="FM56" s="21"/>
      <c r="FN56" s="21">
        <f>FN53-FN51</f>
        <v>303.8299999999999</v>
      </c>
      <c r="FO56" s="21"/>
      <c r="FP56" s="21"/>
      <c r="FQ56" s="70">
        <f>FQ53-FQ51</f>
        <v>-191.48999999999978</v>
      </c>
      <c r="FR56" s="77"/>
      <c r="FS56" s="77"/>
      <c r="FT56" s="21">
        <f>FT53-FT51</f>
        <v>-352.27999999999975</v>
      </c>
      <c r="FU56" s="77"/>
      <c r="FV56" s="77"/>
      <c r="FW56" s="21">
        <f>FW53-FW51</f>
        <v>578.8800000000001</v>
      </c>
      <c r="FX56" s="77"/>
      <c r="FY56" s="77"/>
      <c r="FZ56" s="21">
        <f>FZ53-FZ51</f>
        <v>-357.6899999999996</v>
      </c>
      <c r="GA56" s="26">
        <f t="shared" si="15"/>
        <v>-718.1299999999974</v>
      </c>
    </row>
    <row r="57" spans="1:183" s="10" customFormat="1" ht="18.75" customHeight="1">
      <c r="A57" s="51" t="s">
        <v>55</v>
      </c>
      <c r="B57" s="52"/>
      <c r="C57" s="53">
        <f>C47+C54</f>
        <v>4560.4000000000015</v>
      </c>
      <c r="D57" s="53">
        <f aca="true" t="shared" si="39" ref="D57:Q57">D47+D54</f>
        <v>0</v>
      </c>
      <c r="E57" s="53">
        <f t="shared" si="39"/>
        <v>-1799.7899999999986</v>
      </c>
      <c r="F57" s="53">
        <f t="shared" si="39"/>
        <v>0</v>
      </c>
      <c r="G57" s="53">
        <f t="shared" si="39"/>
        <v>-432.68999999999687</v>
      </c>
      <c r="H57" s="53">
        <f t="shared" si="39"/>
        <v>0</v>
      </c>
      <c r="I57" s="53">
        <f t="shared" si="39"/>
        <v>2520.5100000000034</v>
      </c>
      <c r="J57" s="53">
        <f t="shared" si="39"/>
        <v>0</v>
      </c>
      <c r="K57" s="53">
        <f t="shared" si="39"/>
        <v>-2122.450000000001</v>
      </c>
      <c r="L57" s="53">
        <f t="shared" si="39"/>
        <v>0</v>
      </c>
      <c r="M57" s="53">
        <f t="shared" si="39"/>
        <v>2550.720000000001</v>
      </c>
      <c r="N57" s="53">
        <f t="shared" si="39"/>
        <v>0</v>
      </c>
      <c r="O57" s="53">
        <f t="shared" si="39"/>
        <v>1222.490000000003</v>
      </c>
      <c r="P57" s="53">
        <f t="shared" si="39"/>
        <v>0</v>
      </c>
      <c r="Q57" s="53">
        <f t="shared" si="39"/>
        <v>-353.3499999999949</v>
      </c>
      <c r="R57" s="54"/>
      <c r="S57" s="21">
        <f t="shared" si="28"/>
        <v>6145.840000000018</v>
      </c>
      <c r="T57" s="49"/>
      <c r="U57" s="49"/>
      <c r="V57" s="49">
        <f>V47+V54</f>
        <v>7350.990000000002</v>
      </c>
      <c r="W57" s="49">
        <f aca="true" t="shared" si="40" ref="W57:AL57">W47+W54</f>
        <v>0</v>
      </c>
      <c r="X57" s="49">
        <f t="shared" si="40"/>
        <v>0</v>
      </c>
      <c r="Y57" s="49">
        <f t="shared" si="40"/>
        <v>14300.960000000003</v>
      </c>
      <c r="Z57" s="49">
        <f t="shared" si="40"/>
        <v>0</v>
      </c>
      <c r="AA57" s="49">
        <f t="shared" si="40"/>
        <v>0</v>
      </c>
      <c r="AB57" s="49">
        <f t="shared" si="40"/>
        <v>6054.210000000003</v>
      </c>
      <c r="AC57" s="49">
        <f t="shared" si="40"/>
        <v>0</v>
      </c>
      <c r="AD57" s="49">
        <f t="shared" si="40"/>
        <v>0</v>
      </c>
      <c r="AE57" s="49">
        <f t="shared" si="40"/>
        <v>7028.760000000002</v>
      </c>
      <c r="AF57" s="41">
        <f t="shared" si="5"/>
        <v>40880.76000000003</v>
      </c>
      <c r="AG57" s="49">
        <f t="shared" si="40"/>
        <v>0</v>
      </c>
      <c r="AH57" s="49">
        <f t="shared" si="40"/>
        <v>0</v>
      </c>
      <c r="AI57" s="49">
        <f t="shared" si="40"/>
        <v>13341.049999999997</v>
      </c>
      <c r="AJ57" s="49">
        <f t="shared" si="40"/>
        <v>0</v>
      </c>
      <c r="AK57" s="49">
        <f t="shared" si="40"/>
        <v>0</v>
      </c>
      <c r="AL57" s="49">
        <f t="shared" si="40"/>
        <v>9493.109999999997</v>
      </c>
      <c r="AM57" s="49"/>
      <c r="AN57" s="49"/>
      <c r="AO57" s="49">
        <f>AO47+AO54</f>
        <v>29543.449999999997</v>
      </c>
      <c r="AP57" s="49">
        <f aca="true" t="shared" si="41" ref="AP57:AU57">AP47+AP54</f>
        <v>0</v>
      </c>
      <c r="AQ57" s="49">
        <f t="shared" si="41"/>
        <v>0</v>
      </c>
      <c r="AR57" s="49">
        <f t="shared" si="41"/>
        <v>2263.8799999999983</v>
      </c>
      <c r="AS57" s="49">
        <f t="shared" si="41"/>
        <v>0</v>
      </c>
      <c r="AT57" s="49">
        <f t="shared" si="41"/>
        <v>0</v>
      </c>
      <c r="AU57" s="49">
        <f t="shared" si="41"/>
        <v>1097.399999999995</v>
      </c>
      <c r="AV57" s="49"/>
      <c r="AW57" s="49"/>
      <c r="AX57" s="49">
        <f>AX47+AX54</f>
        <v>-2205.439999999996</v>
      </c>
      <c r="AY57" s="49">
        <f aca="true" t="shared" si="42" ref="AY57:BD57">AY47+AY54</f>
        <v>0</v>
      </c>
      <c r="AZ57" s="49">
        <f t="shared" si="42"/>
        <v>0</v>
      </c>
      <c r="BA57" s="49">
        <f t="shared" si="42"/>
        <v>-1417.049999999998</v>
      </c>
      <c r="BB57" s="49">
        <f t="shared" si="42"/>
        <v>0</v>
      </c>
      <c r="BC57" s="49">
        <f t="shared" si="42"/>
        <v>0</v>
      </c>
      <c r="BD57" s="49">
        <f t="shared" si="42"/>
        <v>-859.9999999999977</v>
      </c>
      <c r="BE57" s="49">
        <f aca="true" t="shared" si="43" ref="BE57:BM57">BE47+BE54</f>
        <v>0</v>
      </c>
      <c r="BF57" s="49">
        <f t="shared" si="43"/>
        <v>0</v>
      </c>
      <c r="BG57" s="49">
        <f t="shared" si="43"/>
        <v>4460.129999999996</v>
      </c>
      <c r="BH57" s="49">
        <f t="shared" si="43"/>
        <v>0</v>
      </c>
      <c r="BI57" s="49">
        <f t="shared" si="43"/>
        <v>0</v>
      </c>
      <c r="BJ57" s="49">
        <f t="shared" si="43"/>
        <v>1532.9900000000011</v>
      </c>
      <c r="BK57" s="49">
        <f t="shared" si="43"/>
        <v>0</v>
      </c>
      <c r="BL57" s="49">
        <f t="shared" si="43"/>
        <v>0</v>
      </c>
      <c r="BM57" s="49">
        <f t="shared" si="43"/>
        <v>-1985.0200000000023</v>
      </c>
      <c r="BN57" s="49">
        <f>BN47+BN54</f>
        <v>0</v>
      </c>
      <c r="BO57" s="49">
        <f>BO47+BO54</f>
        <v>0</v>
      </c>
      <c r="BP57" s="49">
        <f>BP47+BP54</f>
        <v>4628.919999999998</v>
      </c>
      <c r="BQ57" s="41">
        <f t="shared" si="6"/>
        <v>59893.41999999999</v>
      </c>
      <c r="BR57" s="41">
        <f t="shared" si="7"/>
        <v>100774.18000000002</v>
      </c>
      <c r="BS57" s="49"/>
      <c r="BT57" s="49"/>
      <c r="BU57" s="49">
        <f>BU47+BU54</f>
        <v>18962.400000000005</v>
      </c>
      <c r="BV57" s="49"/>
      <c r="BW57" s="49"/>
      <c r="BX57" s="49">
        <f>BX47+BX54</f>
        <v>7910.950000000006</v>
      </c>
      <c r="BY57" s="49"/>
      <c r="BZ57" s="49"/>
      <c r="CA57" s="49">
        <f>CA47+CA54</f>
        <v>-4202.2499999999945</v>
      </c>
      <c r="CB57" s="49"/>
      <c r="CC57" s="49"/>
      <c r="CD57" s="49">
        <f>CD47+CD54</f>
        <v>2990.0800000000054</v>
      </c>
      <c r="CE57" s="49"/>
      <c r="CF57" s="49"/>
      <c r="CG57" s="49">
        <f>CG47+CG54</f>
        <v>2758.5300000000025</v>
      </c>
      <c r="CH57" s="49"/>
      <c r="CI57" s="49"/>
      <c r="CJ57" s="49">
        <f>CJ47+CJ54</f>
        <v>2795.340000000001</v>
      </c>
      <c r="CK57" s="49"/>
      <c r="CL57" s="49"/>
      <c r="CM57" s="49">
        <f>CM47+CM54</f>
        <v>-3937.889999999995</v>
      </c>
      <c r="CN57" s="49"/>
      <c r="CO57" s="49"/>
      <c r="CP57" s="49">
        <f>CP47+CP54</f>
        <v>3394.2700000000004</v>
      </c>
      <c r="CQ57" s="49"/>
      <c r="CR57" s="49"/>
      <c r="CS57" s="49">
        <f>CS47+CS54</f>
        <v>6671.179999999998</v>
      </c>
      <c r="CT57" s="49"/>
      <c r="CU57" s="49"/>
      <c r="CV57" s="49">
        <f>CV47+CV54</f>
        <v>-12511.18</v>
      </c>
      <c r="CW57" s="49"/>
      <c r="CX57" s="49"/>
      <c r="CY57" s="49">
        <f>CY47+CY54</f>
        <v>-5960.309999999998</v>
      </c>
      <c r="CZ57" s="49"/>
      <c r="DA57" s="49"/>
      <c r="DB57" s="49">
        <f>DB47+DB54</f>
        <v>4318.13</v>
      </c>
      <c r="DC57" s="17">
        <f t="shared" si="8"/>
        <v>23189.250000000033</v>
      </c>
      <c r="DD57" s="42">
        <f t="shared" si="9"/>
        <v>123963.43000000005</v>
      </c>
      <c r="DE57" s="49"/>
      <c r="DF57" s="49"/>
      <c r="DG57" s="49">
        <f>DG47+DG54</f>
        <v>16397.689999999995</v>
      </c>
      <c r="DH57" s="49"/>
      <c r="DI57" s="49"/>
      <c r="DJ57" s="49">
        <f>DJ47+DJ54</f>
        <v>3558.8799999999974</v>
      </c>
      <c r="DK57" s="49"/>
      <c r="DL57" s="49"/>
      <c r="DM57" s="49">
        <f>DM47+DM54</f>
        <v>-2661.270000000004</v>
      </c>
      <c r="DN57" s="49"/>
      <c r="DO57" s="49"/>
      <c r="DP57" s="49">
        <f>DP47+DP54</f>
        <v>6918.469999999999</v>
      </c>
      <c r="DQ57" s="49"/>
      <c r="DR57" s="49"/>
      <c r="DS57" s="49">
        <f>DS47+DS54</f>
        <v>-2016.2300000000077</v>
      </c>
      <c r="DT57" s="49"/>
      <c r="DU57" s="49"/>
      <c r="DV57" s="49">
        <f>DV47+DV54</f>
        <v>-827.2800000000088</v>
      </c>
      <c r="DW57" s="49"/>
      <c r="DX57" s="49"/>
      <c r="DY57" s="49">
        <f>DY47+DY54</f>
        <v>-7538.090000000006</v>
      </c>
      <c r="DZ57" s="49"/>
      <c r="EA57" s="49"/>
      <c r="EB57" s="49">
        <f>EB47+EB54</f>
        <v>1926.309999999995</v>
      </c>
      <c r="EC57" s="49"/>
      <c r="ED57" s="49"/>
      <c r="EE57" s="49">
        <f>EE47+EE54</f>
        <v>-2023.8999999999978</v>
      </c>
      <c r="EF57" s="49"/>
      <c r="EG57" s="49"/>
      <c r="EH57" s="49">
        <f>EH47+EH54</f>
        <v>-8617.80000000001</v>
      </c>
      <c r="EI57" s="49"/>
      <c r="EJ57" s="49"/>
      <c r="EK57" s="49">
        <f>EK47+EK54</f>
        <v>3951.939999999997</v>
      </c>
      <c r="EL57" s="49"/>
      <c r="EM57" s="49"/>
      <c r="EN57" s="49">
        <f>EN47+EN54</f>
        <v>1695.6600000000044</v>
      </c>
      <c r="EO57" s="35">
        <f t="shared" si="16"/>
        <v>10764.379999999957</v>
      </c>
      <c r="EP57" s="48">
        <f t="shared" si="17"/>
        <v>134727.81</v>
      </c>
      <c r="EQ57" s="49"/>
      <c r="ER57" s="49"/>
      <c r="ES57" s="49">
        <f>ES47+ES54</f>
        <v>3287.01</v>
      </c>
      <c r="ET57" s="49"/>
      <c r="EU57" s="49"/>
      <c r="EV57" s="49">
        <f>EV47+EV54</f>
        <v>1542.3799999999928</v>
      </c>
      <c r="EW57" s="49"/>
      <c r="EX57" s="49"/>
      <c r="EY57" s="49">
        <f>EY47+EY54</f>
        <v>-1071.3200000000052</v>
      </c>
      <c r="EZ57" s="49"/>
      <c r="FA57" s="49"/>
      <c r="FB57" s="49">
        <f>FB47+FB54</f>
        <v>4504.670000000002</v>
      </c>
      <c r="FC57" s="49"/>
      <c r="FD57" s="49"/>
      <c r="FE57" s="49">
        <f>FE47+FE54</f>
        <v>-2165.619999999998</v>
      </c>
      <c r="FF57" s="49"/>
      <c r="FG57" s="49"/>
      <c r="FH57" s="49">
        <f>FH47+FH54</f>
        <v>-5530.460000000009</v>
      </c>
      <c r="FI57" s="49"/>
      <c r="FJ57" s="49"/>
      <c r="FK57" s="49">
        <f>FK47+FK54</f>
        <v>965.5599999999977</v>
      </c>
      <c r="FL57" s="49"/>
      <c r="FM57" s="49"/>
      <c r="FN57" s="49">
        <f>FN47+FN54</f>
        <v>-3805.499999999998</v>
      </c>
      <c r="FO57" s="49"/>
      <c r="FP57" s="49"/>
      <c r="FQ57" s="72">
        <f>FQ47+FQ54</f>
        <v>2377.4499999999916</v>
      </c>
      <c r="FR57" s="54"/>
      <c r="FS57" s="54"/>
      <c r="FT57" s="49">
        <f>FT47+FT54</f>
        <v>4659.220000000002</v>
      </c>
      <c r="FU57" s="54"/>
      <c r="FV57" s="54"/>
      <c r="FW57" s="49">
        <f>FW47+FW54</f>
        <v>-6898.7699999999995</v>
      </c>
      <c r="FX57" s="54"/>
      <c r="FY57" s="54"/>
      <c r="FZ57" s="49">
        <f>FZ47+FZ54</f>
        <v>4446.960000000004</v>
      </c>
      <c r="GA57" s="26">
        <f t="shared" si="15"/>
        <v>2311.579999999981</v>
      </c>
    </row>
    <row r="58" spans="1:183" s="10" customFormat="1" ht="24">
      <c r="A58" s="51" t="s">
        <v>56</v>
      </c>
      <c r="B58" s="52"/>
      <c r="C58" s="53">
        <f>C49+C56</f>
        <v>6789.469999999999</v>
      </c>
      <c r="D58" s="53">
        <f aca="true" t="shared" si="44" ref="D58:Q58">D49+D56</f>
        <v>0</v>
      </c>
      <c r="E58" s="53">
        <f t="shared" si="44"/>
        <v>13169.020000000002</v>
      </c>
      <c r="F58" s="53">
        <f t="shared" si="44"/>
        <v>0</v>
      </c>
      <c r="G58" s="53">
        <f t="shared" si="44"/>
        <v>11774.720000000001</v>
      </c>
      <c r="H58" s="53">
        <f t="shared" si="44"/>
        <v>0</v>
      </c>
      <c r="I58" s="53">
        <f t="shared" si="44"/>
        <v>1378.0199999999986</v>
      </c>
      <c r="J58" s="53">
        <f t="shared" si="44"/>
        <v>0</v>
      </c>
      <c r="K58" s="53">
        <f t="shared" si="44"/>
        <v>12623.440000000002</v>
      </c>
      <c r="L58" s="53">
        <f t="shared" si="44"/>
        <v>0</v>
      </c>
      <c r="M58" s="53">
        <f t="shared" si="44"/>
        <v>8069.5599999999995</v>
      </c>
      <c r="N58" s="53">
        <f t="shared" si="44"/>
        <v>0</v>
      </c>
      <c r="O58" s="53">
        <f t="shared" si="44"/>
        <v>9133.400000000001</v>
      </c>
      <c r="P58" s="53">
        <f t="shared" si="44"/>
        <v>0</v>
      </c>
      <c r="Q58" s="53">
        <f t="shared" si="44"/>
        <v>11582.849999999995</v>
      </c>
      <c r="R58" s="54"/>
      <c r="S58" s="21">
        <f t="shared" si="28"/>
        <v>74520.48</v>
      </c>
      <c r="T58" s="49"/>
      <c r="U58" s="49"/>
      <c r="V58" s="49">
        <f>V49+V56</f>
        <v>1633.4599999999969</v>
      </c>
      <c r="W58" s="49">
        <f aca="true" t="shared" si="45" ref="W58:AL58">W49+W56</f>
        <v>0</v>
      </c>
      <c r="X58" s="49">
        <f t="shared" si="45"/>
        <v>0</v>
      </c>
      <c r="Y58" s="49">
        <f t="shared" si="45"/>
        <v>-6624.28</v>
      </c>
      <c r="Z58" s="49">
        <f t="shared" si="45"/>
        <v>0</v>
      </c>
      <c r="AA58" s="49">
        <f t="shared" si="45"/>
        <v>0</v>
      </c>
      <c r="AB58" s="49">
        <f t="shared" si="45"/>
        <v>6890.15</v>
      </c>
      <c r="AC58" s="49">
        <f t="shared" si="45"/>
        <v>0</v>
      </c>
      <c r="AD58" s="49">
        <f t="shared" si="45"/>
        <v>0</v>
      </c>
      <c r="AE58" s="49">
        <f t="shared" si="45"/>
        <v>4236.597500000004</v>
      </c>
      <c r="AF58" s="41">
        <f t="shared" si="5"/>
        <v>80656.4075</v>
      </c>
      <c r="AG58" s="49">
        <f t="shared" si="45"/>
        <v>0</v>
      </c>
      <c r="AH58" s="49">
        <f t="shared" si="45"/>
        <v>0</v>
      </c>
      <c r="AI58" s="49">
        <f t="shared" si="45"/>
        <v>-3779.977857142852</v>
      </c>
      <c r="AJ58" s="49">
        <f t="shared" si="45"/>
        <v>0</v>
      </c>
      <c r="AK58" s="49">
        <f t="shared" si="45"/>
        <v>0</v>
      </c>
      <c r="AL58" s="49">
        <f t="shared" si="45"/>
        <v>-14941.720000000005</v>
      </c>
      <c r="AM58" s="49"/>
      <c r="AN58" s="49"/>
      <c r="AO58" s="49">
        <f>AO49+AO56</f>
        <v>-20651.869999999995</v>
      </c>
      <c r="AP58" s="49">
        <f aca="true" t="shared" si="46" ref="AP58:AU58">AP49+AP56</f>
        <v>0</v>
      </c>
      <c r="AQ58" s="49">
        <f t="shared" si="46"/>
        <v>0</v>
      </c>
      <c r="AR58" s="49">
        <f t="shared" si="46"/>
        <v>6541.510000000001</v>
      </c>
      <c r="AS58" s="49">
        <f t="shared" si="46"/>
        <v>0</v>
      </c>
      <c r="AT58" s="49">
        <f t="shared" si="46"/>
        <v>0</v>
      </c>
      <c r="AU58" s="49">
        <f t="shared" si="46"/>
        <v>3293.3400000000065</v>
      </c>
      <c r="AV58" s="49"/>
      <c r="AW58" s="49"/>
      <c r="AX58" s="49">
        <f>AX49+AX56</f>
        <v>-9125.150000000016</v>
      </c>
      <c r="AY58" s="49">
        <f aca="true" t="shared" si="47" ref="AY58:BD58">AY49+AY56</f>
        <v>0</v>
      </c>
      <c r="AZ58" s="49">
        <f t="shared" si="47"/>
        <v>0</v>
      </c>
      <c r="BA58" s="49">
        <f t="shared" si="47"/>
        <v>13229.47</v>
      </c>
      <c r="BB58" s="49">
        <f t="shared" si="47"/>
        <v>0</v>
      </c>
      <c r="BC58" s="49">
        <f t="shared" si="47"/>
        <v>0</v>
      </c>
      <c r="BD58" s="49">
        <f t="shared" si="47"/>
        <v>12814.759999999997</v>
      </c>
      <c r="BE58" s="49">
        <f aca="true" t="shared" si="48" ref="BE58:BM58">BE49+BE56</f>
        <v>0</v>
      </c>
      <c r="BF58" s="49">
        <f t="shared" si="48"/>
        <v>0</v>
      </c>
      <c r="BG58" s="49">
        <f t="shared" si="48"/>
        <v>3536.1100000000065</v>
      </c>
      <c r="BH58" s="49">
        <f t="shared" si="48"/>
        <v>0</v>
      </c>
      <c r="BI58" s="49">
        <f t="shared" si="48"/>
        <v>0</v>
      </c>
      <c r="BJ58" s="49">
        <f t="shared" si="48"/>
        <v>-72731.44000000003</v>
      </c>
      <c r="BK58" s="49">
        <f t="shared" si="48"/>
        <v>0</v>
      </c>
      <c r="BL58" s="49">
        <f t="shared" si="48"/>
        <v>0</v>
      </c>
      <c r="BM58" s="49">
        <f t="shared" si="48"/>
        <v>-104.86000000000968</v>
      </c>
      <c r="BN58" s="49">
        <f>BN49+BN56</f>
        <v>0</v>
      </c>
      <c r="BO58" s="49">
        <f>BO49+BO56</f>
        <v>0</v>
      </c>
      <c r="BP58" s="49">
        <f>BP49+BP56</f>
        <v>-6604.760000000009</v>
      </c>
      <c r="BQ58" s="41">
        <f t="shared" si="6"/>
        <v>-88524.58785714292</v>
      </c>
      <c r="BR58" s="41">
        <f t="shared" si="7"/>
        <v>-7868.180357142919</v>
      </c>
      <c r="BS58" s="49"/>
      <c r="BT58" s="49"/>
      <c r="BU58" s="49">
        <f>BU49+BU56</f>
        <v>4396.199999999999</v>
      </c>
      <c r="BV58" s="49"/>
      <c r="BW58" s="49"/>
      <c r="BX58" s="49">
        <f>BX49+BX56</f>
        <v>-2441.150000000003</v>
      </c>
      <c r="BY58" s="49"/>
      <c r="BZ58" s="49"/>
      <c r="CA58" s="49">
        <f>CA49+CA56</f>
        <v>8754.969999999996</v>
      </c>
      <c r="CB58" s="49"/>
      <c r="CC58" s="49"/>
      <c r="CD58" s="49">
        <f>CD49+CD56</f>
        <v>17784.949999999997</v>
      </c>
      <c r="CE58" s="49"/>
      <c r="CF58" s="49"/>
      <c r="CG58" s="49">
        <f>CG49+CG56</f>
        <v>4810.229999999992</v>
      </c>
      <c r="CH58" s="49"/>
      <c r="CI58" s="49"/>
      <c r="CJ58" s="49">
        <f>CJ49+CJ56</f>
        <v>15247.570000000003</v>
      </c>
      <c r="CK58" s="49"/>
      <c r="CL58" s="49"/>
      <c r="CM58" s="49">
        <f>CM49+CM56</f>
        <v>13703.400000000005</v>
      </c>
      <c r="CN58" s="49"/>
      <c r="CO58" s="49"/>
      <c r="CP58" s="49">
        <f>CP49+CP56</f>
        <v>19771.290000000005</v>
      </c>
      <c r="CQ58" s="49"/>
      <c r="CR58" s="49"/>
      <c r="CS58" s="49">
        <f>CS49+CS56</f>
        <v>17385.040000000005</v>
      </c>
      <c r="CT58" s="49"/>
      <c r="CU58" s="49"/>
      <c r="CV58" s="49">
        <f>CV49+CV56</f>
        <v>30645.050000000003</v>
      </c>
      <c r="CW58" s="49"/>
      <c r="CX58" s="49"/>
      <c r="CY58" s="49">
        <f>CY49+CY56</f>
        <v>5856.200000000004</v>
      </c>
      <c r="CZ58" s="49"/>
      <c r="DA58" s="49"/>
      <c r="DB58" s="49">
        <f>DB49+DB56</f>
        <v>19544.15</v>
      </c>
      <c r="DC58" s="17">
        <f t="shared" si="8"/>
        <v>155457.90000000005</v>
      </c>
      <c r="DD58" s="42">
        <f t="shared" si="9"/>
        <v>147589.71964285715</v>
      </c>
      <c r="DE58" s="49"/>
      <c r="DF58" s="49"/>
      <c r="DG58" s="49">
        <f>DG49+DG56</f>
        <v>2500.1730000000016</v>
      </c>
      <c r="DH58" s="49"/>
      <c r="DI58" s="49"/>
      <c r="DJ58" s="49">
        <f>DJ49+DJ56</f>
        <v>30490.840000000004</v>
      </c>
      <c r="DK58" s="49"/>
      <c r="DL58" s="49"/>
      <c r="DM58" s="49">
        <f>DM49+DM56</f>
        <v>23457.96</v>
      </c>
      <c r="DN58" s="49"/>
      <c r="DO58" s="49"/>
      <c r="DP58" s="49">
        <f>DP49+DP56</f>
        <v>16552.359999999986</v>
      </c>
      <c r="DQ58" s="49"/>
      <c r="DR58" s="49"/>
      <c r="DS58" s="49">
        <f>DS49+DS56</f>
        <v>37961.27000000001</v>
      </c>
      <c r="DT58" s="49"/>
      <c r="DU58" s="49"/>
      <c r="DV58" s="49">
        <f>DV49+DV56</f>
        <v>-10819.039999999983</v>
      </c>
      <c r="DW58" s="49"/>
      <c r="DX58" s="49"/>
      <c r="DY58" s="49">
        <f>DY49+DY56</f>
        <v>42964.350000000006</v>
      </c>
      <c r="DZ58" s="49"/>
      <c r="EA58" s="49"/>
      <c r="EB58" s="49">
        <f>EB49+EB56</f>
        <v>32361.00000000001</v>
      </c>
      <c r="EC58" s="49"/>
      <c r="ED58" s="49"/>
      <c r="EE58" s="49">
        <f>EE49+EE56</f>
        <v>-166794.75999999992</v>
      </c>
      <c r="EF58" s="49"/>
      <c r="EG58" s="49"/>
      <c r="EH58" s="49">
        <f>EH49+EH56</f>
        <v>39421.15000000001</v>
      </c>
      <c r="EI58" s="49"/>
      <c r="EJ58" s="49"/>
      <c r="EK58" s="49">
        <f>EK49+EK56</f>
        <v>3510.6199999999935</v>
      </c>
      <c r="EL58" s="49"/>
      <c r="EM58" s="49"/>
      <c r="EN58" s="49">
        <f>EN49+EN56</f>
        <v>29431.999999999993</v>
      </c>
      <c r="EO58" s="35">
        <f t="shared" si="16"/>
        <v>81037.9230000001</v>
      </c>
      <c r="EP58" s="48">
        <f t="shared" si="17"/>
        <v>228627.64264285724</v>
      </c>
      <c r="EQ58" s="49"/>
      <c r="ER58" s="49"/>
      <c r="ES58" s="49">
        <f>ES49+ES56</f>
        <v>8973.254000000003</v>
      </c>
      <c r="ET58" s="49"/>
      <c r="EU58" s="49"/>
      <c r="EV58" s="49">
        <f>EV49+EV56</f>
        <v>32430.444000000007</v>
      </c>
      <c r="EW58" s="49"/>
      <c r="EX58" s="49"/>
      <c r="EY58" s="49">
        <f>EY49+EY56</f>
        <v>-109983.68600000002</v>
      </c>
      <c r="EZ58" s="49"/>
      <c r="FA58" s="49"/>
      <c r="FB58" s="49">
        <f>FB49+FB56</f>
        <v>26421.124</v>
      </c>
      <c r="FC58" s="49"/>
      <c r="FD58" s="49"/>
      <c r="FE58" s="49">
        <f>FE49+FE56</f>
        <v>-54506.566000000006</v>
      </c>
      <c r="FF58" s="49"/>
      <c r="FG58" s="49"/>
      <c r="FH58" s="49">
        <f>FH49+FH56</f>
        <v>39503.28400000001</v>
      </c>
      <c r="FI58" s="49"/>
      <c r="FJ58" s="49"/>
      <c r="FK58" s="49">
        <f>FK49+FK56</f>
        <v>19948.864</v>
      </c>
      <c r="FL58" s="49"/>
      <c r="FM58" s="49"/>
      <c r="FN58" s="49">
        <f>FN49+FN56</f>
        <v>30336.564</v>
      </c>
      <c r="FO58" s="49"/>
      <c r="FP58" s="49"/>
      <c r="FQ58" s="72">
        <f>FQ49+FQ56</f>
        <v>31595.37400000001</v>
      </c>
      <c r="FR58" s="54"/>
      <c r="FS58" s="54"/>
      <c r="FT58" s="49">
        <f>FT49+FT56</f>
        <v>16100.364000000001</v>
      </c>
      <c r="FU58" s="54"/>
      <c r="FV58" s="54"/>
      <c r="FW58" s="49">
        <f>FW49+FW56</f>
        <v>35564.714</v>
      </c>
      <c r="FX58" s="54"/>
      <c r="FY58" s="54"/>
      <c r="FZ58" s="49">
        <f>FZ49+FZ56</f>
        <v>-73747.22600000001</v>
      </c>
      <c r="GA58" s="128">
        <f t="shared" si="15"/>
        <v>2636.507999999987</v>
      </c>
    </row>
    <row r="59" spans="1:182" ht="12.75">
      <c r="A59" s="55"/>
      <c r="B59" s="55"/>
      <c r="C59" s="55"/>
      <c r="D59" s="55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56">
        <f>S58+V58</f>
        <v>76153.93999999999</v>
      </c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17"/>
      <c r="BR59" s="17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17"/>
      <c r="DD59" s="17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56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T59" s="34"/>
      <c r="FW59" s="34"/>
      <c r="FZ59" s="56"/>
    </row>
    <row r="60" spans="1:182" ht="12.75">
      <c r="A60" s="55"/>
      <c r="B60" s="55"/>
      <c r="C60" s="55"/>
      <c r="D60" s="55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56">
        <f>BD58+BA58+AX58+AU58+AR58+AO58+AL58+AI58+AE58+AB58+Y58+V58+S58</f>
        <v>68036.76964285714</v>
      </c>
      <c r="BE60" s="34"/>
      <c r="BF60" s="34"/>
      <c r="BG60" s="56"/>
      <c r="BH60" s="34"/>
      <c r="BI60" s="34"/>
      <c r="BJ60" s="56">
        <f>BD60+BG58+BJ58</f>
        <v>-1158.5603571428946</v>
      </c>
      <c r="BK60" s="34"/>
      <c r="BL60" s="34"/>
      <c r="BM60" s="56">
        <f>BJ60+BM58</f>
        <v>-1263.4203571429043</v>
      </c>
      <c r="BN60" s="34"/>
      <c r="BO60" s="34"/>
      <c r="BP60" s="56">
        <f>BM60+BP58</f>
        <v>-7868.180357142914</v>
      </c>
      <c r="BQ60" s="17"/>
      <c r="BR60" s="17"/>
      <c r="BS60" s="34"/>
      <c r="BT60" s="34"/>
      <c r="BU60" s="56">
        <f>BR58+BU58</f>
        <v>-3471.98035714292</v>
      </c>
      <c r="BV60" s="34"/>
      <c r="BW60" s="34"/>
      <c r="BX60" s="56">
        <f>BU60+BX58</f>
        <v>-5913.1303571429235</v>
      </c>
      <c r="BY60" s="34"/>
      <c r="BZ60" s="34"/>
      <c r="CA60" s="56">
        <f>BX60+CA58</f>
        <v>2841.8396428570722</v>
      </c>
      <c r="CB60" s="34"/>
      <c r="CC60" s="34"/>
      <c r="CD60" s="56">
        <f>CA60+CD58</f>
        <v>20626.789642857068</v>
      </c>
      <c r="CE60" s="34"/>
      <c r="CF60" s="34"/>
      <c r="CG60" s="56">
        <f>CD60+CG58</f>
        <v>25437.01964285706</v>
      </c>
      <c r="CH60" s="34"/>
      <c r="CI60" s="34"/>
      <c r="CJ60" s="56">
        <f>CG60+CJ58</f>
        <v>40684.58964285706</v>
      </c>
      <c r="CK60" s="34"/>
      <c r="CL60" s="34"/>
      <c r="CM60" s="56">
        <f>CJ60+CM58</f>
        <v>54387.989642857065</v>
      </c>
      <c r="CN60" s="34"/>
      <c r="CO60" s="34"/>
      <c r="CP60" s="56">
        <f>CM60+CP58</f>
        <v>74159.27964285707</v>
      </c>
      <c r="CQ60" s="34"/>
      <c r="CR60" s="34"/>
      <c r="CS60" s="56">
        <f>CP60+CS58</f>
        <v>91544.31964285708</v>
      </c>
      <c r="CT60" s="34"/>
      <c r="CU60" s="34"/>
      <c r="CV60" s="56">
        <f>CS60+CV58</f>
        <v>122189.36964285708</v>
      </c>
      <c r="CW60" s="34"/>
      <c r="CX60" s="34"/>
      <c r="CY60" s="56">
        <f>CV60+CY58</f>
        <v>128045.5696428571</v>
      </c>
      <c r="CZ60" s="34"/>
      <c r="DA60" s="34"/>
      <c r="DB60" s="56">
        <f>CY60+DB58</f>
        <v>147589.7196428571</v>
      </c>
      <c r="DC60" s="17"/>
      <c r="DD60" s="17"/>
      <c r="DE60" s="34"/>
      <c r="DF60" s="34"/>
      <c r="DG60" s="56">
        <f>DD58+DG58</f>
        <v>150089.89264285716</v>
      </c>
      <c r="DH60" s="34"/>
      <c r="DI60" s="34"/>
      <c r="DJ60" s="56">
        <f>DG60+DJ58</f>
        <v>180580.73264285715</v>
      </c>
      <c r="DK60" s="34"/>
      <c r="DL60" s="34"/>
      <c r="DM60" s="56">
        <f>DJ60+DM58</f>
        <v>204038.69264285715</v>
      </c>
      <c r="DN60" s="34"/>
      <c r="DO60" s="34"/>
      <c r="DP60" s="56">
        <f>DM60+DP58</f>
        <v>220591.05264285713</v>
      </c>
      <c r="DQ60" s="34"/>
      <c r="DR60" s="34"/>
      <c r="DS60" s="56">
        <f>DP60+DS58</f>
        <v>258552.32264285715</v>
      </c>
      <c r="DT60" s="34"/>
      <c r="DU60" s="34"/>
      <c r="DV60" s="56">
        <f>DS60+DV58</f>
        <v>247733.28264285717</v>
      </c>
      <c r="DW60" s="34"/>
      <c r="DX60" s="34"/>
      <c r="DY60" s="56">
        <f>DV60+DY58</f>
        <v>290697.63264285715</v>
      </c>
      <c r="DZ60" s="34"/>
      <c r="EA60" s="34"/>
      <c r="EB60" s="56">
        <f>DY60+EB58</f>
        <v>323058.63264285715</v>
      </c>
      <c r="EC60" s="34"/>
      <c r="ED60" s="34"/>
      <c r="EE60" s="56">
        <f>EB60+EE58</f>
        <v>156263.87264285723</v>
      </c>
      <c r="EF60" s="34"/>
      <c r="EG60" s="34"/>
      <c r="EH60" s="56">
        <f>EE60+EH58</f>
        <v>195685.02264285722</v>
      </c>
      <c r="EI60" s="34"/>
      <c r="EJ60" s="34"/>
      <c r="EK60" s="56">
        <f>EH60+EK58</f>
        <v>199195.64264285722</v>
      </c>
      <c r="EL60" s="34"/>
      <c r="EM60" s="34"/>
      <c r="EN60" s="56">
        <f>EK60+EN58</f>
        <v>228627.64264285722</v>
      </c>
      <c r="EO60" s="56"/>
      <c r="EP60" s="56"/>
      <c r="EQ60" s="34"/>
      <c r="ER60" s="34"/>
      <c r="ES60" s="56">
        <f>EP63+ES58</f>
        <v>222503.7466428572</v>
      </c>
      <c r="ET60" s="34"/>
      <c r="EU60" s="34"/>
      <c r="EV60" s="56">
        <f>ES63+EV58</f>
        <v>255426.19064285723</v>
      </c>
      <c r="EW60" s="34"/>
      <c r="EX60" s="34"/>
      <c r="EY60" s="56">
        <f>EV63+EY58</f>
        <v>145934.5046428572</v>
      </c>
      <c r="EZ60" s="34"/>
      <c r="FA60" s="34"/>
      <c r="FB60" s="56">
        <f>EY63+FB58</f>
        <v>172847.62864285722</v>
      </c>
      <c r="FC60" s="34"/>
      <c r="FD60" s="34"/>
      <c r="FE60" s="56">
        <f>FB63+FE58</f>
        <v>118833.06264285721</v>
      </c>
      <c r="FF60" s="34"/>
      <c r="FG60" s="34"/>
      <c r="FH60" s="56">
        <f>FE63+FH58</f>
        <v>158828.3466428572</v>
      </c>
      <c r="FI60" s="34"/>
      <c r="FJ60" s="34"/>
      <c r="FK60" s="56">
        <f>FH63+FK58</f>
        <v>179269.21064285722</v>
      </c>
      <c r="FL60" s="34"/>
      <c r="FM60" s="34"/>
      <c r="FN60" s="56">
        <f>FK63+FN58</f>
        <v>210097.7746428572</v>
      </c>
      <c r="FO60" s="34"/>
      <c r="FP60" s="34"/>
      <c r="FQ60" s="56">
        <f>FN63+FQ58</f>
        <v>242185.1486428572</v>
      </c>
      <c r="FS60" s="34"/>
      <c r="FT60" s="56">
        <f>FQ63+FT58</f>
        <v>258777.5126428572</v>
      </c>
      <c r="FV60" s="34"/>
      <c r="FW60" s="56">
        <f>FT63+FW58</f>
        <v>294834.2266428572</v>
      </c>
      <c r="FY60" s="34"/>
      <c r="FZ60" s="56">
        <f>FW63+FZ58</f>
        <v>221579.00064285717</v>
      </c>
    </row>
    <row r="61" spans="1:183" ht="12.75">
      <c r="A61" s="55"/>
      <c r="B61" s="55"/>
      <c r="C61" s="55"/>
      <c r="D61" s="55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56"/>
      <c r="BE61" s="34"/>
      <c r="BF61" s="34"/>
      <c r="BG61" s="56"/>
      <c r="BH61" s="34"/>
      <c r="BI61" s="34"/>
      <c r="BJ61" s="56"/>
      <c r="BK61" s="34"/>
      <c r="BL61" s="34"/>
      <c r="BM61" s="56"/>
      <c r="BN61" s="34"/>
      <c r="BO61" s="34"/>
      <c r="BP61" s="56"/>
      <c r="BQ61" s="17"/>
      <c r="BR61" s="17"/>
      <c r="BS61" s="34"/>
      <c r="BT61" s="34"/>
      <c r="BU61" s="56"/>
      <c r="BV61" s="34"/>
      <c r="BW61" s="34"/>
      <c r="BX61" s="56"/>
      <c r="BY61" s="34"/>
      <c r="BZ61" s="34"/>
      <c r="CA61" s="56"/>
      <c r="CB61" s="34"/>
      <c r="CC61" s="34"/>
      <c r="CD61" s="56"/>
      <c r="CE61" s="34"/>
      <c r="CF61" s="34"/>
      <c r="CG61" s="56"/>
      <c r="CH61" s="34"/>
      <c r="CI61" s="34"/>
      <c r="CJ61" s="56"/>
      <c r="CK61" s="34"/>
      <c r="CL61" s="34"/>
      <c r="CM61" s="56"/>
      <c r="CN61" s="34"/>
      <c r="CO61" s="34"/>
      <c r="CP61" s="56"/>
      <c r="CQ61" s="34"/>
      <c r="CR61" s="34"/>
      <c r="CS61" s="56"/>
      <c r="CT61" s="34"/>
      <c r="CU61" s="34"/>
      <c r="CV61" s="56"/>
      <c r="CW61" s="34"/>
      <c r="CX61" s="34"/>
      <c r="CY61" s="56"/>
      <c r="CZ61" s="34"/>
      <c r="DA61" s="34"/>
      <c r="DB61" s="56"/>
      <c r="DC61" s="17"/>
      <c r="DD61" s="17"/>
      <c r="DE61" s="34"/>
      <c r="DF61" s="34"/>
      <c r="DG61" s="56"/>
      <c r="DH61" s="34"/>
      <c r="DI61" s="34"/>
      <c r="DJ61" s="56"/>
      <c r="DK61" s="34"/>
      <c r="DL61" s="34"/>
      <c r="DM61" s="56"/>
      <c r="DN61" s="34"/>
      <c r="DO61" s="34"/>
      <c r="DP61" s="56"/>
      <c r="DQ61" s="34"/>
      <c r="DR61" s="34"/>
      <c r="DS61" s="56"/>
      <c r="DT61" s="34"/>
      <c r="DU61" s="34"/>
      <c r="DV61" s="56"/>
      <c r="DW61" s="34"/>
      <c r="DX61" s="34"/>
      <c r="DY61" s="56"/>
      <c r="DZ61" s="34"/>
      <c r="EA61" s="34"/>
      <c r="EB61" s="56"/>
      <c r="EC61" s="34"/>
      <c r="ED61" s="34"/>
      <c r="EE61" s="56"/>
      <c r="EF61" s="34"/>
      <c r="EG61" s="34"/>
      <c r="EH61" s="56"/>
      <c r="EI61" s="34"/>
      <c r="EJ61" s="34"/>
      <c r="EK61" s="56"/>
      <c r="EL61" s="34"/>
      <c r="EM61" s="34"/>
      <c r="EN61" s="56"/>
      <c r="EO61" s="56"/>
      <c r="EP61" s="56"/>
      <c r="EQ61" s="34"/>
      <c r="ER61" s="34" t="s">
        <v>606</v>
      </c>
      <c r="ES61" s="56">
        <v>246</v>
      </c>
      <c r="ET61" s="34"/>
      <c r="EU61" s="34" t="s">
        <v>606</v>
      </c>
      <c r="EV61" s="56">
        <v>246</v>
      </c>
      <c r="EW61" s="34"/>
      <c r="EX61" s="34" t="s">
        <v>606</v>
      </c>
      <c r="EY61" s="56">
        <v>246</v>
      </c>
      <c r="EZ61" s="34"/>
      <c r="FA61" s="34" t="s">
        <v>606</v>
      </c>
      <c r="FB61" s="56">
        <v>246</v>
      </c>
      <c r="FC61" s="34"/>
      <c r="FD61" s="34" t="s">
        <v>606</v>
      </c>
      <c r="FE61" s="56">
        <v>246</v>
      </c>
      <c r="FF61" s="34"/>
      <c r="FG61" s="34" t="s">
        <v>606</v>
      </c>
      <c r="FH61" s="56">
        <v>246</v>
      </c>
      <c r="FI61" s="34"/>
      <c r="FJ61" s="34" t="s">
        <v>606</v>
      </c>
      <c r="FK61" s="56">
        <v>246</v>
      </c>
      <c r="FL61" s="34"/>
      <c r="FM61" s="34" t="s">
        <v>606</v>
      </c>
      <c r="FN61" s="56">
        <v>246</v>
      </c>
      <c r="FO61" s="34"/>
      <c r="FP61" s="34" t="s">
        <v>606</v>
      </c>
      <c r="FQ61" s="56">
        <v>246</v>
      </c>
      <c r="FS61" s="34" t="s">
        <v>606</v>
      </c>
      <c r="FT61" s="56">
        <v>246</v>
      </c>
      <c r="FV61" s="34" t="s">
        <v>606</v>
      </c>
      <c r="FW61" s="56">
        <v>246</v>
      </c>
      <c r="FY61" s="34" t="s">
        <v>606</v>
      </c>
      <c r="FZ61" s="56">
        <v>246</v>
      </c>
      <c r="GA61" s="26">
        <f>SUM(ES61:FZ61)</f>
        <v>2952</v>
      </c>
    </row>
    <row r="62" spans="1:183" ht="14.25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56"/>
      <c r="BB62" s="34"/>
      <c r="BC62" s="34"/>
      <c r="BD62" s="56"/>
      <c r="BE62" s="34"/>
      <c r="BF62" s="34"/>
      <c r="BG62" s="56"/>
      <c r="BH62" s="34"/>
      <c r="BI62" s="34"/>
      <c r="BJ62" s="56"/>
      <c r="BK62" s="34"/>
      <c r="BL62" s="34"/>
      <c r="BM62" s="56"/>
      <c r="BN62" s="34"/>
      <c r="BO62" s="34"/>
      <c r="BP62" s="56"/>
      <c r="BQ62" s="17"/>
      <c r="BR62" s="17"/>
      <c r="BS62" s="34"/>
      <c r="BT62" s="34"/>
      <c r="BU62" s="56"/>
      <c r="BV62" s="34"/>
      <c r="BW62" s="34"/>
      <c r="BX62" s="56"/>
      <c r="BY62" s="34"/>
      <c r="BZ62" s="34"/>
      <c r="CA62" s="56"/>
      <c r="CB62" s="34"/>
      <c r="CC62" s="34"/>
      <c r="CD62" s="56"/>
      <c r="CE62" s="34"/>
      <c r="CF62" s="34"/>
      <c r="CG62" s="56"/>
      <c r="CH62" s="34"/>
      <c r="CI62" s="34"/>
      <c r="CJ62" s="56"/>
      <c r="CK62" s="34"/>
      <c r="CL62" s="34"/>
      <c r="CM62" s="56"/>
      <c r="CN62" s="34"/>
      <c r="CO62" s="34"/>
      <c r="CP62" s="56"/>
      <c r="CQ62" s="34"/>
      <c r="CR62" s="34"/>
      <c r="CS62" s="56"/>
      <c r="CT62" s="34"/>
      <c r="CU62" s="34"/>
      <c r="CV62" s="56"/>
      <c r="CW62" s="34"/>
      <c r="CX62" s="34"/>
      <c r="CY62" s="56"/>
      <c r="CZ62" s="34"/>
      <c r="DA62" s="34"/>
      <c r="DB62" s="56"/>
      <c r="DC62" s="17"/>
      <c r="DD62" s="17"/>
      <c r="DE62" s="34"/>
      <c r="DF62" s="34"/>
      <c r="DG62" s="56"/>
      <c r="DH62" s="34"/>
      <c r="DI62" s="34"/>
      <c r="DJ62" s="56"/>
      <c r="DK62" s="34"/>
      <c r="DL62" s="34"/>
      <c r="DM62" s="56"/>
      <c r="DN62" s="34"/>
      <c r="DO62" s="34"/>
      <c r="DP62" s="56"/>
      <c r="DQ62" s="34"/>
      <c r="DR62" s="34"/>
      <c r="DS62" s="56"/>
      <c r="DT62" s="34"/>
      <c r="DU62" s="34"/>
      <c r="DV62" s="56"/>
      <c r="DW62" s="34"/>
      <c r="DX62" s="34"/>
      <c r="DY62" s="56"/>
      <c r="DZ62" s="34"/>
      <c r="EA62" s="34"/>
      <c r="EB62" s="56"/>
      <c r="EC62" s="34"/>
      <c r="ED62" s="34"/>
      <c r="EE62" s="56"/>
      <c r="EF62" s="34"/>
      <c r="EG62" s="34"/>
      <c r="EH62" s="56"/>
      <c r="EI62" s="34"/>
      <c r="EJ62" s="34"/>
      <c r="EK62" s="56"/>
      <c r="EL62" s="34"/>
      <c r="EM62" s="34" t="s">
        <v>460</v>
      </c>
      <c r="EN62" s="56">
        <v>3048</v>
      </c>
      <c r="EO62" s="56"/>
      <c r="EP62" s="56">
        <v>3048</v>
      </c>
      <c r="EQ62" s="34"/>
      <c r="ER62" s="34" t="s">
        <v>460</v>
      </c>
      <c r="ES62" s="56">
        <v>246</v>
      </c>
      <c r="ET62" s="34"/>
      <c r="EU62" s="34" t="s">
        <v>460</v>
      </c>
      <c r="EV62" s="56">
        <v>246</v>
      </c>
      <c r="EW62" s="34"/>
      <c r="EX62" s="34" t="s">
        <v>460</v>
      </c>
      <c r="EY62" s="56">
        <v>246</v>
      </c>
      <c r="EZ62" s="34"/>
      <c r="FA62" s="34" t="s">
        <v>460</v>
      </c>
      <c r="FB62" s="56">
        <v>246</v>
      </c>
      <c r="FC62" s="34"/>
      <c r="FD62" s="34" t="s">
        <v>460</v>
      </c>
      <c r="FE62" s="56">
        <v>246</v>
      </c>
      <c r="FF62" s="34"/>
      <c r="FG62" s="34" t="s">
        <v>460</v>
      </c>
      <c r="FH62" s="56">
        <v>246</v>
      </c>
      <c r="FI62" s="34"/>
      <c r="FJ62" s="34" t="s">
        <v>460</v>
      </c>
      <c r="FK62" s="56">
        <v>246</v>
      </c>
      <c r="FL62" s="34"/>
      <c r="FM62" s="34" t="s">
        <v>460</v>
      </c>
      <c r="FN62" s="56">
        <v>246</v>
      </c>
      <c r="FO62" s="34"/>
      <c r="FP62" s="34" t="s">
        <v>460</v>
      </c>
      <c r="FQ62" s="56">
        <v>246</v>
      </c>
      <c r="FS62" s="34" t="s">
        <v>460</v>
      </c>
      <c r="FT62" s="56">
        <v>246</v>
      </c>
      <c r="FV62" s="34" t="s">
        <v>460</v>
      </c>
      <c r="FW62" s="56">
        <v>246</v>
      </c>
      <c r="FY62" s="34" t="s">
        <v>460</v>
      </c>
      <c r="FZ62" s="56">
        <v>246</v>
      </c>
      <c r="GA62" s="26">
        <f>SUM(ES62:FZ62)</f>
        <v>2952</v>
      </c>
    </row>
    <row r="63" spans="1:182" ht="14.25">
      <c r="A63" s="57"/>
      <c r="B63" s="57"/>
      <c r="C63" s="57"/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42">
        <f>BQ44+BQ51</f>
        <v>517997.6578571429</v>
      </c>
      <c r="BR63" s="17"/>
      <c r="BS63" s="34"/>
      <c r="BT63" s="34"/>
      <c r="BU63" s="42">
        <f>BU44+BU51</f>
        <v>31784.61</v>
      </c>
      <c r="BV63" s="34"/>
      <c r="BW63" s="34"/>
      <c r="BX63" s="42">
        <f>BX44+BX51</f>
        <v>49713.56</v>
      </c>
      <c r="BY63" s="34"/>
      <c r="BZ63" s="34"/>
      <c r="CA63" s="42">
        <f>CA44+CA51</f>
        <v>50577.380000000005</v>
      </c>
      <c r="CB63" s="34"/>
      <c r="CC63" s="34"/>
      <c r="CD63" s="42">
        <f>CD44+CD51</f>
        <v>34129.76</v>
      </c>
      <c r="CE63" s="34"/>
      <c r="CF63" s="34"/>
      <c r="CG63" s="42">
        <f>CG44+CG51</f>
        <v>47549.670000000006</v>
      </c>
      <c r="CH63" s="34"/>
      <c r="CI63" s="34"/>
      <c r="CJ63" s="42">
        <f>CJ44+CJ51</f>
        <v>37188.33</v>
      </c>
      <c r="CK63" s="34"/>
      <c r="CL63" s="34"/>
      <c r="CM63" s="42">
        <f>CM44+CM51</f>
        <v>45509.28999999999</v>
      </c>
      <c r="CN63" s="34"/>
      <c r="CO63" s="34"/>
      <c r="CP63" s="42">
        <f>CP44+CP51</f>
        <v>32054.059999999998</v>
      </c>
      <c r="CQ63" s="34"/>
      <c r="CR63" s="34"/>
      <c r="CS63" s="42">
        <f>CS44+CS51</f>
        <v>31243.699999999997</v>
      </c>
      <c r="CT63" s="34"/>
      <c r="CU63" s="34"/>
      <c r="CV63" s="42">
        <f>CV44+CV51</f>
        <v>37144.619999999995</v>
      </c>
      <c r="CW63" s="34"/>
      <c r="CX63" s="34"/>
      <c r="CY63" s="42">
        <f>CY44+CY51</f>
        <v>54597.13999999999</v>
      </c>
      <c r="CZ63" s="34"/>
      <c r="DA63" s="34"/>
      <c r="DB63" s="42">
        <f>DB44+DB51</f>
        <v>31109.19</v>
      </c>
      <c r="DC63" s="17"/>
      <c r="DD63" s="17"/>
      <c r="DE63" s="34"/>
      <c r="DF63" s="34"/>
      <c r="DG63" s="42"/>
      <c r="DH63" s="34"/>
      <c r="DI63" s="34"/>
      <c r="DJ63" s="42"/>
      <c r="DK63" s="34"/>
      <c r="DL63" s="34"/>
      <c r="DM63" s="42"/>
      <c r="DN63" s="34"/>
      <c r="DO63" s="34"/>
      <c r="DP63" s="42"/>
      <c r="DQ63" s="34"/>
      <c r="DR63" s="34"/>
      <c r="DS63" s="42"/>
      <c r="DT63" s="34"/>
      <c r="DU63" s="34"/>
      <c r="DV63" s="42"/>
      <c r="DW63" s="34"/>
      <c r="DX63" s="34"/>
      <c r="DY63" s="42"/>
      <c r="DZ63" s="34"/>
      <c r="EA63" s="34"/>
      <c r="EB63" s="42"/>
      <c r="EC63" s="34"/>
      <c r="ED63" s="34"/>
      <c r="EE63" s="42"/>
      <c r="EF63" s="34"/>
      <c r="EG63" s="34"/>
      <c r="EH63" s="42"/>
      <c r="EI63" s="34"/>
      <c r="EJ63" s="34"/>
      <c r="EK63" s="42"/>
      <c r="EL63" s="34"/>
      <c r="EM63" s="34"/>
      <c r="EN63" s="42">
        <f>EN60+EN62</f>
        <v>231675.64264285722</v>
      </c>
      <c r="EO63" s="42"/>
      <c r="EP63" s="110">
        <f>'[1]Лист1'!$EP$56</f>
        <v>213530.4926428572</v>
      </c>
      <c r="EQ63" s="34"/>
      <c r="ER63" s="34"/>
      <c r="ES63" s="42">
        <f>ES60+ES61+ES62</f>
        <v>222995.7466428572</v>
      </c>
      <c r="ET63" s="34"/>
      <c r="EU63" s="34"/>
      <c r="EV63" s="42">
        <f>EV60+EV61+EV62</f>
        <v>255918.19064285723</v>
      </c>
      <c r="EW63" s="34"/>
      <c r="EX63" s="34"/>
      <c r="EY63" s="42">
        <f>EY60+EY61+EY62</f>
        <v>146426.5046428572</v>
      </c>
      <c r="EZ63" s="34"/>
      <c r="FA63" s="34"/>
      <c r="FB63" s="42">
        <f>FB60+FB61+FB62</f>
        <v>173339.62864285722</v>
      </c>
      <c r="FC63" s="34"/>
      <c r="FD63" s="34"/>
      <c r="FE63" s="42">
        <f>FE60+FE61+FE62</f>
        <v>119325.06264285721</v>
      </c>
      <c r="FF63" s="34"/>
      <c r="FG63" s="34"/>
      <c r="FH63" s="42">
        <f>FH60+FH61+FH62</f>
        <v>159320.3466428572</v>
      </c>
      <c r="FI63" s="34"/>
      <c r="FJ63" s="34"/>
      <c r="FK63" s="42">
        <f>FK60+FK61+FK62</f>
        <v>179761.21064285722</v>
      </c>
      <c r="FL63" s="34"/>
      <c r="FM63" s="34"/>
      <c r="FN63" s="42">
        <f>FN60+FN61+FN62</f>
        <v>210589.7746428572</v>
      </c>
      <c r="FO63" s="34"/>
      <c r="FP63" s="34"/>
      <c r="FQ63" s="42">
        <f>FQ60+FQ61+FQ62</f>
        <v>242677.1486428572</v>
      </c>
      <c r="FS63" s="34"/>
      <c r="FT63" s="42">
        <f>FT60+FT61+FT62</f>
        <v>259269.5126428572</v>
      </c>
      <c r="FV63" s="34"/>
      <c r="FW63" s="42">
        <f>FW60+FW61+FW62</f>
        <v>295326.2266428572</v>
      </c>
      <c r="FY63" s="34"/>
      <c r="FZ63" s="129">
        <f>FZ60+FZ61+FZ62</f>
        <v>222071.00064285717</v>
      </c>
    </row>
    <row r="64" spans="1:173" ht="14.25">
      <c r="A64" s="14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42">
        <f>BQ46+BQ53</f>
        <v>429473.07000000007</v>
      </c>
      <c r="BR64" s="17"/>
      <c r="BS64" s="34"/>
      <c r="BT64" s="34"/>
      <c r="BU64" s="42">
        <f>BU46+BU53</f>
        <v>36180.81</v>
      </c>
      <c r="BV64" s="34"/>
      <c r="BW64" s="34"/>
      <c r="BX64" s="42">
        <f>BX46+BX53</f>
        <v>47272.409999999996</v>
      </c>
      <c r="BY64" s="34"/>
      <c r="BZ64" s="34"/>
      <c r="CA64" s="42">
        <f>CA46+CA53</f>
        <v>59332.35</v>
      </c>
      <c r="CB64" s="34"/>
      <c r="CC64" s="34"/>
      <c r="CD64" s="42">
        <f>CD46+CD53</f>
        <v>51914.71</v>
      </c>
      <c r="CE64" s="34"/>
      <c r="CF64" s="34"/>
      <c r="CG64" s="42">
        <f>CG46+CG53</f>
        <v>52359.9</v>
      </c>
      <c r="CH64" s="34"/>
      <c r="CI64" s="34"/>
      <c r="CJ64" s="42">
        <f>CJ46+CJ53</f>
        <v>52435.9</v>
      </c>
      <c r="CK64" s="34"/>
      <c r="CL64" s="34"/>
      <c r="CM64" s="42">
        <f>CM46+CM53</f>
        <v>59212.689999999995</v>
      </c>
      <c r="CN64" s="34"/>
      <c r="CO64" s="34"/>
      <c r="CP64" s="42">
        <f>CP46+CP53</f>
        <v>51825.350000000006</v>
      </c>
      <c r="CQ64" s="34"/>
      <c r="CR64" s="34"/>
      <c r="CS64" s="42">
        <f>CS46+CS53</f>
        <v>48628.740000000005</v>
      </c>
      <c r="CT64" s="34"/>
      <c r="CU64" s="34"/>
      <c r="CV64" s="42">
        <f>CV46+CV53</f>
        <v>67789.67</v>
      </c>
      <c r="CW64" s="34"/>
      <c r="CX64" s="34"/>
      <c r="CY64" s="42">
        <f>CY46+CY53</f>
        <v>60453.34</v>
      </c>
      <c r="CZ64" s="34"/>
      <c r="DA64" s="34"/>
      <c r="DB64" s="42">
        <f>DB46+DB53</f>
        <v>50653.34</v>
      </c>
      <c r="DC64" s="17"/>
      <c r="DD64" s="17"/>
      <c r="DE64" s="34"/>
      <c r="DF64" s="34"/>
      <c r="DG64" s="42"/>
      <c r="DH64" s="34"/>
      <c r="DI64" s="34"/>
      <c r="DJ64" s="42"/>
      <c r="DK64" s="34"/>
      <c r="DL64" s="34"/>
      <c r="DM64" s="42"/>
      <c r="DN64" s="34"/>
      <c r="DO64" s="34"/>
      <c r="DP64" s="42"/>
      <c r="DQ64" s="34"/>
      <c r="DR64" s="34"/>
      <c r="DS64" s="42"/>
      <c r="DT64" s="34"/>
      <c r="DU64" s="34"/>
      <c r="DV64" s="42"/>
      <c r="DW64" s="34"/>
      <c r="DX64" s="34"/>
      <c r="DY64" s="42"/>
      <c r="DZ64" s="34"/>
      <c r="EA64" s="34"/>
      <c r="EB64" s="42"/>
      <c r="EC64" s="34"/>
      <c r="ED64" s="34"/>
      <c r="EE64" s="42"/>
      <c r="EF64" s="34"/>
      <c r="EG64" s="34"/>
      <c r="EH64" s="42"/>
      <c r="EI64" s="34"/>
      <c r="EJ64" s="34"/>
      <c r="EK64" s="42"/>
      <c r="EL64" s="34"/>
      <c r="EM64" s="34"/>
      <c r="EN64" s="42"/>
      <c r="EO64" s="42"/>
      <c r="EP64" s="42"/>
      <c r="EQ64" s="34"/>
      <c r="ER64" s="34"/>
      <c r="ES64" s="42"/>
      <c r="ET64" s="34"/>
      <c r="EU64" s="34"/>
      <c r="EV64" s="42"/>
      <c r="EW64" s="34"/>
      <c r="EX64" s="34"/>
      <c r="EY64" s="42"/>
      <c r="EZ64" s="34"/>
      <c r="FA64" s="34"/>
      <c r="FB64" s="42"/>
      <c r="FC64" s="34"/>
      <c r="FD64" s="34"/>
      <c r="FE64" s="42"/>
      <c r="FF64" s="34"/>
      <c r="FG64" s="34"/>
      <c r="FH64" s="42"/>
      <c r="FI64" s="34"/>
      <c r="FJ64" s="34"/>
      <c r="FK64" s="42"/>
      <c r="FL64" s="34"/>
      <c r="FM64" s="34"/>
      <c r="FN64" s="42"/>
      <c r="FO64" s="34"/>
      <c r="FP64" s="34"/>
      <c r="FQ64" s="42"/>
    </row>
    <row r="65" spans="1:183" ht="14.25">
      <c r="A65" s="3"/>
      <c r="B65" s="3"/>
      <c r="C65" s="3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10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X65" s="60" t="s">
        <v>465</v>
      </c>
      <c r="FY65" s="61"/>
      <c r="FZ65" s="61"/>
      <c r="GA65" s="61" t="s">
        <v>466</v>
      </c>
    </row>
    <row r="66" spans="1:183" ht="14.25">
      <c r="A66" s="3"/>
      <c r="B66" s="3"/>
      <c r="C66" s="3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60" t="s">
        <v>465</v>
      </c>
      <c r="EM66" s="61"/>
      <c r="EN66" s="61"/>
      <c r="EO66" s="61"/>
      <c r="EP66" s="61"/>
      <c r="EQ66" s="60"/>
      <c r="ER66" s="61"/>
      <c r="ES66" s="103"/>
      <c r="ET66" s="60"/>
      <c r="EU66" s="61"/>
      <c r="EV66" s="61"/>
      <c r="EW66" s="60"/>
      <c r="EX66" s="61"/>
      <c r="EY66" s="61"/>
      <c r="EZ66" s="60"/>
      <c r="FA66" s="61"/>
      <c r="FB66" s="61"/>
      <c r="FC66" s="60"/>
      <c r="FD66" s="61"/>
      <c r="FE66" s="61"/>
      <c r="FF66" s="60"/>
      <c r="FG66" s="61"/>
      <c r="FH66" s="61"/>
      <c r="FI66" s="60"/>
      <c r="FJ66" s="61"/>
      <c r="FK66" s="61"/>
      <c r="FL66" s="60"/>
      <c r="FM66" s="61"/>
      <c r="FN66" s="61"/>
      <c r="FO66" s="60"/>
      <c r="FP66" s="61"/>
      <c r="FQ66" s="61"/>
      <c r="FX66" s="61"/>
      <c r="FY66" s="61"/>
      <c r="FZ66" s="61"/>
      <c r="GA66" s="61"/>
    </row>
    <row r="67" spans="1:183" ht="28.5">
      <c r="A67" s="3"/>
      <c r="B67" s="3"/>
      <c r="C67" s="3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61"/>
      <c r="EM67" s="61"/>
      <c r="EN67" s="61"/>
      <c r="EO67" s="61"/>
      <c r="EP67" s="61"/>
      <c r="EQ67" s="61"/>
      <c r="ER67" s="61"/>
      <c r="ES67" s="103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X67" s="62" t="s">
        <v>467</v>
      </c>
      <c r="FY67" s="61"/>
      <c r="FZ67" s="61"/>
      <c r="GA67" s="61" t="s">
        <v>597</v>
      </c>
    </row>
    <row r="68" spans="1:173" ht="28.5">
      <c r="A68" s="3"/>
      <c r="B68" s="3"/>
      <c r="C68" s="3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62" t="s">
        <v>467</v>
      </c>
      <c r="EM68" s="61"/>
      <c r="EN68" s="61"/>
      <c r="EO68" s="61"/>
      <c r="EP68" s="61"/>
      <c r="EQ68" s="62"/>
      <c r="ER68" s="61"/>
      <c r="ES68" s="103"/>
      <c r="ET68" s="62"/>
      <c r="EU68" s="61"/>
      <c r="EV68" s="61"/>
      <c r="EW68" s="62"/>
      <c r="EX68" s="61"/>
      <c r="EY68" s="61"/>
      <c r="EZ68" s="62"/>
      <c r="FA68" s="61"/>
      <c r="FB68" s="61"/>
      <c r="FC68" s="62"/>
      <c r="FD68" s="61"/>
      <c r="FE68" s="61"/>
      <c r="FF68" s="62"/>
      <c r="FG68" s="61"/>
      <c r="FH68" s="61"/>
      <c r="FI68" s="62"/>
      <c r="FJ68" s="61"/>
      <c r="FK68" s="61"/>
      <c r="FL68" s="62"/>
      <c r="FM68" s="61"/>
      <c r="FN68" s="61"/>
      <c r="FO68" s="62"/>
      <c r="FP68" s="61"/>
      <c r="FQ68" s="61"/>
    </row>
    <row r="69" spans="1:181" ht="12.75">
      <c r="A69" s="3"/>
      <c r="B69" s="3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10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V69" s="155" t="s">
        <v>589</v>
      </c>
      <c r="FW69" s="155"/>
      <c r="FX69" s="155"/>
      <c r="FY69" s="123">
        <f>GA44+GA51</f>
        <v>939358.0320000001</v>
      </c>
    </row>
    <row r="70" spans="1:181" ht="12.75">
      <c r="A70" s="3"/>
      <c r="B70" s="3"/>
      <c r="C70" s="3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10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V70" s="155" t="s">
        <v>590</v>
      </c>
      <c r="FW70" s="155"/>
      <c r="FX70" s="155"/>
      <c r="FY70" s="123">
        <f>GA45+GA52</f>
        <v>944306.1200000002</v>
      </c>
    </row>
    <row r="71" spans="1:181" ht="12.75">
      <c r="A71" s="3"/>
      <c r="B71" s="3"/>
      <c r="C71" s="3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10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V71" s="155" t="s">
        <v>591</v>
      </c>
      <c r="FW71" s="155"/>
      <c r="FX71" s="155"/>
      <c r="FY71" s="123">
        <f>GA46+GA53</f>
        <v>941994.54</v>
      </c>
    </row>
    <row r="72" spans="1:181" ht="12.75">
      <c r="A72" s="3"/>
      <c r="B72" s="3"/>
      <c r="C72" s="3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10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V72" s="155" t="s">
        <v>592</v>
      </c>
      <c r="FW72" s="155"/>
      <c r="FX72" s="155"/>
      <c r="FY72" s="123">
        <f>FY71-FY70</f>
        <v>-2311.580000000191</v>
      </c>
    </row>
    <row r="73" spans="1:181" ht="12.75">
      <c r="A73" s="3"/>
      <c r="B73" s="3"/>
      <c r="C73" s="3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10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V73" s="153" t="s">
        <v>593</v>
      </c>
      <c r="FW73" s="153"/>
      <c r="FX73" s="153"/>
      <c r="FY73" s="123">
        <f>FY70-FY69</f>
        <v>4948.088000000105</v>
      </c>
    </row>
    <row r="74" spans="1:181" ht="12.75">
      <c r="A74" s="3"/>
      <c r="B74" s="3"/>
      <c r="C74" s="3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10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V74" s="156" t="s">
        <v>594</v>
      </c>
      <c r="FW74" s="157"/>
      <c r="FX74" s="158"/>
      <c r="FY74" s="124">
        <f>EP63</f>
        <v>213530.4926428572</v>
      </c>
    </row>
    <row r="75" spans="1:181" ht="15">
      <c r="A75" s="3"/>
      <c r="B75" s="3"/>
      <c r="C75" s="3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10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V75" s="149" t="s">
        <v>595</v>
      </c>
      <c r="FW75" s="149"/>
      <c r="FX75" s="149"/>
      <c r="FY75" s="125">
        <f>FY74+FY73+FY72+FY76</f>
        <v>222071.0006428571</v>
      </c>
    </row>
    <row r="76" spans="1:181" ht="12.75">
      <c r="A76" s="3"/>
      <c r="B76" s="3"/>
      <c r="C76" s="3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10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V76" s="150" t="s">
        <v>607</v>
      </c>
      <c r="FW76" s="151"/>
      <c r="FX76" s="152"/>
      <c r="FY76" s="126">
        <f>GA61+GA62</f>
        <v>5904</v>
      </c>
    </row>
    <row r="77" spans="1:183" ht="12.75">
      <c r="A77" s="3"/>
      <c r="B77" s="3"/>
      <c r="C77" s="3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10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V77" s="153" t="s">
        <v>596</v>
      </c>
      <c r="FW77" s="153"/>
      <c r="FX77" s="153"/>
      <c r="FY77" s="123">
        <f>FZ27+FZ26+FZ25+FZ24+FZ23+FZ22+FW20+FT23+FT25+FK21+FK20+FE23+FE24+FE25+FE26+FE27+FE29+FE30+FE31+FB21+FB20+EY20+EY23+EY24+EY31+EY33+EY34+EY38</f>
        <v>115119.26000000004</v>
      </c>
      <c r="FZ77" s="154" t="s">
        <v>599</v>
      </c>
      <c r="GA77" s="132"/>
    </row>
    <row r="78" spans="1:173" ht="12.75">
      <c r="A78" s="3"/>
      <c r="B78" s="3"/>
      <c r="C78" s="3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10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</row>
    <row r="79" spans="1:173" ht="12.75">
      <c r="A79" s="3"/>
      <c r="B79" s="3"/>
      <c r="C79" s="3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10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</row>
    <row r="80" spans="1:173" ht="12.75">
      <c r="A80" s="3"/>
      <c r="B80" s="3"/>
      <c r="C80" s="3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10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</row>
    <row r="81" spans="1:173" ht="12.75">
      <c r="A81" s="3"/>
      <c r="B81" s="3"/>
      <c r="C81" s="3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10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</row>
    <row r="82" spans="1:173" ht="12.75">
      <c r="A82" s="3"/>
      <c r="B82" s="3"/>
      <c r="C82" s="3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10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</row>
    <row r="83" spans="1:173" ht="12.75">
      <c r="A83" s="3"/>
      <c r="B83" s="3"/>
      <c r="C83" s="3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10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</row>
    <row r="84" spans="1:173" ht="12.75">
      <c r="A84" s="3"/>
      <c r="B84" s="3"/>
      <c r="C84" s="3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10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</row>
    <row r="85" spans="1:173" ht="12.75">
      <c r="A85" s="3"/>
      <c r="B85" s="3"/>
      <c r="C85" s="3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10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</row>
    <row r="86" spans="1:173" ht="12.75">
      <c r="A86" s="3"/>
      <c r="B86" s="3"/>
      <c r="C86" s="3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10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</row>
    <row r="87" spans="1:173" ht="12.75">
      <c r="A87" s="3"/>
      <c r="B87" s="3"/>
      <c r="C87" s="3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10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</row>
    <row r="88" spans="1:173" ht="12.75">
      <c r="A88" s="3"/>
      <c r="B88" s="3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10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</row>
    <row r="89" spans="1:173" ht="12.75">
      <c r="A89" s="3"/>
      <c r="B89" s="3"/>
      <c r="C89" s="3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10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</row>
    <row r="90" spans="1:173" ht="12.75">
      <c r="A90" s="3"/>
      <c r="B90" s="3"/>
      <c r="C90" s="3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10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</row>
    <row r="91" spans="1:173" ht="12.75">
      <c r="A91" s="3"/>
      <c r="B91" s="3"/>
      <c r="C91" s="3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10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</row>
    <row r="92" spans="1:173" ht="12.75">
      <c r="A92" s="3"/>
      <c r="B92" s="3"/>
      <c r="C92" s="3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10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</row>
    <row r="93" spans="1:173" ht="12.75">
      <c r="A93" s="3"/>
      <c r="B93" s="3"/>
      <c r="C93" s="3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10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</row>
    <row r="94" spans="1:173" ht="12.75">
      <c r="A94" s="3"/>
      <c r="B94" s="3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10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</row>
    <row r="95" spans="1:173" ht="12.75">
      <c r="A95" s="3"/>
      <c r="B95" s="3"/>
      <c r="C95" s="3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10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</row>
    <row r="96" spans="1:173" ht="12.75">
      <c r="A96" s="3"/>
      <c r="B96" s="3"/>
      <c r="C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10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</row>
    <row r="97" spans="1:173" ht="12.75">
      <c r="A97" s="3"/>
      <c r="B97" s="3"/>
      <c r="C97" s="3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10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</row>
    <row r="98" spans="1:173" ht="12.75">
      <c r="A98" s="3"/>
      <c r="B98" s="3"/>
      <c r="C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10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</row>
    <row r="99" spans="1:173" ht="12.75">
      <c r="A99" s="3"/>
      <c r="B99" s="3"/>
      <c r="C99" s="3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10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</row>
    <row r="100" spans="1:173" ht="12.75">
      <c r="A100" s="3"/>
      <c r="B100" s="3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10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</row>
    <row r="101" spans="1:173" ht="12.75">
      <c r="A101" s="3"/>
      <c r="B101" s="3"/>
      <c r="C101" s="3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10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</row>
    <row r="102" spans="1:173" ht="12.75">
      <c r="A102" s="3"/>
      <c r="B102" s="3"/>
      <c r="C102" s="3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10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</row>
    <row r="103" spans="1:173" ht="12.75">
      <c r="A103" s="3"/>
      <c r="B103" s="3"/>
      <c r="C103" s="3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10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</row>
    <row r="104" spans="1:173" ht="12.75">
      <c r="A104" s="3"/>
      <c r="B104" s="3"/>
      <c r="C104" s="3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10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</row>
    <row r="105" spans="1:173" ht="12.75">
      <c r="A105" s="3"/>
      <c r="B105" s="3"/>
      <c r="C105" s="3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10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</row>
    <row r="106" spans="1:173" ht="12.75">
      <c r="A106" s="3"/>
      <c r="B106" s="3"/>
      <c r="C106" s="3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10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</row>
    <row r="107" spans="1:173" ht="12.75">
      <c r="A107" s="3"/>
      <c r="B107" s="3"/>
      <c r="C107" s="3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10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</row>
    <row r="108" spans="1:173" ht="12.75">
      <c r="A108" s="3"/>
      <c r="B108" s="3"/>
      <c r="C108" s="3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10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</row>
    <row r="109" spans="1:173" ht="12.75">
      <c r="A109" s="3"/>
      <c r="B109" s="3"/>
      <c r="C109" s="3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10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</row>
    <row r="110" spans="1:173" ht="12.75">
      <c r="A110" s="3"/>
      <c r="B110" s="3"/>
      <c r="C110" s="3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10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</row>
    <row r="111" spans="1:173" ht="12.75">
      <c r="A111" s="3"/>
      <c r="B111" s="3"/>
      <c r="C111" s="3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10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</row>
    <row r="112" spans="1:173" ht="12.75">
      <c r="A112" s="3"/>
      <c r="B112" s="3"/>
      <c r="C112" s="3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10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</row>
    <row r="113" spans="1:173" ht="12.75">
      <c r="A113" s="3"/>
      <c r="B113" s="3"/>
      <c r="C113" s="3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10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</row>
    <row r="114" spans="1:173" ht="12.75">
      <c r="A114" s="3"/>
      <c r="B114" s="3"/>
      <c r="C114" s="3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10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</row>
    <row r="115" spans="1:173" ht="12.75">
      <c r="A115" s="3"/>
      <c r="B115" s="3"/>
      <c r="C115" s="3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10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</row>
    <row r="116" spans="1:173" ht="12.75">
      <c r="A116" s="3"/>
      <c r="B116" s="3"/>
      <c r="C116" s="3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10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</row>
    <row r="117" spans="1:173" ht="12.75">
      <c r="A117" s="3"/>
      <c r="B117" s="3"/>
      <c r="C117" s="3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10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</row>
    <row r="118" spans="1:173" ht="12.75">
      <c r="A118" s="3"/>
      <c r="B118" s="3"/>
      <c r="C118" s="3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10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</row>
    <row r="119" spans="1:173" ht="12.75">
      <c r="A119" s="3"/>
      <c r="B119" s="3"/>
      <c r="C119" s="3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10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</row>
    <row r="120" spans="1:173" ht="12.75">
      <c r="A120" s="3"/>
      <c r="B120" s="3"/>
      <c r="C120" s="3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10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</row>
    <row r="121" spans="1:173" ht="12.75">
      <c r="A121" s="1"/>
      <c r="B121" s="1"/>
      <c r="C121" s="1"/>
      <c r="D121" s="1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10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</row>
    <row r="122" spans="1:173" ht="12.75">
      <c r="A122" s="1"/>
      <c r="B122" s="1"/>
      <c r="C122" s="1"/>
      <c r="D122" s="1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10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</row>
    <row r="123" spans="1:173" ht="12.75">
      <c r="A123" s="1"/>
      <c r="B123" s="1"/>
      <c r="C123" s="1"/>
      <c r="D123" s="1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10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</row>
    <row r="124" spans="1:173" ht="12.75">
      <c r="A124" s="1"/>
      <c r="B124" s="1"/>
      <c r="C124" s="1"/>
      <c r="D124" s="1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10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</row>
    <row r="125" spans="1:173" ht="12.75">
      <c r="A125" s="1"/>
      <c r="B125" s="1"/>
      <c r="C125" s="1"/>
      <c r="D125" s="1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10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</row>
    <row r="126" spans="1:173" ht="12.75">
      <c r="A126" s="1"/>
      <c r="B126" s="1"/>
      <c r="C126" s="1"/>
      <c r="D126" s="1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10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</row>
    <row r="127" spans="1:173" ht="12.75">
      <c r="A127" s="1"/>
      <c r="B127" s="1"/>
      <c r="C127" s="1"/>
      <c r="D127" s="1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10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</row>
    <row r="128" spans="1:173" ht="12.75">
      <c r="A128" s="1"/>
      <c r="B128" s="1"/>
      <c r="C128" s="1"/>
      <c r="D128" s="1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10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</row>
    <row r="129" spans="1:173" ht="12.75">
      <c r="A129" s="1"/>
      <c r="B129" s="1"/>
      <c r="C129" s="1"/>
      <c r="D129" s="1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10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</row>
    <row r="130" spans="1:173" ht="12.75">
      <c r="A130" s="1"/>
      <c r="B130" s="1"/>
      <c r="C130" s="1"/>
      <c r="D130" s="1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10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</row>
    <row r="131" spans="1:173" ht="12.75">
      <c r="A131" s="1"/>
      <c r="B131" s="1"/>
      <c r="C131" s="1"/>
      <c r="D131" s="1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10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</row>
    <row r="132" spans="1:173" ht="12.75">
      <c r="A132" s="1"/>
      <c r="B132" s="1"/>
      <c r="C132" s="1"/>
      <c r="D132" s="1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10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</row>
    <row r="133" spans="1:173" ht="12.75">
      <c r="A133" s="1"/>
      <c r="B133" s="1"/>
      <c r="C133" s="1"/>
      <c r="D133" s="1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10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</row>
    <row r="134" spans="1:173" ht="12.75">
      <c r="A134" s="1"/>
      <c r="B134" s="1"/>
      <c r="C134" s="1"/>
      <c r="D134" s="1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10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</row>
    <row r="135" spans="1:173" ht="12.75">
      <c r="A135" s="1"/>
      <c r="B135" s="1"/>
      <c r="C135" s="1"/>
      <c r="D135" s="1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10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</row>
    <row r="136" spans="1:173" ht="12.75">
      <c r="A136" s="1"/>
      <c r="B136" s="1"/>
      <c r="C136" s="1"/>
      <c r="D136" s="1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10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</row>
    <row r="137" spans="1:173" ht="12.75">
      <c r="A137" s="1"/>
      <c r="B137" s="1"/>
      <c r="C137" s="1"/>
      <c r="D137" s="1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10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</row>
    <row r="138" spans="1:173" ht="12.75">
      <c r="A138" s="1"/>
      <c r="B138" s="1"/>
      <c r="C138" s="1"/>
      <c r="D138" s="1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10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</sheetData>
  <sheetProtection/>
  <mergeCells count="193">
    <mergeCell ref="FV75:FX75"/>
    <mergeCell ref="FV76:FX76"/>
    <mergeCell ref="FV77:FX77"/>
    <mergeCell ref="FZ77:GA77"/>
    <mergeCell ref="FV69:FX69"/>
    <mergeCell ref="FV70:FX70"/>
    <mergeCell ref="FV71:FX71"/>
    <mergeCell ref="FV72:FX72"/>
    <mergeCell ref="FV73:FX73"/>
    <mergeCell ref="FV74:FX74"/>
    <mergeCell ref="FR4:FT4"/>
    <mergeCell ref="FR6:FT6"/>
    <mergeCell ref="FO4:FQ4"/>
    <mergeCell ref="FO6:FQ6"/>
    <mergeCell ref="FO38:FP38"/>
    <mergeCell ref="EW6:EY6"/>
    <mergeCell ref="EZ4:FB4"/>
    <mergeCell ref="EZ6:FB6"/>
    <mergeCell ref="EZ38:FA38"/>
    <mergeCell ref="EW4:EY4"/>
    <mergeCell ref="FI4:FK4"/>
    <mergeCell ref="FI6:FK6"/>
    <mergeCell ref="FI38:FJ38"/>
    <mergeCell ref="FF4:FH4"/>
    <mergeCell ref="FF6:FH6"/>
    <mergeCell ref="FC4:FE4"/>
    <mergeCell ref="FC6:FE6"/>
    <mergeCell ref="FC38:FD38"/>
    <mergeCell ref="FF38:FG38"/>
    <mergeCell ref="EQ4:ES4"/>
    <mergeCell ref="EQ6:ES6"/>
    <mergeCell ref="EQ38:ER38"/>
    <mergeCell ref="ET4:EV4"/>
    <mergeCell ref="ET6:EV6"/>
    <mergeCell ref="ET38:EU38"/>
    <mergeCell ref="DH6:DJ6"/>
    <mergeCell ref="DH38:DI38"/>
    <mergeCell ref="DK4:DM4"/>
    <mergeCell ref="DK6:DM6"/>
    <mergeCell ref="DK38:DL38"/>
    <mergeCell ref="EF4:EH4"/>
    <mergeCell ref="EF6:EH6"/>
    <mergeCell ref="DQ4:DS4"/>
    <mergeCell ref="EL38:EM38"/>
    <mergeCell ref="EI4:EK4"/>
    <mergeCell ref="EI6:EK6"/>
    <mergeCell ref="EI38:EJ38"/>
    <mergeCell ref="EF38:EG38"/>
    <mergeCell ref="EL4:EN4"/>
    <mergeCell ref="EL6:EN6"/>
    <mergeCell ref="CH38:CI38"/>
    <mergeCell ref="DT4:DV4"/>
    <mergeCell ref="DT6:DV6"/>
    <mergeCell ref="CK4:CM4"/>
    <mergeCell ref="CK6:CM6"/>
    <mergeCell ref="DN38:DO38"/>
    <mergeCell ref="DN4:DP4"/>
    <mergeCell ref="DN6:DP6"/>
    <mergeCell ref="DH4:DJ4"/>
    <mergeCell ref="CN6:CP6"/>
    <mergeCell ref="CN38:CO38"/>
    <mergeCell ref="CQ4:CS4"/>
    <mergeCell ref="DZ38:EA38"/>
    <mergeCell ref="DW4:DY4"/>
    <mergeCell ref="DW6:DY6"/>
    <mergeCell ref="DW38:DX38"/>
    <mergeCell ref="CW38:CX38"/>
    <mergeCell ref="DQ6:DS6"/>
    <mergeCell ref="DZ4:EB4"/>
    <mergeCell ref="DZ6:EB6"/>
    <mergeCell ref="A64:AG64"/>
    <mergeCell ref="T38:U38"/>
    <mergeCell ref="Z38:AA38"/>
    <mergeCell ref="AC38:AD38"/>
    <mergeCell ref="W38:X38"/>
    <mergeCell ref="A62:AG62"/>
    <mergeCell ref="AG38:AH38"/>
    <mergeCell ref="H6:I6"/>
    <mergeCell ref="A4:A5"/>
    <mergeCell ref="J6:K6"/>
    <mergeCell ref="L6:M6"/>
    <mergeCell ref="N6:O6"/>
    <mergeCell ref="P6:Q6"/>
    <mergeCell ref="B6:C6"/>
    <mergeCell ref="D6:E6"/>
    <mergeCell ref="F6:G6"/>
    <mergeCell ref="B4:C4"/>
    <mergeCell ref="A1:H3"/>
    <mergeCell ref="P4:Q4"/>
    <mergeCell ref="L4:M4"/>
    <mergeCell ref="J4:K4"/>
    <mergeCell ref="N4:O4"/>
    <mergeCell ref="R4:S4"/>
    <mergeCell ref="D4:E4"/>
    <mergeCell ref="F4:G4"/>
    <mergeCell ref="H4:I4"/>
    <mergeCell ref="AJ4:AL4"/>
    <mergeCell ref="B34:C34"/>
    <mergeCell ref="D34:E34"/>
    <mergeCell ref="F34:G34"/>
    <mergeCell ref="H34:I34"/>
    <mergeCell ref="J34:K34"/>
    <mergeCell ref="L34:M34"/>
    <mergeCell ref="N34:O34"/>
    <mergeCell ref="R34:S34"/>
    <mergeCell ref="P34:Q34"/>
    <mergeCell ref="AC4:AE4"/>
    <mergeCell ref="AC6:AE6"/>
    <mergeCell ref="R6:S6"/>
    <mergeCell ref="T4:V4"/>
    <mergeCell ref="T6:V6"/>
    <mergeCell ref="W4:Y4"/>
    <mergeCell ref="Z6:AB6"/>
    <mergeCell ref="W6:Y6"/>
    <mergeCell ref="Z4:AB4"/>
    <mergeCell ref="AG6:AI6"/>
    <mergeCell ref="AJ6:AL6"/>
    <mergeCell ref="AG4:AI4"/>
    <mergeCell ref="AJ38:AK38"/>
    <mergeCell ref="AV38:AW38"/>
    <mergeCell ref="AS4:AU4"/>
    <mergeCell ref="AM38:AN38"/>
    <mergeCell ref="AS6:AU6"/>
    <mergeCell ref="AP4:AR4"/>
    <mergeCell ref="AP6:AR6"/>
    <mergeCell ref="AP38:AQ38"/>
    <mergeCell ref="AV4:AX4"/>
    <mergeCell ref="AV6:AX6"/>
    <mergeCell ref="AM4:AO4"/>
    <mergeCell ref="BB4:BD4"/>
    <mergeCell ref="AY4:BA4"/>
    <mergeCell ref="AM6:AO6"/>
    <mergeCell ref="AY38:AZ38"/>
    <mergeCell ref="BB38:BC38"/>
    <mergeCell ref="AS38:AT38"/>
    <mergeCell ref="BE38:BF38"/>
    <mergeCell ref="BH4:BJ4"/>
    <mergeCell ref="BH6:BJ6"/>
    <mergeCell ref="BH38:BI38"/>
    <mergeCell ref="AY6:BA6"/>
    <mergeCell ref="BB6:BD6"/>
    <mergeCell ref="BE4:BG4"/>
    <mergeCell ref="BE6:BG6"/>
    <mergeCell ref="CN4:CP4"/>
    <mergeCell ref="DE38:DF38"/>
    <mergeCell ref="BK38:BL38"/>
    <mergeCell ref="BN4:BP4"/>
    <mergeCell ref="BN38:BO38"/>
    <mergeCell ref="BN6:BP6"/>
    <mergeCell ref="BK4:BM4"/>
    <mergeCell ref="BK6:BM6"/>
    <mergeCell ref="CQ38:CR38"/>
    <mergeCell ref="CH4:CJ4"/>
    <mergeCell ref="CB6:CD6"/>
    <mergeCell ref="CB38:CC38"/>
    <mergeCell ref="CE4:CG4"/>
    <mergeCell ref="CH6:CJ6"/>
    <mergeCell ref="CZ6:DB6"/>
    <mergeCell ref="DQ38:DR38"/>
    <mergeCell ref="DE4:DG4"/>
    <mergeCell ref="DE6:DG6"/>
    <mergeCell ref="CT4:CV4"/>
    <mergeCell ref="CT6:CV6"/>
    <mergeCell ref="BY4:CA4"/>
    <mergeCell ref="CK38:CL38"/>
    <mergeCell ref="CW4:CY4"/>
    <mergeCell ref="CW6:CY6"/>
    <mergeCell ref="DT38:DU38"/>
    <mergeCell ref="BV4:BX4"/>
    <mergeCell ref="CE6:CG6"/>
    <mergeCell ref="CE38:CF38"/>
    <mergeCell ref="BY6:CA6"/>
    <mergeCell ref="BY38:BZ38"/>
    <mergeCell ref="CQ6:CS6"/>
    <mergeCell ref="FU4:FW4"/>
    <mergeCell ref="FU6:FW6"/>
    <mergeCell ref="FL4:FN4"/>
    <mergeCell ref="FL6:FN6"/>
    <mergeCell ref="FL38:FM38"/>
    <mergeCell ref="CT38:CU38"/>
    <mergeCell ref="EC4:EE4"/>
    <mergeCell ref="EC6:EE6"/>
    <mergeCell ref="EC38:ED38"/>
    <mergeCell ref="FX4:FZ4"/>
    <mergeCell ref="FX6:FZ6"/>
    <mergeCell ref="CZ4:DB4"/>
    <mergeCell ref="BS38:BT38"/>
    <mergeCell ref="CB4:CD4"/>
    <mergeCell ref="CZ38:DA38"/>
    <mergeCell ref="BS4:BU4"/>
    <mergeCell ref="BS6:BU6"/>
    <mergeCell ref="BV6:BX6"/>
    <mergeCell ref="BV38:BW38"/>
  </mergeCells>
  <printOptions/>
  <pageMargins left="0" right="0" top="0" bottom="0" header="0.5118110236220472" footer="0.5118110236220472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2013-07-11T05:44:00Z</cp:lastPrinted>
  <dcterms:created xsi:type="dcterms:W3CDTF">2008-10-01T07:10:45Z</dcterms:created>
  <dcterms:modified xsi:type="dcterms:W3CDTF">2013-10-01T09:18:26Z</dcterms:modified>
  <cp:category/>
  <cp:version/>
  <cp:contentType/>
  <cp:contentStatus/>
</cp:coreProperties>
</file>