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8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'Лист1'!$EL$1:$EP$69</definedName>
  </definedNames>
  <calcPr fullCalcOnLoad="1"/>
</workbook>
</file>

<file path=xl/sharedStrings.xml><?xml version="1.0" encoding="utf-8"?>
<sst xmlns="http://schemas.openxmlformats.org/spreadsheetml/2006/main" count="1507" uniqueCount="561">
  <si>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</si>
  <si>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</si>
  <si>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</si>
  <si>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</si>
  <si>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</si>
  <si>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</si>
  <si>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</si>
  <si>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</si>
  <si>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</si>
  <si>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</si>
  <si>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</si>
  <si>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</si>
  <si>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</si>
  <si>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</si>
  <si>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</si>
  <si>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</si>
  <si>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3862,2 м2</t>
  </si>
  <si>
    <t>Восстановление освещения</t>
  </si>
  <si>
    <t>Ревизия эл.щитка</t>
  </si>
  <si>
    <t>октябрь</t>
  </si>
  <si>
    <t>х</t>
  </si>
  <si>
    <t>ноябрь</t>
  </si>
  <si>
    <t>транс.тока - 3 шт.</t>
  </si>
  <si>
    <t>декабрь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</si>
  <si>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</si>
  <si>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</si>
  <si>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</si>
  <si>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</si>
  <si>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</si>
  <si>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</si>
  <si>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 шт.)</t>
  </si>
  <si>
    <t>Обслуживание насосов (1 шт.)</t>
  </si>
  <si>
    <t>Обслуживание регуляторов тепла (1 шт.)</t>
  </si>
  <si>
    <t>Обслуживание и ремонт общедомовых приборов учета (4 шт.)</t>
  </si>
  <si>
    <t>Организация и проведение микробиологического и санитарно-химического контроля горячего водоснабжения</t>
  </si>
  <si>
    <t>Обслуживание вводных и внутренних газопроводов жилого фонда (90 м)</t>
  </si>
  <si>
    <t>Стоимость выполненных работ с НДС, руб.</t>
  </si>
  <si>
    <t>Задолженность на 01.05.08 г.</t>
  </si>
  <si>
    <t>Затраты по содержанию и текущему ремонту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</si>
  <si>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</si>
  <si>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</si>
  <si>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</si>
  <si>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</si>
  <si>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</si>
  <si>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</si>
  <si>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</si>
  <si>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Задолженность на 01.01.09 г.</t>
  </si>
  <si>
    <t>Экономия (+) , перерасход (-) (оплата минус затраты)</t>
  </si>
  <si>
    <t>Итого : экономия (+) , перерасход ( - ) средств ( оплата минус затраты)</t>
  </si>
  <si>
    <t>Лицевой счет ул.Набережная 46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</si>
  <si>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</si>
  <si>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</si>
  <si>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</si>
  <si>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</si>
  <si>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Замена патрона</t>
  </si>
  <si>
    <t>№ 16/2 от 04.02.09г.</t>
  </si>
  <si>
    <t>Гидравлическое испытание подогревателя горячего водоснабжения</t>
  </si>
  <si>
    <t>№ 3 от 11.02.09г</t>
  </si>
  <si>
    <t>Проверка и восстановление работоспособности регуляторов БГВ</t>
  </si>
  <si>
    <t>№ 8 от 11.02.09г.</t>
  </si>
  <si>
    <t>Проверка бойлера на плотность</t>
  </si>
  <si>
    <t>№29 от 11.02.09г.</t>
  </si>
  <si>
    <t>№71 от 14.02.09г.</t>
  </si>
  <si>
    <t>Замена лампочек в подъезде-1шт.</t>
  </si>
  <si>
    <t>Замена лампы ЛОН 25В в подъезде, замена патрона</t>
  </si>
  <si>
    <t>№129 от 25.02.09г.</t>
  </si>
  <si>
    <t>апрель 2009 г.</t>
  </si>
  <si>
    <t>март 2009 г.</t>
  </si>
  <si>
    <t>Проверка регуляторов РТДО по графику</t>
  </si>
  <si>
    <t>№ 164 от 23.03.09 г.</t>
  </si>
  <si>
    <t>Замена лампочек в подъезде</t>
  </si>
  <si>
    <t>№ 212 от 26.03.09 г.</t>
  </si>
  <si>
    <t>ремонт канализхационной системы</t>
  </si>
  <si>
    <t>№ 237 от 30.03.09г.</t>
  </si>
  <si>
    <t>Определение в работе</t>
  </si>
  <si>
    <t>№ 71 от 13.03.09г.</t>
  </si>
  <si>
    <t>Восстановление подъездного освещения</t>
  </si>
  <si>
    <t>№ 124 от 18.03.09г.</t>
  </si>
  <si>
    <t>Ревизия эл.щитка, замена деталей</t>
  </si>
  <si>
    <t>№ 127 от 18.03.09г.</t>
  </si>
  <si>
    <t>Устранение течи, чеканка канализационных стыков</t>
  </si>
  <si>
    <t>№ 150 от 20.03.09г.</t>
  </si>
  <si>
    <t>Прочистка канализации</t>
  </si>
  <si>
    <t>№ 21 от 06.03.09г.</t>
  </si>
  <si>
    <t>Проверка бойлеров на плотность по графику</t>
  </si>
  <si>
    <t>№ 209 от 28.04.09г.</t>
  </si>
  <si>
    <t>№ 115 от 16.04.09г.</t>
  </si>
  <si>
    <t>№ 114 от 14.04.09г.</t>
  </si>
  <si>
    <t>Ревизия этажного эл.щитка</t>
  </si>
  <si>
    <t>№ 4/1 от 01.04.09г.</t>
  </si>
  <si>
    <t>Ревизия вентиля гор.воды</t>
  </si>
  <si>
    <t>№ 84 от 10.04.09г.</t>
  </si>
  <si>
    <t>Отключение отопления</t>
  </si>
  <si>
    <t>№ 10 от 04.05.09г.</t>
  </si>
  <si>
    <t>май 2009г.</t>
  </si>
  <si>
    <t>Замена лампочки в подъезде - 4 шт.</t>
  </si>
  <si>
    <t>№ 24 от 06.05.09г.</t>
  </si>
  <si>
    <t>Проведение тепловых испытаний</t>
  </si>
  <si>
    <t>№ 91 от 15.05.09г.</t>
  </si>
  <si>
    <t>Проверка на плотность СТС / опрессовка /</t>
  </si>
  <si>
    <t>№ 138 от 20.05.09г.</t>
  </si>
  <si>
    <t>Проверка работы насоса</t>
  </si>
  <si>
    <t>№ 160 от 29.05.09г.</t>
  </si>
  <si>
    <t>Замена лампочек в подъезде - 1шт.</t>
  </si>
  <si>
    <t>№ 173 от 29.05.09г.</t>
  </si>
  <si>
    <t>Дератизация в строениях</t>
  </si>
  <si>
    <t>№ 4 от 30.04.09г.</t>
  </si>
  <si>
    <t>Дезинсекция</t>
  </si>
  <si>
    <t>№144 от 31.05.09г</t>
  </si>
  <si>
    <t>январь 2009г.</t>
  </si>
  <si>
    <t>№ 20 от 30.01.09г.</t>
  </si>
  <si>
    <t>Замена входных вентилей 2 шт.</t>
  </si>
  <si>
    <t>№ 214/сл от 23.06.09г.</t>
  </si>
  <si>
    <t>№ 167/эл от 29.06.09г.</t>
  </si>
  <si>
    <t>Врезка вентилей под промывку</t>
  </si>
  <si>
    <t>№ 288/сл от 30.06.09г.</t>
  </si>
  <si>
    <t>Обслуживание приборов учета</t>
  </si>
  <si>
    <t>№ 274 ОТ 31.05.09Г.</t>
  </si>
  <si>
    <t>№ 154 от 30.04.09г.</t>
  </si>
  <si>
    <t>Управление МКД</t>
  </si>
  <si>
    <t>Ревизия входных вентилей</t>
  </si>
  <si>
    <t>№ 7 от 01.07.09</t>
  </si>
  <si>
    <t>№ 6 от 01.07.09</t>
  </si>
  <si>
    <t>ревизия вентиля</t>
  </si>
  <si>
    <t>№ 61 от 06.07.09</t>
  </si>
  <si>
    <t>№ 54 от 07.07.09.</t>
  </si>
  <si>
    <t>промывка системы отопления</t>
  </si>
  <si>
    <t>№ 135 от 13.07.09.</t>
  </si>
  <si>
    <t>подключение и отключение компрессора</t>
  </si>
  <si>
    <t>№ 89 от 13.07.09.</t>
  </si>
  <si>
    <t>ремонт двери на кровлю</t>
  </si>
  <si>
    <t>№ 45 от 14.07.09</t>
  </si>
  <si>
    <t>прочистка вентиляционной шахты</t>
  </si>
  <si>
    <t>№ 57 от 17.07.09</t>
  </si>
  <si>
    <t>Устранение к.з., включение автомата</t>
  </si>
  <si>
    <t>№ 115 от 17.07.09.</t>
  </si>
  <si>
    <t>август 2009г.</t>
  </si>
  <si>
    <t>смена трубопровода на хол.воде</t>
  </si>
  <si>
    <t>№ 34 от 05.08.09.</t>
  </si>
  <si>
    <t>Устранение течи</t>
  </si>
  <si>
    <t>№ 46 от 06.06.09.</t>
  </si>
  <si>
    <t>отключение системы теплоснабжения</t>
  </si>
  <si>
    <t>№ 171 от 25.08.09.</t>
  </si>
  <si>
    <t>установка доски объявлений</t>
  </si>
  <si>
    <t>№ 50 от 26.08.09.</t>
  </si>
  <si>
    <t>сентябрь 2009 г.</t>
  </si>
  <si>
    <t>замена лампочек в подъезде</t>
  </si>
  <si>
    <t>№ 18 от 04.09.09.</t>
  </si>
  <si>
    <t>замена задвижки на хол.воде</t>
  </si>
  <si>
    <t>№ 20 от 07.09.09.</t>
  </si>
  <si>
    <t>проведение испытаний на плотность, прочность системы теплоснабжения</t>
  </si>
  <si>
    <t>№ 22 от 08.09.09.</t>
  </si>
  <si>
    <t>№ 181 от 25.09.09.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</si>
  <si>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</si>
  <si>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</si>
  <si>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</si>
  <si>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</si>
  <si>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</si>
  <si>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поверка 1-го водосчетчика холодной воды Dn50 установленного в здании жилого дома</t>
  </si>
  <si>
    <t>№ 511 от 18.09.09.</t>
  </si>
  <si>
    <t>№ 521 от 30.09.09.</t>
  </si>
  <si>
    <t>№ 264 от 30.09.09.</t>
  </si>
  <si>
    <t>июль 2009 г.</t>
  </si>
  <si>
    <t>июнь 2009 г.</t>
  </si>
  <si>
    <t>№ 239 от 31.08.09.</t>
  </si>
  <si>
    <t>№ 452 от 31.08.09.</t>
  </si>
  <si>
    <t xml:space="preserve">дополнит. работы: по вывозу покош.травы, мусора на субботниках, стрижки кустарников, затраты на проведение голосования   </t>
  </si>
  <si>
    <t>октябрь 2009 г.</t>
  </si>
  <si>
    <t>замена автомата АЕ 16а</t>
  </si>
  <si>
    <t>№ 904 от 06.10.09г.</t>
  </si>
  <si>
    <t>замена лампочек 40 Вт в подъезде</t>
  </si>
  <si>
    <t>926 от 13.10.09г.</t>
  </si>
  <si>
    <t>932 от 16.10.09г.</t>
  </si>
  <si>
    <t>948 от 21.10.09г.</t>
  </si>
  <si>
    <t>ремонт эл.проводки</t>
  </si>
  <si>
    <t>958 от 23.10.09г.</t>
  </si>
  <si>
    <t>устранение течи вентиля в подвале</t>
  </si>
  <si>
    <t>965 от 27.10.09г.</t>
  </si>
  <si>
    <t>замена автомата АЕ 16 А</t>
  </si>
  <si>
    <t>978 от 30.10.09г.</t>
  </si>
  <si>
    <t>ноябрь2009г.</t>
  </si>
  <si>
    <t>декабрь 2009г.</t>
  </si>
  <si>
    <t>замена лампочек 100 Вт в плдъезде</t>
  </si>
  <si>
    <t>1102 от 31.12.09г.</t>
  </si>
  <si>
    <t>1097/1 от 25.12.09г.</t>
  </si>
  <si>
    <t>замена лампочек 40 Вт в подъезде-1 шт.</t>
  </si>
  <si>
    <t>замена лампочек 40 Вт в подъезде-2 шт.</t>
  </si>
  <si>
    <t>1087 от 04.12.09г.</t>
  </si>
  <si>
    <t>замена вх.вентилей д.15-2шт.</t>
  </si>
  <si>
    <t>1101 от 31.12.09г.</t>
  </si>
  <si>
    <t>1006 от 06.11.09г.</t>
  </si>
  <si>
    <t>замена выключателей - 2шт.</t>
  </si>
  <si>
    <t>ревизия ВРУ</t>
  </si>
  <si>
    <t>1008 от 09.11.09г.</t>
  </si>
  <si>
    <t>замена патрона подвесного и лампочки</t>
  </si>
  <si>
    <t>1018 от 11.11.09г.</t>
  </si>
  <si>
    <t>1024 от 13.11.09г.</t>
  </si>
  <si>
    <t>замена автомата АЕ 25А</t>
  </si>
  <si>
    <t>замена лампочек 40вт в подъезде</t>
  </si>
  <si>
    <t>1031 от 16.11.09г.</t>
  </si>
  <si>
    <t>ревизия вентилей ф15-40</t>
  </si>
  <si>
    <t>1077 от 30.11.09г.</t>
  </si>
  <si>
    <t>325 от 31.12.09г.</t>
  </si>
  <si>
    <t>№ 817 от 31.12.09.</t>
  </si>
  <si>
    <t>техническое обслуживание вводных и внутренних газопроводов</t>
  </si>
  <si>
    <t>13001 от 21.12.09г.</t>
  </si>
  <si>
    <t>анализ горячей воды</t>
  </si>
  <si>
    <t>5/02515 от 28.12.09г.</t>
  </si>
  <si>
    <t>№ 521 от 30.10.09.</t>
  </si>
  <si>
    <t>№ 264 от 30.10.09.</t>
  </si>
  <si>
    <t>315 от 30.11.09г.</t>
  </si>
  <si>
    <t>601 от 30.11.09г.</t>
  </si>
  <si>
    <t>январь 2010г.</t>
  </si>
  <si>
    <t>февраль 2010г.</t>
  </si>
  <si>
    <t>март 2010г.</t>
  </si>
  <si>
    <t>ревизия распаечной коробки</t>
  </si>
  <si>
    <t>1 от 11.01.10</t>
  </si>
  <si>
    <t>21 от 31.01.10г.</t>
  </si>
  <si>
    <t>35 от 31.01.10</t>
  </si>
  <si>
    <t>апрель 2010г.</t>
  </si>
  <si>
    <t>РЕВИЗИЯ ВЕНТИЛЕЙ Ф 15,20,25</t>
  </si>
  <si>
    <t>12 ОТ 29.01.10</t>
  </si>
  <si>
    <t>смена вентиля ф 15 мм с аппаратом для газовой сварки и резки</t>
  </si>
  <si>
    <t>12 от 29.01.10</t>
  </si>
  <si>
    <t>ревизия вентилей ф 15,20,25</t>
  </si>
  <si>
    <t>15 от 05,02,10</t>
  </si>
  <si>
    <t>замена стекла</t>
  </si>
  <si>
    <t>24 от 19.02.10</t>
  </si>
  <si>
    <t>20 от 12.02.10</t>
  </si>
  <si>
    <t>прочистка канализационной /вентиляционной/ вытяжки</t>
  </si>
  <si>
    <t>42 от 12.03.10</t>
  </si>
  <si>
    <t>43 от 19.03.10</t>
  </si>
  <si>
    <t>46 от 26.03.10</t>
  </si>
  <si>
    <t>60 от 09.04.10</t>
  </si>
  <si>
    <t>определение в работе</t>
  </si>
  <si>
    <t>66 от 23.04.10</t>
  </si>
  <si>
    <t>отключение отопления</t>
  </si>
  <si>
    <t>63 от 16.04.10</t>
  </si>
  <si>
    <t>Ревизия входных вентилей 1 гвс</t>
  </si>
  <si>
    <t>ревизия задвижек</t>
  </si>
  <si>
    <t>555 от 03.07.09</t>
  </si>
  <si>
    <t>типография</t>
  </si>
  <si>
    <t>май 2010г</t>
  </si>
  <si>
    <t>гидравлическое испытание вх.запорной арматуры</t>
  </si>
  <si>
    <t>77 от 14.05.10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</si>
  <si>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</si>
  <si>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</si>
  <si>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</si>
  <si>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</si>
  <si>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</si>
  <si>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</si>
  <si>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</si>
  <si>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</si>
  <si>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</si>
  <si>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обслуживание регуляторов тепла</t>
  </si>
  <si>
    <t>обслуживание водоподогревателей</t>
  </si>
  <si>
    <t>июнь 2010 г.</t>
  </si>
  <si>
    <t>смена вентиля с САГ</t>
  </si>
  <si>
    <t>95 от 18.06.10</t>
  </si>
  <si>
    <t>97 от 25.06.10</t>
  </si>
  <si>
    <t>промывка системы центрального отопления</t>
  </si>
  <si>
    <t>98 от 25.06.10</t>
  </si>
  <si>
    <t>ревизия и регулировка элеваторного узла</t>
  </si>
  <si>
    <t>опрессовка системы центрального отопления</t>
  </si>
  <si>
    <t>заполнение системы отопления технической водой</t>
  </si>
  <si>
    <t>смена вентиля ф 15 мм с САГ</t>
  </si>
  <si>
    <t>июль 2010г.</t>
  </si>
  <si>
    <t>ревизия задвижек ф 50 мм</t>
  </si>
  <si>
    <t>109 от 09.07.10</t>
  </si>
  <si>
    <t>ревизия задвижек ф 80,100 мм</t>
  </si>
  <si>
    <t>112 от 16.07.10</t>
  </si>
  <si>
    <t>замена лампочек 40 вт в подъезде</t>
  </si>
  <si>
    <t>111 от 16.07.10</t>
  </si>
  <si>
    <t>ремонт циркуляционного насоса</t>
  </si>
  <si>
    <t>установка КИП</t>
  </si>
  <si>
    <t>119 от 30.07.10</t>
  </si>
  <si>
    <t>установка розетки</t>
  </si>
  <si>
    <t>118 от 30.07.10</t>
  </si>
  <si>
    <t>ревизия патрона</t>
  </si>
  <si>
    <t>август 2010 г.</t>
  </si>
  <si>
    <t>124 от 06.08.10</t>
  </si>
  <si>
    <t>смена циркуляционного насоса</t>
  </si>
  <si>
    <t>125 от 06.08.10</t>
  </si>
  <si>
    <t>восстановление тепловой изоляции системы отопления и ГВС</t>
  </si>
  <si>
    <t>116 от 23.07.10</t>
  </si>
  <si>
    <t>ревизия эл.щитка, замена автомата АЕ 16 А</t>
  </si>
  <si>
    <t>128 от 13.08.10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</si>
  <si>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</si>
  <si>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</si>
  <si>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</si>
  <si>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</si>
  <si>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ревизия эл.щитка, замена автомата АЕ 25А</t>
  </si>
  <si>
    <t>133 от 20.08.10</t>
  </si>
  <si>
    <t>запуск системы отопления</t>
  </si>
  <si>
    <t>164 от 30.09.10</t>
  </si>
  <si>
    <t>142 от 31.08.10</t>
  </si>
  <si>
    <t>октябрь 2010г.</t>
  </si>
  <si>
    <t>подключение к отоплению лестничных клеток МКД с удалением воздушных пробок</t>
  </si>
  <si>
    <t>174 от 15.10.10</t>
  </si>
  <si>
    <t>ремонт отмостки, крыльца</t>
  </si>
  <si>
    <t>175 от 15.10.10</t>
  </si>
  <si>
    <t>173 от 15.10.10</t>
  </si>
  <si>
    <t>Аварийное обслуживание</t>
  </si>
  <si>
    <t>Расчетно-кассовое обслуживание</t>
  </si>
  <si>
    <t>ноябрь 2010г.</t>
  </si>
  <si>
    <t>ревизия эл.щитка, замена деталей</t>
  </si>
  <si>
    <t>189 от 13.11.10</t>
  </si>
  <si>
    <t>обследование ВВП на предмет закипания латунных трубок</t>
  </si>
  <si>
    <t>193 от 19.11.10</t>
  </si>
  <si>
    <t>восстановление подъездного освещения</t>
  </si>
  <si>
    <t>185 от 03.11.10</t>
  </si>
  <si>
    <t>декабрь 2010г.</t>
  </si>
  <si>
    <t>прочистка канализационной вытяжки</t>
  </si>
  <si>
    <t>211 от 10.12.10</t>
  </si>
  <si>
    <t>замена патрона настенного</t>
  </si>
  <si>
    <t>215 от 17.12.10</t>
  </si>
  <si>
    <t>замена патрона настенного и лампочки</t>
  </si>
  <si>
    <t>демонтаж старой проводки</t>
  </si>
  <si>
    <t>218 от 24.12.10</t>
  </si>
  <si>
    <t>осмотр и ревизия ВРУ</t>
  </si>
  <si>
    <t>январь 2011г.</t>
  </si>
  <si>
    <t>освещение подвала</t>
  </si>
  <si>
    <t>6 от 14.01.11</t>
  </si>
  <si>
    <t>установка датчика движения</t>
  </si>
  <si>
    <t>демонтаж шарового крана</t>
  </si>
  <si>
    <t>12 от 21.01.11</t>
  </si>
  <si>
    <t>смена запорной арматуры</t>
  </si>
  <si>
    <t>февраль 2011 г.</t>
  </si>
  <si>
    <t>28 от 04.02.11</t>
  </si>
  <si>
    <t>смена вентиля ф 15 мм</t>
  </si>
  <si>
    <t>44 от 28.02.11</t>
  </si>
  <si>
    <t>март 2011г.</t>
  </si>
  <si>
    <t>68 от 31.03.11</t>
  </si>
  <si>
    <t>апрель 2011г.</t>
  </si>
  <si>
    <t>смена задвижек чугунных ф 50 мм</t>
  </si>
  <si>
    <t>74 от 08.04.11</t>
  </si>
  <si>
    <t>83 от 29.04.11</t>
  </si>
  <si>
    <t>Обороты с мая 2010г. по апрель 2011г.</t>
  </si>
  <si>
    <t>Остаток на 01.05.2011г.</t>
  </si>
  <si>
    <t>май 2011г.</t>
  </si>
  <si>
    <t>прочистка вентиляционных каналов и канализационных вытяжек</t>
  </si>
  <si>
    <t>98 от 20.05.11</t>
  </si>
  <si>
    <t>ревизия задвижек отопления ф 50 мм</t>
  </si>
  <si>
    <t>103 от 31.05.11</t>
  </si>
  <si>
    <t>ревизия задвижек отопления ф 80,100</t>
  </si>
  <si>
    <t>ревизия задвижек хвс ф 50 мм</t>
  </si>
  <si>
    <t>ревизия задвижек хвс ф 80,100</t>
  </si>
  <si>
    <t>ревизия задвижек гвс ф 50 мм</t>
  </si>
  <si>
    <t>ревизия элеваторного узла</t>
  </si>
  <si>
    <t>промывка фильтров в тепловом пункте</t>
  </si>
  <si>
    <t>гидравлические испытания вх.запорной арматуры</t>
  </si>
  <si>
    <t>94 от 13.05.11</t>
  </si>
  <si>
    <t>июнь 2011г.</t>
  </si>
  <si>
    <t>118 от 24.06.11</t>
  </si>
  <si>
    <t>110 от 03.06.11</t>
  </si>
  <si>
    <t>июль 2011г.</t>
  </si>
  <si>
    <t>смена КИП</t>
  </si>
  <si>
    <t>136 от 29.07.11</t>
  </si>
  <si>
    <t>проверка работы регулятора температуры на бойлере</t>
  </si>
  <si>
    <t>опрессовка бойлера</t>
  </si>
  <si>
    <t>август 2011г.</t>
  </si>
  <si>
    <t>отключение системы отопления</t>
  </si>
  <si>
    <t>152 от 26.08.11</t>
  </si>
  <si>
    <t>подключение системы отопления</t>
  </si>
  <si>
    <t>врезка кип на узел хвс</t>
  </si>
  <si>
    <t>149 от 19.08.11</t>
  </si>
  <si>
    <t>установка кип</t>
  </si>
  <si>
    <t>сентябрь 2011г.</t>
  </si>
  <si>
    <t>смена вентиля</t>
  </si>
  <si>
    <t>175 от 23.09.11</t>
  </si>
  <si>
    <t>172 от 16.09.11</t>
  </si>
  <si>
    <t>поверка прибора учета тепловой энергии и теплоносителя</t>
  </si>
  <si>
    <t>179 от 30.09.11</t>
  </si>
  <si>
    <t>178 от 30.09.11</t>
  </si>
  <si>
    <t>177 от 30.09.11</t>
  </si>
  <si>
    <t>октябрь 2011г.</t>
  </si>
  <si>
    <t>186 от 07.10.11</t>
  </si>
  <si>
    <t>ремонт секций водоподогревателя</t>
  </si>
  <si>
    <t>193 от 21.10.11</t>
  </si>
  <si>
    <t>ноябрь 2011г.</t>
  </si>
  <si>
    <t>замена трансформаторов тока</t>
  </si>
  <si>
    <t>207 от 11.11.11</t>
  </si>
  <si>
    <t>ремонт ввп</t>
  </si>
  <si>
    <t>218 от 30.11.11</t>
  </si>
  <si>
    <t>217 от 30.11.11</t>
  </si>
  <si>
    <t>смена вентиля ф 15 мм с саг</t>
  </si>
  <si>
    <t>212 от 18.11.11</t>
  </si>
  <si>
    <t xml:space="preserve"> декабрь  2011г.</t>
  </si>
  <si>
    <t>Замена лампочек 40Вт в подъезде ( в подвале)</t>
  </si>
  <si>
    <t>230 от 09.12.11</t>
  </si>
  <si>
    <t>Ревизия ВРУ</t>
  </si>
  <si>
    <t>238 от 23.12.11</t>
  </si>
  <si>
    <t>420 от 01.12.11</t>
  </si>
  <si>
    <t>Смена вентиля ф 15 мм с аппаратом для газовой сварки и резки (Локальная смета №42)</t>
  </si>
  <si>
    <t>239 от 23.12.11</t>
  </si>
  <si>
    <t>Подкючение циркуляционного насоса, удаление воздушных пробок</t>
  </si>
  <si>
    <t>244 от 30.12.11</t>
  </si>
  <si>
    <t xml:space="preserve">Январь 2012 г. </t>
  </si>
  <si>
    <t>4 от 13.01.12</t>
  </si>
  <si>
    <t>Ревизия ЩЭ и ШР (мат-лы)</t>
  </si>
  <si>
    <t xml:space="preserve">Февраль  2012 г. </t>
  </si>
  <si>
    <t>Замена лампочек 40Вт в подъезде ( в подвале) (Калькуляция №2/эл)</t>
  </si>
  <si>
    <t>32 от 24.02.12</t>
  </si>
  <si>
    <t>Замена патрона настенного и лампочки (калькуляция 331/эл)</t>
  </si>
  <si>
    <t>29 от 17.02.12</t>
  </si>
  <si>
    <t xml:space="preserve">Март   2012 г. </t>
  </si>
  <si>
    <t>Проверка бойлера на плотность и прочность (калькуляция №7/ТСС/11)</t>
  </si>
  <si>
    <t>30 от 17.02.12</t>
  </si>
  <si>
    <t>Смена вентиля ф 20 мм (Локальная смета №50)</t>
  </si>
  <si>
    <t>Смена задвижки</t>
  </si>
  <si>
    <t>30 от 17.02.12 (акт № 51 от 17.02.12)</t>
  </si>
  <si>
    <t>Прочистка вентеляционных каналов и канализационных  вытяжек (Локальная смета №38)</t>
  </si>
  <si>
    <t>34 от 24.02.12</t>
  </si>
  <si>
    <t>Прочистка вентеляционных каналов и канализационных вытяжек (Локальная смета № 38)</t>
  </si>
  <si>
    <t>50 от 02.03.12</t>
  </si>
  <si>
    <t>Ремонт ливневок</t>
  </si>
  <si>
    <t>82 от 30.03.12 (акт № 17 от 27.03.12)</t>
  </si>
  <si>
    <t>Проверка промочки  по эл.щитку</t>
  </si>
  <si>
    <t>49 от 02.03.12</t>
  </si>
  <si>
    <t xml:space="preserve">Апрель   2012 г. </t>
  </si>
  <si>
    <t>104 от 28.04.12</t>
  </si>
  <si>
    <t>Ремонт водоотведения</t>
  </si>
  <si>
    <t>96 от 13.04.12</t>
  </si>
  <si>
    <t>Отключение системы отопления</t>
  </si>
  <si>
    <t>105 от 28.04.12</t>
  </si>
  <si>
    <t>Генеральный директор</t>
  </si>
  <si>
    <t>ростелеком</t>
  </si>
  <si>
    <t>Проверка ВВП на плотность и прочность</t>
  </si>
  <si>
    <t>акт от 16.02.12</t>
  </si>
  <si>
    <t>акт от 10.02.12</t>
  </si>
  <si>
    <t xml:space="preserve">Ревизия ЩЭ </t>
  </si>
  <si>
    <t xml:space="preserve">Ревизия ШР </t>
  </si>
  <si>
    <t>Экономист 2-ой категории по учету лицевых счетов МКД</t>
  </si>
  <si>
    <t>Обороты с мая 2011г. по апрель 2012г.</t>
  </si>
  <si>
    <t>Остаток на 01.05.2012г.</t>
  </si>
  <si>
    <t xml:space="preserve">Май   2012 г. </t>
  </si>
  <si>
    <t xml:space="preserve">Июнь   2012 г. </t>
  </si>
  <si>
    <t xml:space="preserve">Июль   2012 г. </t>
  </si>
  <si>
    <t xml:space="preserve">Август   2012 г. 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</si>
  <si>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</si>
  <si>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</si>
  <si>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</si>
  <si>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Проверка работы регулятора температуры на бойлере</t>
  </si>
  <si>
    <t>Ревизия задвижек отопления ф  80, 100 мм</t>
  </si>
  <si>
    <t>121 от 25.05.12</t>
  </si>
  <si>
    <t>Ревизия задвижек ХВС ф 50 мм</t>
  </si>
  <si>
    <t>Ревизия задвижек ХВС ф 80, 100  мм</t>
  </si>
  <si>
    <t>Ревизия задвижек ГВС ф 50 мм</t>
  </si>
  <si>
    <t>Ревизия элеваторного узла (сопло)</t>
  </si>
  <si>
    <t>Промывка фильтров в тепловом пункте</t>
  </si>
  <si>
    <t>Гидравлические испытания вх.запорной арматуры</t>
  </si>
  <si>
    <t>118 от 18.05.12</t>
  </si>
  <si>
    <t>147 от 02.07.12</t>
  </si>
  <si>
    <t>Заполнение системы отопления технической водой с удалением воздушных пробок</t>
  </si>
  <si>
    <t>Промывка системы центрального отопления</t>
  </si>
  <si>
    <t>146 от 02.07.12</t>
  </si>
  <si>
    <t>Опрессовка системы центрального отопления</t>
  </si>
  <si>
    <t>144 от 02.07.12</t>
  </si>
  <si>
    <t>145 от 02.07.12</t>
  </si>
  <si>
    <t>Ревизия эл.щитка, замена автомата АЕ 16 А</t>
  </si>
  <si>
    <t>142 от 02.07.12</t>
  </si>
  <si>
    <t>Подключение и отключение компрессора</t>
  </si>
  <si>
    <t>141 от 02.07.12</t>
  </si>
  <si>
    <t>Ревизия вентилей ф 15,20,25</t>
  </si>
  <si>
    <t>178 от 17.08.12</t>
  </si>
  <si>
    <t>Опрессовка элеваторного узла</t>
  </si>
  <si>
    <t>Замена лампочек 60 Вт в подъезде (в подвале)</t>
  </si>
  <si>
    <t>185 от 31.08.12</t>
  </si>
  <si>
    <t>Отключение ситемы теплоснабжения</t>
  </si>
  <si>
    <t>183 от 24.08.12</t>
  </si>
  <si>
    <t>Включение системы теплоснабжения</t>
  </si>
  <si>
    <t>182 от 24.08.12</t>
  </si>
  <si>
    <t>Удаление воздушных пробок</t>
  </si>
  <si>
    <t>186 от 31.08.12 (акт № 42 от 27. 08.12)</t>
  </si>
  <si>
    <t xml:space="preserve">Сентябрь 2012 г. </t>
  </si>
  <si>
    <t>199 от 21.09.12</t>
  </si>
  <si>
    <t>Подключение системы отопления</t>
  </si>
  <si>
    <t>203 от 28.09.12</t>
  </si>
  <si>
    <t>Замена лампочек 95 Вт в подъезде (в подвале)</t>
  </si>
  <si>
    <t>190 от 07.09.12</t>
  </si>
  <si>
    <t>Замена выключателей</t>
  </si>
  <si>
    <t>197 от 21.09.12</t>
  </si>
  <si>
    <t>Установка розетки, ревизия патрона</t>
  </si>
  <si>
    <t>207 от 30.09.12 (акт № 1 от 30.09.12)</t>
  </si>
  <si>
    <t>213 от 30.09.12</t>
  </si>
  <si>
    <t xml:space="preserve">Октябрь 2012 г. </t>
  </si>
  <si>
    <t xml:space="preserve">Ноябрь 2012 г. </t>
  </si>
  <si>
    <t>Ремонт эл.проводки</t>
  </si>
  <si>
    <t xml:space="preserve">Декабрь 2012 г. </t>
  </si>
  <si>
    <t>Январь 2013 г.</t>
  </si>
  <si>
    <t>5 от 11.01.13 (акт №3 от 08.01.13)</t>
  </si>
  <si>
    <t>20 от 25.01.13</t>
  </si>
  <si>
    <t>20 от 25.01.13 (акт № 37 от 25.01.13)</t>
  </si>
  <si>
    <t>Обслуживание вводных и внутренних газопроводов жилого дома</t>
  </si>
  <si>
    <t>Устранение течи батареи</t>
  </si>
  <si>
    <t>6 от 11.01.13 (акт № 8 от 11.01.13)</t>
  </si>
  <si>
    <t>Исследование горячей воды</t>
  </si>
  <si>
    <t>Счет - фактура № 5/01115 от 26.06.12</t>
  </si>
  <si>
    <t>Февраль 2013 г.</t>
  </si>
  <si>
    <t>Ревизия ЩЭ</t>
  </si>
  <si>
    <t>Ревизия ШР</t>
  </si>
  <si>
    <t>34 от 08.02.13</t>
  </si>
  <si>
    <t xml:space="preserve">34 от 08.02.13 </t>
  </si>
  <si>
    <t>34 от 08.02.13 (акт № 10 от 08.02.13)</t>
  </si>
  <si>
    <t>35 от 08.02.13 (акт № 7 от 08.02.13)</t>
  </si>
  <si>
    <t>Прочистка ливневок ото льда</t>
  </si>
  <si>
    <t>49 от 22.02.13 (акт № 13 от 20.02.13)</t>
  </si>
  <si>
    <t xml:space="preserve">Прочистка ливневок </t>
  </si>
  <si>
    <t>49 от 22.02.13 (акт № 16 от 22.02.13)</t>
  </si>
  <si>
    <t>Окраска газопроводов</t>
  </si>
  <si>
    <t>Ревизия вентилей ф 15, 20, 25</t>
  </si>
  <si>
    <t>214 от 30.09.12</t>
  </si>
  <si>
    <t>Март 2013 г.</t>
  </si>
  <si>
    <t>73 от 29.03.13 (акт № 36 от 27.03.13)</t>
  </si>
  <si>
    <t>Опрессовка бойлера</t>
  </si>
  <si>
    <t>акт от 15.06.12</t>
  </si>
  <si>
    <t>Проверка бойлера на плотность и прочность</t>
  </si>
  <si>
    <t>акт от 20.09.12</t>
  </si>
  <si>
    <t>акт от 12.12.12</t>
  </si>
  <si>
    <t>Апрель 2013 г.</t>
  </si>
  <si>
    <t>Отчет по выполненным работам ул. Набережная , 46 с мая 2012 г. по апрель 2013 г.</t>
  </si>
  <si>
    <t>68 от 15.03.13 (акт № 16 от 12.03.13)</t>
  </si>
  <si>
    <t>92 от 12.04.13 (акт от 09.04.13)</t>
  </si>
  <si>
    <t>Прочистка ливневок</t>
  </si>
  <si>
    <t>71 от 22.03.13 (акт № 23 от 22.03.13)</t>
  </si>
  <si>
    <t>74 от 29.03.13 (акт № 24 от 25.03.13)</t>
  </si>
  <si>
    <t>Обороты с мая 2012г. по апрель 2013г.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</si>
  <si>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</si>
  <si>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</si>
  <si>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</si>
  <si>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</si>
  <si>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</si>
  <si>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</si>
  <si>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Итого: прогноз Экономия(+) / Долг(-) на 1.05.2013</t>
  </si>
  <si>
    <t>Выполнено работ заявочного характера</t>
  </si>
  <si>
    <t>13903,92 (по тарифу)</t>
  </si>
  <si>
    <t>Установка электронного РТДО (мат-лы)</t>
  </si>
  <si>
    <t>574 от 29.03.13</t>
  </si>
  <si>
    <t>Установка электронного РТДО (работа)</t>
  </si>
  <si>
    <t xml:space="preserve">  </t>
  </si>
  <si>
    <t>акт от 14.01.13</t>
  </si>
  <si>
    <t>Ремонт крыльца (8 подъезд)</t>
  </si>
  <si>
    <t>ВымпелКом</t>
  </si>
  <si>
    <t>Ростелеком + ВымпелКом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</si>
  <si>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</si>
  <si>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</si>
  <si>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</si>
  <si>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</si>
  <si>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</si>
  <si>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400-2 от 1.04.13</t>
  </si>
  <si>
    <t>Ремонт вентшахт (устройство колпаков)</t>
  </si>
  <si>
    <t xml:space="preserve">Начислено  </t>
  </si>
  <si>
    <t>Жители МКД</t>
  </si>
  <si>
    <t>Мордынский м-н Теремок</t>
  </si>
  <si>
    <t>Оплачено</t>
  </si>
  <si>
    <t>Смена задвижек на эл.узле (ф80-2шт)</t>
  </si>
  <si>
    <t>Смена задвижки ГВС на ВВП (ф50-1шт)</t>
  </si>
  <si>
    <t>акт от 22.11.12</t>
  </si>
  <si>
    <t>231 от 30.11.12 (акт № 11 от 30.11.12)</t>
  </si>
  <si>
    <t>А. В. Митрофанов</t>
  </si>
  <si>
    <t>Е. П. Калинина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</si>
</sst>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i/>
      <sz val="11"/>
      <name val="Arial Cyr"/>
      <family val="0"/>
    </font>
    <font>
      <sz val="11"/>
      <name val="Arial Cyr"/>
      <family val="0"/>
    </font>
    <font>
      <i/>
      <sz val="72"/>
      <name val="Arial Cyr"/>
      <family val="2"/>
    </font>
    <font>
      <sz val="8"/>
      <name val="Arial"/>
      <family val="2"/>
    </font>
    <font>
      <sz val="8"/>
      <color indexed="10"/>
      <name val="Arial Cyr"/>
      <family val="0"/>
    </font>
    <font>
      <b/>
      <sz val="8"/>
      <name val="Arial"/>
      <family val="2"/>
    </font>
    <font>
      <b/>
      <u val="single"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sz val="8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2" fontId="10" fillId="0" borderId="1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2" fontId="1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2" fontId="10" fillId="35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/>
    </xf>
    <xf numFmtId="2" fontId="1" fillId="35" borderId="0" xfId="0" applyNumberFormat="1" applyFont="1" applyFill="1" applyAlignment="1">
      <alignment/>
    </xf>
    <xf numFmtId="2" fontId="0" fillId="35" borderId="0" xfId="0" applyNumberFormat="1" applyFill="1" applyAlignment="1">
      <alignment/>
    </xf>
    <xf numFmtId="0" fontId="0" fillId="0" borderId="10" xfId="0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2" fontId="2" fillId="36" borderId="10" xfId="0" applyNumberFormat="1" applyFont="1" applyFill="1" applyBorder="1" applyAlignment="1">
      <alignment horizontal="center" vertical="center"/>
    </xf>
    <xf numFmtId="2" fontId="10" fillId="36" borderId="10" xfId="0" applyNumberFormat="1" applyFont="1" applyFill="1" applyBorder="1" applyAlignment="1">
      <alignment horizontal="center" vertical="center" wrapText="1"/>
    </xf>
    <xf numFmtId="2" fontId="10" fillId="36" borderId="12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1" fillId="36" borderId="10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center" vertical="center" wrapText="1"/>
    </xf>
    <xf numFmtId="2" fontId="4" fillId="36" borderId="12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0" xfId="0" applyFill="1" applyAlignment="1">
      <alignment horizontal="center"/>
    </xf>
    <xf numFmtId="2" fontId="2" fillId="36" borderId="12" xfId="0" applyNumberFormat="1" applyFont="1" applyFill="1" applyBorder="1" applyAlignment="1">
      <alignment horizontal="center" vertical="center"/>
    </xf>
    <xf numFmtId="2" fontId="1" fillId="36" borderId="10" xfId="0" applyNumberFormat="1" applyFont="1" applyFill="1" applyBorder="1" applyAlignment="1">
      <alignment horizontal="center" vertical="center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2" fontId="56" fillId="35" borderId="0" xfId="0" applyNumberFormat="1" applyFont="1" applyFill="1" applyAlignment="1">
      <alignment/>
    </xf>
    <xf numFmtId="2" fontId="1" fillId="36" borderId="10" xfId="0" applyNumberFormat="1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/>
    </xf>
    <xf numFmtId="2" fontId="10" fillId="37" borderId="10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2" fontId="16" fillId="35" borderId="10" xfId="0" applyNumberFormat="1" applyFont="1" applyFill="1" applyBorder="1" applyAlignment="1">
      <alignment horizontal="center" vertical="center"/>
    </xf>
    <xf numFmtId="2" fontId="57" fillId="33" borderId="10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Alignment="1">
      <alignment/>
    </xf>
    <xf numFmtId="2" fontId="2" fillId="35" borderId="10" xfId="0" applyNumberFormat="1" applyFont="1" applyFill="1" applyBorder="1" applyAlignment="1">
      <alignment horizontal="center" vertical="center" wrapText="1"/>
    </xf>
    <xf numFmtId="2" fontId="12" fillId="36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2" fontId="0" fillId="35" borderId="0" xfId="0" applyNumberFormat="1" applyFont="1" applyFill="1" applyAlignment="1">
      <alignment/>
    </xf>
    <xf numFmtId="2" fontId="0" fillId="0" borderId="10" xfId="0" applyNumberForma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2" fontId="12" fillId="35" borderId="10" xfId="0" applyNumberFormat="1" applyFont="1" applyFill="1" applyBorder="1" applyAlignment="1">
      <alignment horizontal="center" vertical="center" wrapText="1"/>
    </xf>
    <xf numFmtId="2" fontId="15" fillId="35" borderId="0" xfId="0" applyNumberFormat="1" applyFont="1" applyFill="1" applyAlignment="1">
      <alignment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38" borderId="12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35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13" fillId="33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14" fillId="35" borderId="0" xfId="0" applyFont="1" applyFill="1" applyAlignment="1">
      <alignment/>
    </xf>
    <xf numFmtId="2" fontId="14" fillId="35" borderId="0" xfId="0" applyNumberFormat="1" applyFont="1" applyFill="1" applyAlignment="1">
      <alignment/>
    </xf>
    <xf numFmtId="0" fontId="14" fillId="35" borderId="0" xfId="0" applyFont="1" applyFill="1" applyAlignment="1">
      <alignment horizontal="left"/>
    </xf>
    <xf numFmtId="0" fontId="14" fillId="35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53;&#1072;&#1073;&#1077;&#1088;&#1077;&#1078;&#1085;&#1072;&#1103;\&#1053;&#1072;&#1073;.46%20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9">
          <cell r="EP59">
            <v>152817.6365079364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138"/>
  <sheetViews>
    <sheetView tabSelected="1" zoomScalePageLayoutView="0" workbookViewId="0" topLeftCell="A53">
      <pane xSplit="106" topLeftCell="FU1" activePane="topRight" state="frozen"/>
      <selection pane="topLeft" activeCell="A1" sqref="A1"/>
      <selection pane="topRight" activeCell="FX28" sqref="FX28"/>
    </sheetView>
  </sheetViews>
  <sheetFormatPr defaultColWidth="9.00390625" defaultRowHeight="12.75"/>
  <cols>
    <col min="1" max="1" width="37.875" style="10" customWidth="1"/>
    <col min="2" max="2" width="13.75390625" style="10" hidden="1" customWidth="1"/>
    <col min="3" max="17" width="12.25390625" style="10" hidden="1" customWidth="1"/>
    <col min="18" max="18" width="13.125" style="10" hidden="1" customWidth="1"/>
    <col min="19" max="19" width="12.25390625" style="10" hidden="1" customWidth="1"/>
    <col min="20" max="20" width="33.625" style="0" hidden="1" customWidth="1"/>
    <col min="21" max="22" width="12.125" style="0" hidden="1" customWidth="1"/>
    <col min="23" max="23" width="33.625" style="0" hidden="1" customWidth="1"/>
    <col min="24" max="25" width="12.125" style="0" hidden="1" customWidth="1"/>
    <col min="26" max="26" width="33.625" style="0" hidden="1" customWidth="1"/>
    <col min="27" max="28" width="12.125" style="0" hidden="1" customWidth="1"/>
    <col min="29" max="29" width="33.625" style="0" hidden="1" customWidth="1"/>
    <col min="30" max="32" width="12.125" style="0" hidden="1" customWidth="1"/>
    <col min="33" max="33" width="33.625" style="0" hidden="1" customWidth="1"/>
    <col min="34" max="35" width="12.125" style="0" hidden="1" customWidth="1"/>
    <col min="36" max="36" width="33.625" style="0" hidden="1" customWidth="1"/>
    <col min="37" max="38" width="12.125" style="0" hidden="1" customWidth="1"/>
    <col min="39" max="39" width="33.625" style="0" hidden="1" customWidth="1"/>
    <col min="40" max="41" width="12.125" style="0" hidden="1" customWidth="1"/>
    <col min="42" max="42" width="33.625" style="0" hidden="1" customWidth="1"/>
    <col min="43" max="44" width="12.125" style="0" hidden="1" customWidth="1"/>
    <col min="45" max="45" width="33.625" style="0" hidden="1" customWidth="1"/>
    <col min="46" max="47" width="12.125" style="0" hidden="1" customWidth="1"/>
    <col min="48" max="48" width="33.625" style="0" hidden="1" customWidth="1"/>
    <col min="49" max="50" width="12.125" style="0" hidden="1" customWidth="1"/>
    <col min="51" max="51" width="33.625" style="0" hidden="1" customWidth="1"/>
    <col min="52" max="53" width="12.125" style="0" hidden="1" customWidth="1"/>
    <col min="54" max="54" width="33.625" style="0" hidden="1" customWidth="1"/>
    <col min="55" max="56" width="12.125" style="0" hidden="1" customWidth="1"/>
    <col min="57" max="57" width="33.625" style="0" hidden="1" customWidth="1"/>
    <col min="58" max="59" width="12.125" style="0" hidden="1" customWidth="1"/>
    <col min="60" max="60" width="33.625" style="0" hidden="1" customWidth="1"/>
    <col min="61" max="62" width="12.125" style="0" hidden="1" customWidth="1"/>
    <col min="63" max="63" width="33.625" style="0" hidden="1" customWidth="1"/>
    <col min="64" max="65" width="12.125" style="0" hidden="1" customWidth="1"/>
    <col min="66" max="66" width="33.625" style="0" hidden="1" customWidth="1"/>
    <col min="67" max="68" width="12.125" style="0" hidden="1" customWidth="1"/>
    <col min="69" max="69" width="9.625" style="10" hidden="1" customWidth="1"/>
    <col min="70" max="70" width="0" style="10" hidden="1" customWidth="1"/>
    <col min="71" max="71" width="33.625" style="0" hidden="1" customWidth="1"/>
    <col min="72" max="73" width="12.125" style="0" hidden="1" customWidth="1"/>
    <col min="74" max="74" width="33.625" style="0" hidden="1" customWidth="1"/>
    <col min="75" max="76" width="12.125" style="0" hidden="1" customWidth="1"/>
    <col min="77" max="77" width="33.625" style="0" hidden="1" customWidth="1"/>
    <col min="78" max="79" width="12.125" style="0" hidden="1" customWidth="1"/>
    <col min="80" max="80" width="33.625" style="0" hidden="1" customWidth="1"/>
    <col min="81" max="82" width="12.125" style="0" hidden="1" customWidth="1"/>
    <col min="83" max="83" width="33.625" style="0" hidden="1" customWidth="1"/>
    <col min="84" max="85" width="12.125" style="0" hidden="1" customWidth="1"/>
    <col min="86" max="86" width="33.625" style="0" hidden="1" customWidth="1"/>
    <col min="87" max="88" width="12.125" style="0" hidden="1" customWidth="1"/>
    <col min="89" max="89" width="33.625" style="0" hidden="1" customWidth="1"/>
    <col min="90" max="91" width="12.125" style="0" hidden="1" customWidth="1"/>
    <col min="92" max="92" width="33.625" style="0" hidden="1" customWidth="1"/>
    <col min="93" max="94" width="12.125" style="0" hidden="1" customWidth="1"/>
    <col min="95" max="95" width="33.625" style="0" hidden="1" customWidth="1"/>
    <col min="96" max="97" width="12.125" style="0" hidden="1" customWidth="1"/>
    <col min="98" max="98" width="33.625" style="0" hidden="1" customWidth="1"/>
    <col min="99" max="100" width="12.125" style="0" hidden="1" customWidth="1"/>
    <col min="101" max="101" width="33.625" style="0" hidden="1" customWidth="1"/>
    <col min="102" max="103" width="12.125" style="0" hidden="1" customWidth="1"/>
    <col min="104" max="104" width="33.625" style="0" hidden="1" customWidth="1"/>
    <col min="105" max="106" width="12.125" style="0" hidden="1" customWidth="1"/>
    <col min="107" max="107" width="13.00390625" style="10" hidden="1" customWidth="1"/>
    <col min="108" max="108" width="12.125" style="10" hidden="1" customWidth="1"/>
    <col min="109" max="109" width="33.625" style="74" hidden="1" customWidth="1"/>
    <col min="110" max="111" width="12.125" style="74" hidden="1" customWidth="1"/>
    <col min="112" max="112" width="33.625" style="74" hidden="1" customWidth="1"/>
    <col min="113" max="114" width="12.125" style="74" hidden="1" customWidth="1"/>
    <col min="115" max="115" width="33.625" style="74" hidden="1" customWidth="1"/>
    <col min="116" max="117" width="12.125" style="74" hidden="1" customWidth="1"/>
    <col min="118" max="118" width="33.625" style="74" hidden="1" customWidth="1"/>
    <col min="119" max="120" width="12.125" style="74" hidden="1" customWidth="1"/>
    <col min="121" max="121" width="33.625" style="74" hidden="1" customWidth="1"/>
    <col min="122" max="123" width="12.125" style="74" hidden="1" customWidth="1"/>
    <col min="124" max="124" width="33.625" style="74" hidden="1" customWidth="1"/>
    <col min="125" max="126" width="12.125" style="74" hidden="1" customWidth="1"/>
    <col min="127" max="127" width="33.625" style="74" hidden="1" customWidth="1"/>
    <col min="128" max="128" width="12.125" style="74" hidden="1" customWidth="1"/>
    <col min="129" max="129" width="8.625" style="74" hidden="1" customWidth="1"/>
    <col min="130" max="130" width="33.375" style="74" hidden="1" customWidth="1"/>
    <col min="131" max="132" width="12.00390625" style="74" hidden="1" customWidth="1"/>
    <col min="133" max="133" width="33.375" style="74" hidden="1" customWidth="1"/>
    <col min="134" max="135" width="12.00390625" style="74" hidden="1" customWidth="1"/>
    <col min="136" max="136" width="33.625" style="74" hidden="1" customWidth="1"/>
    <col min="137" max="138" width="12.125" style="74" hidden="1" customWidth="1"/>
    <col min="139" max="139" width="33.625" style="74" hidden="1" customWidth="1"/>
    <col min="140" max="140" width="12.125" style="74" hidden="1" customWidth="1"/>
    <col min="141" max="141" width="11.00390625" style="74" hidden="1" customWidth="1"/>
    <col min="142" max="142" width="33.625" style="74" hidden="1" customWidth="1"/>
    <col min="143" max="143" width="12.125" style="74" hidden="1" customWidth="1"/>
    <col min="144" max="144" width="16.25390625" style="74" hidden="1" customWidth="1"/>
    <col min="145" max="146" width="16.25390625" style="74" customWidth="1"/>
    <col min="147" max="147" width="33.625" style="74" customWidth="1"/>
    <col min="148" max="148" width="12.125" style="74" customWidth="1"/>
    <col min="149" max="149" width="11.875" style="74" customWidth="1"/>
    <col min="150" max="150" width="33.625" style="74" customWidth="1"/>
    <col min="151" max="151" width="12.125" style="74" customWidth="1"/>
    <col min="152" max="152" width="11.25390625" style="74" customWidth="1"/>
    <col min="153" max="153" width="33.625" style="74" customWidth="1"/>
    <col min="154" max="154" width="12.125" style="74" customWidth="1"/>
    <col min="155" max="155" width="12.625" style="74" customWidth="1"/>
    <col min="156" max="156" width="33.625" style="74" customWidth="1"/>
    <col min="157" max="157" width="12.125" style="74" customWidth="1"/>
    <col min="158" max="158" width="12.875" style="74" customWidth="1"/>
    <col min="159" max="159" width="34.625" style="74" customWidth="1"/>
    <col min="160" max="160" width="12.125" style="74" customWidth="1"/>
    <col min="161" max="161" width="12.875" style="74" customWidth="1"/>
    <col min="162" max="162" width="33.625" style="74" customWidth="1"/>
    <col min="163" max="163" width="12.125" style="74" customWidth="1"/>
    <col min="164" max="164" width="12.875" style="74" customWidth="1"/>
    <col min="165" max="165" width="33.625" style="74" customWidth="1"/>
    <col min="166" max="166" width="12.125" style="74" customWidth="1"/>
    <col min="167" max="167" width="12.875" style="74" customWidth="1"/>
    <col min="168" max="168" width="33.625" style="74" customWidth="1"/>
    <col min="169" max="169" width="12.125" style="74" customWidth="1"/>
    <col min="170" max="170" width="12.875" style="74" customWidth="1"/>
    <col min="171" max="171" width="33.625" style="74" customWidth="1"/>
    <col min="172" max="172" width="12.125" style="74" customWidth="1"/>
    <col min="173" max="173" width="12.875" style="74" customWidth="1"/>
    <col min="174" max="174" width="36.00390625" style="10" customWidth="1"/>
    <col min="175" max="175" width="11.625" style="10" customWidth="1"/>
    <col min="176" max="176" width="12.25390625" style="10" customWidth="1"/>
    <col min="177" max="177" width="33.625" style="10" customWidth="1"/>
    <col min="178" max="178" width="11.25390625" style="10" customWidth="1"/>
    <col min="179" max="179" width="12.125" style="10" customWidth="1"/>
    <col min="180" max="180" width="35.375" style="10" customWidth="1"/>
    <col min="181" max="181" width="11.875" style="10" customWidth="1"/>
    <col min="182" max="182" width="11.375" style="90" customWidth="1"/>
    <col min="183" max="183" width="10.625" style="10" customWidth="1"/>
    <col min="184" max="16384" width="9.125" style="10" customWidth="1"/>
  </cols>
  <sheetData>
    <row r="1" spans="1:182" s="8" customFormat="1" ht="12.75" customHeight="1">
      <c r="A1" s="181" t="s">
        <v>520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Z1" s="147"/>
    </row>
    <row r="2" spans="1:173" ht="10.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</row>
    <row r="3" spans="1:173" ht="27.75" customHeight="1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</row>
    <row r="4" spans="1:182" ht="12.75">
      <c r="A4" s="178" t="s">
        <v>0</v>
      </c>
      <c r="B4" s="178" t="s">
        <v>9</v>
      </c>
      <c r="C4" s="178"/>
      <c r="D4" s="178" t="s">
        <v>10</v>
      </c>
      <c r="E4" s="178"/>
      <c r="F4" s="179" t="s">
        <v>11</v>
      </c>
      <c r="G4" s="179"/>
      <c r="H4" s="179" t="s">
        <v>12</v>
      </c>
      <c r="I4" s="179"/>
      <c r="J4" s="179" t="s">
        <v>13</v>
      </c>
      <c r="K4" s="179"/>
      <c r="L4" s="158" t="s">
        <v>19</v>
      </c>
      <c r="M4" s="180"/>
      <c r="N4" s="158" t="s">
        <v>21</v>
      </c>
      <c r="O4" s="180"/>
      <c r="P4" s="158" t="s">
        <v>23</v>
      </c>
      <c r="Q4" s="180"/>
      <c r="R4" s="179" t="s">
        <v>7</v>
      </c>
      <c r="S4" s="179"/>
      <c r="T4" s="168" t="s">
        <v>109</v>
      </c>
      <c r="U4" s="169"/>
      <c r="V4" s="170"/>
      <c r="W4" s="168" t="s">
        <v>50</v>
      </c>
      <c r="X4" s="169"/>
      <c r="Y4" s="184"/>
      <c r="Z4" s="168" t="s">
        <v>67</v>
      </c>
      <c r="AA4" s="169"/>
      <c r="AB4" s="170"/>
      <c r="AC4" s="168" t="s">
        <v>66</v>
      </c>
      <c r="AD4" s="169"/>
      <c r="AE4" s="170"/>
      <c r="AF4" s="62"/>
      <c r="AG4" s="168" t="s">
        <v>94</v>
      </c>
      <c r="AH4" s="169"/>
      <c r="AI4" s="170"/>
      <c r="AJ4" s="168" t="s">
        <v>163</v>
      </c>
      <c r="AK4" s="169"/>
      <c r="AL4" s="170"/>
      <c r="AM4" s="168" t="s">
        <v>162</v>
      </c>
      <c r="AN4" s="169"/>
      <c r="AO4" s="170"/>
      <c r="AP4" s="168" t="s">
        <v>136</v>
      </c>
      <c r="AQ4" s="169"/>
      <c r="AR4" s="170"/>
      <c r="AS4" s="168" t="s">
        <v>145</v>
      </c>
      <c r="AT4" s="169"/>
      <c r="AU4" s="170"/>
      <c r="AV4" s="168" t="s">
        <v>167</v>
      </c>
      <c r="AW4" s="169"/>
      <c r="AX4" s="170"/>
      <c r="AY4" s="168" t="s">
        <v>180</v>
      </c>
      <c r="AZ4" s="169"/>
      <c r="BA4" s="170"/>
      <c r="BB4" s="168" t="s">
        <v>181</v>
      </c>
      <c r="BC4" s="169"/>
      <c r="BD4" s="170"/>
      <c r="BE4" s="168" t="s">
        <v>212</v>
      </c>
      <c r="BF4" s="169"/>
      <c r="BG4" s="170"/>
      <c r="BH4" s="168" t="s">
        <v>213</v>
      </c>
      <c r="BI4" s="169"/>
      <c r="BJ4" s="170"/>
      <c r="BK4" s="168" t="s">
        <v>214</v>
      </c>
      <c r="BL4" s="169"/>
      <c r="BM4" s="170"/>
      <c r="BN4" s="168" t="s">
        <v>219</v>
      </c>
      <c r="BO4" s="169"/>
      <c r="BP4" s="170"/>
      <c r="BS4" s="168" t="s">
        <v>242</v>
      </c>
      <c r="BT4" s="169"/>
      <c r="BU4" s="170"/>
      <c r="BV4" s="168" t="s">
        <v>256</v>
      </c>
      <c r="BW4" s="169"/>
      <c r="BX4" s="170"/>
      <c r="BY4" s="168" t="s">
        <v>266</v>
      </c>
      <c r="BZ4" s="169"/>
      <c r="CA4" s="170"/>
      <c r="CB4" s="168" t="s">
        <v>279</v>
      </c>
      <c r="CC4" s="169"/>
      <c r="CD4" s="170"/>
      <c r="CE4" s="168" t="s">
        <v>290</v>
      </c>
      <c r="CF4" s="169"/>
      <c r="CG4" s="170"/>
      <c r="CH4" s="168" t="s">
        <v>296</v>
      </c>
      <c r="CI4" s="169"/>
      <c r="CJ4" s="170"/>
      <c r="CK4" s="168" t="s">
        <v>304</v>
      </c>
      <c r="CL4" s="169"/>
      <c r="CM4" s="170"/>
      <c r="CN4" s="168" t="s">
        <v>311</v>
      </c>
      <c r="CO4" s="169"/>
      <c r="CP4" s="170"/>
      <c r="CQ4" s="168" t="s">
        <v>320</v>
      </c>
      <c r="CR4" s="169"/>
      <c r="CS4" s="170"/>
      <c r="CT4" s="168" t="s">
        <v>327</v>
      </c>
      <c r="CU4" s="169"/>
      <c r="CV4" s="170"/>
      <c r="CW4" s="168" t="s">
        <v>331</v>
      </c>
      <c r="CX4" s="169"/>
      <c r="CY4" s="174"/>
      <c r="CZ4" s="168" t="s">
        <v>333</v>
      </c>
      <c r="DA4" s="169"/>
      <c r="DB4" s="170"/>
      <c r="DE4" s="158" t="s">
        <v>339</v>
      </c>
      <c r="DF4" s="159"/>
      <c r="DG4" s="160"/>
      <c r="DH4" s="158" t="s">
        <v>352</v>
      </c>
      <c r="DI4" s="159"/>
      <c r="DJ4" s="160"/>
      <c r="DK4" s="158" t="s">
        <v>355</v>
      </c>
      <c r="DL4" s="159"/>
      <c r="DM4" s="160"/>
      <c r="DN4" s="158" t="s">
        <v>360</v>
      </c>
      <c r="DO4" s="159"/>
      <c r="DP4" s="160"/>
      <c r="DQ4" s="158" t="s">
        <v>367</v>
      </c>
      <c r="DR4" s="159"/>
      <c r="DS4" s="160"/>
      <c r="DT4" s="158" t="s">
        <v>375</v>
      </c>
      <c r="DU4" s="159"/>
      <c r="DV4" s="160"/>
      <c r="DW4" s="158" t="s">
        <v>379</v>
      </c>
      <c r="DX4" s="159"/>
      <c r="DY4" s="160"/>
      <c r="DZ4" s="158" t="s">
        <v>387</v>
      </c>
      <c r="EA4" s="159"/>
      <c r="EB4" s="160"/>
      <c r="EC4" s="158" t="s">
        <v>397</v>
      </c>
      <c r="ED4" s="159"/>
      <c r="EE4" s="160"/>
      <c r="EF4" s="158" t="s">
        <v>400</v>
      </c>
      <c r="EG4" s="159"/>
      <c r="EH4" s="160"/>
      <c r="EI4" s="158" t="s">
        <v>405</v>
      </c>
      <c r="EJ4" s="159"/>
      <c r="EK4" s="160"/>
      <c r="EL4" s="158" t="s">
        <v>419</v>
      </c>
      <c r="EM4" s="159"/>
      <c r="EN4" s="160"/>
      <c r="EQ4" s="158" t="s">
        <v>435</v>
      </c>
      <c r="ER4" s="159"/>
      <c r="ES4" s="160"/>
      <c r="ET4" s="158" t="s">
        <v>436</v>
      </c>
      <c r="EU4" s="159"/>
      <c r="EV4" s="160"/>
      <c r="EW4" s="158" t="s">
        <v>437</v>
      </c>
      <c r="EX4" s="159"/>
      <c r="EY4" s="160"/>
      <c r="EZ4" s="158" t="s">
        <v>438</v>
      </c>
      <c r="FA4" s="159"/>
      <c r="FB4" s="160"/>
      <c r="FC4" s="158" t="s">
        <v>474</v>
      </c>
      <c r="FD4" s="159"/>
      <c r="FE4" s="160"/>
      <c r="FF4" s="158" t="s">
        <v>485</v>
      </c>
      <c r="FG4" s="159"/>
      <c r="FH4" s="160"/>
      <c r="FI4" s="158" t="s">
        <v>486</v>
      </c>
      <c r="FJ4" s="159"/>
      <c r="FK4" s="160"/>
      <c r="FL4" s="158" t="s">
        <v>488</v>
      </c>
      <c r="FM4" s="159"/>
      <c r="FN4" s="160"/>
      <c r="FO4" s="158" t="s">
        <v>489</v>
      </c>
      <c r="FP4" s="159"/>
      <c r="FQ4" s="160"/>
      <c r="FR4" s="158" t="s">
        <v>498</v>
      </c>
      <c r="FS4" s="159"/>
      <c r="FT4" s="160"/>
      <c r="FU4" s="158" t="s">
        <v>512</v>
      </c>
      <c r="FV4" s="159"/>
      <c r="FW4" s="160"/>
      <c r="FX4" s="158" t="s">
        <v>519</v>
      </c>
      <c r="FY4" s="159"/>
      <c r="FZ4" s="160"/>
    </row>
    <row r="5" spans="1:182" ht="30" customHeight="1">
      <c r="A5" s="178"/>
      <c r="B5" s="11" t="s">
        <v>1</v>
      </c>
      <c r="C5" s="11" t="s">
        <v>36</v>
      </c>
      <c r="D5" s="11" t="s">
        <v>1</v>
      </c>
      <c r="E5" s="11" t="s">
        <v>36</v>
      </c>
      <c r="F5" s="11" t="s">
        <v>1</v>
      </c>
      <c r="G5" s="11" t="s">
        <v>36</v>
      </c>
      <c r="H5" s="11" t="s">
        <v>1</v>
      </c>
      <c r="I5" s="11" t="s">
        <v>36</v>
      </c>
      <c r="J5" s="11" t="s">
        <v>1</v>
      </c>
      <c r="K5" s="11" t="s">
        <v>36</v>
      </c>
      <c r="L5" s="11" t="s">
        <v>1</v>
      </c>
      <c r="M5" s="11" t="s">
        <v>36</v>
      </c>
      <c r="N5" s="11" t="s">
        <v>1</v>
      </c>
      <c r="O5" s="11" t="s">
        <v>36</v>
      </c>
      <c r="P5" s="11" t="s">
        <v>1</v>
      </c>
      <c r="Q5" s="11" t="s">
        <v>36</v>
      </c>
      <c r="R5" s="11" t="s">
        <v>1</v>
      </c>
      <c r="S5" s="11" t="s">
        <v>36</v>
      </c>
      <c r="T5" s="30" t="s">
        <v>0</v>
      </c>
      <c r="U5" s="30" t="s">
        <v>51</v>
      </c>
      <c r="V5" s="30" t="s">
        <v>52</v>
      </c>
      <c r="W5" s="30" t="s">
        <v>0</v>
      </c>
      <c r="X5" s="30" t="s">
        <v>51</v>
      </c>
      <c r="Y5" s="44" t="s">
        <v>52</v>
      </c>
      <c r="Z5" s="30" t="s">
        <v>0</v>
      </c>
      <c r="AA5" s="30" t="s">
        <v>51</v>
      </c>
      <c r="AB5" s="30" t="s">
        <v>52</v>
      </c>
      <c r="AC5" s="30" t="s">
        <v>0</v>
      </c>
      <c r="AD5" s="30" t="s">
        <v>51</v>
      </c>
      <c r="AE5" s="30" t="s">
        <v>52</v>
      </c>
      <c r="AF5" s="30"/>
      <c r="AG5" s="30" t="s">
        <v>0</v>
      </c>
      <c r="AH5" s="30" t="s">
        <v>51</v>
      </c>
      <c r="AI5" s="30" t="s">
        <v>52</v>
      </c>
      <c r="AJ5" s="30" t="s">
        <v>0</v>
      </c>
      <c r="AK5" s="30" t="s">
        <v>51</v>
      </c>
      <c r="AL5" s="30" t="s">
        <v>52</v>
      </c>
      <c r="AM5" s="30" t="s">
        <v>0</v>
      </c>
      <c r="AN5" s="30" t="s">
        <v>51</v>
      </c>
      <c r="AO5" s="30" t="s">
        <v>52</v>
      </c>
      <c r="AP5" s="30" t="s">
        <v>0</v>
      </c>
      <c r="AQ5" s="30" t="s">
        <v>51</v>
      </c>
      <c r="AR5" s="30" t="s">
        <v>52</v>
      </c>
      <c r="AS5" s="30" t="s">
        <v>0</v>
      </c>
      <c r="AT5" s="30" t="s">
        <v>51</v>
      </c>
      <c r="AU5" s="30" t="s">
        <v>52</v>
      </c>
      <c r="AV5" s="30" t="s">
        <v>0</v>
      </c>
      <c r="AW5" s="30" t="s">
        <v>51</v>
      </c>
      <c r="AX5" s="30" t="s">
        <v>52</v>
      </c>
      <c r="AY5" s="30" t="s">
        <v>0</v>
      </c>
      <c r="AZ5" s="30" t="s">
        <v>51</v>
      </c>
      <c r="BA5" s="30" t="s">
        <v>52</v>
      </c>
      <c r="BB5" s="30" t="s">
        <v>0</v>
      </c>
      <c r="BC5" s="30" t="s">
        <v>51</v>
      </c>
      <c r="BD5" s="30" t="s">
        <v>52</v>
      </c>
      <c r="BE5" s="30" t="s">
        <v>0</v>
      </c>
      <c r="BF5" s="30" t="s">
        <v>51</v>
      </c>
      <c r="BG5" s="30" t="s">
        <v>52</v>
      </c>
      <c r="BH5" s="30" t="s">
        <v>0</v>
      </c>
      <c r="BI5" s="30" t="s">
        <v>51</v>
      </c>
      <c r="BJ5" s="30" t="s">
        <v>52</v>
      </c>
      <c r="BK5" s="30" t="s">
        <v>0</v>
      </c>
      <c r="BL5" s="30" t="s">
        <v>51</v>
      </c>
      <c r="BM5" s="30" t="s">
        <v>52</v>
      </c>
      <c r="BN5" s="30" t="s">
        <v>0</v>
      </c>
      <c r="BO5" s="30" t="s">
        <v>51</v>
      </c>
      <c r="BP5" s="30" t="s">
        <v>52</v>
      </c>
      <c r="BS5" s="30" t="s">
        <v>0</v>
      </c>
      <c r="BT5" s="30" t="s">
        <v>51</v>
      </c>
      <c r="BU5" s="30" t="s">
        <v>52</v>
      </c>
      <c r="BV5" s="30" t="s">
        <v>0</v>
      </c>
      <c r="BW5" s="30" t="s">
        <v>51</v>
      </c>
      <c r="BX5" s="30" t="s">
        <v>52</v>
      </c>
      <c r="BY5" s="30" t="s">
        <v>0</v>
      </c>
      <c r="BZ5" s="30" t="s">
        <v>51</v>
      </c>
      <c r="CA5" s="30" t="s">
        <v>52</v>
      </c>
      <c r="CB5" s="30" t="s">
        <v>0</v>
      </c>
      <c r="CC5" s="30" t="s">
        <v>51</v>
      </c>
      <c r="CD5" s="30" t="s">
        <v>52</v>
      </c>
      <c r="CE5" s="30" t="s">
        <v>0</v>
      </c>
      <c r="CF5" s="30" t="s">
        <v>51</v>
      </c>
      <c r="CG5" s="30" t="s">
        <v>52</v>
      </c>
      <c r="CH5" s="30" t="s">
        <v>0</v>
      </c>
      <c r="CI5" s="30" t="s">
        <v>51</v>
      </c>
      <c r="CJ5" s="30" t="s">
        <v>52</v>
      </c>
      <c r="CK5" s="30" t="s">
        <v>0</v>
      </c>
      <c r="CL5" s="30" t="s">
        <v>51</v>
      </c>
      <c r="CM5" s="30" t="s">
        <v>52</v>
      </c>
      <c r="CN5" s="30" t="s">
        <v>0</v>
      </c>
      <c r="CO5" s="30" t="s">
        <v>51</v>
      </c>
      <c r="CP5" s="30" t="s">
        <v>52</v>
      </c>
      <c r="CQ5" s="30" t="s">
        <v>0</v>
      </c>
      <c r="CR5" s="30" t="s">
        <v>51</v>
      </c>
      <c r="CS5" s="30" t="s">
        <v>52</v>
      </c>
      <c r="CT5" s="30" t="s">
        <v>0</v>
      </c>
      <c r="CU5" s="30" t="s">
        <v>51</v>
      </c>
      <c r="CV5" s="30" t="s">
        <v>52</v>
      </c>
      <c r="CW5" s="30" t="s">
        <v>0</v>
      </c>
      <c r="CX5" s="30" t="s">
        <v>51</v>
      </c>
      <c r="CY5" s="30" t="s">
        <v>52</v>
      </c>
      <c r="CZ5" s="30" t="s">
        <v>0</v>
      </c>
      <c r="DA5" s="30" t="s">
        <v>51</v>
      </c>
      <c r="DB5" s="30" t="s">
        <v>52</v>
      </c>
      <c r="DE5" s="75" t="s">
        <v>0</v>
      </c>
      <c r="DF5" s="75" t="s">
        <v>51</v>
      </c>
      <c r="DG5" s="75" t="s">
        <v>52</v>
      </c>
      <c r="DH5" s="75" t="s">
        <v>0</v>
      </c>
      <c r="DI5" s="75" t="s">
        <v>51</v>
      </c>
      <c r="DJ5" s="75" t="s">
        <v>52</v>
      </c>
      <c r="DK5" s="75" t="s">
        <v>0</v>
      </c>
      <c r="DL5" s="75" t="s">
        <v>51</v>
      </c>
      <c r="DM5" s="75" t="s">
        <v>52</v>
      </c>
      <c r="DN5" s="75" t="s">
        <v>0</v>
      </c>
      <c r="DO5" s="75" t="s">
        <v>51</v>
      </c>
      <c r="DP5" s="75" t="s">
        <v>52</v>
      </c>
      <c r="DQ5" s="75" t="s">
        <v>0</v>
      </c>
      <c r="DR5" s="75" t="s">
        <v>51</v>
      </c>
      <c r="DS5" s="75" t="s">
        <v>52</v>
      </c>
      <c r="DT5" s="75" t="s">
        <v>0</v>
      </c>
      <c r="DU5" s="75" t="s">
        <v>51</v>
      </c>
      <c r="DV5" s="75" t="s">
        <v>52</v>
      </c>
      <c r="DW5" s="75" t="s">
        <v>0</v>
      </c>
      <c r="DX5" s="75" t="s">
        <v>51</v>
      </c>
      <c r="DY5" s="75" t="s">
        <v>52</v>
      </c>
      <c r="DZ5" s="75" t="s">
        <v>0</v>
      </c>
      <c r="EA5" s="75" t="s">
        <v>51</v>
      </c>
      <c r="EB5" s="75" t="s">
        <v>52</v>
      </c>
      <c r="EC5" s="75" t="s">
        <v>0</v>
      </c>
      <c r="ED5" s="75" t="s">
        <v>51</v>
      </c>
      <c r="EE5" s="75" t="s">
        <v>52</v>
      </c>
      <c r="EF5" s="75" t="s">
        <v>0</v>
      </c>
      <c r="EG5" s="75" t="s">
        <v>51</v>
      </c>
      <c r="EH5" s="75" t="s">
        <v>52</v>
      </c>
      <c r="EI5" s="75" t="s">
        <v>0</v>
      </c>
      <c r="EJ5" s="75" t="s">
        <v>51</v>
      </c>
      <c r="EK5" s="75" t="s">
        <v>52</v>
      </c>
      <c r="EL5" s="75" t="s">
        <v>0</v>
      </c>
      <c r="EM5" s="75" t="s">
        <v>51</v>
      </c>
      <c r="EN5" s="75" t="s">
        <v>52</v>
      </c>
      <c r="EO5" s="75"/>
      <c r="EP5" s="75"/>
      <c r="EQ5" s="75" t="s">
        <v>0</v>
      </c>
      <c r="ER5" s="75" t="s">
        <v>51</v>
      </c>
      <c r="ES5" s="75" t="s">
        <v>52</v>
      </c>
      <c r="ET5" s="75" t="s">
        <v>0</v>
      </c>
      <c r="EU5" s="75" t="s">
        <v>51</v>
      </c>
      <c r="EV5" s="75" t="s">
        <v>52</v>
      </c>
      <c r="EW5" s="75" t="s">
        <v>0</v>
      </c>
      <c r="EX5" s="75" t="s">
        <v>51</v>
      </c>
      <c r="EY5" s="75" t="s">
        <v>52</v>
      </c>
      <c r="EZ5" s="75" t="s">
        <v>0</v>
      </c>
      <c r="FA5" s="75" t="s">
        <v>51</v>
      </c>
      <c r="FB5" s="75" t="s">
        <v>52</v>
      </c>
      <c r="FC5" s="93" t="s">
        <v>0</v>
      </c>
      <c r="FD5" s="93" t="s">
        <v>51</v>
      </c>
      <c r="FE5" s="93" t="s">
        <v>52</v>
      </c>
      <c r="FF5" s="94" t="s">
        <v>0</v>
      </c>
      <c r="FG5" s="94" t="s">
        <v>51</v>
      </c>
      <c r="FH5" s="94" t="s">
        <v>52</v>
      </c>
      <c r="FI5" s="95" t="s">
        <v>0</v>
      </c>
      <c r="FJ5" s="95" t="s">
        <v>51</v>
      </c>
      <c r="FK5" s="95" t="s">
        <v>52</v>
      </c>
      <c r="FL5" s="96" t="s">
        <v>0</v>
      </c>
      <c r="FM5" s="96" t="s">
        <v>51</v>
      </c>
      <c r="FN5" s="96" t="s">
        <v>52</v>
      </c>
      <c r="FO5" s="97" t="s">
        <v>0</v>
      </c>
      <c r="FP5" s="97" t="s">
        <v>51</v>
      </c>
      <c r="FQ5" s="97" t="s">
        <v>52</v>
      </c>
      <c r="FR5" s="106" t="s">
        <v>0</v>
      </c>
      <c r="FS5" s="106" t="s">
        <v>51</v>
      </c>
      <c r="FT5" s="106" t="s">
        <v>52</v>
      </c>
      <c r="FU5" s="129" t="s">
        <v>0</v>
      </c>
      <c r="FV5" s="129" t="s">
        <v>51</v>
      </c>
      <c r="FW5" s="129" t="s">
        <v>52</v>
      </c>
      <c r="FX5" s="131" t="s">
        <v>0</v>
      </c>
      <c r="FY5" s="131" t="s">
        <v>51</v>
      </c>
      <c r="FZ5" s="148" t="s">
        <v>52</v>
      </c>
    </row>
    <row r="6" spans="1:182" ht="18" customHeight="1">
      <c r="A6" s="12"/>
      <c r="B6" s="165" t="s">
        <v>2</v>
      </c>
      <c r="C6" s="165"/>
      <c r="D6" s="165" t="s">
        <v>2</v>
      </c>
      <c r="E6" s="165"/>
      <c r="F6" s="165" t="s">
        <v>2</v>
      </c>
      <c r="G6" s="165"/>
      <c r="H6" s="165" t="s">
        <v>2</v>
      </c>
      <c r="I6" s="165"/>
      <c r="J6" s="165" t="s">
        <v>2</v>
      </c>
      <c r="K6" s="165"/>
      <c r="L6" s="165" t="s">
        <v>2</v>
      </c>
      <c r="M6" s="165"/>
      <c r="N6" s="165" t="s">
        <v>2</v>
      </c>
      <c r="O6" s="165"/>
      <c r="P6" s="165" t="s">
        <v>2</v>
      </c>
      <c r="Q6" s="165"/>
      <c r="R6" s="165" t="s">
        <v>2</v>
      </c>
      <c r="S6" s="165"/>
      <c r="T6" s="171"/>
      <c r="U6" s="172"/>
      <c r="V6" s="173"/>
      <c r="W6" s="171"/>
      <c r="X6" s="172"/>
      <c r="Y6" s="173"/>
      <c r="Z6" s="171"/>
      <c r="AA6" s="172"/>
      <c r="AB6" s="173"/>
      <c r="AC6" s="171"/>
      <c r="AD6" s="172"/>
      <c r="AE6" s="173"/>
      <c r="AF6" s="61"/>
      <c r="AG6" s="171"/>
      <c r="AH6" s="172"/>
      <c r="AI6" s="173"/>
      <c r="AJ6" s="171"/>
      <c r="AK6" s="172"/>
      <c r="AL6" s="173"/>
      <c r="AM6" s="171"/>
      <c r="AN6" s="172"/>
      <c r="AO6" s="173"/>
      <c r="AP6" s="171"/>
      <c r="AQ6" s="172"/>
      <c r="AR6" s="173"/>
      <c r="AS6" s="171"/>
      <c r="AT6" s="172"/>
      <c r="AU6" s="173"/>
      <c r="AV6" s="171"/>
      <c r="AW6" s="172"/>
      <c r="AX6" s="173"/>
      <c r="AY6" s="171"/>
      <c r="AZ6" s="172"/>
      <c r="BA6" s="173"/>
      <c r="BB6" s="171"/>
      <c r="BC6" s="172"/>
      <c r="BD6" s="173"/>
      <c r="BE6" s="171"/>
      <c r="BF6" s="172"/>
      <c r="BG6" s="173"/>
      <c r="BH6" s="171"/>
      <c r="BI6" s="172"/>
      <c r="BJ6" s="173"/>
      <c r="BK6" s="171"/>
      <c r="BL6" s="172"/>
      <c r="BM6" s="173"/>
      <c r="BN6" s="171"/>
      <c r="BO6" s="172"/>
      <c r="BP6" s="173"/>
      <c r="BS6" s="171"/>
      <c r="BT6" s="172"/>
      <c r="BU6" s="173"/>
      <c r="BV6" s="171"/>
      <c r="BW6" s="172"/>
      <c r="BX6" s="173"/>
      <c r="BY6" s="171"/>
      <c r="BZ6" s="172"/>
      <c r="CA6" s="173"/>
      <c r="CB6" s="171"/>
      <c r="CC6" s="172"/>
      <c r="CD6" s="173"/>
      <c r="CE6" s="171"/>
      <c r="CF6" s="172"/>
      <c r="CG6" s="173"/>
      <c r="CH6" s="171"/>
      <c r="CI6" s="172"/>
      <c r="CJ6" s="173"/>
      <c r="CK6" s="171"/>
      <c r="CL6" s="172"/>
      <c r="CM6" s="173"/>
      <c r="CN6" s="171"/>
      <c r="CO6" s="172"/>
      <c r="CP6" s="173"/>
      <c r="CQ6" s="171"/>
      <c r="CR6" s="172"/>
      <c r="CS6" s="173"/>
      <c r="CT6" s="171"/>
      <c r="CU6" s="172"/>
      <c r="CV6" s="173"/>
      <c r="CW6" s="171"/>
      <c r="CX6" s="172"/>
      <c r="CY6" s="173"/>
      <c r="CZ6" s="171"/>
      <c r="DA6" s="172"/>
      <c r="DB6" s="173"/>
      <c r="DE6" s="161"/>
      <c r="DF6" s="162"/>
      <c r="DG6" s="164"/>
      <c r="DH6" s="161"/>
      <c r="DI6" s="162"/>
      <c r="DJ6" s="164"/>
      <c r="DK6" s="161"/>
      <c r="DL6" s="162"/>
      <c r="DM6" s="164"/>
      <c r="DN6" s="161"/>
      <c r="DO6" s="162"/>
      <c r="DP6" s="164"/>
      <c r="DQ6" s="161"/>
      <c r="DR6" s="162"/>
      <c r="DS6" s="164"/>
      <c r="DT6" s="161"/>
      <c r="DU6" s="162"/>
      <c r="DV6" s="164"/>
      <c r="DW6" s="161"/>
      <c r="DX6" s="162"/>
      <c r="DY6" s="164"/>
      <c r="DZ6" s="161"/>
      <c r="EA6" s="162"/>
      <c r="EB6" s="164"/>
      <c r="EC6" s="161"/>
      <c r="ED6" s="162"/>
      <c r="EE6" s="164"/>
      <c r="EF6" s="161"/>
      <c r="EG6" s="162"/>
      <c r="EH6" s="164"/>
      <c r="EI6" s="161"/>
      <c r="EJ6" s="162"/>
      <c r="EK6" s="164"/>
      <c r="EL6" s="161"/>
      <c r="EM6" s="162"/>
      <c r="EN6" s="164"/>
      <c r="EQ6" s="161"/>
      <c r="ER6" s="162"/>
      <c r="ES6" s="164"/>
      <c r="ET6" s="161"/>
      <c r="EU6" s="162"/>
      <c r="EV6" s="164"/>
      <c r="EW6" s="161"/>
      <c r="EX6" s="162"/>
      <c r="EY6" s="164"/>
      <c r="EZ6" s="161"/>
      <c r="FA6" s="162"/>
      <c r="FB6" s="164"/>
      <c r="FC6" s="161"/>
      <c r="FD6" s="162"/>
      <c r="FE6" s="164"/>
      <c r="FF6" s="161"/>
      <c r="FG6" s="162"/>
      <c r="FH6" s="164"/>
      <c r="FI6" s="161"/>
      <c r="FJ6" s="162"/>
      <c r="FK6" s="164"/>
      <c r="FL6" s="161"/>
      <c r="FM6" s="162"/>
      <c r="FN6" s="164"/>
      <c r="FO6" s="161"/>
      <c r="FP6" s="162"/>
      <c r="FQ6" s="164"/>
      <c r="FR6" s="161"/>
      <c r="FS6" s="162"/>
      <c r="FT6" s="163"/>
      <c r="FU6" s="161"/>
      <c r="FV6" s="162"/>
      <c r="FW6" s="163"/>
      <c r="FX6" s="161"/>
      <c r="FY6" s="162"/>
      <c r="FZ6" s="163"/>
    </row>
    <row r="7" spans="1:185" ht="15.75" customHeight="1">
      <c r="A7" s="11"/>
      <c r="B7" s="13" t="s">
        <v>16</v>
      </c>
      <c r="C7" s="14">
        <v>7338.18</v>
      </c>
      <c r="D7" s="13" t="s">
        <v>16</v>
      </c>
      <c r="E7" s="14">
        <v>7338.18</v>
      </c>
      <c r="F7" s="13" t="s">
        <v>16</v>
      </c>
      <c r="G7" s="14">
        <v>7338.18</v>
      </c>
      <c r="H7" s="13" t="s">
        <v>16</v>
      </c>
      <c r="I7" s="14">
        <v>7338.18</v>
      </c>
      <c r="J7" s="13" t="s">
        <v>16</v>
      </c>
      <c r="K7" s="14">
        <v>7338.18</v>
      </c>
      <c r="L7" s="13" t="s">
        <v>16</v>
      </c>
      <c r="M7" s="14">
        <v>7338.18</v>
      </c>
      <c r="N7" s="13" t="s">
        <v>16</v>
      </c>
      <c r="O7" s="14">
        <v>7338.18</v>
      </c>
      <c r="P7" s="13" t="s">
        <v>16</v>
      </c>
      <c r="Q7" s="14">
        <v>7338.18</v>
      </c>
      <c r="R7" s="13" t="s">
        <v>16</v>
      </c>
      <c r="S7" s="15">
        <f>C7+E7+G7+I7+K7+M7+O7+Q7</f>
        <v>58705.44</v>
      </c>
      <c r="T7" s="31" t="s">
        <v>53</v>
      </c>
      <c r="U7" s="32"/>
      <c r="V7" s="33">
        <v>7338.18</v>
      </c>
      <c r="W7" s="31" t="s">
        <v>53</v>
      </c>
      <c r="X7" s="34"/>
      <c r="Y7" s="33">
        <v>7338.18</v>
      </c>
      <c r="Z7" s="31" t="s">
        <v>53</v>
      </c>
      <c r="AA7" s="34"/>
      <c r="AB7" s="33">
        <v>7338.18</v>
      </c>
      <c r="AC7" s="31" t="s">
        <v>53</v>
      </c>
      <c r="AD7" s="32"/>
      <c r="AE7" s="33">
        <v>7338.18</v>
      </c>
      <c r="AF7" s="33"/>
      <c r="AG7" s="31" t="s">
        <v>53</v>
      </c>
      <c r="AH7" s="32"/>
      <c r="AI7" s="33">
        <v>6990.58</v>
      </c>
      <c r="AJ7" s="31" t="s">
        <v>53</v>
      </c>
      <c r="AK7" s="32"/>
      <c r="AL7" s="33">
        <v>6990.58</v>
      </c>
      <c r="AM7" s="31" t="s">
        <v>53</v>
      </c>
      <c r="AN7" s="32"/>
      <c r="AO7" s="33">
        <v>6990.58</v>
      </c>
      <c r="AP7" s="31" t="s">
        <v>53</v>
      </c>
      <c r="AQ7" s="32"/>
      <c r="AR7" s="33">
        <v>6990.58</v>
      </c>
      <c r="AS7" s="31" t="s">
        <v>53</v>
      </c>
      <c r="AT7" s="32"/>
      <c r="AU7" s="33">
        <v>6990.58</v>
      </c>
      <c r="AV7" s="31" t="s">
        <v>53</v>
      </c>
      <c r="AW7" s="32"/>
      <c r="AX7" s="33">
        <v>6990.58</v>
      </c>
      <c r="AY7" s="31" t="s">
        <v>53</v>
      </c>
      <c r="AZ7" s="32"/>
      <c r="BA7" s="33">
        <v>6990.58</v>
      </c>
      <c r="BB7" s="31" t="s">
        <v>53</v>
      </c>
      <c r="BC7" s="32"/>
      <c r="BD7" s="33">
        <v>6990.58</v>
      </c>
      <c r="BE7" s="31" t="s">
        <v>53</v>
      </c>
      <c r="BF7" s="32"/>
      <c r="BG7" s="33">
        <v>6990.58</v>
      </c>
      <c r="BH7" s="31" t="s">
        <v>53</v>
      </c>
      <c r="BI7" s="32"/>
      <c r="BJ7" s="33">
        <v>6990.58</v>
      </c>
      <c r="BK7" s="31" t="s">
        <v>53</v>
      </c>
      <c r="BL7" s="32"/>
      <c r="BM7" s="33">
        <v>6990.58</v>
      </c>
      <c r="BN7" s="31" t="s">
        <v>53</v>
      </c>
      <c r="BO7" s="32"/>
      <c r="BP7" s="33">
        <v>6990.58</v>
      </c>
      <c r="BS7" s="31" t="s">
        <v>119</v>
      </c>
      <c r="BT7" s="32"/>
      <c r="BU7" s="33">
        <v>7183.69</v>
      </c>
      <c r="BV7" s="31" t="s">
        <v>119</v>
      </c>
      <c r="BW7" s="32"/>
      <c r="BX7" s="33">
        <v>7183.69</v>
      </c>
      <c r="BY7" s="31" t="s">
        <v>119</v>
      </c>
      <c r="BZ7" s="32"/>
      <c r="CA7" s="33">
        <v>7183.69</v>
      </c>
      <c r="CB7" s="31" t="s">
        <v>119</v>
      </c>
      <c r="CC7" s="32"/>
      <c r="CD7" s="33">
        <v>7183.69</v>
      </c>
      <c r="CE7" s="31" t="s">
        <v>119</v>
      </c>
      <c r="CF7" s="32"/>
      <c r="CG7" s="33">
        <v>7183.69</v>
      </c>
      <c r="CH7" s="31" t="s">
        <v>119</v>
      </c>
      <c r="CI7" s="32"/>
      <c r="CJ7" s="33">
        <v>7183.69</v>
      </c>
      <c r="CK7" s="31" t="s">
        <v>119</v>
      </c>
      <c r="CL7" s="32"/>
      <c r="CM7" s="33">
        <v>7183.69</v>
      </c>
      <c r="CN7" s="31" t="s">
        <v>119</v>
      </c>
      <c r="CO7" s="32"/>
      <c r="CP7" s="33">
        <v>7183.69</v>
      </c>
      <c r="CQ7" s="31" t="s">
        <v>119</v>
      </c>
      <c r="CR7" s="32"/>
      <c r="CS7" s="33">
        <v>7183.69</v>
      </c>
      <c r="CT7" s="31" t="s">
        <v>119</v>
      </c>
      <c r="CU7" s="32"/>
      <c r="CV7" s="33">
        <v>7183.69</v>
      </c>
      <c r="CW7" s="31" t="s">
        <v>119</v>
      </c>
      <c r="CX7" s="32"/>
      <c r="CY7" s="33">
        <v>7183.69</v>
      </c>
      <c r="CZ7" s="31" t="s">
        <v>119</v>
      </c>
      <c r="DA7" s="32"/>
      <c r="DB7" s="33">
        <v>7183.69</v>
      </c>
      <c r="DE7" s="76" t="s">
        <v>119</v>
      </c>
      <c r="DF7" s="77"/>
      <c r="DG7" s="78">
        <v>8072</v>
      </c>
      <c r="DH7" s="76" t="s">
        <v>119</v>
      </c>
      <c r="DI7" s="77"/>
      <c r="DJ7" s="78">
        <v>8072</v>
      </c>
      <c r="DK7" s="76" t="s">
        <v>119</v>
      </c>
      <c r="DL7" s="77"/>
      <c r="DM7" s="78">
        <v>8072</v>
      </c>
      <c r="DN7" s="76" t="s">
        <v>119</v>
      </c>
      <c r="DO7" s="77"/>
      <c r="DP7" s="78">
        <v>8072</v>
      </c>
      <c r="DQ7" s="76" t="s">
        <v>119</v>
      </c>
      <c r="DR7" s="77"/>
      <c r="DS7" s="78">
        <v>8072</v>
      </c>
      <c r="DT7" s="76" t="s">
        <v>119</v>
      </c>
      <c r="DU7" s="77"/>
      <c r="DV7" s="78">
        <v>8072</v>
      </c>
      <c r="DW7" s="76" t="s">
        <v>119</v>
      </c>
      <c r="DX7" s="77"/>
      <c r="DY7" s="78">
        <v>8072</v>
      </c>
      <c r="DZ7" s="76" t="s">
        <v>119</v>
      </c>
      <c r="EA7" s="77"/>
      <c r="EB7" s="78">
        <v>8072</v>
      </c>
      <c r="EC7" s="76" t="s">
        <v>119</v>
      </c>
      <c r="ED7" s="77"/>
      <c r="EE7" s="78">
        <v>8072</v>
      </c>
      <c r="EF7" s="76" t="s">
        <v>119</v>
      </c>
      <c r="EG7" s="77"/>
      <c r="EH7" s="78">
        <v>8072</v>
      </c>
      <c r="EI7" s="76" t="s">
        <v>119</v>
      </c>
      <c r="EJ7" s="77"/>
      <c r="EK7" s="78">
        <v>8072</v>
      </c>
      <c r="EL7" s="76" t="s">
        <v>119</v>
      </c>
      <c r="EM7" s="77"/>
      <c r="EN7" s="78">
        <v>8072</v>
      </c>
      <c r="EO7" s="78"/>
      <c r="EP7" s="78"/>
      <c r="EQ7" s="92" t="s">
        <v>119</v>
      </c>
      <c r="ER7" s="77"/>
      <c r="ES7" s="149">
        <v>8822.24</v>
      </c>
      <c r="ET7" s="92" t="s">
        <v>119</v>
      </c>
      <c r="EU7" s="77"/>
      <c r="EV7" s="149">
        <v>8822.24</v>
      </c>
      <c r="EW7" s="92" t="s">
        <v>119</v>
      </c>
      <c r="EX7" s="77"/>
      <c r="EY7" s="149">
        <v>8822.24</v>
      </c>
      <c r="EZ7" s="92" t="s">
        <v>119</v>
      </c>
      <c r="FA7" s="77"/>
      <c r="FB7" s="149">
        <v>8822.24</v>
      </c>
      <c r="FC7" s="92" t="s">
        <v>119</v>
      </c>
      <c r="FD7" s="77"/>
      <c r="FE7" s="149">
        <v>8822.24</v>
      </c>
      <c r="FF7" s="92" t="s">
        <v>119</v>
      </c>
      <c r="FG7" s="77"/>
      <c r="FH7" s="149">
        <v>8822.24</v>
      </c>
      <c r="FI7" s="92" t="s">
        <v>119</v>
      </c>
      <c r="FJ7" s="77"/>
      <c r="FK7" s="149">
        <v>8822.24</v>
      </c>
      <c r="FL7" s="92" t="s">
        <v>119</v>
      </c>
      <c r="FM7" s="77"/>
      <c r="FN7" s="149">
        <v>8822.24</v>
      </c>
      <c r="FO7" s="92" t="s">
        <v>119</v>
      </c>
      <c r="FP7" s="77"/>
      <c r="FQ7" s="149">
        <v>8822.24</v>
      </c>
      <c r="FR7" s="92" t="s">
        <v>119</v>
      </c>
      <c r="FS7" s="77"/>
      <c r="FT7" s="149">
        <v>8822.24</v>
      </c>
      <c r="FU7" s="92" t="s">
        <v>119</v>
      </c>
      <c r="FV7" s="77"/>
      <c r="FW7" s="149">
        <v>8822.24</v>
      </c>
      <c r="FX7" s="92" t="s">
        <v>119</v>
      </c>
      <c r="FY7" s="77"/>
      <c r="FZ7" s="149">
        <v>8822.24</v>
      </c>
      <c r="GC7" s="10">
        <v>2050.94</v>
      </c>
    </row>
    <row r="8" spans="1:182" ht="22.5" customHeight="1">
      <c r="A8" s="11"/>
      <c r="B8" s="13" t="s">
        <v>16</v>
      </c>
      <c r="C8" s="14">
        <f>SUM(C9:C13)</f>
        <v>926.9300000000001</v>
      </c>
      <c r="D8" s="13" t="s">
        <v>16</v>
      </c>
      <c r="E8" s="14">
        <f>SUM(E9:E13)</f>
        <v>926.9300000000001</v>
      </c>
      <c r="F8" s="13" t="s">
        <v>16</v>
      </c>
      <c r="G8" s="14">
        <f>SUM(G9:G13)</f>
        <v>926.9300000000001</v>
      </c>
      <c r="H8" s="13" t="s">
        <v>16</v>
      </c>
      <c r="I8" s="14">
        <f>SUM(I9:I13)</f>
        <v>926.9300000000001</v>
      </c>
      <c r="J8" s="13" t="s">
        <v>16</v>
      </c>
      <c r="K8" s="14">
        <f>SUM(K9:K13)</f>
        <v>926.9300000000001</v>
      </c>
      <c r="L8" s="13" t="s">
        <v>16</v>
      </c>
      <c r="M8" s="14">
        <f>SUM(M9:M13)</f>
        <v>926.9300000000001</v>
      </c>
      <c r="N8" s="13" t="s">
        <v>16</v>
      </c>
      <c r="O8" s="14">
        <f>SUM(O9:O13)</f>
        <v>926.9300000000001</v>
      </c>
      <c r="P8" s="13" t="s">
        <v>16</v>
      </c>
      <c r="Q8" s="14">
        <f>SUM(Q9:Q13)</f>
        <v>926.9300000000001</v>
      </c>
      <c r="R8" s="13" t="s">
        <v>16</v>
      </c>
      <c r="S8" s="15">
        <f aca="true" t="shared" si="0" ref="S8:S34">C8+E8+G8+I8+K8+M8+O8+Q8</f>
        <v>7415.440000000001</v>
      </c>
      <c r="T8" s="31" t="s">
        <v>4</v>
      </c>
      <c r="U8" s="34" t="s">
        <v>110</v>
      </c>
      <c r="V8" s="33">
        <v>127.61</v>
      </c>
      <c r="W8" s="32" t="s">
        <v>54</v>
      </c>
      <c r="X8" s="35" t="s">
        <v>55</v>
      </c>
      <c r="Y8" s="45">
        <v>346.33</v>
      </c>
      <c r="Z8" s="32" t="s">
        <v>68</v>
      </c>
      <c r="AA8" s="35" t="s">
        <v>69</v>
      </c>
      <c r="AB8" s="35">
        <v>824.03</v>
      </c>
      <c r="AC8" s="55" t="s">
        <v>84</v>
      </c>
      <c r="AD8" s="55" t="s">
        <v>85</v>
      </c>
      <c r="AE8" s="55">
        <v>655.25</v>
      </c>
      <c r="AF8" s="55"/>
      <c r="AG8" s="31" t="s">
        <v>92</v>
      </c>
      <c r="AH8" s="31" t="s">
        <v>93</v>
      </c>
      <c r="AI8" s="35">
        <f>1370.18/9</f>
        <v>152.24222222222224</v>
      </c>
      <c r="AJ8" s="31" t="s">
        <v>111</v>
      </c>
      <c r="AK8" s="34" t="s">
        <v>112</v>
      </c>
      <c r="AL8" s="33">
        <v>696.7</v>
      </c>
      <c r="AM8" s="31" t="s">
        <v>238</v>
      </c>
      <c r="AN8" s="34" t="s">
        <v>121</v>
      </c>
      <c r="AO8" s="33">
        <v>424.29</v>
      </c>
      <c r="AP8" s="31" t="s">
        <v>137</v>
      </c>
      <c r="AQ8" s="34" t="s">
        <v>138</v>
      </c>
      <c r="AR8" s="33">
        <v>1724.18</v>
      </c>
      <c r="AS8" s="31" t="s">
        <v>146</v>
      </c>
      <c r="AT8" s="32" t="s">
        <v>147</v>
      </c>
      <c r="AU8" s="33">
        <v>82.48</v>
      </c>
      <c r="AV8" s="31" t="s">
        <v>168</v>
      </c>
      <c r="AW8" s="32" t="s">
        <v>169</v>
      </c>
      <c r="AX8" s="33">
        <v>166.71</v>
      </c>
      <c r="AY8" s="31" t="s">
        <v>191</v>
      </c>
      <c r="AZ8" s="31" t="s">
        <v>190</v>
      </c>
      <c r="BA8" s="33">
        <v>307.64</v>
      </c>
      <c r="BB8" s="31" t="s">
        <v>182</v>
      </c>
      <c r="BC8" s="34" t="s">
        <v>183</v>
      </c>
      <c r="BD8" s="33">
        <v>141.46</v>
      </c>
      <c r="BE8" s="31" t="s">
        <v>215</v>
      </c>
      <c r="BF8" s="34" t="s">
        <v>216</v>
      </c>
      <c r="BG8" s="33">
        <v>541.39</v>
      </c>
      <c r="BH8" s="31" t="s">
        <v>224</v>
      </c>
      <c r="BI8" s="34" t="s">
        <v>225</v>
      </c>
      <c r="BJ8" s="33">
        <v>338.76</v>
      </c>
      <c r="BK8" s="31" t="s">
        <v>229</v>
      </c>
      <c r="BL8" s="34" t="s">
        <v>230</v>
      </c>
      <c r="BM8" s="33">
        <v>387.88</v>
      </c>
      <c r="BN8" s="31" t="s">
        <v>222</v>
      </c>
      <c r="BO8" s="34" t="s">
        <v>233</v>
      </c>
      <c r="BP8" s="33">
        <v>1064.66</v>
      </c>
      <c r="BS8" s="31" t="s">
        <v>53</v>
      </c>
      <c r="BT8" s="68"/>
      <c r="BU8" s="68">
        <v>10573.17</v>
      </c>
      <c r="BV8" s="31" t="s">
        <v>53</v>
      </c>
      <c r="BW8" s="68"/>
      <c r="BX8" s="68">
        <v>10573.17</v>
      </c>
      <c r="BY8" s="31" t="s">
        <v>53</v>
      </c>
      <c r="BZ8" s="68"/>
      <c r="CA8" s="68">
        <v>10573.17</v>
      </c>
      <c r="CB8" s="31" t="s">
        <v>53</v>
      </c>
      <c r="CC8" s="68"/>
      <c r="CD8" s="68">
        <v>10573.17</v>
      </c>
      <c r="CE8" s="31" t="s">
        <v>53</v>
      </c>
      <c r="CF8" s="68"/>
      <c r="CG8" s="68">
        <v>10573.17</v>
      </c>
      <c r="CH8" s="31" t="s">
        <v>53</v>
      </c>
      <c r="CI8" s="68"/>
      <c r="CJ8" s="68">
        <v>10573.17</v>
      </c>
      <c r="CK8" s="31" t="s">
        <v>53</v>
      </c>
      <c r="CL8" s="68"/>
      <c r="CM8" s="68">
        <v>10573.17</v>
      </c>
      <c r="CN8" s="31" t="s">
        <v>53</v>
      </c>
      <c r="CO8" s="68"/>
      <c r="CP8" s="68">
        <v>10573.17</v>
      </c>
      <c r="CQ8" s="31" t="s">
        <v>53</v>
      </c>
      <c r="CR8" s="68"/>
      <c r="CS8" s="68">
        <v>10573.17</v>
      </c>
      <c r="CT8" s="31" t="s">
        <v>53</v>
      </c>
      <c r="CU8" s="68"/>
      <c r="CV8" s="68">
        <v>10573.17</v>
      </c>
      <c r="CW8" s="31" t="s">
        <v>53</v>
      </c>
      <c r="CX8" s="68"/>
      <c r="CY8" s="68">
        <v>10573.17</v>
      </c>
      <c r="CZ8" s="31" t="s">
        <v>53</v>
      </c>
      <c r="DA8" s="68"/>
      <c r="DB8" s="68">
        <v>10573.17</v>
      </c>
      <c r="DE8" s="76" t="s">
        <v>53</v>
      </c>
      <c r="DF8" s="79"/>
      <c r="DG8" s="79">
        <v>10003.1</v>
      </c>
      <c r="DH8" s="76" t="s">
        <v>53</v>
      </c>
      <c r="DI8" s="79"/>
      <c r="DJ8" s="79">
        <v>10003.1</v>
      </c>
      <c r="DK8" s="76" t="s">
        <v>53</v>
      </c>
      <c r="DL8" s="79"/>
      <c r="DM8" s="79">
        <v>10003.1</v>
      </c>
      <c r="DN8" s="76" t="s">
        <v>53</v>
      </c>
      <c r="DO8" s="79"/>
      <c r="DP8" s="79">
        <v>10003.1</v>
      </c>
      <c r="DQ8" s="76" t="s">
        <v>53</v>
      </c>
      <c r="DR8" s="79"/>
      <c r="DS8" s="79">
        <v>10003.1</v>
      </c>
      <c r="DT8" s="76" t="s">
        <v>53</v>
      </c>
      <c r="DU8" s="79"/>
      <c r="DV8" s="79">
        <v>10003.1</v>
      </c>
      <c r="DW8" s="76" t="s">
        <v>53</v>
      </c>
      <c r="DX8" s="79"/>
      <c r="DY8" s="79">
        <v>10003.1</v>
      </c>
      <c r="DZ8" s="76" t="s">
        <v>53</v>
      </c>
      <c r="EA8" s="79"/>
      <c r="EB8" s="79">
        <v>10003.1</v>
      </c>
      <c r="EC8" s="76" t="s">
        <v>53</v>
      </c>
      <c r="ED8" s="79"/>
      <c r="EE8" s="79">
        <v>10003.1</v>
      </c>
      <c r="EF8" s="76" t="s">
        <v>53</v>
      </c>
      <c r="EG8" s="79"/>
      <c r="EH8" s="79">
        <v>10003.1</v>
      </c>
      <c r="EI8" s="76" t="s">
        <v>53</v>
      </c>
      <c r="EJ8" s="79"/>
      <c r="EK8" s="79">
        <v>10003.1</v>
      </c>
      <c r="EL8" s="76" t="s">
        <v>53</v>
      </c>
      <c r="EM8" s="79"/>
      <c r="EN8" s="79">
        <v>10003.1</v>
      </c>
      <c r="EO8" s="79"/>
      <c r="EP8" s="79"/>
      <c r="EQ8" s="92" t="s">
        <v>53</v>
      </c>
      <c r="ER8" s="79"/>
      <c r="ES8" s="127">
        <v>12320.42</v>
      </c>
      <c r="ET8" s="92" t="s">
        <v>53</v>
      </c>
      <c r="EU8" s="79"/>
      <c r="EV8" s="127">
        <v>12320.42</v>
      </c>
      <c r="EW8" s="92" t="s">
        <v>53</v>
      </c>
      <c r="EX8" s="79"/>
      <c r="EY8" s="127">
        <v>12320.42</v>
      </c>
      <c r="EZ8" s="92" t="s">
        <v>53</v>
      </c>
      <c r="FA8" s="79"/>
      <c r="FB8" s="127">
        <v>12320.42</v>
      </c>
      <c r="FC8" s="92" t="s">
        <v>53</v>
      </c>
      <c r="FD8" s="79"/>
      <c r="FE8" s="127">
        <v>12320.42</v>
      </c>
      <c r="FF8" s="92" t="s">
        <v>53</v>
      </c>
      <c r="FG8" s="79"/>
      <c r="FH8" s="127">
        <v>12320.42</v>
      </c>
      <c r="FI8" s="92" t="s">
        <v>53</v>
      </c>
      <c r="FJ8" s="79"/>
      <c r="FK8" s="127">
        <v>12320.42</v>
      </c>
      <c r="FL8" s="92" t="s">
        <v>53</v>
      </c>
      <c r="FM8" s="79"/>
      <c r="FN8" s="127">
        <v>12320.42</v>
      </c>
      <c r="FO8" s="92" t="s">
        <v>53</v>
      </c>
      <c r="FP8" s="79"/>
      <c r="FQ8" s="127">
        <v>12320.42</v>
      </c>
      <c r="FR8" s="92" t="s">
        <v>53</v>
      </c>
      <c r="FS8" s="79"/>
      <c r="FT8" s="127">
        <v>12320.42</v>
      </c>
      <c r="FU8" s="92" t="s">
        <v>53</v>
      </c>
      <c r="FV8" s="79"/>
      <c r="FW8" s="127">
        <v>12320.42</v>
      </c>
      <c r="FX8" s="92" t="s">
        <v>53</v>
      </c>
      <c r="FY8" s="79"/>
      <c r="FZ8" s="127">
        <v>12320.42</v>
      </c>
    </row>
    <row r="9" spans="1:185" ht="14.25" customHeight="1">
      <c r="A9" s="13"/>
      <c r="B9" s="13" t="s">
        <v>16</v>
      </c>
      <c r="C9" s="16">
        <v>733.82</v>
      </c>
      <c r="D9" s="13" t="s">
        <v>16</v>
      </c>
      <c r="E9" s="16">
        <v>733.82</v>
      </c>
      <c r="F9" s="13" t="s">
        <v>16</v>
      </c>
      <c r="G9" s="16">
        <v>733.82</v>
      </c>
      <c r="H9" s="13" t="s">
        <v>16</v>
      </c>
      <c r="I9" s="16">
        <v>733.82</v>
      </c>
      <c r="J9" s="13" t="s">
        <v>16</v>
      </c>
      <c r="K9" s="16">
        <v>733.82</v>
      </c>
      <c r="L9" s="13" t="s">
        <v>16</v>
      </c>
      <c r="M9" s="16">
        <v>733.82</v>
      </c>
      <c r="N9" s="13" t="s">
        <v>16</v>
      </c>
      <c r="O9" s="16">
        <v>733.82</v>
      </c>
      <c r="P9" s="13" t="s">
        <v>16</v>
      </c>
      <c r="Q9" s="16">
        <v>733.82</v>
      </c>
      <c r="R9" s="13" t="s">
        <v>16</v>
      </c>
      <c r="S9" s="15">
        <f t="shared" si="0"/>
        <v>5870.5599999999995</v>
      </c>
      <c r="T9" s="13" t="s">
        <v>6</v>
      </c>
      <c r="U9" s="35"/>
      <c r="V9" s="35">
        <v>733.82</v>
      </c>
      <c r="W9" s="36" t="s">
        <v>56</v>
      </c>
      <c r="X9" s="35" t="s">
        <v>57</v>
      </c>
      <c r="Y9" s="46">
        <v>721.03</v>
      </c>
      <c r="Z9" s="36" t="s">
        <v>70</v>
      </c>
      <c r="AA9" s="35" t="s">
        <v>71</v>
      </c>
      <c r="AB9" s="52">
        <v>174.37</v>
      </c>
      <c r="AC9" s="32" t="s">
        <v>78</v>
      </c>
      <c r="AD9" s="35" t="s">
        <v>86</v>
      </c>
      <c r="AE9" s="35">
        <v>354.77</v>
      </c>
      <c r="AF9" s="35"/>
      <c r="AG9" s="32" t="s">
        <v>95</v>
      </c>
      <c r="AH9" s="35" t="s">
        <v>96</v>
      </c>
      <c r="AI9" s="35">
        <v>324.68</v>
      </c>
      <c r="AJ9" s="32" t="s">
        <v>18</v>
      </c>
      <c r="AK9" s="35" t="s">
        <v>113</v>
      </c>
      <c r="AL9" s="35">
        <v>354.77</v>
      </c>
      <c r="AM9" s="32" t="s">
        <v>120</v>
      </c>
      <c r="AN9" s="35" t="s">
        <v>122</v>
      </c>
      <c r="AO9" s="35">
        <v>410.14</v>
      </c>
      <c r="AP9" s="32" t="s">
        <v>139</v>
      </c>
      <c r="AQ9" s="35" t="s">
        <v>140</v>
      </c>
      <c r="AR9" s="35">
        <v>406.62</v>
      </c>
      <c r="AS9" s="32" t="s">
        <v>148</v>
      </c>
      <c r="AT9" s="35" t="s">
        <v>149</v>
      </c>
      <c r="AU9" s="35">
        <v>2446.34</v>
      </c>
      <c r="AV9" s="32" t="s">
        <v>170</v>
      </c>
      <c r="AW9" s="35" t="s">
        <v>171</v>
      </c>
      <c r="AX9" s="35">
        <v>70.65</v>
      </c>
      <c r="AY9" s="36" t="s">
        <v>192</v>
      </c>
      <c r="AZ9" s="31" t="s">
        <v>193</v>
      </c>
      <c r="BA9" s="37">
        <v>160.88</v>
      </c>
      <c r="BB9" s="36" t="s">
        <v>185</v>
      </c>
      <c r="BC9" s="35" t="s">
        <v>184</v>
      </c>
      <c r="BD9" s="37">
        <v>70.65</v>
      </c>
      <c r="BE9" s="36" t="s">
        <v>220</v>
      </c>
      <c r="BF9" s="35" t="s">
        <v>221</v>
      </c>
      <c r="BG9" s="37">
        <v>677.52</v>
      </c>
      <c r="BH9" s="36" t="s">
        <v>226</v>
      </c>
      <c r="BI9" s="35" t="s">
        <v>227</v>
      </c>
      <c r="BJ9" s="37">
        <v>4000.48</v>
      </c>
      <c r="BK9" s="69"/>
      <c r="BL9" s="70"/>
      <c r="BM9" s="37"/>
      <c r="BN9" s="36" t="s">
        <v>234</v>
      </c>
      <c r="BO9" s="35" t="s">
        <v>233</v>
      </c>
      <c r="BP9" s="37">
        <v>96.97</v>
      </c>
      <c r="BS9" s="36" t="s">
        <v>206</v>
      </c>
      <c r="BT9" s="35"/>
      <c r="BU9" s="37">
        <v>115.87</v>
      </c>
      <c r="BV9" s="36" t="s">
        <v>257</v>
      </c>
      <c r="BW9" s="35" t="s">
        <v>258</v>
      </c>
      <c r="BX9" s="37">
        <v>1752.44</v>
      </c>
      <c r="BY9" s="36" t="s">
        <v>267</v>
      </c>
      <c r="BZ9" s="35" t="s">
        <v>268</v>
      </c>
      <c r="CA9" s="37">
        <v>2040.75</v>
      </c>
      <c r="CB9" s="36" t="s">
        <v>194</v>
      </c>
      <c r="CC9" s="35" t="s">
        <v>280</v>
      </c>
      <c r="CD9" s="37">
        <v>160.02</v>
      </c>
      <c r="CE9" s="31" t="s">
        <v>293</v>
      </c>
      <c r="CF9" s="37" t="s">
        <v>294</v>
      </c>
      <c r="CG9" s="56">
        <v>133</v>
      </c>
      <c r="CH9" s="31" t="s">
        <v>297</v>
      </c>
      <c r="CI9" s="31" t="s">
        <v>298</v>
      </c>
      <c r="CJ9" s="35">
        <v>2144.88</v>
      </c>
      <c r="CK9" s="31" t="s">
        <v>305</v>
      </c>
      <c r="CL9" s="31" t="s">
        <v>306</v>
      </c>
      <c r="CM9" s="35">
        <v>376.5</v>
      </c>
      <c r="CN9" s="36" t="s">
        <v>312</v>
      </c>
      <c r="CO9" s="35" t="s">
        <v>313</v>
      </c>
      <c r="CP9" s="37">
        <v>387.88</v>
      </c>
      <c r="CQ9" s="36" t="s">
        <v>321</v>
      </c>
      <c r="CR9" s="35" t="s">
        <v>322</v>
      </c>
      <c r="CS9" s="37">
        <v>1003.97</v>
      </c>
      <c r="CT9" s="36" t="s">
        <v>312</v>
      </c>
      <c r="CU9" s="35" t="s">
        <v>328</v>
      </c>
      <c r="CV9" s="37">
        <v>387.88</v>
      </c>
      <c r="CW9" s="31" t="s">
        <v>307</v>
      </c>
      <c r="CX9" s="37" t="s">
        <v>332</v>
      </c>
      <c r="CY9" s="56">
        <v>1154.2</v>
      </c>
      <c r="CZ9" s="31" t="s">
        <v>334</v>
      </c>
      <c r="DA9" s="37" t="s">
        <v>335</v>
      </c>
      <c r="DB9" s="56">
        <v>1951</v>
      </c>
      <c r="DE9" s="76" t="s">
        <v>340</v>
      </c>
      <c r="DF9" s="80" t="s">
        <v>341</v>
      </c>
      <c r="DG9" s="79">
        <v>831.25</v>
      </c>
      <c r="DH9" s="76" t="s">
        <v>323</v>
      </c>
      <c r="DI9" s="80" t="s">
        <v>353</v>
      </c>
      <c r="DJ9" s="79">
        <v>2121.26</v>
      </c>
      <c r="DK9" s="76" t="s">
        <v>356</v>
      </c>
      <c r="DL9" s="80" t="s">
        <v>357</v>
      </c>
      <c r="DM9" s="79">
        <v>1194.46</v>
      </c>
      <c r="DN9" s="76"/>
      <c r="DO9" s="80"/>
      <c r="DP9" s="81"/>
      <c r="DQ9" s="76" t="s">
        <v>368</v>
      </c>
      <c r="DR9" s="80" t="s">
        <v>369</v>
      </c>
      <c r="DS9" s="81">
        <v>531.92</v>
      </c>
      <c r="DT9" s="76" t="s">
        <v>314</v>
      </c>
      <c r="DU9" s="80" t="s">
        <v>376</v>
      </c>
      <c r="DV9" s="80">
        <v>366.32</v>
      </c>
      <c r="DW9" s="76" t="s">
        <v>380</v>
      </c>
      <c r="DX9" s="80" t="s">
        <v>381</v>
      </c>
      <c r="DY9" s="80">
        <v>3000</v>
      </c>
      <c r="DZ9" s="76" t="s">
        <v>388</v>
      </c>
      <c r="EA9" s="80" t="s">
        <v>389</v>
      </c>
      <c r="EB9" s="80">
        <v>64.06</v>
      </c>
      <c r="EC9" s="76" t="s">
        <v>430</v>
      </c>
      <c r="ED9" s="80" t="s">
        <v>398</v>
      </c>
      <c r="EE9" s="80">
        <v>4524.6</v>
      </c>
      <c r="EF9" s="76" t="s">
        <v>401</v>
      </c>
      <c r="EG9" s="80" t="s">
        <v>402</v>
      </c>
      <c r="EH9" s="80">
        <v>64.06</v>
      </c>
      <c r="EI9" s="76" t="s">
        <v>413</v>
      </c>
      <c r="EJ9" s="80" t="s">
        <v>414</v>
      </c>
      <c r="EK9" s="80">
        <v>332.5</v>
      </c>
      <c r="EL9" s="76" t="s">
        <v>18</v>
      </c>
      <c r="EM9" s="80" t="s">
        <v>420</v>
      </c>
      <c r="EN9" s="80">
        <v>205.33</v>
      </c>
      <c r="EO9" s="80"/>
      <c r="EP9" s="80"/>
      <c r="EQ9" s="75" t="s">
        <v>302</v>
      </c>
      <c r="ER9" s="80"/>
      <c r="ES9" s="128">
        <v>7640.69</v>
      </c>
      <c r="ET9" s="75" t="s">
        <v>302</v>
      </c>
      <c r="EU9" s="80"/>
      <c r="EV9" s="128">
        <v>7640.69</v>
      </c>
      <c r="EW9" s="75" t="s">
        <v>302</v>
      </c>
      <c r="EX9" s="80"/>
      <c r="EY9" s="128">
        <v>7640.69</v>
      </c>
      <c r="EZ9" s="75" t="s">
        <v>302</v>
      </c>
      <c r="FA9" s="80"/>
      <c r="FB9" s="128">
        <v>7640.69</v>
      </c>
      <c r="FC9" s="93" t="s">
        <v>302</v>
      </c>
      <c r="FD9" s="80"/>
      <c r="FE9" s="128">
        <v>7640.69</v>
      </c>
      <c r="FF9" s="94" t="s">
        <v>302</v>
      </c>
      <c r="FG9" s="80"/>
      <c r="FH9" s="128">
        <v>7640.69</v>
      </c>
      <c r="FI9" s="95" t="s">
        <v>302</v>
      </c>
      <c r="FJ9" s="80"/>
      <c r="FK9" s="128">
        <v>7640.69</v>
      </c>
      <c r="FL9" s="96" t="s">
        <v>302</v>
      </c>
      <c r="FM9" s="80"/>
      <c r="FN9" s="128">
        <v>7640.69</v>
      </c>
      <c r="FO9" s="97" t="s">
        <v>302</v>
      </c>
      <c r="FP9" s="80"/>
      <c r="FQ9" s="128">
        <v>7640.69</v>
      </c>
      <c r="FR9" s="100" t="s">
        <v>302</v>
      </c>
      <c r="FS9" s="80"/>
      <c r="FT9" s="128">
        <v>7640.69</v>
      </c>
      <c r="FU9" s="129" t="s">
        <v>302</v>
      </c>
      <c r="FV9" s="80"/>
      <c r="FW9" s="128">
        <v>7640.69</v>
      </c>
      <c r="FX9" s="131" t="s">
        <v>302</v>
      </c>
      <c r="FY9" s="80"/>
      <c r="FZ9" s="128">
        <v>7640.69</v>
      </c>
      <c r="GC9" s="10">
        <v>1776.26</v>
      </c>
    </row>
    <row r="10" spans="1:185" ht="13.5" customHeight="1">
      <c r="A10" s="13"/>
      <c r="B10" s="13"/>
      <c r="C10" s="16"/>
      <c r="D10" s="13"/>
      <c r="E10" s="16"/>
      <c r="F10" s="13"/>
      <c r="G10" s="16"/>
      <c r="H10" s="13"/>
      <c r="I10" s="16"/>
      <c r="J10" s="13"/>
      <c r="K10" s="16"/>
      <c r="L10" s="13"/>
      <c r="M10" s="16"/>
      <c r="N10" s="13"/>
      <c r="O10" s="16"/>
      <c r="P10" s="13"/>
      <c r="Q10" s="16"/>
      <c r="R10" s="13"/>
      <c r="S10" s="15">
        <f t="shared" si="0"/>
        <v>0</v>
      </c>
      <c r="T10" s="13" t="s">
        <v>24</v>
      </c>
      <c r="U10" s="35"/>
      <c r="V10" s="52"/>
      <c r="W10" s="36" t="s">
        <v>58</v>
      </c>
      <c r="X10" s="35" t="s">
        <v>59</v>
      </c>
      <c r="Y10" s="46">
        <v>721.02</v>
      </c>
      <c r="Z10" s="36" t="s">
        <v>72</v>
      </c>
      <c r="AA10" s="35" t="s">
        <v>73</v>
      </c>
      <c r="AB10" s="52">
        <v>693.7</v>
      </c>
      <c r="AC10" s="36" t="s">
        <v>68</v>
      </c>
      <c r="AD10" s="35" t="s">
        <v>87</v>
      </c>
      <c r="AE10" s="52">
        <f>5897.26/7</f>
        <v>842.4657142857143</v>
      </c>
      <c r="AF10" s="52"/>
      <c r="AG10" s="55" t="s">
        <v>97</v>
      </c>
      <c r="AH10" s="55" t="s">
        <v>98</v>
      </c>
      <c r="AI10" s="56">
        <f>2948.63/9</f>
        <v>327.6255555555556</v>
      </c>
      <c r="AJ10" s="31" t="s">
        <v>114</v>
      </c>
      <c r="AK10" s="31" t="s">
        <v>115</v>
      </c>
      <c r="AL10" s="31">
        <v>2801.7</v>
      </c>
      <c r="AM10" s="31" t="s">
        <v>239</v>
      </c>
      <c r="AN10" s="31" t="s">
        <v>240</v>
      </c>
      <c r="AO10" s="31">
        <v>7177.17</v>
      </c>
      <c r="AP10" s="31" t="s">
        <v>141</v>
      </c>
      <c r="AQ10" s="31" t="s">
        <v>142</v>
      </c>
      <c r="AR10" s="31">
        <v>274.03</v>
      </c>
      <c r="AS10" s="31" t="s">
        <v>150</v>
      </c>
      <c r="AT10" s="31" t="s">
        <v>151</v>
      </c>
      <c r="AU10" s="31">
        <v>685.09</v>
      </c>
      <c r="AV10" s="31" t="s">
        <v>170</v>
      </c>
      <c r="AW10" s="31" t="s">
        <v>172</v>
      </c>
      <c r="AX10" s="31">
        <v>70.65</v>
      </c>
      <c r="AY10" s="31" t="s">
        <v>194</v>
      </c>
      <c r="AZ10" s="31" t="s">
        <v>195</v>
      </c>
      <c r="BA10" s="31">
        <v>123.58</v>
      </c>
      <c r="BB10" s="31" t="s">
        <v>186</v>
      </c>
      <c r="BC10" s="31" t="s">
        <v>187</v>
      </c>
      <c r="BD10" s="31">
        <v>141.3</v>
      </c>
      <c r="BE10" s="36" t="s">
        <v>222</v>
      </c>
      <c r="BF10" s="31" t="s">
        <v>223</v>
      </c>
      <c r="BG10" s="37">
        <f>1064.66/2</f>
        <v>532.33</v>
      </c>
      <c r="BH10" s="31" t="s">
        <v>222</v>
      </c>
      <c r="BI10" s="31" t="s">
        <v>228</v>
      </c>
      <c r="BJ10" s="31">
        <v>1596.99</v>
      </c>
      <c r="BK10" s="71"/>
      <c r="BL10" s="71"/>
      <c r="BM10" s="31"/>
      <c r="BN10" s="31" t="s">
        <v>222</v>
      </c>
      <c r="BO10" s="31" t="s">
        <v>235</v>
      </c>
      <c r="BP10" s="31">
        <v>1064.66</v>
      </c>
      <c r="BS10" s="31" t="s">
        <v>156</v>
      </c>
      <c r="BT10" s="34"/>
      <c r="BU10" s="33">
        <v>932.67</v>
      </c>
      <c r="BV10" s="31" t="s">
        <v>156</v>
      </c>
      <c r="BW10" s="34"/>
      <c r="BX10" s="33">
        <v>932.67</v>
      </c>
      <c r="BY10" s="31" t="s">
        <v>156</v>
      </c>
      <c r="BZ10" s="34"/>
      <c r="CA10" s="33">
        <v>932.67</v>
      </c>
      <c r="CB10" s="31" t="s">
        <v>156</v>
      </c>
      <c r="CC10" s="34"/>
      <c r="CD10" s="33">
        <v>932.67</v>
      </c>
      <c r="CE10" s="31" t="s">
        <v>156</v>
      </c>
      <c r="CF10" s="34"/>
      <c r="CG10" s="33">
        <v>932.67</v>
      </c>
      <c r="CH10" s="31" t="s">
        <v>156</v>
      </c>
      <c r="CI10" s="34"/>
      <c r="CJ10" s="33">
        <v>932.67</v>
      </c>
      <c r="CK10" s="31" t="s">
        <v>156</v>
      </c>
      <c r="CL10" s="34"/>
      <c r="CM10" s="33">
        <v>932.67</v>
      </c>
      <c r="CN10" s="31" t="s">
        <v>156</v>
      </c>
      <c r="CO10" s="34"/>
      <c r="CP10" s="33">
        <v>932.67</v>
      </c>
      <c r="CQ10" s="31" t="s">
        <v>156</v>
      </c>
      <c r="CR10" s="34"/>
      <c r="CS10" s="33">
        <v>932.67</v>
      </c>
      <c r="CT10" s="31" t="s">
        <v>156</v>
      </c>
      <c r="CU10" s="34"/>
      <c r="CV10" s="33">
        <v>932.67</v>
      </c>
      <c r="CW10" s="31" t="s">
        <v>156</v>
      </c>
      <c r="CX10" s="34"/>
      <c r="CY10" s="33">
        <v>932.67</v>
      </c>
      <c r="CZ10" s="31" t="s">
        <v>156</v>
      </c>
      <c r="DA10" s="34"/>
      <c r="DB10" s="33">
        <v>932.67</v>
      </c>
      <c r="DE10" s="76" t="s">
        <v>156</v>
      </c>
      <c r="DF10" s="82"/>
      <c r="DG10" s="78">
        <v>1042.79</v>
      </c>
      <c r="DH10" s="76" t="s">
        <v>156</v>
      </c>
      <c r="DI10" s="82"/>
      <c r="DJ10" s="78">
        <v>1042.79</v>
      </c>
      <c r="DK10" s="76" t="s">
        <v>156</v>
      </c>
      <c r="DL10" s="82"/>
      <c r="DM10" s="78">
        <v>1042.79</v>
      </c>
      <c r="DN10" s="76" t="s">
        <v>156</v>
      </c>
      <c r="DO10" s="82"/>
      <c r="DP10" s="78">
        <v>1042.79</v>
      </c>
      <c r="DQ10" s="76" t="s">
        <v>156</v>
      </c>
      <c r="DR10" s="82"/>
      <c r="DS10" s="78">
        <v>1042.79</v>
      </c>
      <c r="DT10" s="76" t="s">
        <v>156</v>
      </c>
      <c r="DU10" s="82"/>
      <c r="DV10" s="78">
        <v>1042.79</v>
      </c>
      <c r="DW10" s="76" t="s">
        <v>156</v>
      </c>
      <c r="DX10" s="82"/>
      <c r="DY10" s="78">
        <v>1042.79</v>
      </c>
      <c r="DZ10" s="76" t="s">
        <v>156</v>
      </c>
      <c r="EA10" s="82"/>
      <c r="EB10" s="78">
        <v>1042.79</v>
      </c>
      <c r="EC10" s="76" t="s">
        <v>156</v>
      </c>
      <c r="ED10" s="82"/>
      <c r="EE10" s="78">
        <v>1042.79</v>
      </c>
      <c r="EF10" s="76" t="s">
        <v>156</v>
      </c>
      <c r="EG10" s="82"/>
      <c r="EH10" s="78">
        <v>1042.79</v>
      </c>
      <c r="EI10" s="76" t="s">
        <v>156</v>
      </c>
      <c r="EJ10" s="82"/>
      <c r="EK10" s="78">
        <v>1042.79</v>
      </c>
      <c r="EL10" s="76" t="s">
        <v>156</v>
      </c>
      <c r="EM10" s="82"/>
      <c r="EN10" s="78">
        <v>1042.79</v>
      </c>
      <c r="EO10" s="78"/>
      <c r="EP10" s="78"/>
      <c r="EQ10" s="75" t="s">
        <v>303</v>
      </c>
      <c r="ER10" s="82"/>
      <c r="ES10" s="149">
        <v>2363.1</v>
      </c>
      <c r="ET10" s="75" t="s">
        <v>303</v>
      </c>
      <c r="EU10" s="82"/>
      <c r="EV10" s="149">
        <v>2363.1</v>
      </c>
      <c r="EW10" s="75" t="s">
        <v>303</v>
      </c>
      <c r="EX10" s="82"/>
      <c r="EY10" s="149">
        <v>2363.1</v>
      </c>
      <c r="EZ10" s="75" t="s">
        <v>303</v>
      </c>
      <c r="FA10" s="82"/>
      <c r="FB10" s="149">
        <v>2363.1</v>
      </c>
      <c r="FC10" s="93" t="s">
        <v>303</v>
      </c>
      <c r="FD10" s="82"/>
      <c r="FE10" s="149">
        <v>2363.1</v>
      </c>
      <c r="FF10" s="94" t="s">
        <v>303</v>
      </c>
      <c r="FG10" s="82"/>
      <c r="FH10" s="149">
        <v>2363.1</v>
      </c>
      <c r="FI10" s="95" t="s">
        <v>303</v>
      </c>
      <c r="FJ10" s="82"/>
      <c r="FK10" s="149">
        <v>2363.1</v>
      </c>
      <c r="FL10" s="96" t="s">
        <v>303</v>
      </c>
      <c r="FM10" s="82"/>
      <c r="FN10" s="149">
        <v>2363.1</v>
      </c>
      <c r="FO10" s="97" t="s">
        <v>303</v>
      </c>
      <c r="FP10" s="82"/>
      <c r="FQ10" s="149">
        <v>2363.1</v>
      </c>
      <c r="FR10" s="100" t="s">
        <v>303</v>
      </c>
      <c r="FS10" s="82"/>
      <c r="FT10" s="149">
        <v>2363.1</v>
      </c>
      <c r="FU10" s="129" t="s">
        <v>303</v>
      </c>
      <c r="FV10" s="82"/>
      <c r="FW10" s="149">
        <v>2363.1</v>
      </c>
      <c r="FX10" s="131" t="s">
        <v>303</v>
      </c>
      <c r="FY10" s="82"/>
      <c r="FZ10" s="149">
        <v>2363.1</v>
      </c>
      <c r="GC10" s="10">
        <v>549.36</v>
      </c>
    </row>
    <row r="11" spans="1:185" ht="28.5" customHeight="1">
      <c r="A11" s="13"/>
      <c r="B11" s="13" t="s">
        <v>16</v>
      </c>
      <c r="C11" s="16">
        <v>38.62</v>
      </c>
      <c r="D11" s="13" t="s">
        <v>16</v>
      </c>
      <c r="E11" s="16">
        <v>38.62</v>
      </c>
      <c r="F11" s="13" t="s">
        <v>16</v>
      </c>
      <c r="G11" s="16">
        <v>38.62</v>
      </c>
      <c r="H11" s="13" t="s">
        <v>16</v>
      </c>
      <c r="I11" s="16">
        <v>38.62</v>
      </c>
      <c r="J11" s="13" t="s">
        <v>16</v>
      </c>
      <c r="K11" s="16">
        <v>38.62</v>
      </c>
      <c r="L11" s="13" t="s">
        <v>16</v>
      </c>
      <c r="M11" s="16">
        <v>38.62</v>
      </c>
      <c r="N11" s="13" t="s">
        <v>16</v>
      </c>
      <c r="O11" s="16">
        <v>38.62</v>
      </c>
      <c r="P11" s="13" t="s">
        <v>16</v>
      </c>
      <c r="Q11" s="16">
        <v>38.62</v>
      </c>
      <c r="R11" s="13" t="s">
        <v>16</v>
      </c>
      <c r="S11" s="15">
        <f t="shared" si="0"/>
        <v>308.96</v>
      </c>
      <c r="T11" s="13" t="s">
        <v>14</v>
      </c>
      <c r="U11" s="35"/>
      <c r="V11" s="52">
        <v>38.62</v>
      </c>
      <c r="W11" s="36" t="s">
        <v>60</v>
      </c>
      <c r="X11" s="35" t="s">
        <v>61</v>
      </c>
      <c r="Y11" s="46">
        <v>841.2</v>
      </c>
      <c r="Z11" s="38" t="s">
        <v>74</v>
      </c>
      <c r="AA11" s="35" t="s">
        <v>75</v>
      </c>
      <c r="AB11" s="35">
        <v>520.16</v>
      </c>
      <c r="AC11" s="36" t="s">
        <v>88</v>
      </c>
      <c r="AD11" s="35" t="s">
        <v>89</v>
      </c>
      <c r="AE11" s="52">
        <v>298.25</v>
      </c>
      <c r="AF11" s="52"/>
      <c r="AG11" s="36" t="s">
        <v>99</v>
      </c>
      <c r="AH11" s="37" t="s">
        <v>100</v>
      </c>
      <c r="AI11" s="37">
        <f>1370.18/5</f>
        <v>274.036</v>
      </c>
      <c r="AJ11" s="11" t="s">
        <v>3</v>
      </c>
      <c r="AK11" s="55"/>
      <c r="AL11" s="56">
        <v>6218.14</v>
      </c>
      <c r="AM11" s="55" t="s">
        <v>123</v>
      </c>
      <c r="AN11" s="55" t="s">
        <v>124</v>
      </c>
      <c r="AO11" s="56">
        <v>705.29</v>
      </c>
      <c r="AP11" s="55" t="s">
        <v>143</v>
      </c>
      <c r="AQ11" s="55" t="s">
        <v>144</v>
      </c>
      <c r="AR11" s="56">
        <v>384.85</v>
      </c>
      <c r="AS11" s="55" t="s">
        <v>146</v>
      </c>
      <c r="AT11" s="55" t="s">
        <v>152</v>
      </c>
      <c r="AU11" s="56">
        <v>164.95</v>
      </c>
      <c r="AV11" s="55" t="s">
        <v>170</v>
      </c>
      <c r="AW11" s="55" t="s">
        <v>173</v>
      </c>
      <c r="AX11" s="56">
        <v>70.65</v>
      </c>
      <c r="AY11" s="31" t="s">
        <v>197</v>
      </c>
      <c r="AZ11" s="35" t="s">
        <v>196</v>
      </c>
      <c r="BA11" s="31">
        <v>225.23</v>
      </c>
      <c r="BB11" s="31" t="s">
        <v>188</v>
      </c>
      <c r="BC11" s="31" t="s">
        <v>189</v>
      </c>
      <c r="BD11" s="31">
        <v>1078.96</v>
      </c>
      <c r="BE11" s="31"/>
      <c r="BF11" s="31"/>
      <c r="BG11" s="31"/>
      <c r="BH11" s="31"/>
      <c r="BI11" s="31"/>
      <c r="BJ11" s="31"/>
      <c r="BK11" s="31" t="s">
        <v>278</v>
      </c>
      <c r="BL11" s="31" t="s">
        <v>231</v>
      </c>
      <c r="BM11" s="31">
        <v>90.23</v>
      </c>
      <c r="BN11" s="36" t="s">
        <v>236</v>
      </c>
      <c r="BO11" s="35" t="s">
        <v>237</v>
      </c>
      <c r="BP11" s="37">
        <v>96.97</v>
      </c>
      <c r="BS11" s="31" t="s">
        <v>247</v>
      </c>
      <c r="BT11" s="31" t="s">
        <v>246</v>
      </c>
      <c r="BU11" s="35">
        <v>158.08</v>
      </c>
      <c r="BV11" s="31" t="s">
        <v>128</v>
      </c>
      <c r="BW11" s="31" t="s">
        <v>259</v>
      </c>
      <c r="BX11" s="35">
        <v>180.46</v>
      </c>
      <c r="BY11" s="31" t="s">
        <v>269</v>
      </c>
      <c r="BZ11" s="31" t="s">
        <v>268</v>
      </c>
      <c r="CA11" s="35">
        <v>8753.55</v>
      </c>
      <c r="CB11" s="31" t="s">
        <v>128</v>
      </c>
      <c r="CC11" s="31" t="s">
        <v>280</v>
      </c>
      <c r="CD11" s="35">
        <v>180.46</v>
      </c>
      <c r="CE11" s="31" t="s">
        <v>271</v>
      </c>
      <c r="CF11" s="31" t="s">
        <v>295</v>
      </c>
      <c r="CG11" s="35">
        <v>56.97</v>
      </c>
      <c r="CH11" s="31" t="s">
        <v>299</v>
      </c>
      <c r="CI11" s="31" t="s">
        <v>300</v>
      </c>
      <c r="CJ11" s="35">
        <v>20661.25</v>
      </c>
      <c r="CK11" s="31" t="s">
        <v>307</v>
      </c>
      <c r="CL11" s="31" t="s">
        <v>308</v>
      </c>
      <c r="CM11" s="35">
        <v>1154.2</v>
      </c>
      <c r="CN11" s="31" t="s">
        <v>314</v>
      </c>
      <c r="CO11" s="31" t="s">
        <v>315</v>
      </c>
      <c r="CP11" s="35">
        <v>167.66</v>
      </c>
      <c r="CQ11" s="31" t="s">
        <v>323</v>
      </c>
      <c r="CR11" s="31" t="s">
        <v>322</v>
      </c>
      <c r="CS11" s="35">
        <v>973.03</v>
      </c>
      <c r="CT11" s="36" t="s">
        <v>329</v>
      </c>
      <c r="CU11" s="54" t="s">
        <v>330</v>
      </c>
      <c r="CV11" s="54">
        <v>620.14</v>
      </c>
      <c r="CW11" s="36"/>
      <c r="CX11" s="54"/>
      <c r="CY11" s="54"/>
      <c r="CZ11" s="31" t="s">
        <v>141</v>
      </c>
      <c r="DA11" s="37" t="s">
        <v>336</v>
      </c>
      <c r="DB11" s="56">
        <v>193.94</v>
      </c>
      <c r="DE11" s="76" t="s">
        <v>342</v>
      </c>
      <c r="DF11" s="80" t="s">
        <v>343</v>
      </c>
      <c r="DG11" s="79">
        <v>458.84</v>
      </c>
      <c r="DH11" s="76" t="s">
        <v>260</v>
      </c>
      <c r="DI11" s="80" t="s">
        <v>354</v>
      </c>
      <c r="DJ11" s="79">
        <v>2894.62</v>
      </c>
      <c r="DK11" s="77" t="s">
        <v>245</v>
      </c>
      <c r="DL11" s="80"/>
      <c r="DM11" s="80">
        <v>127.61</v>
      </c>
      <c r="DN11" s="77" t="s">
        <v>245</v>
      </c>
      <c r="DO11" s="80"/>
      <c r="DP11" s="80">
        <v>127.61</v>
      </c>
      <c r="DQ11" s="77" t="s">
        <v>245</v>
      </c>
      <c r="DR11" s="80"/>
      <c r="DS11" s="80">
        <v>127.61</v>
      </c>
      <c r="DT11" s="77" t="s">
        <v>245</v>
      </c>
      <c r="DU11" s="80"/>
      <c r="DV11" s="80">
        <v>127.61</v>
      </c>
      <c r="DW11" s="77" t="s">
        <v>245</v>
      </c>
      <c r="DX11" s="80"/>
      <c r="DY11" s="80">
        <v>127.61</v>
      </c>
      <c r="DZ11" s="77" t="s">
        <v>245</v>
      </c>
      <c r="EA11" s="80" t="s">
        <v>392</v>
      </c>
      <c r="EB11" s="80">
        <v>127.61</v>
      </c>
      <c r="EC11" s="77" t="s">
        <v>245</v>
      </c>
      <c r="ED11" s="80"/>
      <c r="EE11" s="80">
        <v>127.61</v>
      </c>
      <c r="EF11" s="77" t="s">
        <v>245</v>
      </c>
      <c r="EG11" s="80"/>
      <c r="EH11" s="80">
        <v>127.61</v>
      </c>
      <c r="EI11" s="77" t="s">
        <v>245</v>
      </c>
      <c r="EJ11" s="80"/>
      <c r="EK11" s="80">
        <v>127.61</v>
      </c>
      <c r="EL11" s="77" t="s">
        <v>245</v>
      </c>
      <c r="EM11" s="80"/>
      <c r="EN11" s="80">
        <v>127.61</v>
      </c>
      <c r="EO11" s="80"/>
      <c r="EP11" s="80"/>
      <c r="EQ11" s="75" t="s">
        <v>439</v>
      </c>
      <c r="ER11" s="80"/>
      <c r="ES11" s="128">
        <v>137.32</v>
      </c>
      <c r="ET11" s="75" t="s">
        <v>439</v>
      </c>
      <c r="EU11" s="80"/>
      <c r="EV11" s="128">
        <v>137.32</v>
      </c>
      <c r="EW11" s="75" t="s">
        <v>439</v>
      </c>
      <c r="EX11" s="80"/>
      <c r="EY11" s="128">
        <v>137.32</v>
      </c>
      <c r="EZ11" s="75" t="s">
        <v>439</v>
      </c>
      <c r="FA11" s="80"/>
      <c r="FB11" s="128">
        <v>137.32</v>
      </c>
      <c r="FC11" s="93" t="s">
        <v>439</v>
      </c>
      <c r="FD11" s="80"/>
      <c r="FE11" s="128">
        <v>137.32</v>
      </c>
      <c r="FF11" s="94" t="s">
        <v>439</v>
      </c>
      <c r="FG11" s="80"/>
      <c r="FH11" s="128">
        <v>137.32</v>
      </c>
      <c r="FI11" s="95" t="s">
        <v>439</v>
      </c>
      <c r="FJ11" s="80"/>
      <c r="FK11" s="128">
        <v>137.32</v>
      </c>
      <c r="FL11" s="96" t="s">
        <v>439</v>
      </c>
      <c r="FM11" s="80"/>
      <c r="FN11" s="128">
        <v>137.32</v>
      </c>
      <c r="FO11" s="97" t="s">
        <v>439</v>
      </c>
      <c r="FP11" s="80"/>
      <c r="FQ11" s="128">
        <v>137.32</v>
      </c>
      <c r="FR11" s="100" t="s">
        <v>439</v>
      </c>
      <c r="FS11" s="80"/>
      <c r="FT11" s="128">
        <v>137.32</v>
      </c>
      <c r="FU11" s="129" t="s">
        <v>439</v>
      </c>
      <c r="FV11" s="80"/>
      <c r="FW11" s="128">
        <v>137.32</v>
      </c>
      <c r="FX11" s="131" t="s">
        <v>439</v>
      </c>
      <c r="FY11" s="80"/>
      <c r="FZ11" s="128">
        <v>137.32</v>
      </c>
      <c r="GC11" s="10">
        <v>27.47</v>
      </c>
    </row>
    <row r="12" spans="1:182" ht="22.5" customHeight="1">
      <c r="A12" s="13"/>
      <c r="B12" s="13" t="s">
        <v>16</v>
      </c>
      <c r="C12" s="16">
        <v>115.87</v>
      </c>
      <c r="D12" s="13" t="s">
        <v>16</v>
      </c>
      <c r="E12" s="16">
        <v>115.87</v>
      </c>
      <c r="F12" s="13" t="s">
        <v>16</v>
      </c>
      <c r="G12" s="16">
        <v>115.87</v>
      </c>
      <c r="H12" s="13" t="s">
        <v>16</v>
      </c>
      <c r="I12" s="16">
        <v>115.87</v>
      </c>
      <c r="J12" s="13" t="s">
        <v>16</v>
      </c>
      <c r="K12" s="16">
        <v>115.87</v>
      </c>
      <c r="L12" s="13" t="s">
        <v>16</v>
      </c>
      <c r="M12" s="16">
        <v>115.87</v>
      </c>
      <c r="N12" s="13" t="s">
        <v>16</v>
      </c>
      <c r="O12" s="16">
        <v>115.87</v>
      </c>
      <c r="P12" s="13" t="s">
        <v>16</v>
      </c>
      <c r="Q12" s="16">
        <v>115.87</v>
      </c>
      <c r="R12" s="13" t="s">
        <v>16</v>
      </c>
      <c r="S12" s="15">
        <f t="shared" si="0"/>
        <v>926.96</v>
      </c>
      <c r="T12" s="13" t="s">
        <v>15</v>
      </c>
      <c r="U12" s="35"/>
      <c r="V12" s="52">
        <v>115.87</v>
      </c>
      <c r="W12" s="36" t="s">
        <v>63</v>
      </c>
      <c r="X12" s="37" t="s">
        <v>62</v>
      </c>
      <c r="Y12" s="47">
        <v>341.66</v>
      </c>
      <c r="Z12" s="36" t="s">
        <v>76</v>
      </c>
      <c r="AA12" s="35" t="s">
        <v>77</v>
      </c>
      <c r="AB12" s="52">
        <v>753.54</v>
      </c>
      <c r="AC12" s="36" t="s">
        <v>90</v>
      </c>
      <c r="AD12" s="35" t="s">
        <v>91</v>
      </c>
      <c r="AE12" s="46">
        <v>342.54</v>
      </c>
      <c r="AF12" s="46"/>
      <c r="AG12" s="36" t="s">
        <v>101</v>
      </c>
      <c r="AH12" s="35" t="s">
        <v>102</v>
      </c>
      <c r="AI12" s="46">
        <v>596.4</v>
      </c>
      <c r="AJ12" s="36" t="s">
        <v>119</v>
      </c>
      <c r="AK12" s="37"/>
      <c r="AL12" s="37">
        <v>6604.36</v>
      </c>
      <c r="AM12" s="36" t="s">
        <v>70</v>
      </c>
      <c r="AN12" s="35" t="s">
        <v>125</v>
      </c>
      <c r="AO12" s="46">
        <v>247.43</v>
      </c>
      <c r="AP12" s="11" t="s">
        <v>3</v>
      </c>
      <c r="AQ12" s="55"/>
      <c r="AR12" s="56">
        <v>6218.14</v>
      </c>
      <c r="AS12" s="55" t="s">
        <v>158</v>
      </c>
      <c r="AT12" s="54" t="s">
        <v>159</v>
      </c>
      <c r="AU12" s="54">
        <v>2407.27</v>
      </c>
      <c r="AV12" s="55" t="s">
        <v>174</v>
      </c>
      <c r="AW12" s="54" t="s">
        <v>175</v>
      </c>
      <c r="AX12" s="54">
        <v>90.23</v>
      </c>
      <c r="AY12" s="31" t="s">
        <v>198</v>
      </c>
      <c r="AZ12" s="31" t="s">
        <v>199</v>
      </c>
      <c r="BA12" s="54">
        <v>70.65</v>
      </c>
      <c r="BB12" s="31" t="s">
        <v>204</v>
      </c>
      <c r="BC12" s="35" t="s">
        <v>205</v>
      </c>
      <c r="BD12" s="54">
        <v>17379.9</v>
      </c>
      <c r="BE12" s="31"/>
      <c r="BF12" s="35"/>
      <c r="BG12" s="54"/>
      <c r="BH12" s="31"/>
      <c r="BI12" s="35"/>
      <c r="BJ12" s="54"/>
      <c r="BK12" s="31" t="s">
        <v>170</v>
      </c>
      <c r="BL12" s="35" t="s">
        <v>231</v>
      </c>
      <c r="BM12" s="54">
        <v>56.97</v>
      </c>
      <c r="BN12" s="31"/>
      <c r="BO12" s="35"/>
      <c r="BP12" s="54"/>
      <c r="BS12" s="63" t="s">
        <v>245</v>
      </c>
      <c r="BT12" s="37" t="s">
        <v>246</v>
      </c>
      <c r="BU12" s="56">
        <v>127.61</v>
      </c>
      <c r="BV12" s="31" t="s">
        <v>260</v>
      </c>
      <c r="BW12" s="37" t="s">
        <v>261</v>
      </c>
      <c r="BX12" s="56">
        <v>2572.96</v>
      </c>
      <c r="BY12" s="31" t="s">
        <v>262</v>
      </c>
      <c r="BZ12" s="37" t="s">
        <v>268</v>
      </c>
      <c r="CA12" s="56">
        <v>577.12</v>
      </c>
      <c r="CB12" s="31" t="s">
        <v>281</v>
      </c>
      <c r="CC12" s="37" t="s">
        <v>282</v>
      </c>
      <c r="CD12" s="56">
        <v>4098.64</v>
      </c>
      <c r="CE12" s="31"/>
      <c r="CF12" s="37"/>
      <c r="CG12" s="56"/>
      <c r="CH12" s="31" t="s">
        <v>271</v>
      </c>
      <c r="CI12" s="37" t="s">
        <v>301</v>
      </c>
      <c r="CJ12" s="56">
        <v>56.97</v>
      </c>
      <c r="CK12" s="31" t="s">
        <v>309</v>
      </c>
      <c r="CL12" s="37" t="s">
        <v>310</v>
      </c>
      <c r="CM12" s="56">
        <v>364.66</v>
      </c>
      <c r="CN12" s="31" t="s">
        <v>314</v>
      </c>
      <c r="CO12" s="37" t="s">
        <v>315</v>
      </c>
      <c r="CP12" s="56">
        <v>167.66</v>
      </c>
      <c r="CQ12" s="31" t="s">
        <v>324</v>
      </c>
      <c r="CR12" s="37" t="s">
        <v>325</v>
      </c>
      <c r="CS12" s="56">
        <v>882.1</v>
      </c>
      <c r="CT12" s="31"/>
      <c r="CU12" s="37"/>
      <c r="CV12" s="56"/>
      <c r="CW12" s="31"/>
      <c r="CX12" s="37"/>
      <c r="CY12" s="56"/>
      <c r="CZ12" s="31"/>
      <c r="DA12" s="37"/>
      <c r="DB12" s="56"/>
      <c r="DE12" s="76" t="s">
        <v>344</v>
      </c>
      <c r="DF12" s="80" t="s">
        <v>343</v>
      </c>
      <c r="DG12" s="79">
        <v>9191.7</v>
      </c>
      <c r="DH12" s="76" t="s">
        <v>263</v>
      </c>
      <c r="DI12" s="80" t="s">
        <v>354</v>
      </c>
      <c r="DJ12" s="79">
        <v>681.4</v>
      </c>
      <c r="DK12" s="76" t="s">
        <v>247</v>
      </c>
      <c r="DL12" s="76"/>
      <c r="DM12" s="80">
        <v>168.8</v>
      </c>
      <c r="DN12" s="76" t="s">
        <v>247</v>
      </c>
      <c r="DO12" s="76"/>
      <c r="DP12" s="80">
        <v>168.8</v>
      </c>
      <c r="DQ12" s="76" t="s">
        <v>247</v>
      </c>
      <c r="DR12" s="76"/>
      <c r="DS12" s="80">
        <v>168.8</v>
      </c>
      <c r="DT12" s="76" t="s">
        <v>247</v>
      </c>
      <c r="DU12" s="76"/>
      <c r="DV12" s="80">
        <v>168.8</v>
      </c>
      <c r="DW12" s="76"/>
      <c r="DX12" s="76"/>
      <c r="DY12" s="80"/>
      <c r="DZ12" s="76" t="s">
        <v>393</v>
      </c>
      <c r="EA12" s="76" t="s">
        <v>394</v>
      </c>
      <c r="EB12" s="80">
        <v>1150.02</v>
      </c>
      <c r="EC12" s="76" t="s">
        <v>430</v>
      </c>
      <c r="ED12" s="76" t="s">
        <v>398</v>
      </c>
      <c r="EE12" s="80">
        <v>2262.3</v>
      </c>
      <c r="EF12" s="76" t="s">
        <v>403</v>
      </c>
      <c r="EG12" s="76" t="s">
        <v>404</v>
      </c>
      <c r="EH12" s="80">
        <v>207.08</v>
      </c>
      <c r="EI12" s="76" t="s">
        <v>415</v>
      </c>
      <c r="EJ12" s="76" t="s">
        <v>416</v>
      </c>
      <c r="EK12" s="80">
        <v>2126.7</v>
      </c>
      <c r="EL12" s="76" t="s">
        <v>421</v>
      </c>
      <c r="EM12" s="76" t="s">
        <v>422</v>
      </c>
      <c r="EN12" s="80">
        <v>6722.37</v>
      </c>
      <c r="EO12" s="80"/>
      <c r="EP12" s="80"/>
      <c r="EQ12" s="92" t="s">
        <v>440</v>
      </c>
      <c r="ER12" s="76"/>
      <c r="ES12" s="128">
        <v>135.03</v>
      </c>
      <c r="ET12" s="92" t="s">
        <v>440</v>
      </c>
      <c r="EU12" s="76"/>
      <c r="EV12" s="128">
        <v>135.03</v>
      </c>
      <c r="EW12" s="92" t="s">
        <v>440</v>
      </c>
      <c r="EX12" s="76"/>
      <c r="EY12" s="128">
        <v>135.03</v>
      </c>
      <c r="EZ12" s="92" t="s">
        <v>440</v>
      </c>
      <c r="FA12" s="76"/>
      <c r="FB12" s="128">
        <v>135.03</v>
      </c>
      <c r="FC12" s="92" t="s">
        <v>440</v>
      </c>
      <c r="FD12" s="76"/>
      <c r="FE12" s="128">
        <v>135.03</v>
      </c>
      <c r="FF12" s="92" t="s">
        <v>440</v>
      </c>
      <c r="FG12" s="76"/>
      <c r="FH12" s="128">
        <v>135.03</v>
      </c>
      <c r="FI12" s="92" t="s">
        <v>440</v>
      </c>
      <c r="FJ12" s="76"/>
      <c r="FK12" s="128">
        <v>135.03</v>
      </c>
      <c r="FL12" s="92" t="s">
        <v>440</v>
      </c>
      <c r="FM12" s="76"/>
      <c r="FN12" s="128">
        <v>135.03</v>
      </c>
      <c r="FO12" s="92" t="s">
        <v>440</v>
      </c>
      <c r="FP12" s="76"/>
      <c r="FQ12" s="128">
        <v>135.03</v>
      </c>
      <c r="FR12" s="92" t="s">
        <v>440</v>
      </c>
      <c r="FS12" s="76"/>
      <c r="FT12" s="128">
        <v>135.03</v>
      </c>
      <c r="FU12" s="92" t="s">
        <v>440</v>
      </c>
      <c r="FV12" s="76"/>
      <c r="FW12" s="128">
        <v>135.03</v>
      </c>
      <c r="FX12" s="92" t="s">
        <v>440</v>
      </c>
      <c r="FY12" s="76"/>
      <c r="FZ12" s="128">
        <v>135.03</v>
      </c>
    </row>
    <row r="13" spans="1:182" ht="24.75" customHeight="1">
      <c r="A13" s="13"/>
      <c r="B13" s="13" t="s">
        <v>16</v>
      </c>
      <c r="C13" s="14">
        <v>38.62</v>
      </c>
      <c r="D13" s="13" t="s">
        <v>16</v>
      </c>
      <c r="E13" s="14">
        <v>38.62</v>
      </c>
      <c r="F13" s="13" t="s">
        <v>16</v>
      </c>
      <c r="G13" s="14">
        <v>38.62</v>
      </c>
      <c r="H13" s="13" t="s">
        <v>16</v>
      </c>
      <c r="I13" s="14">
        <v>38.62</v>
      </c>
      <c r="J13" s="13" t="s">
        <v>16</v>
      </c>
      <c r="K13" s="14">
        <v>38.62</v>
      </c>
      <c r="L13" s="13" t="s">
        <v>16</v>
      </c>
      <c r="M13" s="14">
        <v>38.62</v>
      </c>
      <c r="N13" s="13" t="s">
        <v>16</v>
      </c>
      <c r="O13" s="14">
        <v>38.62</v>
      </c>
      <c r="P13" s="13" t="s">
        <v>16</v>
      </c>
      <c r="Q13" s="14">
        <v>38.62</v>
      </c>
      <c r="R13" s="13" t="s">
        <v>16</v>
      </c>
      <c r="S13" s="15">
        <f t="shared" si="0"/>
        <v>308.96</v>
      </c>
      <c r="T13" s="13" t="s">
        <v>8</v>
      </c>
      <c r="U13" s="35"/>
      <c r="V13" s="52"/>
      <c r="W13" s="36" t="s">
        <v>64</v>
      </c>
      <c r="X13" s="37" t="s">
        <v>65</v>
      </c>
      <c r="Y13" s="46">
        <v>356.66</v>
      </c>
      <c r="Z13" s="36" t="s">
        <v>78</v>
      </c>
      <c r="AA13" s="35" t="s">
        <v>79</v>
      </c>
      <c r="AB13" s="52">
        <v>778.84</v>
      </c>
      <c r="AC13" s="36" t="s">
        <v>105</v>
      </c>
      <c r="AD13" s="35" t="s">
        <v>106</v>
      </c>
      <c r="AE13" s="52">
        <v>127.61</v>
      </c>
      <c r="AF13" s="52"/>
      <c r="AG13" s="36" t="s">
        <v>103</v>
      </c>
      <c r="AH13" s="35" t="s">
        <v>104</v>
      </c>
      <c r="AI13" s="52">
        <v>155.72</v>
      </c>
      <c r="AJ13" s="36" t="s">
        <v>116</v>
      </c>
      <c r="AK13" s="37"/>
      <c r="AL13" s="47">
        <v>859.66</v>
      </c>
      <c r="AM13" s="36" t="s">
        <v>126</v>
      </c>
      <c r="AN13" s="35" t="s">
        <v>127</v>
      </c>
      <c r="AO13" s="52">
        <v>1444.8</v>
      </c>
      <c r="AP13" s="31" t="s">
        <v>153</v>
      </c>
      <c r="AQ13" s="35" t="s">
        <v>164</v>
      </c>
      <c r="AR13" s="52">
        <v>127.61</v>
      </c>
      <c r="AS13" s="36" t="s">
        <v>156</v>
      </c>
      <c r="AT13" s="35" t="s">
        <v>160</v>
      </c>
      <c r="AU13" s="35">
        <v>859.66</v>
      </c>
      <c r="AV13" s="36" t="s">
        <v>156</v>
      </c>
      <c r="AW13" s="35" t="s">
        <v>208</v>
      </c>
      <c r="AX13" s="35">
        <v>859.66</v>
      </c>
      <c r="AY13" s="36" t="s">
        <v>200</v>
      </c>
      <c r="AZ13" s="31" t="s">
        <v>201</v>
      </c>
      <c r="BA13" s="37">
        <v>207.6</v>
      </c>
      <c r="BB13" s="31" t="s">
        <v>153</v>
      </c>
      <c r="BC13" s="37" t="s">
        <v>202</v>
      </c>
      <c r="BD13" s="37">
        <v>127.61</v>
      </c>
      <c r="BE13" s="31" t="s">
        <v>153</v>
      </c>
      <c r="BF13" s="31" t="s">
        <v>217</v>
      </c>
      <c r="BG13" s="37">
        <v>127.61</v>
      </c>
      <c r="BH13" s="31" t="s">
        <v>153</v>
      </c>
      <c r="BI13" s="37"/>
      <c r="BJ13" s="37">
        <v>127.61</v>
      </c>
      <c r="BK13" s="31" t="s">
        <v>153</v>
      </c>
      <c r="BL13" s="37"/>
      <c r="BM13" s="37">
        <v>127.61</v>
      </c>
      <c r="BN13" s="31" t="s">
        <v>153</v>
      </c>
      <c r="BO13" s="37"/>
      <c r="BP13" s="37">
        <v>127.61</v>
      </c>
      <c r="BS13" s="36" t="s">
        <v>243</v>
      </c>
      <c r="BT13" s="37" t="s">
        <v>244</v>
      </c>
      <c r="BU13" s="37">
        <v>302.84</v>
      </c>
      <c r="BV13" s="36" t="s">
        <v>262</v>
      </c>
      <c r="BW13" s="37" t="s">
        <v>261</v>
      </c>
      <c r="BX13" s="37">
        <v>577.12</v>
      </c>
      <c r="BY13" s="36" t="s">
        <v>222</v>
      </c>
      <c r="BZ13" s="37" t="s">
        <v>268</v>
      </c>
      <c r="CA13" s="37">
        <v>1064.66</v>
      </c>
      <c r="CB13" s="36" t="s">
        <v>206</v>
      </c>
      <c r="CC13" s="35"/>
      <c r="CD13" s="37">
        <v>115.87</v>
      </c>
      <c r="CE13" s="36" t="s">
        <v>206</v>
      </c>
      <c r="CF13" s="35"/>
      <c r="CG13" s="37">
        <v>115.87</v>
      </c>
      <c r="CH13" s="36" t="s">
        <v>206</v>
      </c>
      <c r="CI13" s="35"/>
      <c r="CJ13" s="37">
        <v>115.87</v>
      </c>
      <c r="CK13" s="36" t="s">
        <v>206</v>
      </c>
      <c r="CL13" s="35"/>
      <c r="CM13" s="37">
        <v>115.87</v>
      </c>
      <c r="CN13" s="36" t="s">
        <v>206</v>
      </c>
      <c r="CO13" s="35"/>
      <c r="CP13" s="37">
        <v>115.87</v>
      </c>
      <c r="CQ13" s="36" t="s">
        <v>206</v>
      </c>
      <c r="CR13" s="35"/>
      <c r="CS13" s="37">
        <v>115.87</v>
      </c>
      <c r="CT13" s="36" t="s">
        <v>206</v>
      </c>
      <c r="CU13" s="35"/>
      <c r="CV13" s="37">
        <v>115.87</v>
      </c>
      <c r="CW13" s="36" t="s">
        <v>206</v>
      </c>
      <c r="CX13" s="35"/>
      <c r="CY13" s="37">
        <v>115.87</v>
      </c>
      <c r="CZ13" s="36" t="s">
        <v>206</v>
      </c>
      <c r="DA13" s="35"/>
      <c r="DB13" s="37">
        <v>115.87</v>
      </c>
      <c r="DE13" s="77" t="s">
        <v>345</v>
      </c>
      <c r="DF13" s="80" t="s">
        <v>343</v>
      </c>
      <c r="DG13" s="80">
        <v>458.84</v>
      </c>
      <c r="DH13" s="77" t="s">
        <v>264</v>
      </c>
      <c r="DI13" s="80" t="s">
        <v>354</v>
      </c>
      <c r="DJ13" s="80">
        <v>2281.04</v>
      </c>
      <c r="DK13" s="77" t="s">
        <v>358</v>
      </c>
      <c r="DL13" s="80"/>
      <c r="DM13" s="80">
        <v>384.87</v>
      </c>
      <c r="DN13" s="77" t="s">
        <v>358</v>
      </c>
      <c r="DO13" s="80"/>
      <c r="DP13" s="80">
        <v>384.87</v>
      </c>
      <c r="DQ13" s="77" t="s">
        <v>358</v>
      </c>
      <c r="DR13" s="80"/>
      <c r="DS13" s="80">
        <v>384.87</v>
      </c>
      <c r="DT13" s="77" t="s">
        <v>358</v>
      </c>
      <c r="DU13" s="80"/>
      <c r="DV13" s="80">
        <v>384.87</v>
      </c>
      <c r="DW13" s="77" t="s">
        <v>358</v>
      </c>
      <c r="DX13" s="80"/>
      <c r="DY13" s="80">
        <v>384.87</v>
      </c>
      <c r="DZ13" s="77" t="s">
        <v>358</v>
      </c>
      <c r="EA13" s="80"/>
      <c r="EB13" s="80">
        <v>384.87</v>
      </c>
      <c r="EC13" s="77" t="s">
        <v>358</v>
      </c>
      <c r="ED13" s="80"/>
      <c r="EE13" s="80">
        <v>384.87</v>
      </c>
      <c r="EF13" s="77" t="s">
        <v>358</v>
      </c>
      <c r="EG13" s="80"/>
      <c r="EH13" s="80">
        <v>384.87</v>
      </c>
      <c r="EI13" s="77" t="s">
        <v>358</v>
      </c>
      <c r="EJ13" s="80"/>
      <c r="EK13" s="80">
        <v>384.87</v>
      </c>
      <c r="EL13" s="77" t="s">
        <v>358</v>
      </c>
      <c r="EM13" s="80"/>
      <c r="EN13" s="80">
        <v>384.87</v>
      </c>
      <c r="EO13" s="80"/>
      <c r="EP13" s="80"/>
      <c r="EQ13" s="75" t="s">
        <v>441</v>
      </c>
      <c r="ER13" s="80"/>
      <c r="ES13" s="128">
        <v>852.66</v>
      </c>
      <c r="ET13" s="75" t="s">
        <v>441</v>
      </c>
      <c r="EU13" s="80"/>
      <c r="EV13" s="128">
        <v>852.66</v>
      </c>
      <c r="EW13" s="75" t="s">
        <v>441</v>
      </c>
      <c r="EX13" s="80"/>
      <c r="EY13" s="128">
        <v>852.66</v>
      </c>
      <c r="EZ13" s="75" t="s">
        <v>441</v>
      </c>
      <c r="FA13" s="80"/>
      <c r="FB13" s="128">
        <v>852.66</v>
      </c>
      <c r="FC13" s="93" t="s">
        <v>441</v>
      </c>
      <c r="FD13" s="80"/>
      <c r="FE13" s="128">
        <v>852.66</v>
      </c>
      <c r="FF13" s="94" t="s">
        <v>441</v>
      </c>
      <c r="FG13" s="80"/>
      <c r="FH13" s="128">
        <v>852.66</v>
      </c>
      <c r="FI13" s="95" t="s">
        <v>441</v>
      </c>
      <c r="FJ13" s="80"/>
      <c r="FK13" s="128">
        <v>852.66</v>
      </c>
      <c r="FL13" s="96" t="s">
        <v>441</v>
      </c>
      <c r="FM13" s="80"/>
      <c r="FN13" s="128">
        <v>852.66</v>
      </c>
      <c r="FO13" s="97" t="s">
        <v>441</v>
      </c>
      <c r="FP13" s="80"/>
      <c r="FQ13" s="128">
        <v>852.66</v>
      </c>
      <c r="FR13" s="100" t="s">
        <v>441</v>
      </c>
      <c r="FS13" s="80"/>
      <c r="FT13" s="128">
        <v>852.66</v>
      </c>
      <c r="FU13" s="129" t="s">
        <v>441</v>
      </c>
      <c r="FV13" s="80"/>
      <c r="FW13" s="128">
        <v>852.66</v>
      </c>
      <c r="FX13" s="131" t="s">
        <v>441</v>
      </c>
      <c r="FY13" s="80"/>
      <c r="FZ13" s="128">
        <v>852.66</v>
      </c>
    </row>
    <row r="14" spans="1:185" ht="15" customHeight="1">
      <c r="A14" s="11"/>
      <c r="B14" s="13" t="s">
        <v>16</v>
      </c>
      <c r="C14" s="14">
        <f>SUM(C15:C27)</f>
        <v>3630.47</v>
      </c>
      <c r="D14" s="13" t="s">
        <v>16</v>
      </c>
      <c r="E14" s="14">
        <f>SUM(E15:E27)</f>
        <v>3630.47</v>
      </c>
      <c r="F14" s="13" t="s">
        <v>16</v>
      </c>
      <c r="G14" s="14">
        <f>SUM(G15:G27)</f>
        <v>3630.47</v>
      </c>
      <c r="H14" s="13" t="s">
        <v>16</v>
      </c>
      <c r="I14" s="14">
        <f>SUM(I15:I27)</f>
        <v>3630.47</v>
      </c>
      <c r="J14" s="13" t="s">
        <v>16</v>
      </c>
      <c r="K14" s="14">
        <f>SUM(K15:K27)</f>
        <v>3630.47</v>
      </c>
      <c r="L14" s="13" t="s">
        <v>16</v>
      </c>
      <c r="M14" s="14">
        <f>SUM(M15:M27)</f>
        <v>3630.47</v>
      </c>
      <c r="N14" s="13" t="s">
        <v>16</v>
      </c>
      <c r="O14" s="14">
        <f>SUM(O15:O27)</f>
        <v>3630.47</v>
      </c>
      <c r="P14" s="13" t="s">
        <v>16</v>
      </c>
      <c r="Q14" s="14">
        <f>SUM(Q15:Q27)</f>
        <v>3630.47</v>
      </c>
      <c r="R14" s="13" t="s">
        <v>16</v>
      </c>
      <c r="S14" s="15">
        <f t="shared" si="0"/>
        <v>29043.760000000002</v>
      </c>
      <c r="T14" s="13" t="s">
        <v>25</v>
      </c>
      <c r="U14" s="37"/>
      <c r="V14" s="37">
        <v>617.95</v>
      </c>
      <c r="W14" s="11" t="s">
        <v>3</v>
      </c>
      <c r="X14" s="37"/>
      <c r="Y14" s="37">
        <v>6140.9</v>
      </c>
      <c r="Z14" s="36" t="s">
        <v>80</v>
      </c>
      <c r="AA14" s="37" t="s">
        <v>81</v>
      </c>
      <c r="AB14" s="37">
        <v>982.61</v>
      </c>
      <c r="AC14" s="36" t="s">
        <v>116</v>
      </c>
      <c r="AD14" s="35" t="s">
        <v>118</v>
      </c>
      <c r="AE14" s="52">
        <v>859.66</v>
      </c>
      <c r="AF14" s="52"/>
      <c r="AG14" s="36" t="s">
        <v>107</v>
      </c>
      <c r="AH14" s="35" t="s">
        <v>108</v>
      </c>
      <c r="AI14" s="46">
        <v>158.08</v>
      </c>
      <c r="AJ14" s="13" t="s">
        <v>166</v>
      </c>
      <c r="AK14" s="37"/>
      <c r="AL14" s="37">
        <v>5837.63</v>
      </c>
      <c r="AM14" s="36" t="s">
        <v>128</v>
      </c>
      <c r="AN14" s="37" t="s">
        <v>129</v>
      </c>
      <c r="AO14" s="37">
        <v>447.36</v>
      </c>
      <c r="AP14" s="36" t="s">
        <v>155</v>
      </c>
      <c r="AQ14" s="37" t="s">
        <v>164</v>
      </c>
      <c r="AR14" s="37">
        <v>158.08</v>
      </c>
      <c r="AS14" s="31" t="s">
        <v>153</v>
      </c>
      <c r="AT14" s="31" t="s">
        <v>161</v>
      </c>
      <c r="AU14" s="31">
        <v>127.61</v>
      </c>
      <c r="AV14" s="31" t="s">
        <v>153</v>
      </c>
      <c r="AW14" s="31" t="s">
        <v>209</v>
      </c>
      <c r="AX14" s="31">
        <v>127.61</v>
      </c>
      <c r="AY14" s="36" t="s">
        <v>156</v>
      </c>
      <c r="AZ14" s="35" t="s">
        <v>211</v>
      </c>
      <c r="BA14" s="35">
        <v>859.66</v>
      </c>
      <c r="BB14" s="36" t="s">
        <v>156</v>
      </c>
      <c r="BC14" s="35" t="s">
        <v>203</v>
      </c>
      <c r="BD14" s="37">
        <v>859.66</v>
      </c>
      <c r="BE14" s="36" t="s">
        <v>156</v>
      </c>
      <c r="BF14" s="35" t="s">
        <v>218</v>
      </c>
      <c r="BG14" s="37">
        <v>859.66</v>
      </c>
      <c r="BH14" s="36" t="s">
        <v>156</v>
      </c>
      <c r="BI14" s="35"/>
      <c r="BJ14" s="37">
        <v>859.66</v>
      </c>
      <c r="BK14" s="36" t="s">
        <v>156</v>
      </c>
      <c r="BL14" s="35"/>
      <c r="BM14" s="37">
        <v>859.66</v>
      </c>
      <c r="BN14" s="36" t="s">
        <v>156</v>
      </c>
      <c r="BO14" s="35"/>
      <c r="BP14" s="37">
        <v>859.66</v>
      </c>
      <c r="BS14" s="36" t="s">
        <v>234</v>
      </c>
      <c r="BT14" s="35" t="s">
        <v>244</v>
      </c>
      <c r="BU14" s="37">
        <v>96.97</v>
      </c>
      <c r="BV14" s="36" t="s">
        <v>263</v>
      </c>
      <c r="BW14" s="35" t="s">
        <v>261</v>
      </c>
      <c r="BX14" s="37">
        <v>302.84</v>
      </c>
      <c r="BY14" s="36" t="s">
        <v>222</v>
      </c>
      <c r="BZ14" s="35" t="s">
        <v>270</v>
      </c>
      <c r="CA14" s="37">
        <v>1064.66</v>
      </c>
      <c r="CB14" s="36" t="s">
        <v>285</v>
      </c>
      <c r="CC14" s="35" t="s">
        <v>286</v>
      </c>
      <c r="CD14" s="37">
        <v>694.34</v>
      </c>
      <c r="CE14" s="36"/>
      <c r="CF14" s="35"/>
      <c r="CG14" s="37"/>
      <c r="CH14" s="36"/>
      <c r="CI14" s="35"/>
      <c r="CJ14" s="37"/>
      <c r="CK14" s="36" t="s">
        <v>309</v>
      </c>
      <c r="CL14" s="35" t="s">
        <v>310</v>
      </c>
      <c r="CM14" s="37">
        <v>747.47</v>
      </c>
      <c r="CN14" s="36" t="s">
        <v>316</v>
      </c>
      <c r="CO14" s="35" t="s">
        <v>315</v>
      </c>
      <c r="CP14" s="37">
        <v>357.52</v>
      </c>
      <c r="CQ14" s="36" t="s">
        <v>326</v>
      </c>
      <c r="CR14" s="35" t="s">
        <v>325</v>
      </c>
      <c r="CS14" s="37">
        <v>8636.81</v>
      </c>
      <c r="CT14" s="36"/>
      <c r="CU14" s="35"/>
      <c r="CV14" s="37"/>
      <c r="CW14" s="36"/>
      <c r="CX14" s="35"/>
      <c r="CY14" s="37"/>
      <c r="CZ14" s="36"/>
      <c r="DA14" s="35"/>
      <c r="DB14" s="37"/>
      <c r="DE14" s="77" t="s">
        <v>346</v>
      </c>
      <c r="DF14" s="80" t="s">
        <v>343</v>
      </c>
      <c r="DG14" s="80">
        <v>1969.65</v>
      </c>
      <c r="DH14" s="77" t="s">
        <v>245</v>
      </c>
      <c r="DI14" s="80"/>
      <c r="DJ14" s="80">
        <v>127.61</v>
      </c>
      <c r="DK14" s="77"/>
      <c r="DL14" s="80"/>
      <c r="DM14" s="80"/>
      <c r="DN14" s="77" t="s">
        <v>361</v>
      </c>
      <c r="DO14" s="80" t="s">
        <v>362</v>
      </c>
      <c r="DP14" s="80">
        <v>161</v>
      </c>
      <c r="DQ14" s="77" t="s">
        <v>243</v>
      </c>
      <c r="DR14" s="80" t="s">
        <v>370</v>
      </c>
      <c r="DS14" s="80">
        <v>170.35</v>
      </c>
      <c r="DT14" s="77" t="s">
        <v>377</v>
      </c>
      <c r="DU14" s="80" t="s">
        <v>378</v>
      </c>
      <c r="DV14" s="80">
        <v>14136.06</v>
      </c>
      <c r="DW14" s="77" t="s">
        <v>382</v>
      </c>
      <c r="DX14" s="80" t="s">
        <v>383</v>
      </c>
      <c r="DY14" s="80">
        <v>843.2</v>
      </c>
      <c r="DZ14" s="77" t="s">
        <v>390</v>
      </c>
      <c r="EA14" s="80" t="s">
        <v>391</v>
      </c>
      <c r="EB14" s="80">
        <v>678.69</v>
      </c>
      <c r="EC14" s="77" t="s">
        <v>431</v>
      </c>
      <c r="ED14" s="80" t="s">
        <v>398</v>
      </c>
      <c r="EE14" s="80">
        <v>2111.46</v>
      </c>
      <c r="EF14" s="77" t="s">
        <v>406</v>
      </c>
      <c r="EG14" s="80" t="s">
        <v>407</v>
      </c>
      <c r="EH14" s="80">
        <v>649.27</v>
      </c>
      <c r="EI14" s="77" t="s">
        <v>417</v>
      </c>
      <c r="EJ14" s="80" t="s">
        <v>418</v>
      </c>
      <c r="EK14" s="80">
        <v>50.95</v>
      </c>
      <c r="EL14" s="77" t="s">
        <v>423</v>
      </c>
      <c r="EM14" s="80" t="s">
        <v>424</v>
      </c>
      <c r="EN14" s="80">
        <v>161</v>
      </c>
      <c r="EO14" s="80"/>
      <c r="EP14" s="80"/>
      <c r="EQ14" s="92" t="s">
        <v>4</v>
      </c>
      <c r="ER14" s="80"/>
      <c r="ES14" s="128">
        <v>118.16</v>
      </c>
      <c r="ET14" s="92" t="s">
        <v>4</v>
      </c>
      <c r="EU14" s="80"/>
      <c r="EV14" s="128">
        <v>118.16</v>
      </c>
      <c r="EW14" s="92" t="s">
        <v>4</v>
      </c>
      <c r="EX14" s="80"/>
      <c r="EY14" s="128">
        <v>118.16</v>
      </c>
      <c r="EZ14" s="92" t="s">
        <v>4</v>
      </c>
      <c r="FA14" s="80"/>
      <c r="FB14" s="128">
        <v>118.16</v>
      </c>
      <c r="FC14" s="92" t="s">
        <v>4</v>
      </c>
      <c r="FD14" s="80"/>
      <c r="FE14" s="128">
        <v>118.16</v>
      </c>
      <c r="FF14" s="92" t="s">
        <v>4</v>
      </c>
      <c r="FG14" s="80"/>
      <c r="FH14" s="128">
        <v>118.16</v>
      </c>
      <c r="FI14" s="92" t="s">
        <v>4</v>
      </c>
      <c r="FJ14" s="80"/>
      <c r="FK14" s="128">
        <v>118.16</v>
      </c>
      <c r="FL14" s="92" t="s">
        <v>4</v>
      </c>
      <c r="FM14" s="80"/>
      <c r="FN14" s="128">
        <v>118.16</v>
      </c>
      <c r="FO14" s="92" t="s">
        <v>4</v>
      </c>
      <c r="FP14" s="80"/>
      <c r="FQ14" s="128">
        <v>118.16</v>
      </c>
      <c r="FR14" s="92" t="s">
        <v>4</v>
      </c>
      <c r="FS14" s="80"/>
      <c r="FT14" s="128">
        <v>118.16</v>
      </c>
      <c r="FU14" s="92" t="s">
        <v>4</v>
      </c>
      <c r="FV14" s="80"/>
      <c r="FW14" s="128">
        <v>118.16</v>
      </c>
      <c r="FX14" s="92" t="s">
        <v>4</v>
      </c>
      <c r="FY14" s="80"/>
      <c r="FZ14" s="128">
        <v>118.16</v>
      </c>
      <c r="GC14" s="10">
        <v>27.47</v>
      </c>
    </row>
    <row r="15" spans="1:185" ht="15" customHeight="1">
      <c r="A15" s="13"/>
      <c r="B15" s="13" t="s">
        <v>16</v>
      </c>
      <c r="C15" s="14">
        <v>617.95</v>
      </c>
      <c r="D15" s="13" t="s">
        <v>16</v>
      </c>
      <c r="E15" s="14">
        <v>617.95</v>
      </c>
      <c r="F15" s="13" t="s">
        <v>16</v>
      </c>
      <c r="G15" s="14">
        <v>617.95</v>
      </c>
      <c r="H15" s="13" t="s">
        <v>16</v>
      </c>
      <c r="I15" s="14">
        <v>617.95</v>
      </c>
      <c r="J15" s="13" t="s">
        <v>16</v>
      </c>
      <c r="K15" s="14">
        <v>617.95</v>
      </c>
      <c r="L15" s="13" t="s">
        <v>16</v>
      </c>
      <c r="M15" s="14">
        <v>617.95</v>
      </c>
      <c r="N15" s="13" t="s">
        <v>16</v>
      </c>
      <c r="O15" s="14">
        <v>617.95</v>
      </c>
      <c r="P15" s="13" t="s">
        <v>16</v>
      </c>
      <c r="Q15" s="14">
        <v>617.95</v>
      </c>
      <c r="R15" s="13" t="s">
        <v>16</v>
      </c>
      <c r="S15" s="15">
        <f t="shared" si="0"/>
        <v>4943.599999999999</v>
      </c>
      <c r="T15" s="13" t="s">
        <v>26</v>
      </c>
      <c r="U15" s="54"/>
      <c r="V15" s="54">
        <v>38.62</v>
      </c>
      <c r="W15" s="11" t="s">
        <v>5</v>
      </c>
      <c r="X15" s="37"/>
      <c r="Y15" s="37">
        <v>2587.67</v>
      </c>
      <c r="Z15" s="38" t="s">
        <v>82</v>
      </c>
      <c r="AA15" s="35" t="s">
        <v>83</v>
      </c>
      <c r="AB15" s="35">
        <v>2163.07</v>
      </c>
      <c r="AC15" s="11" t="s">
        <v>3</v>
      </c>
      <c r="AD15" s="37"/>
      <c r="AE15" s="37">
        <v>6140.9</v>
      </c>
      <c r="AF15" s="37"/>
      <c r="AG15" s="53" t="s">
        <v>116</v>
      </c>
      <c r="AH15" s="54" t="s">
        <v>117</v>
      </c>
      <c r="AI15" s="54">
        <v>859.66</v>
      </c>
      <c r="AJ15" s="36" t="s">
        <v>107</v>
      </c>
      <c r="AK15" s="35" t="s">
        <v>108</v>
      </c>
      <c r="AL15" s="46">
        <v>158.08</v>
      </c>
      <c r="AM15" s="53" t="s">
        <v>130</v>
      </c>
      <c r="AN15" s="54" t="s">
        <v>131</v>
      </c>
      <c r="AO15" s="54">
        <v>611.97</v>
      </c>
      <c r="AP15" s="36" t="s">
        <v>156</v>
      </c>
      <c r="AQ15" s="37" t="s">
        <v>165</v>
      </c>
      <c r="AR15" s="37">
        <v>859.66</v>
      </c>
      <c r="AS15" s="31" t="s">
        <v>155</v>
      </c>
      <c r="AT15" s="31" t="s">
        <v>161</v>
      </c>
      <c r="AU15" s="31">
        <v>158.08</v>
      </c>
      <c r="AV15" s="31" t="s">
        <v>155</v>
      </c>
      <c r="AW15" s="31" t="s">
        <v>209</v>
      </c>
      <c r="AX15" s="31">
        <v>158.08</v>
      </c>
      <c r="AY15" s="11" t="s">
        <v>3</v>
      </c>
      <c r="AZ15" s="55"/>
      <c r="BA15" s="56">
        <v>6218.14</v>
      </c>
      <c r="BB15" s="31" t="s">
        <v>206</v>
      </c>
      <c r="BC15" s="34" t="s">
        <v>207</v>
      </c>
      <c r="BD15" s="37">
        <v>56.93</v>
      </c>
      <c r="BE15" s="31" t="s">
        <v>206</v>
      </c>
      <c r="BF15" s="34"/>
      <c r="BG15" s="37">
        <v>56.93</v>
      </c>
      <c r="BH15" s="31" t="s">
        <v>206</v>
      </c>
      <c r="BI15" s="34"/>
      <c r="BJ15" s="37">
        <v>56.93</v>
      </c>
      <c r="BK15" s="31" t="s">
        <v>206</v>
      </c>
      <c r="BL15" s="34"/>
      <c r="BM15" s="37">
        <v>56.93</v>
      </c>
      <c r="BN15" s="31" t="s">
        <v>206</v>
      </c>
      <c r="BO15" s="34"/>
      <c r="BP15" s="37">
        <v>56.93</v>
      </c>
      <c r="BS15" s="36" t="s">
        <v>254</v>
      </c>
      <c r="BT15" s="37"/>
      <c r="BU15" s="37">
        <v>268.11</v>
      </c>
      <c r="BV15" s="36" t="s">
        <v>254</v>
      </c>
      <c r="BW15" s="37"/>
      <c r="BX15" s="37">
        <v>268.11</v>
      </c>
      <c r="BY15" s="36" t="s">
        <v>254</v>
      </c>
      <c r="BZ15" s="37"/>
      <c r="CA15" s="37">
        <v>268.11</v>
      </c>
      <c r="CB15" s="36" t="s">
        <v>254</v>
      </c>
      <c r="CC15" s="37"/>
      <c r="CD15" s="37">
        <v>268.11</v>
      </c>
      <c r="CE15" s="36" t="s">
        <v>254</v>
      </c>
      <c r="CF15" s="37"/>
      <c r="CG15" s="37">
        <v>268.11</v>
      </c>
      <c r="CH15" s="36" t="s">
        <v>254</v>
      </c>
      <c r="CI15" s="37"/>
      <c r="CJ15" s="37">
        <v>268.11</v>
      </c>
      <c r="CK15" s="36" t="s">
        <v>254</v>
      </c>
      <c r="CL15" s="37"/>
      <c r="CM15" s="37">
        <v>268.11</v>
      </c>
      <c r="CN15" s="36" t="s">
        <v>254</v>
      </c>
      <c r="CO15" s="37"/>
      <c r="CP15" s="37">
        <v>268.11</v>
      </c>
      <c r="CQ15" s="36" t="s">
        <v>254</v>
      </c>
      <c r="CR15" s="37"/>
      <c r="CS15" s="37">
        <v>268.11</v>
      </c>
      <c r="CT15" s="36" t="s">
        <v>254</v>
      </c>
      <c r="CU15" s="37"/>
      <c r="CV15" s="37">
        <v>268.11</v>
      </c>
      <c r="CW15" s="36" t="s">
        <v>254</v>
      </c>
      <c r="CX15" s="37"/>
      <c r="CY15" s="37">
        <v>268.11</v>
      </c>
      <c r="CZ15" s="36" t="s">
        <v>254</v>
      </c>
      <c r="DA15" s="37"/>
      <c r="DB15" s="37">
        <v>268.11</v>
      </c>
      <c r="DE15" s="77" t="s">
        <v>347</v>
      </c>
      <c r="DF15" s="80" t="s">
        <v>343</v>
      </c>
      <c r="DG15" s="80">
        <v>1376.52</v>
      </c>
      <c r="DH15" s="76" t="s">
        <v>247</v>
      </c>
      <c r="DI15" s="76"/>
      <c r="DJ15" s="80">
        <v>168.8</v>
      </c>
      <c r="DK15" s="77"/>
      <c r="DL15" s="80"/>
      <c r="DM15" s="80"/>
      <c r="DN15" s="76" t="s">
        <v>364</v>
      </c>
      <c r="DO15" s="80" t="s">
        <v>365</v>
      </c>
      <c r="DP15" s="79">
        <v>1170.87</v>
      </c>
      <c r="DQ15" s="77" t="s">
        <v>371</v>
      </c>
      <c r="DR15" s="80" t="s">
        <v>372</v>
      </c>
      <c r="DS15" s="80">
        <v>9562.5</v>
      </c>
      <c r="DT15" s="77" t="s">
        <v>377</v>
      </c>
      <c r="DU15" s="80" t="s">
        <v>378</v>
      </c>
      <c r="DV15" s="80">
        <v>13679.43</v>
      </c>
      <c r="DW15" s="77" t="s">
        <v>323</v>
      </c>
      <c r="DX15" s="80" t="s">
        <v>384</v>
      </c>
      <c r="DY15" s="80">
        <v>792.6</v>
      </c>
      <c r="DZ15" s="77" t="s">
        <v>395</v>
      </c>
      <c r="EA15" s="80" t="s">
        <v>396</v>
      </c>
      <c r="EB15" s="80">
        <v>382.15</v>
      </c>
      <c r="EC15" s="77" t="s">
        <v>399</v>
      </c>
      <c r="ED15" s="80" t="s">
        <v>398</v>
      </c>
      <c r="EE15" s="80">
        <v>592.48</v>
      </c>
      <c r="EF15" s="77" t="s">
        <v>408</v>
      </c>
      <c r="EG15" s="80" t="s">
        <v>407</v>
      </c>
      <c r="EH15" s="80">
        <v>801.8</v>
      </c>
      <c r="EI15" s="77"/>
      <c r="EJ15" s="80"/>
      <c r="EK15" s="80"/>
      <c r="EL15" s="77"/>
      <c r="EM15" s="80"/>
      <c r="EN15" s="80"/>
      <c r="EO15" s="80"/>
      <c r="EP15" s="80"/>
      <c r="EQ15" s="75" t="s">
        <v>107</v>
      </c>
      <c r="ER15" s="80"/>
      <c r="ES15" s="128">
        <v>78.77</v>
      </c>
      <c r="ET15" s="75" t="s">
        <v>107</v>
      </c>
      <c r="EU15" s="80"/>
      <c r="EV15" s="128">
        <v>78.77</v>
      </c>
      <c r="EW15" s="75" t="s">
        <v>107</v>
      </c>
      <c r="EX15" s="80"/>
      <c r="EY15" s="128">
        <v>78.77</v>
      </c>
      <c r="EZ15" s="75" t="s">
        <v>107</v>
      </c>
      <c r="FA15" s="80"/>
      <c r="FB15" s="128">
        <v>78.77</v>
      </c>
      <c r="FC15" s="93" t="s">
        <v>107</v>
      </c>
      <c r="FD15" s="80"/>
      <c r="FE15" s="128">
        <v>78.77</v>
      </c>
      <c r="FF15" s="94" t="s">
        <v>107</v>
      </c>
      <c r="FG15" s="80"/>
      <c r="FH15" s="128">
        <v>78.77</v>
      </c>
      <c r="FI15" s="95" t="s">
        <v>107</v>
      </c>
      <c r="FJ15" s="80"/>
      <c r="FK15" s="128">
        <v>78.77</v>
      </c>
      <c r="FL15" s="96" t="s">
        <v>107</v>
      </c>
      <c r="FM15" s="80"/>
      <c r="FN15" s="128">
        <v>78.77</v>
      </c>
      <c r="FO15" s="97" t="s">
        <v>107</v>
      </c>
      <c r="FP15" s="80"/>
      <c r="FQ15" s="128">
        <v>78.77</v>
      </c>
      <c r="FR15" s="100" t="s">
        <v>107</v>
      </c>
      <c r="FS15" s="80"/>
      <c r="FT15" s="128">
        <v>78.77</v>
      </c>
      <c r="FU15" s="129" t="s">
        <v>107</v>
      </c>
      <c r="FV15" s="80"/>
      <c r="FW15" s="128">
        <v>78.77</v>
      </c>
      <c r="FX15" s="131" t="s">
        <v>107</v>
      </c>
      <c r="FY15" s="80"/>
      <c r="FZ15" s="128">
        <v>78.77</v>
      </c>
      <c r="GC15" s="10">
        <v>18.31</v>
      </c>
    </row>
    <row r="16" spans="1:182" ht="25.5" customHeight="1">
      <c r="A16" s="13"/>
      <c r="B16" s="13"/>
      <c r="C16" s="14"/>
      <c r="D16" s="13"/>
      <c r="E16" s="14"/>
      <c r="F16" s="13"/>
      <c r="G16" s="14"/>
      <c r="H16" s="13"/>
      <c r="I16" s="14"/>
      <c r="J16" s="13"/>
      <c r="K16" s="14"/>
      <c r="L16" s="13"/>
      <c r="M16" s="14"/>
      <c r="N16" s="13"/>
      <c r="O16" s="14"/>
      <c r="P16" s="13"/>
      <c r="Q16" s="14"/>
      <c r="R16" s="13"/>
      <c r="S16" s="15"/>
      <c r="T16" s="13"/>
      <c r="U16" s="54"/>
      <c r="V16" s="54"/>
      <c r="W16" s="11"/>
      <c r="X16" s="37"/>
      <c r="Y16" s="47"/>
      <c r="Z16" s="38"/>
      <c r="AA16" s="35"/>
      <c r="AB16" s="35"/>
      <c r="AC16" s="11"/>
      <c r="AD16" s="37"/>
      <c r="AE16" s="37"/>
      <c r="AF16" s="37"/>
      <c r="AG16" s="53"/>
      <c r="AH16" s="54"/>
      <c r="AI16" s="54"/>
      <c r="AJ16" s="36"/>
      <c r="AK16" s="35"/>
      <c r="AL16" s="46"/>
      <c r="AM16" s="53"/>
      <c r="AN16" s="54"/>
      <c r="AO16" s="54"/>
      <c r="AP16" s="36"/>
      <c r="AQ16" s="37"/>
      <c r="AR16" s="37"/>
      <c r="AS16" s="31"/>
      <c r="AT16" s="31"/>
      <c r="AU16" s="31"/>
      <c r="AV16" s="31"/>
      <c r="AW16" s="31"/>
      <c r="AX16" s="31"/>
      <c r="AY16" s="11"/>
      <c r="AZ16" s="55"/>
      <c r="BA16" s="56"/>
      <c r="BB16" s="31"/>
      <c r="BC16" s="34"/>
      <c r="BD16" s="37"/>
      <c r="BE16" s="31"/>
      <c r="BF16" s="34"/>
      <c r="BG16" s="37"/>
      <c r="BH16" s="31"/>
      <c r="BI16" s="34"/>
      <c r="BJ16" s="37"/>
      <c r="BK16" s="31"/>
      <c r="BL16" s="34"/>
      <c r="BM16" s="37"/>
      <c r="BN16" s="31"/>
      <c r="BO16" s="34"/>
      <c r="BP16" s="37"/>
      <c r="BS16" s="36"/>
      <c r="BT16" s="37"/>
      <c r="BU16" s="37"/>
      <c r="BV16" s="36"/>
      <c r="BW16" s="37"/>
      <c r="BX16" s="37"/>
      <c r="BY16" s="36"/>
      <c r="BZ16" s="37"/>
      <c r="CA16" s="37"/>
      <c r="CB16" s="36"/>
      <c r="CC16" s="37"/>
      <c r="CD16" s="37"/>
      <c r="CE16" s="36"/>
      <c r="CF16" s="37"/>
      <c r="CG16" s="37"/>
      <c r="CH16" s="36"/>
      <c r="CI16" s="37"/>
      <c r="CJ16" s="37"/>
      <c r="CK16" s="36"/>
      <c r="CL16" s="37"/>
      <c r="CM16" s="37"/>
      <c r="CN16" s="36"/>
      <c r="CO16" s="37"/>
      <c r="CP16" s="37"/>
      <c r="CQ16" s="36"/>
      <c r="CR16" s="37"/>
      <c r="CS16" s="37"/>
      <c r="CT16" s="36"/>
      <c r="CU16" s="37"/>
      <c r="CV16" s="37"/>
      <c r="CW16" s="36"/>
      <c r="CX16" s="37"/>
      <c r="CY16" s="37"/>
      <c r="CZ16" s="36"/>
      <c r="DA16" s="37"/>
      <c r="DB16" s="37"/>
      <c r="DE16" s="77"/>
      <c r="DF16" s="80"/>
      <c r="DG16" s="80"/>
      <c r="DH16" s="76"/>
      <c r="DI16" s="76"/>
      <c r="DJ16" s="80"/>
      <c r="DK16" s="77"/>
      <c r="DL16" s="80"/>
      <c r="DM16" s="80"/>
      <c r="DN16" s="76"/>
      <c r="DO16" s="80"/>
      <c r="DP16" s="79"/>
      <c r="DQ16" s="77"/>
      <c r="DR16" s="80"/>
      <c r="DS16" s="99"/>
      <c r="DT16" s="77"/>
      <c r="DU16" s="80"/>
      <c r="DV16" s="80"/>
      <c r="DW16" s="77"/>
      <c r="DX16" s="80"/>
      <c r="DY16" s="80"/>
      <c r="DZ16" s="77"/>
      <c r="EA16" s="80"/>
      <c r="EB16" s="80"/>
      <c r="EC16" s="77"/>
      <c r="ED16" s="80"/>
      <c r="EE16" s="80"/>
      <c r="EF16" s="77"/>
      <c r="EG16" s="80"/>
      <c r="EH16" s="80"/>
      <c r="EI16" s="77"/>
      <c r="EJ16" s="80"/>
      <c r="EK16" s="80"/>
      <c r="EL16" s="77"/>
      <c r="EM16" s="80"/>
      <c r="EN16" s="80"/>
      <c r="EO16" s="80"/>
      <c r="EP16" s="80"/>
      <c r="EQ16" s="98" t="s">
        <v>493</v>
      </c>
      <c r="ER16" s="80"/>
      <c r="ES16" s="128">
        <v>540.71</v>
      </c>
      <c r="ET16" s="98" t="s">
        <v>493</v>
      </c>
      <c r="EU16" s="80"/>
      <c r="EV16" s="128">
        <v>540.71</v>
      </c>
      <c r="EW16" s="98" t="s">
        <v>493</v>
      </c>
      <c r="EX16" s="80"/>
      <c r="EY16" s="128">
        <v>540.71</v>
      </c>
      <c r="EZ16" s="98" t="s">
        <v>493</v>
      </c>
      <c r="FA16" s="80"/>
      <c r="FB16" s="128">
        <v>540.71</v>
      </c>
      <c r="FC16" s="98" t="s">
        <v>493</v>
      </c>
      <c r="FD16" s="80"/>
      <c r="FE16" s="128">
        <v>540.71</v>
      </c>
      <c r="FF16" s="98" t="s">
        <v>493</v>
      </c>
      <c r="FG16" s="80"/>
      <c r="FH16" s="128">
        <v>540.71</v>
      </c>
      <c r="FI16" s="98" t="s">
        <v>493</v>
      </c>
      <c r="FJ16" s="80"/>
      <c r="FK16" s="128">
        <v>540.71</v>
      </c>
      <c r="FL16" s="98" t="s">
        <v>493</v>
      </c>
      <c r="FM16" s="80"/>
      <c r="FN16" s="128">
        <v>540.71</v>
      </c>
      <c r="FO16" s="98" t="s">
        <v>493</v>
      </c>
      <c r="FP16" s="80"/>
      <c r="FQ16" s="128">
        <v>540.71</v>
      </c>
      <c r="FR16" s="100" t="s">
        <v>493</v>
      </c>
      <c r="FS16" s="80"/>
      <c r="FT16" s="128">
        <v>540.71</v>
      </c>
      <c r="FU16" s="129" t="s">
        <v>493</v>
      </c>
      <c r="FV16" s="80"/>
      <c r="FW16" s="128">
        <v>540.71</v>
      </c>
      <c r="FX16" s="131" t="s">
        <v>493</v>
      </c>
      <c r="FY16" s="80"/>
      <c r="FZ16" s="128">
        <v>540.71</v>
      </c>
    </row>
    <row r="17" spans="1:182" ht="24.75" customHeight="1">
      <c r="A17" s="13"/>
      <c r="B17" s="13" t="s">
        <v>16</v>
      </c>
      <c r="C17" s="14">
        <v>38.62</v>
      </c>
      <c r="D17" s="13" t="s">
        <v>16</v>
      </c>
      <c r="E17" s="14">
        <v>38.62</v>
      </c>
      <c r="F17" s="13" t="s">
        <v>16</v>
      </c>
      <c r="G17" s="14">
        <v>38.62</v>
      </c>
      <c r="H17" s="13" t="s">
        <v>16</v>
      </c>
      <c r="I17" s="14">
        <v>38.62</v>
      </c>
      <c r="J17" s="13" t="s">
        <v>16</v>
      </c>
      <c r="K17" s="14">
        <v>38.62</v>
      </c>
      <c r="L17" s="13" t="s">
        <v>16</v>
      </c>
      <c r="M17" s="14">
        <v>38.62</v>
      </c>
      <c r="N17" s="13" t="s">
        <v>16</v>
      </c>
      <c r="O17" s="14">
        <v>38.62</v>
      </c>
      <c r="P17" s="13" t="s">
        <v>16</v>
      </c>
      <c r="Q17" s="14">
        <v>38.62</v>
      </c>
      <c r="R17" s="13" t="s">
        <v>16</v>
      </c>
      <c r="S17" s="15">
        <f t="shared" si="0"/>
        <v>308.96</v>
      </c>
      <c r="T17" s="13" t="s">
        <v>27</v>
      </c>
      <c r="U17" s="37"/>
      <c r="V17" s="37">
        <v>154.49</v>
      </c>
      <c r="W17" s="36" t="s">
        <v>116</v>
      </c>
      <c r="X17" s="37"/>
      <c r="Y17" s="47">
        <v>859.66</v>
      </c>
      <c r="Z17" s="11" t="s">
        <v>3</v>
      </c>
      <c r="AA17" s="37"/>
      <c r="AB17" s="37">
        <v>6140.9</v>
      </c>
      <c r="AC17" s="11" t="s">
        <v>5</v>
      </c>
      <c r="AD17" s="37"/>
      <c r="AE17" s="37">
        <v>2587.67</v>
      </c>
      <c r="AF17" s="37"/>
      <c r="AG17" s="11" t="s">
        <v>3</v>
      </c>
      <c r="AH17" s="37"/>
      <c r="AI17" s="37">
        <v>6218.14</v>
      </c>
      <c r="AJ17" s="36" t="s">
        <v>251</v>
      </c>
      <c r="AK17" s="37"/>
      <c r="AL17" s="37">
        <v>38.62</v>
      </c>
      <c r="AM17" s="36" t="s">
        <v>132</v>
      </c>
      <c r="AN17" s="37" t="s">
        <v>133</v>
      </c>
      <c r="AO17" s="37">
        <v>641</v>
      </c>
      <c r="AP17" s="36" t="s">
        <v>119</v>
      </c>
      <c r="AQ17" s="37"/>
      <c r="AR17" s="37">
        <v>6604.36</v>
      </c>
      <c r="AS17" s="11" t="s">
        <v>3</v>
      </c>
      <c r="AT17" s="55"/>
      <c r="AU17" s="56">
        <v>6218.14</v>
      </c>
      <c r="AV17" s="11" t="s">
        <v>3</v>
      </c>
      <c r="AW17" s="55"/>
      <c r="AX17" s="56">
        <v>6218.14</v>
      </c>
      <c r="AY17" s="36" t="s">
        <v>119</v>
      </c>
      <c r="AZ17" s="37"/>
      <c r="BA17" s="37">
        <v>6604.36</v>
      </c>
      <c r="BB17" s="11" t="s">
        <v>3</v>
      </c>
      <c r="BC17" s="55"/>
      <c r="BD17" s="56">
        <v>6218.14</v>
      </c>
      <c r="BE17" s="11" t="s">
        <v>3</v>
      </c>
      <c r="BF17" s="55"/>
      <c r="BG17" s="56">
        <v>6218.14</v>
      </c>
      <c r="BH17" s="11" t="s">
        <v>3</v>
      </c>
      <c r="BI17" s="55"/>
      <c r="BJ17" s="56">
        <v>6218.14</v>
      </c>
      <c r="BK17" s="11" t="s">
        <v>3</v>
      </c>
      <c r="BL17" s="55"/>
      <c r="BM17" s="56">
        <v>6218.14</v>
      </c>
      <c r="BN17" s="11" t="s">
        <v>3</v>
      </c>
      <c r="BO17" s="55"/>
      <c r="BP17" s="56">
        <v>6218.14</v>
      </c>
      <c r="BS17" s="36" t="s">
        <v>255</v>
      </c>
      <c r="BT17" s="37"/>
      <c r="BU17" s="37">
        <v>241.82</v>
      </c>
      <c r="BV17" s="36"/>
      <c r="BW17" s="37"/>
      <c r="BX17" s="37"/>
      <c r="BY17" s="36" t="s">
        <v>283</v>
      </c>
      <c r="BZ17" s="37" t="s">
        <v>284</v>
      </c>
      <c r="CA17" s="37">
        <v>5510.71</v>
      </c>
      <c r="CB17" s="53" t="s">
        <v>287</v>
      </c>
      <c r="CC17" s="54" t="s">
        <v>288</v>
      </c>
      <c r="CD17" s="56">
        <v>96.97</v>
      </c>
      <c r="CE17" s="53"/>
      <c r="CF17" s="54"/>
      <c r="CG17" s="56"/>
      <c r="CH17" s="53"/>
      <c r="CI17" s="54"/>
      <c r="CJ17" s="56"/>
      <c r="CK17" s="36" t="s">
        <v>252</v>
      </c>
      <c r="CL17" s="37"/>
      <c r="CM17" s="37">
        <v>670.29</v>
      </c>
      <c r="CN17" s="53" t="s">
        <v>317</v>
      </c>
      <c r="CO17" s="54" t="s">
        <v>318</v>
      </c>
      <c r="CP17" s="56">
        <v>76.47</v>
      </c>
      <c r="CQ17" s="53"/>
      <c r="CR17" s="54"/>
      <c r="CS17" s="56"/>
      <c r="CT17" s="53"/>
      <c r="CU17" s="54"/>
      <c r="CV17" s="56"/>
      <c r="CW17" s="53"/>
      <c r="CX17" s="54"/>
      <c r="CY17" s="56"/>
      <c r="CZ17" s="53"/>
      <c r="DA17" s="54"/>
      <c r="DB17" s="56"/>
      <c r="DE17" s="77" t="s">
        <v>348</v>
      </c>
      <c r="DF17" s="80" t="s">
        <v>343</v>
      </c>
      <c r="DG17" s="79">
        <v>649.27</v>
      </c>
      <c r="DH17" s="77" t="s">
        <v>358</v>
      </c>
      <c r="DI17" s="80"/>
      <c r="DJ17" s="80">
        <v>384.87</v>
      </c>
      <c r="DK17" s="77"/>
      <c r="DL17" s="80"/>
      <c r="DM17" s="79"/>
      <c r="DN17" s="77" t="s">
        <v>366</v>
      </c>
      <c r="DO17" s="80" t="s">
        <v>365</v>
      </c>
      <c r="DP17" s="79">
        <v>3784.22</v>
      </c>
      <c r="DQ17" s="76" t="s">
        <v>363</v>
      </c>
      <c r="DR17" s="80" t="s">
        <v>373</v>
      </c>
      <c r="DS17" s="81">
        <v>161</v>
      </c>
      <c r="DT17" s="76"/>
      <c r="DU17" s="80"/>
      <c r="DV17" s="80"/>
      <c r="DW17" s="76" t="s">
        <v>385</v>
      </c>
      <c r="DX17" s="80" t="s">
        <v>386</v>
      </c>
      <c r="DY17" s="80">
        <v>1110.47</v>
      </c>
      <c r="DZ17" s="76"/>
      <c r="EA17" s="80"/>
      <c r="EB17" s="80"/>
      <c r="EC17" s="76"/>
      <c r="ED17" s="80"/>
      <c r="EE17" s="80"/>
      <c r="EF17" s="76" t="s">
        <v>409</v>
      </c>
      <c r="EG17" s="80" t="s">
        <v>410</v>
      </c>
      <c r="EH17" s="80">
        <v>3715.5</v>
      </c>
      <c r="EI17" s="76"/>
      <c r="EJ17" s="80"/>
      <c r="EK17" s="80"/>
      <c r="EL17" s="76"/>
      <c r="EM17" s="80"/>
      <c r="EN17" s="80"/>
      <c r="EO17" s="80"/>
      <c r="EP17" s="80"/>
      <c r="EQ17" s="75" t="s">
        <v>442</v>
      </c>
      <c r="ER17" s="80"/>
      <c r="ES17" s="128">
        <v>411.81</v>
      </c>
      <c r="ET17" s="75" t="s">
        <v>442</v>
      </c>
      <c r="EU17" s="80"/>
      <c r="EV17" s="128">
        <v>411.81</v>
      </c>
      <c r="EW17" s="75" t="s">
        <v>442</v>
      </c>
      <c r="EX17" s="80"/>
      <c r="EY17" s="128">
        <v>411.81</v>
      </c>
      <c r="EZ17" s="75" t="s">
        <v>442</v>
      </c>
      <c r="FA17" s="80"/>
      <c r="FB17" s="128">
        <v>411.81</v>
      </c>
      <c r="FC17" s="93" t="s">
        <v>442</v>
      </c>
      <c r="FD17" s="80"/>
      <c r="FE17" s="128">
        <v>411.81</v>
      </c>
      <c r="FF17" s="94" t="s">
        <v>442</v>
      </c>
      <c r="FG17" s="80"/>
      <c r="FH17" s="128">
        <v>411.81</v>
      </c>
      <c r="FI17" s="95" t="s">
        <v>442</v>
      </c>
      <c r="FJ17" s="80"/>
      <c r="FK17" s="128">
        <v>411.81</v>
      </c>
      <c r="FL17" s="96" t="s">
        <v>442</v>
      </c>
      <c r="FM17" s="80"/>
      <c r="FN17" s="128">
        <v>411.81</v>
      </c>
      <c r="FO17" s="97" t="s">
        <v>442</v>
      </c>
      <c r="FP17" s="80"/>
      <c r="FQ17" s="128">
        <v>411.81</v>
      </c>
      <c r="FR17" s="100" t="s">
        <v>442</v>
      </c>
      <c r="FS17" s="80"/>
      <c r="FT17" s="128">
        <v>411.81</v>
      </c>
      <c r="FU17" s="129" t="s">
        <v>442</v>
      </c>
      <c r="FV17" s="80"/>
      <c r="FW17" s="128">
        <v>411.81</v>
      </c>
      <c r="FX17" s="131" t="s">
        <v>442</v>
      </c>
      <c r="FY17" s="80"/>
      <c r="FZ17" s="128">
        <v>411.81</v>
      </c>
    </row>
    <row r="18" spans="1:182" ht="51.75" customHeight="1">
      <c r="A18" s="13"/>
      <c r="B18" s="13"/>
      <c r="C18" s="14"/>
      <c r="D18" s="13"/>
      <c r="E18" s="14"/>
      <c r="F18" s="13"/>
      <c r="G18" s="14"/>
      <c r="H18" s="13"/>
      <c r="I18" s="14"/>
      <c r="J18" s="13"/>
      <c r="K18" s="14"/>
      <c r="L18" s="13"/>
      <c r="M18" s="14"/>
      <c r="N18" s="13"/>
      <c r="O18" s="14"/>
      <c r="P18" s="13"/>
      <c r="Q18" s="14"/>
      <c r="R18" s="13"/>
      <c r="S18" s="15"/>
      <c r="T18" s="13"/>
      <c r="U18" s="37"/>
      <c r="V18" s="37"/>
      <c r="W18" s="36"/>
      <c r="X18" s="37"/>
      <c r="Y18" s="47"/>
      <c r="Z18" s="11"/>
      <c r="AA18" s="37"/>
      <c r="AB18" s="37"/>
      <c r="AC18" s="11"/>
      <c r="AD18" s="37"/>
      <c r="AE18" s="37"/>
      <c r="AF18" s="37"/>
      <c r="AG18" s="11"/>
      <c r="AH18" s="37"/>
      <c r="AI18" s="37"/>
      <c r="AJ18" s="36"/>
      <c r="AK18" s="37"/>
      <c r="AL18" s="37"/>
      <c r="AM18" s="36"/>
      <c r="AN18" s="37"/>
      <c r="AO18" s="37"/>
      <c r="AP18" s="36"/>
      <c r="AQ18" s="37"/>
      <c r="AR18" s="37"/>
      <c r="AS18" s="11"/>
      <c r="AT18" s="55"/>
      <c r="AU18" s="56"/>
      <c r="AV18" s="11"/>
      <c r="AW18" s="55"/>
      <c r="AX18" s="56"/>
      <c r="AY18" s="36"/>
      <c r="AZ18" s="37"/>
      <c r="BA18" s="37"/>
      <c r="BB18" s="11"/>
      <c r="BC18" s="55"/>
      <c r="BD18" s="56"/>
      <c r="BE18" s="11"/>
      <c r="BF18" s="55"/>
      <c r="BG18" s="56"/>
      <c r="BH18" s="11"/>
      <c r="BI18" s="55"/>
      <c r="BJ18" s="56"/>
      <c r="BK18" s="11"/>
      <c r="BL18" s="55"/>
      <c r="BM18" s="56"/>
      <c r="BN18" s="11"/>
      <c r="BO18" s="55"/>
      <c r="BP18" s="56"/>
      <c r="BS18" s="36"/>
      <c r="BT18" s="37"/>
      <c r="BU18" s="37"/>
      <c r="BV18" s="36"/>
      <c r="BW18" s="37"/>
      <c r="BX18" s="37"/>
      <c r="BY18" s="36"/>
      <c r="BZ18" s="37"/>
      <c r="CA18" s="37"/>
      <c r="CB18" s="53"/>
      <c r="CC18" s="54"/>
      <c r="CD18" s="56"/>
      <c r="CE18" s="53"/>
      <c r="CF18" s="54"/>
      <c r="CG18" s="56"/>
      <c r="CH18" s="53"/>
      <c r="CI18" s="54"/>
      <c r="CJ18" s="56"/>
      <c r="CK18" s="36"/>
      <c r="CL18" s="37"/>
      <c r="CM18" s="37"/>
      <c r="CN18" s="53"/>
      <c r="CO18" s="54"/>
      <c r="CP18" s="56"/>
      <c r="CQ18" s="53"/>
      <c r="CR18" s="54"/>
      <c r="CS18" s="56"/>
      <c r="CT18" s="53"/>
      <c r="CU18" s="54"/>
      <c r="CV18" s="56"/>
      <c r="CW18" s="53"/>
      <c r="CX18" s="54"/>
      <c r="CY18" s="56"/>
      <c r="CZ18" s="53"/>
      <c r="DA18" s="54"/>
      <c r="DB18" s="56"/>
      <c r="DE18" s="77"/>
      <c r="DF18" s="80"/>
      <c r="DG18" s="79"/>
      <c r="DH18" s="77"/>
      <c r="DI18" s="80"/>
      <c r="DJ18" s="80"/>
      <c r="DK18" s="77"/>
      <c r="DL18" s="80"/>
      <c r="DM18" s="79"/>
      <c r="DN18" s="77"/>
      <c r="DO18" s="80"/>
      <c r="DP18" s="79"/>
      <c r="DQ18" s="76"/>
      <c r="DR18" s="80"/>
      <c r="DS18" s="81"/>
      <c r="DT18" s="76"/>
      <c r="DU18" s="80"/>
      <c r="DV18" s="80"/>
      <c r="DW18" s="76"/>
      <c r="DX18" s="80"/>
      <c r="DY18" s="80"/>
      <c r="DZ18" s="76"/>
      <c r="EA18" s="80"/>
      <c r="EB18" s="80"/>
      <c r="EC18" s="76"/>
      <c r="ED18" s="80"/>
      <c r="EE18" s="80"/>
      <c r="EF18" s="76"/>
      <c r="EG18" s="80"/>
      <c r="EH18" s="80"/>
      <c r="EI18" s="76"/>
      <c r="EJ18" s="80"/>
      <c r="EK18" s="80"/>
      <c r="EL18" s="76"/>
      <c r="EM18" s="80"/>
      <c r="EN18" s="80"/>
      <c r="EO18" s="80"/>
      <c r="EP18" s="80"/>
      <c r="EQ18" s="107" t="s">
        <v>34</v>
      </c>
      <c r="ER18" s="80"/>
      <c r="ES18" s="128">
        <v>115.87</v>
      </c>
      <c r="ET18" s="107" t="s">
        <v>34</v>
      </c>
      <c r="EU18" s="80"/>
      <c r="EV18" s="128">
        <v>115.87</v>
      </c>
      <c r="EW18" s="107" t="s">
        <v>34</v>
      </c>
      <c r="EX18" s="80"/>
      <c r="EY18" s="128">
        <v>115.87</v>
      </c>
      <c r="EZ18" s="107" t="s">
        <v>34</v>
      </c>
      <c r="FA18" s="80"/>
      <c r="FB18" s="128">
        <v>115.87</v>
      </c>
      <c r="FC18" s="107" t="s">
        <v>34</v>
      </c>
      <c r="FD18" s="80"/>
      <c r="FE18" s="128">
        <v>115.87</v>
      </c>
      <c r="FF18" s="107" t="s">
        <v>34</v>
      </c>
      <c r="FG18" s="80"/>
      <c r="FH18" s="128">
        <v>115.87</v>
      </c>
      <c r="FI18" s="107" t="s">
        <v>34</v>
      </c>
      <c r="FJ18" s="80"/>
      <c r="FK18" s="128">
        <v>115.87</v>
      </c>
      <c r="FL18" s="107" t="s">
        <v>34</v>
      </c>
      <c r="FM18" s="80"/>
      <c r="FN18" s="128">
        <v>115.87</v>
      </c>
      <c r="FO18" s="107" t="s">
        <v>34</v>
      </c>
      <c r="FP18" s="80"/>
      <c r="FQ18" s="128">
        <v>115.87</v>
      </c>
      <c r="FR18" s="107" t="s">
        <v>34</v>
      </c>
      <c r="FS18" s="80"/>
      <c r="FT18" s="128">
        <v>115.87</v>
      </c>
      <c r="FU18" s="129" t="s">
        <v>34</v>
      </c>
      <c r="FV18" s="80"/>
      <c r="FW18" s="128">
        <v>115.87</v>
      </c>
      <c r="FX18" s="131" t="s">
        <v>34</v>
      </c>
      <c r="FY18" s="80"/>
      <c r="FZ18" s="128">
        <v>115.87</v>
      </c>
    </row>
    <row r="19" spans="1:182" ht="38.25" customHeight="1">
      <c r="A19" s="13"/>
      <c r="B19" s="13" t="s">
        <v>16</v>
      </c>
      <c r="C19" s="14">
        <v>154.49</v>
      </c>
      <c r="D19" s="13" t="s">
        <v>16</v>
      </c>
      <c r="E19" s="14">
        <v>154.49</v>
      </c>
      <c r="F19" s="13" t="s">
        <v>16</v>
      </c>
      <c r="G19" s="14">
        <v>154.49</v>
      </c>
      <c r="H19" s="13" t="s">
        <v>16</v>
      </c>
      <c r="I19" s="14">
        <v>154.49</v>
      </c>
      <c r="J19" s="13" t="s">
        <v>16</v>
      </c>
      <c r="K19" s="14">
        <v>154.49</v>
      </c>
      <c r="L19" s="13" t="s">
        <v>16</v>
      </c>
      <c r="M19" s="14">
        <v>154.49</v>
      </c>
      <c r="N19" s="13" t="s">
        <v>16</v>
      </c>
      <c r="O19" s="14">
        <v>154.49</v>
      </c>
      <c r="P19" s="13" t="s">
        <v>16</v>
      </c>
      <c r="Q19" s="14">
        <v>154.49</v>
      </c>
      <c r="R19" s="13" t="s">
        <v>16</v>
      </c>
      <c r="S19" s="15">
        <f t="shared" si="0"/>
        <v>1235.92</v>
      </c>
      <c r="T19" s="13" t="s">
        <v>28</v>
      </c>
      <c r="U19" s="37"/>
      <c r="V19" s="37">
        <v>502.09</v>
      </c>
      <c r="W19" s="36"/>
      <c r="X19" s="37"/>
      <c r="Y19" s="47"/>
      <c r="Z19" s="11" t="s">
        <v>5</v>
      </c>
      <c r="AA19" s="37"/>
      <c r="AB19" s="37">
        <v>2587.67</v>
      </c>
      <c r="AC19" s="36"/>
      <c r="AD19" s="37"/>
      <c r="AE19" s="37"/>
      <c r="AF19" s="37"/>
      <c r="AG19" s="36" t="s">
        <v>119</v>
      </c>
      <c r="AH19" s="37"/>
      <c r="AI19" s="37">
        <v>6604.36</v>
      </c>
      <c r="AJ19" s="36" t="s">
        <v>252</v>
      </c>
      <c r="AK19" s="37"/>
      <c r="AL19" s="37">
        <v>38.62</v>
      </c>
      <c r="AM19" s="36" t="s">
        <v>134</v>
      </c>
      <c r="AN19" s="54" t="s">
        <v>135</v>
      </c>
      <c r="AO19" s="54">
        <v>596.49</v>
      </c>
      <c r="AP19" s="36" t="s">
        <v>251</v>
      </c>
      <c r="AQ19" s="37"/>
      <c r="AR19" s="37">
        <v>38.62</v>
      </c>
      <c r="AS19" s="36" t="s">
        <v>119</v>
      </c>
      <c r="AT19" s="37"/>
      <c r="AU19" s="37">
        <v>6604.36</v>
      </c>
      <c r="AV19" s="36" t="s">
        <v>119</v>
      </c>
      <c r="AW19" s="37"/>
      <c r="AX19" s="37">
        <v>6604.36</v>
      </c>
      <c r="AY19" s="31" t="s">
        <v>153</v>
      </c>
      <c r="AZ19" s="31" t="s">
        <v>210</v>
      </c>
      <c r="BA19" s="54">
        <v>127.61</v>
      </c>
      <c r="BB19" s="36" t="s">
        <v>119</v>
      </c>
      <c r="BC19" s="37"/>
      <c r="BD19" s="37">
        <v>6604.36</v>
      </c>
      <c r="BE19" s="36" t="s">
        <v>119</v>
      </c>
      <c r="BF19" s="37"/>
      <c r="BG19" s="37">
        <v>6604.36</v>
      </c>
      <c r="BH19" s="36" t="s">
        <v>119</v>
      </c>
      <c r="BI19" s="37"/>
      <c r="BJ19" s="37">
        <v>6604.36</v>
      </c>
      <c r="BK19" s="36" t="s">
        <v>119</v>
      </c>
      <c r="BL19" s="37"/>
      <c r="BM19" s="37">
        <v>6604.36</v>
      </c>
      <c r="BN19" s="36" t="s">
        <v>119</v>
      </c>
      <c r="BO19" s="37"/>
      <c r="BP19" s="37">
        <v>6604.36</v>
      </c>
      <c r="BS19" s="36" t="s">
        <v>302</v>
      </c>
      <c r="BT19" s="37"/>
      <c r="BU19" s="37">
        <v>6218.14</v>
      </c>
      <c r="BV19" s="36" t="s">
        <v>264</v>
      </c>
      <c r="BW19" s="37" t="s">
        <v>261</v>
      </c>
      <c r="BX19" s="37">
        <v>153.93</v>
      </c>
      <c r="BY19" s="36" t="s">
        <v>271</v>
      </c>
      <c r="BZ19" s="37" t="s">
        <v>272</v>
      </c>
      <c r="CA19" s="37">
        <v>56.97</v>
      </c>
      <c r="CB19" s="36" t="s">
        <v>289</v>
      </c>
      <c r="CC19" s="37" t="s">
        <v>288</v>
      </c>
      <c r="CD19" s="37">
        <v>96.97</v>
      </c>
      <c r="CE19" s="36" t="s">
        <v>252</v>
      </c>
      <c r="CF19" s="37"/>
      <c r="CG19" s="37">
        <v>670.29</v>
      </c>
      <c r="CH19" s="36" t="s">
        <v>252</v>
      </c>
      <c r="CI19" s="37"/>
      <c r="CJ19" s="37">
        <v>670.29</v>
      </c>
      <c r="CK19" s="36" t="s">
        <v>255</v>
      </c>
      <c r="CL19" s="37"/>
      <c r="CM19" s="37">
        <v>241.82</v>
      </c>
      <c r="CN19" s="36" t="s">
        <v>319</v>
      </c>
      <c r="CO19" s="37" t="s">
        <v>318</v>
      </c>
      <c r="CP19" s="37">
        <v>1206.52</v>
      </c>
      <c r="CQ19" s="36"/>
      <c r="CR19" s="37"/>
      <c r="CS19" s="37"/>
      <c r="CT19" s="36"/>
      <c r="CU19" s="37"/>
      <c r="CV19" s="37"/>
      <c r="CW19" s="36"/>
      <c r="CX19" s="37"/>
      <c r="CY19" s="37"/>
      <c r="CZ19" s="36"/>
      <c r="DA19" s="37"/>
      <c r="DB19" s="37"/>
      <c r="DE19" s="77" t="s">
        <v>349</v>
      </c>
      <c r="DF19" s="80" t="s">
        <v>343</v>
      </c>
      <c r="DG19" s="80">
        <v>324.63</v>
      </c>
      <c r="DH19" s="77"/>
      <c r="DI19" s="80"/>
      <c r="DJ19" s="80"/>
      <c r="DK19" s="77"/>
      <c r="DL19" s="80"/>
      <c r="DM19" s="80"/>
      <c r="DN19" s="77"/>
      <c r="DO19" s="80"/>
      <c r="DP19" s="80"/>
      <c r="DQ19" s="77" t="s">
        <v>323</v>
      </c>
      <c r="DR19" s="80" t="s">
        <v>374</v>
      </c>
      <c r="DS19" s="80">
        <v>1230.25</v>
      </c>
      <c r="DT19" s="77"/>
      <c r="DU19" s="80"/>
      <c r="DV19" s="80"/>
      <c r="DW19" s="77"/>
      <c r="DX19" s="80"/>
      <c r="DY19" s="80"/>
      <c r="DZ19" s="77"/>
      <c r="EA19" s="80"/>
      <c r="EB19" s="80"/>
      <c r="EC19" s="77"/>
      <c r="ED19" s="80"/>
      <c r="EE19" s="80"/>
      <c r="EF19" s="77" t="s">
        <v>411</v>
      </c>
      <c r="EG19" s="80" t="s">
        <v>412</v>
      </c>
      <c r="EH19" s="80">
        <v>166.25</v>
      </c>
      <c r="EI19" s="77"/>
      <c r="EJ19" s="80"/>
      <c r="EK19" s="80"/>
      <c r="EL19" s="77"/>
      <c r="EM19" s="80"/>
      <c r="EN19" s="80"/>
      <c r="EO19" s="80"/>
      <c r="EP19" s="80"/>
      <c r="EQ19" s="77" t="s">
        <v>443</v>
      </c>
      <c r="ER19" s="80" t="s">
        <v>444</v>
      </c>
      <c r="ES19" s="132">
        <v>8012.16</v>
      </c>
      <c r="ET19" s="77" t="s">
        <v>496</v>
      </c>
      <c r="EU19" s="80" t="s">
        <v>497</v>
      </c>
      <c r="EV19" s="80"/>
      <c r="EW19" s="77" t="s">
        <v>453</v>
      </c>
      <c r="EX19" s="80" t="s">
        <v>452</v>
      </c>
      <c r="EY19" s="132">
        <v>2440.69</v>
      </c>
      <c r="EZ19" s="77" t="s">
        <v>463</v>
      </c>
      <c r="FA19" s="80" t="s">
        <v>464</v>
      </c>
      <c r="FB19" s="135">
        <v>388.95</v>
      </c>
      <c r="FC19" s="77" t="s">
        <v>450</v>
      </c>
      <c r="FD19" s="80" t="s">
        <v>475</v>
      </c>
      <c r="FE19" s="132">
        <v>128.27</v>
      </c>
      <c r="FF19" s="152"/>
      <c r="FG19" s="152"/>
      <c r="FH19" s="152"/>
      <c r="FI19" s="77" t="s">
        <v>487</v>
      </c>
      <c r="FJ19" s="80" t="s">
        <v>558</v>
      </c>
      <c r="FK19" s="135">
        <v>552.92</v>
      </c>
      <c r="FL19" s="83" t="s">
        <v>516</v>
      </c>
      <c r="FM19" s="80" t="s">
        <v>518</v>
      </c>
      <c r="FN19" s="132">
        <v>1042.08</v>
      </c>
      <c r="FO19" s="77" t="s">
        <v>78</v>
      </c>
      <c r="FP19" s="80" t="s">
        <v>490</v>
      </c>
      <c r="FQ19" s="135">
        <v>774.62</v>
      </c>
      <c r="FR19" s="105" t="s">
        <v>499</v>
      </c>
      <c r="FS19" s="78" t="s">
        <v>501</v>
      </c>
      <c r="FT19" s="137">
        <v>4841.4</v>
      </c>
      <c r="FU19" s="130" t="s">
        <v>472</v>
      </c>
      <c r="FV19" s="99" t="s">
        <v>513</v>
      </c>
      <c r="FW19" s="140">
        <v>641.73</v>
      </c>
      <c r="FX19" s="99" t="s">
        <v>516</v>
      </c>
      <c r="FY19" s="99" t="s">
        <v>522</v>
      </c>
      <c r="FZ19" s="132">
        <v>1042.08</v>
      </c>
    </row>
    <row r="20" spans="1:182" ht="35.25" customHeight="1">
      <c r="A20" s="13"/>
      <c r="B20" s="13" t="s">
        <v>16</v>
      </c>
      <c r="C20" s="14">
        <v>502.09</v>
      </c>
      <c r="D20" s="13" t="s">
        <v>16</v>
      </c>
      <c r="E20" s="14">
        <v>502.09</v>
      </c>
      <c r="F20" s="13" t="s">
        <v>16</v>
      </c>
      <c r="G20" s="14">
        <v>502.09</v>
      </c>
      <c r="H20" s="13" t="s">
        <v>16</v>
      </c>
      <c r="I20" s="14">
        <v>502.09</v>
      </c>
      <c r="J20" s="13" t="s">
        <v>16</v>
      </c>
      <c r="K20" s="14">
        <v>502.09</v>
      </c>
      <c r="L20" s="13" t="s">
        <v>16</v>
      </c>
      <c r="M20" s="14">
        <v>502.09</v>
      </c>
      <c r="N20" s="13" t="s">
        <v>16</v>
      </c>
      <c r="O20" s="14">
        <v>502.09</v>
      </c>
      <c r="P20" s="13" t="s">
        <v>16</v>
      </c>
      <c r="Q20" s="14">
        <v>502.09</v>
      </c>
      <c r="R20" s="13" t="s">
        <v>16</v>
      </c>
      <c r="S20" s="15">
        <f t="shared" si="0"/>
        <v>4016.7200000000003</v>
      </c>
      <c r="T20" s="13" t="s">
        <v>29</v>
      </c>
      <c r="U20" s="37"/>
      <c r="V20" s="37">
        <v>38.62</v>
      </c>
      <c r="W20" s="36"/>
      <c r="X20" s="37"/>
      <c r="Y20" s="47"/>
      <c r="Z20" s="36" t="s">
        <v>116</v>
      </c>
      <c r="AA20" s="37"/>
      <c r="AB20" s="47">
        <v>859.66</v>
      </c>
      <c r="AC20" s="36"/>
      <c r="AD20" s="37"/>
      <c r="AE20" s="37"/>
      <c r="AF20" s="37"/>
      <c r="AG20" s="36" t="s">
        <v>251</v>
      </c>
      <c r="AH20" s="37"/>
      <c r="AI20" s="37">
        <v>38.62</v>
      </c>
      <c r="AJ20" s="36" t="s">
        <v>206</v>
      </c>
      <c r="AK20" s="37"/>
      <c r="AL20" s="37">
        <v>115.87</v>
      </c>
      <c r="AM20" s="36" t="s">
        <v>153</v>
      </c>
      <c r="AN20" s="37" t="s">
        <v>154</v>
      </c>
      <c r="AO20" s="37">
        <v>127.61</v>
      </c>
      <c r="AP20" s="36" t="s">
        <v>252</v>
      </c>
      <c r="AQ20" s="37"/>
      <c r="AR20" s="37">
        <v>38.62</v>
      </c>
      <c r="AS20" s="13" t="s">
        <v>166</v>
      </c>
      <c r="AT20" s="37"/>
      <c r="AU20" s="37">
        <v>1502.47</v>
      </c>
      <c r="AV20" s="13" t="s">
        <v>166</v>
      </c>
      <c r="AW20" s="37"/>
      <c r="AX20" s="37">
        <v>1502.47</v>
      </c>
      <c r="AY20" s="36" t="s">
        <v>251</v>
      </c>
      <c r="AZ20" s="37"/>
      <c r="BA20" s="37">
        <v>38.62</v>
      </c>
      <c r="BB20" s="36" t="s">
        <v>251</v>
      </c>
      <c r="BC20" s="37"/>
      <c r="BD20" s="37">
        <v>38.62</v>
      </c>
      <c r="BE20" s="36" t="s">
        <v>251</v>
      </c>
      <c r="BF20" s="37"/>
      <c r="BG20" s="37">
        <v>38.62</v>
      </c>
      <c r="BH20" s="36" t="s">
        <v>251</v>
      </c>
      <c r="BI20" s="37"/>
      <c r="BJ20" s="37">
        <v>38.62</v>
      </c>
      <c r="BK20" s="36" t="s">
        <v>170</v>
      </c>
      <c r="BL20" s="37" t="s">
        <v>232</v>
      </c>
      <c r="BM20" s="37">
        <v>113.94</v>
      </c>
      <c r="BN20" s="36" t="s">
        <v>251</v>
      </c>
      <c r="BO20" s="37"/>
      <c r="BP20" s="37">
        <v>38.62</v>
      </c>
      <c r="BS20" s="36" t="s">
        <v>303</v>
      </c>
      <c r="BT20" s="37"/>
      <c r="BU20" s="37">
        <v>1931.1</v>
      </c>
      <c r="BV20" s="36" t="s">
        <v>265</v>
      </c>
      <c r="BW20" s="37" t="s">
        <v>261</v>
      </c>
      <c r="BX20" s="37">
        <v>2186.8</v>
      </c>
      <c r="BY20" s="36" t="s">
        <v>273</v>
      </c>
      <c r="BZ20" s="37" t="s">
        <v>272</v>
      </c>
      <c r="CA20" s="37">
        <v>360.93</v>
      </c>
      <c r="CB20" s="36" t="s">
        <v>291</v>
      </c>
      <c r="CC20" s="37" t="s">
        <v>292</v>
      </c>
      <c r="CD20" s="37">
        <v>405.7</v>
      </c>
      <c r="CE20" s="36"/>
      <c r="CF20" s="37"/>
      <c r="CG20" s="37"/>
      <c r="CH20" s="36"/>
      <c r="CI20" s="37"/>
      <c r="CJ20" s="37"/>
      <c r="CK20" s="36"/>
      <c r="CL20" s="37"/>
      <c r="CM20" s="37"/>
      <c r="CN20" s="36"/>
      <c r="CO20" s="37"/>
      <c r="CP20" s="37"/>
      <c r="CQ20" s="36"/>
      <c r="CR20" s="37"/>
      <c r="CS20" s="37"/>
      <c r="CT20" s="36" t="s">
        <v>255</v>
      </c>
      <c r="CU20" s="37"/>
      <c r="CV20" s="37">
        <v>241.82</v>
      </c>
      <c r="CW20" s="36"/>
      <c r="CX20" s="37"/>
      <c r="CY20" s="37"/>
      <c r="CZ20" s="36"/>
      <c r="DA20" s="37"/>
      <c r="DB20" s="37"/>
      <c r="DE20" s="77" t="s">
        <v>350</v>
      </c>
      <c r="DF20" s="80" t="s">
        <v>351</v>
      </c>
      <c r="DG20" s="80">
        <v>170.35</v>
      </c>
      <c r="DH20" s="77"/>
      <c r="DI20" s="80"/>
      <c r="DJ20" s="80"/>
      <c r="DK20" s="77"/>
      <c r="DL20" s="80"/>
      <c r="DM20" s="80"/>
      <c r="DN20" s="77"/>
      <c r="DO20" s="80"/>
      <c r="DP20" s="80"/>
      <c r="DQ20" s="77"/>
      <c r="DR20" s="80"/>
      <c r="DS20" s="80"/>
      <c r="DT20" s="77"/>
      <c r="DU20" s="80"/>
      <c r="DV20" s="80"/>
      <c r="DW20" s="77"/>
      <c r="DX20" s="80"/>
      <c r="DY20" s="80"/>
      <c r="DZ20" s="77"/>
      <c r="EA20" s="80"/>
      <c r="EB20" s="80"/>
      <c r="EC20" s="77"/>
      <c r="ED20" s="80"/>
      <c r="EE20" s="80"/>
      <c r="EF20" s="77" t="s">
        <v>427</v>
      </c>
      <c r="EG20" s="80" t="s">
        <v>428</v>
      </c>
      <c r="EH20" s="80">
        <v>649.27</v>
      </c>
      <c r="EI20" s="77"/>
      <c r="EJ20" s="80"/>
      <c r="EK20" s="80"/>
      <c r="EL20" s="77"/>
      <c r="EM20" s="80"/>
      <c r="EN20" s="80"/>
      <c r="EO20" s="80"/>
      <c r="EP20" s="80"/>
      <c r="EQ20" s="77" t="s">
        <v>445</v>
      </c>
      <c r="ER20" s="80" t="s">
        <v>444</v>
      </c>
      <c r="ES20" s="132">
        <v>494.16</v>
      </c>
      <c r="ET20" s="76" t="s">
        <v>514</v>
      </c>
      <c r="EU20" s="80" t="s">
        <v>515</v>
      </c>
      <c r="EV20" s="132">
        <v>1458.16</v>
      </c>
      <c r="EW20" s="77" t="s">
        <v>454</v>
      </c>
      <c r="EX20" s="80" t="s">
        <v>455</v>
      </c>
      <c r="EY20" s="132">
        <v>3097.24</v>
      </c>
      <c r="EZ20" s="77" t="s">
        <v>465</v>
      </c>
      <c r="FA20" s="80" t="s">
        <v>464</v>
      </c>
      <c r="FB20" s="135">
        <v>121.35</v>
      </c>
      <c r="FC20" s="77" t="s">
        <v>476</v>
      </c>
      <c r="FD20" s="80" t="s">
        <v>477</v>
      </c>
      <c r="FE20" s="132">
        <v>172.27</v>
      </c>
      <c r="FF20" s="77"/>
      <c r="FG20" s="80"/>
      <c r="FH20" s="80"/>
      <c r="FI20" s="77" t="s">
        <v>556</v>
      </c>
      <c r="FJ20" s="80" t="s">
        <v>557</v>
      </c>
      <c r="FK20" s="135">
        <v>3551.17</v>
      </c>
      <c r="FL20" s="77"/>
      <c r="FM20" s="80"/>
      <c r="FN20" s="80"/>
      <c r="FO20" s="77" t="s">
        <v>390</v>
      </c>
      <c r="FP20" s="80" t="s">
        <v>491</v>
      </c>
      <c r="FQ20" s="132">
        <v>1452.4</v>
      </c>
      <c r="FR20" s="105" t="s">
        <v>499</v>
      </c>
      <c r="FS20" s="78" t="s">
        <v>502</v>
      </c>
      <c r="FT20" s="137">
        <v>2420.7</v>
      </c>
      <c r="FU20" s="105" t="s">
        <v>505</v>
      </c>
      <c r="FV20" s="99" t="s">
        <v>521</v>
      </c>
      <c r="FW20" s="137">
        <v>262.66</v>
      </c>
      <c r="FX20" s="105" t="s">
        <v>538</v>
      </c>
      <c r="FY20" s="78" t="s">
        <v>549</v>
      </c>
      <c r="FZ20" s="140">
        <v>16523</v>
      </c>
    </row>
    <row r="21" spans="1:182" ht="33.75">
      <c r="A21" s="13"/>
      <c r="B21" s="13" t="s">
        <v>16</v>
      </c>
      <c r="C21" s="14">
        <v>38.62</v>
      </c>
      <c r="D21" s="13" t="s">
        <v>16</v>
      </c>
      <c r="E21" s="14">
        <v>38.62</v>
      </c>
      <c r="F21" s="13" t="s">
        <v>16</v>
      </c>
      <c r="G21" s="14">
        <v>38.62</v>
      </c>
      <c r="H21" s="13" t="s">
        <v>16</v>
      </c>
      <c r="I21" s="14">
        <v>38.62</v>
      </c>
      <c r="J21" s="13" t="s">
        <v>16</v>
      </c>
      <c r="K21" s="14">
        <v>38.62</v>
      </c>
      <c r="L21" s="13" t="s">
        <v>16</v>
      </c>
      <c r="M21" s="14">
        <v>38.62</v>
      </c>
      <c r="N21" s="13" t="s">
        <v>16</v>
      </c>
      <c r="O21" s="14">
        <v>38.62</v>
      </c>
      <c r="P21" s="13" t="s">
        <v>16</v>
      </c>
      <c r="Q21" s="14">
        <v>38.62</v>
      </c>
      <c r="R21" s="13" t="s">
        <v>16</v>
      </c>
      <c r="S21" s="15">
        <f t="shared" si="0"/>
        <v>308.96</v>
      </c>
      <c r="T21" s="13" t="s">
        <v>30</v>
      </c>
      <c r="U21" s="37"/>
      <c r="V21" s="37">
        <v>540.71</v>
      </c>
      <c r="W21" s="36"/>
      <c r="X21" s="37"/>
      <c r="Y21" s="47"/>
      <c r="Z21" s="36"/>
      <c r="AA21" s="37"/>
      <c r="AB21" s="37"/>
      <c r="AC21" s="36"/>
      <c r="AD21" s="37"/>
      <c r="AE21" s="37"/>
      <c r="AF21" s="37"/>
      <c r="AG21" s="36" t="s">
        <v>252</v>
      </c>
      <c r="AH21" s="37"/>
      <c r="AI21" s="37">
        <v>38.62</v>
      </c>
      <c r="AJ21" s="36"/>
      <c r="AK21" s="37"/>
      <c r="AL21" s="37"/>
      <c r="AM21" s="36" t="s">
        <v>155</v>
      </c>
      <c r="AN21" s="35" t="s">
        <v>154</v>
      </c>
      <c r="AO21" s="37">
        <v>158.08</v>
      </c>
      <c r="AP21" s="36" t="s">
        <v>206</v>
      </c>
      <c r="AQ21" s="37"/>
      <c r="AR21" s="37">
        <v>115.87</v>
      </c>
      <c r="AS21" s="36" t="s">
        <v>251</v>
      </c>
      <c r="AT21" s="37"/>
      <c r="AU21" s="37">
        <v>38.62</v>
      </c>
      <c r="AV21" s="36" t="s">
        <v>176</v>
      </c>
      <c r="AW21" s="37" t="s">
        <v>177</v>
      </c>
      <c r="AX21" s="37">
        <v>275.57</v>
      </c>
      <c r="AY21" s="36" t="s">
        <v>252</v>
      </c>
      <c r="AZ21" s="37"/>
      <c r="BA21" s="37">
        <v>38.62</v>
      </c>
      <c r="BB21" s="36" t="s">
        <v>252</v>
      </c>
      <c r="BC21" s="37"/>
      <c r="BD21" s="37">
        <v>38.62</v>
      </c>
      <c r="BE21" s="36" t="s">
        <v>252</v>
      </c>
      <c r="BF21" s="37"/>
      <c r="BG21" s="37">
        <v>38.62</v>
      </c>
      <c r="BH21" s="36" t="s">
        <v>252</v>
      </c>
      <c r="BI21" s="37"/>
      <c r="BJ21" s="37">
        <v>38.62</v>
      </c>
      <c r="BK21" s="36" t="s">
        <v>241</v>
      </c>
      <c r="BL21" s="54"/>
      <c r="BM21" s="37">
        <v>204.5</v>
      </c>
      <c r="BN21" s="36" t="s">
        <v>252</v>
      </c>
      <c r="BO21" s="37"/>
      <c r="BP21" s="37">
        <v>38.62</v>
      </c>
      <c r="BS21" s="36" t="s">
        <v>252</v>
      </c>
      <c r="BT21" s="37"/>
      <c r="BU21" s="37">
        <v>670.29</v>
      </c>
      <c r="BV21" s="31" t="s">
        <v>247</v>
      </c>
      <c r="BW21" s="31"/>
      <c r="BX21" s="35">
        <v>158.08</v>
      </c>
      <c r="BY21" s="31" t="s">
        <v>247</v>
      </c>
      <c r="BZ21" s="31"/>
      <c r="CA21" s="35">
        <v>158.08</v>
      </c>
      <c r="CB21" s="31" t="s">
        <v>247</v>
      </c>
      <c r="CC21" s="31"/>
      <c r="CD21" s="35">
        <v>158.08</v>
      </c>
      <c r="CE21" s="31" t="s">
        <v>247</v>
      </c>
      <c r="CF21" s="31"/>
      <c r="CG21" s="35">
        <v>158.08</v>
      </c>
      <c r="CH21" s="31" t="s">
        <v>247</v>
      </c>
      <c r="CI21" s="31"/>
      <c r="CJ21" s="35">
        <v>158.08</v>
      </c>
      <c r="CK21" s="31"/>
      <c r="CL21" s="31"/>
      <c r="CM21" s="35"/>
      <c r="CN21" s="36" t="s">
        <v>252</v>
      </c>
      <c r="CO21" s="37"/>
      <c r="CP21" s="37">
        <v>670.29</v>
      </c>
      <c r="CQ21" s="36" t="s">
        <v>252</v>
      </c>
      <c r="CR21" s="37"/>
      <c r="CS21" s="37">
        <v>670.29</v>
      </c>
      <c r="CT21" s="36" t="s">
        <v>252</v>
      </c>
      <c r="CU21" s="37"/>
      <c r="CV21" s="37">
        <v>670.29</v>
      </c>
      <c r="CW21" s="36" t="s">
        <v>252</v>
      </c>
      <c r="CX21" s="37"/>
      <c r="CY21" s="37">
        <v>670.29</v>
      </c>
      <c r="CZ21" s="36" t="s">
        <v>252</v>
      </c>
      <c r="DA21" s="37"/>
      <c r="DB21" s="37">
        <v>670.29</v>
      </c>
      <c r="DE21" s="77" t="s">
        <v>358</v>
      </c>
      <c r="DF21" s="80"/>
      <c r="DG21" s="80">
        <v>384.87</v>
      </c>
      <c r="DH21" s="77"/>
      <c r="DI21" s="80"/>
      <c r="DJ21" s="80"/>
      <c r="DK21" s="77"/>
      <c r="DL21" s="80"/>
      <c r="DM21" s="80"/>
      <c r="DN21" s="77"/>
      <c r="DO21" s="80"/>
      <c r="DP21" s="80"/>
      <c r="DQ21" s="77"/>
      <c r="DR21" s="80"/>
      <c r="DS21" s="80"/>
      <c r="DT21" s="77"/>
      <c r="DU21" s="80"/>
      <c r="DV21" s="80"/>
      <c r="DW21" s="77"/>
      <c r="DX21" s="80"/>
      <c r="DY21" s="80"/>
      <c r="DZ21" s="77"/>
      <c r="EA21" s="80"/>
      <c r="EB21" s="80"/>
      <c r="EC21" s="77"/>
      <c r="ED21" s="80"/>
      <c r="EE21" s="80"/>
      <c r="EF21" s="77" t="s">
        <v>427</v>
      </c>
      <c r="EG21" s="80" t="s">
        <v>429</v>
      </c>
      <c r="EH21" s="80">
        <v>649.27</v>
      </c>
      <c r="EI21" s="77"/>
      <c r="EJ21" s="80"/>
      <c r="EK21" s="80"/>
      <c r="EL21" s="77"/>
      <c r="EM21" s="80"/>
      <c r="EN21" s="80"/>
      <c r="EO21" s="80"/>
      <c r="EP21" s="80"/>
      <c r="EQ21" s="77" t="s">
        <v>446</v>
      </c>
      <c r="ER21" s="80" t="s">
        <v>444</v>
      </c>
      <c r="ES21" s="132">
        <v>1335.36</v>
      </c>
      <c r="ET21" s="77"/>
      <c r="EU21" s="80"/>
      <c r="EV21" s="80"/>
      <c r="EW21" s="77" t="s">
        <v>456</v>
      </c>
      <c r="EX21" s="80" t="s">
        <v>455</v>
      </c>
      <c r="EY21" s="132">
        <v>729.1</v>
      </c>
      <c r="EZ21" s="77" t="s">
        <v>466</v>
      </c>
      <c r="FA21" s="80" t="s">
        <v>467</v>
      </c>
      <c r="FB21" s="135">
        <v>342.3</v>
      </c>
      <c r="FC21" s="77" t="s">
        <v>478</v>
      </c>
      <c r="FD21" s="80" t="s">
        <v>479</v>
      </c>
      <c r="FE21" s="135">
        <v>68.6</v>
      </c>
      <c r="FF21" s="77"/>
      <c r="FG21" s="80"/>
      <c r="FH21" s="80"/>
      <c r="FI21" s="77"/>
      <c r="FJ21" s="80"/>
      <c r="FK21" s="80"/>
      <c r="FL21" s="77"/>
      <c r="FM21" s="80"/>
      <c r="FN21" s="80"/>
      <c r="FO21" s="77" t="s">
        <v>390</v>
      </c>
      <c r="FP21" s="80" t="s">
        <v>492</v>
      </c>
      <c r="FQ21" s="135">
        <v>176.7</v>
      </c>
      <c r="FR21" s="105" t="s">
        <v>500</v>
      </c>
      <c r="FS21" s="78" t="s">
        <v>502</v>
      </c>
      <c r="FT21" s="137">
        <v>2259.26</v>
      </c>
      <c r="FU21" s="80" t="s">
        <v>523</v>
      </c>
      <c r="FV21" s="99" t="s">
        <v>524</v>
      </c>
      <c r="FW21" s="132">
        <v>403.29</v>
      </c>
      <c r="FX21" s="105"/>
      <c r="FY21" s="78"/>
      <c r="FZ21" s="150"/>
    </row>
    <row r="22" spans="1:182" ht="34.5" customHeight="1">
      <c r="A22" s="13"/>
      <c r="B22" s="13" t="s">
        <v>16</v>
      </c>
      <c r="C22" s="14">
        <v>540.71</v>
      </c>
      <c r="D22" s="13" t="s">
        <v>16</v>
      </c>
      <c r="E22" s="14">
        <v>540.71</v>
      </c>
      <c r="F22" s="13" t="s">
        <v>16</v>
      </c>
      <c r="G22" s="14">
        <v>540.71</v>
      </c>
      <c r="H22" s="13" t="s">
        <v>16</v>
      </c>
      <c r="I22" s="14">
        <v>540.71</v>
      </c>
      <c r="J22" s="13" t="s">
        <v>16</v>
      </c>
      <c r="K22" s="14">
        <v>540.71</v>
      </c>
      <c r="L22" s="13" t="s">
        <v>16</v>
      </c>
      <c r="M22" s="14">
        <v>540.71</v>
      </c>
      <c r="N22" s="13" t="s">
        <v>16</v>
      </c>
      <c r="O22" s="14">
        <v>540.71</v>
      </c>
      <c r="P22" s="13" t="s">
        <v>16</v>
      </c>
      <c r="Q22" s="14">
        <v>540.71</v>
      </c>
      <c r="R22" s="13" t="s">
        <v>16</v>
      </c>
      <c r="S22" s="15">
        <f t="shared" si="0"/>
        <v>4325.68</v>
      </c>
      <c r="T22" s="13" t="s">
        <v>31</v>
      </c>
      <c r="U22" s="37"/>
      <c r="V22" s="37">
        <v>38.62</v>
      </c>
      <c r="W22" s="36"/>
      <c r="X22" s="37"/>
      <c r="Y22" s="47"/>
      <c r="Z22" s="36"/>
      <c r="AA22" s="37"/>
      <c r="AB22" s="37"/>
      <c r="AC22" s="36"/>
      <c r="AD22" s="37"/>
      <c r="AE22" s="37"/>
      <c r="AF22" s="37"/>
      <c r="AG22" s="36" t="s">
        <v>206</v>
      </c>
      <c r="AH22" s="37"/>
      <c r="AI22" s="37">
        <v>115.87</v>
      </c>
      <c r="AJ22" s="36"/>
      <c r="AK22" s="37"/>
      <c r="AL22" s="37"/>
      <c r="AM22" s="36" t="s">
        <v>156</v>
      </c>
      <c r="AN22" s="37" t="s">
        <v>157</v>
      </c>
      <c r="AO22" s="37">
        <v>859.66</v>
      </c>
      <c r="AP22" s="36"/>
      <c r="AQ22" s="35"/>
      <c r="AR22" s="46"/>
      <c r="AS22" s="36" t="s">
        <v>252</v>
      </c>
      <c r="AT22" s="37"/>
      <c r="AU22" s="37">
        <v>38.62</v>
      </c>
      <c r="AV22" s="36" t="s">
        <v>178</v>
      </c>
      <c r="AW22" s="35" t="s">
        <v>179</v>
      </c>
      <c r="AX22" s="46">
        <v>166.71</v>
      </c>
      <c r="AY22" s="36" t="s">
        <v>206</v>
      </c>
      <c r="AZ22" s="37"/>
      <c r="BA22" s="37">
        <v>115.87</v>
      </c>
      <c r="BB22" s="36" t="s">
        <v>206</v>
      </c>
      <c r="BC22" s="37"/>
      <c r="BD22" s="37">
        <v>115.87</v>
      </c>
      <c r="BE22" s="36" t="s">
        <v>253</v>
      </c>
      <c r="BF22" s="35"/>
      <c r="BG22" s="46">
        <v>656.58</v>
      </c>
      <c r="BH22" s="36" t="s">
        <v>206</v>
      </c>
      <c r="BI22" s="37"/>
      <c r="BJ22" s="37">
        <v>115.87</v>
      </c>
      <c r="BK22" s="36" t="s">
        <v>251</v>
      </c>
      <c r="BL22" s="37"/>
      <c r="BM22" s="37">
        <v>38.62</v>
      </c>
      <c r="BN22" s="36" t="s">
        <v>253</v>
      </c>
      <c r="BO22" s="35"/>
      <c r="BP22" s="46">
        <v>656.58</v>
      </c>
      <c r="BS22" s="36"/>
      <c r="BT22" s="35"/>
      <c r="BU22" s="46"/>
      <c r="BV22" s="63" t="s">
        <v>245</v>
      </c>
      <c r="BW22" s="37"/>
      <c r="BX22" s="56">
        <v>127.61</v>
      </c>
      <c r="BY22" s="63" t="s">
        <v>245</v>
      </c>
      <c r="BZ22" s="37"/>
      <c r="CA22" s="56">
        <v>127.61</v>
      </c>
      <c r="CB22" s="63" t="s">
        <v>245</v>
      </c>
      <c r="CC22" s="37"/>
      <c r="CD22" s="56">
        <v>127.61</v>
      </c>
      <c r="CE22" s="63" t="s">
        <v>245</v>
      </c>
      <c r="CF22" s="37"/>
      <c r="CG22" s="56">
        <v>127.61</v>
      </c>
      <c r="CH22" s="63" t="s">
        <v>245</v>
      </c>
      <c r="CI22" s="37"/>
      <c r="CJ22" s="56">
        <v>127.61</v>
      </c>
      <c r="CK22" s="63" t="s">
        <v>245</v>
      </c>
      <c r="CL22" s="37"/>
      <c r="CM22" s="56">
        <v>127.61</v>
      </c>
      <c r="CN22" s="63" t="s">
        <v>245</v>
      </c>
      <c r="CO22" s="37"/>
      <c r="CP22" s="56">
        <v>127.61</v>
      </c>
      <c r="CQ22" s="63" t="s">
        <v>245</v>
      </c>
      <c r="CR22" s="37"/>
      <c r="CS22" s="56">
        <v>127.61</v>
      </c>
      <c r="CT22" s="63" t="s">
        <v>245</v>
      </c>
      <c r="CU22" s="37"/>
      <c r="CV22" s="56">
        <v>127.61</v>
      </c>
      <c r="CW22" s="63" t="s">
        <v>245</v>
      </c>
      <c r="CX22" s="37"/>
      <c r="CY22" s="56">
        <v>127.61</v>
      </c>
      <c r="CZ22" s="63" t="s">
        <v>245</v>
      </c>
      <c r="DA22" s="37"/>
      <c r="DB22" s="56">
        <v>127.61</v>
      </c>
      <c r="DE22" s="77" t="s">
        <v>245</v>
      </c>
      <c r="DF22" s="80"/>
      <c r="DG22" s="80">
        <v>127.61</v>
      </c>
      <c r="DH22" s="75"/>
      <c r="DI22" s="80"/>
      <c r="DJ22" s="79"/>
      <c r="DK22" s="75"/>
      <c r="DL22" s="80"/>
      <c r="DM22" s="79"/>
      <c r="DN22" s="75"/>
      <c r="DO22" s="80"/>
      <c r="DP22" s="79"/>
      <c r="DQ22" s="75"/>
      <c r="DR22" s="80"/>
      <c r="DS22" s="79"/>
      <c r="DT22" s="75"/>
      <c r="DU22" s="80"/>
      <c r="DV22" s="79"/>
      <c r="DW22" s="75"/>
      <c r="DX22" s="80"/>
      <c r="DY22" s="79"/>
      <c r="DZ22" s="75"/>
      <c r="EA22" s="80"/>
      <c r="EB22" s="79"/>
      <c r="EC22" s="75"/>
      <c r="ED22" s="80"/>
      <c r="EE22" s="79"/>
      <c r="EF22" s="75"/>
      <c r="EG22" s="80"/>
      <c r="EH22" s="79"/>
      <c r="EI22" s="75"/>
      <c r="EJ22" s="80"/>
      <c r="EK22" s="79"/>
      <c r="EL22" s="75"/>
      <c r="EM22" s="80"/>
      <c r="EN22" s="79"/>
      <c r="EO22" s="79"/>
      <c r="EP22" s="79"/>
      <c r="EQ22" s="77" t="s">
        <v>447</v>
      </c>
      <c r="ER22" s="80" t="s">
        <v>444</v>
      </c>
      <c r="ES22" s="134">
        <v>494.16</v>
      </c>
      <c r="ET22" s="75"/>
      <c r="EU22" s="80"/>
      <c r="EV22" s="79"/>
      <c r="EW22" s="77" t="s">
        <v>509</v>
      </c>
      <c r="EX22" s="80" t="s">
        <v>457</v>
      </c>
      <c r="EY22" s="134">
        <v>6646.35</v>
      </c>
      <c r="EZ22" s="77" t="s">
        <v>468</v>
      </c>
      <c r="FA22" s="80" t="s">
        <v>469</v>
      </c>
      <c r="FB22" s="136">
        <v>121.35</v>
      </c>
      <c r="FC22" s="77" t="s">
        <v>466</v>
      </c>
      <c r="FD22" s="80" t="s">
        <v>479</v>
      </c>
      <c r="FE22" s="136">
        <v>68.46</v>
      </c>
      <c r="FF22" s="77"/>
      <c r="FG22" s="80"/>
      <c r="FH22" s="79"/>
      <c r="FI22" s="77"/>
      <c r="FJ22" s="80"/>
      <c r="FK22" s="79"/>
      <c r="FL22" s="77"/>
      <c r="FM22" s="80"/>
      <c r="FN22" s="79"/>
      <c r="FO22" s="77" t="s">
        <v>494</v>
      </c>
      <c r="FP22" s="80" t="s">
        <v>495</v>
      </c>
      <c r="FQ22" s="136">
        <v>756.93</v>
      </c>
      <c r="FR22" s="105" t="s">
        <v>399</v>
      </c>
      <c r="FS22" s="78" t="s">
        <v>503</v>
      </c>
      <c r="FT22" s="139">
        <v>80.5</v>
      </c>
      <c r="FU22" s="105" t="s">
        <v>505</v>
      </c>
      <c r="FV22" s="99" t="s">
        <v>525</v>
      </c>
      <c r="FW22" s="137">
        <v>266.17</v>
      </c>
      <c r="FX22" s="105"/>
      <c r="FY22" s="78"/>
      <c r="FZ22" s="150"/>
    </row>
    <row r="23" spans="1:182" ht="33.75">
      <c r="A23" s="13"/>
      <c r="B23" s="13" t="s">
        <v>16</v>
      </c>
      <c r="C23" s="14">
        <v>38.62</v>
      </c>
      <c r="D23" s="13" t="s">
        <v>16</v>
      </c>
      <c r="E23" s="14">
        <v>38.62</v>
      </c>
      <c r="F23" s="13" t="s">
        <v>16</v>
      </c>
      <c r="G23" s="14">
        <v>38.62</v>
      </c>
      <c r="H23" s="13" t="s">
        <v>16</v>
      </c>
      <c r="I23" s="14">
        <v>38.62</v>
      </c>
      <c r="J23" s="13" t="s">
        <v>16</v>
      </c>
      <c r="K23" s="14">
        <v>38.62</v>
      </c>
      <c r="L23" s="13" t="s">
        <v>16</v>
      </c>
      <c r="M23" s="14">
        <v>38.62</v>
      </c>
      <c r="N23" s="13" t="s">
        <v>16</v>
      </c>
      <c r="O23" s="14">
        <v>38.62</v>
      </c>
      <c r="P23" s="13" t="s">
        <v>16</v>
      </c>
      <c r="Q23" s="14">
        <v>38.62</v>
      </c>
      <c r="R23" s="13" t="s">
        <v>16</v>
      </c>
      <c r="S23" s="15">
        <f t="shared" si="0"/>
        <v>308.96</v>
      </c>
      <c r="T23" s="13" t="s">
        <v>32</v>
      </c>
      <c r="U23" s="37"/>
      <c r="V23" s="37">
        <v>38.62</v>
      </c>
      <c r="W23" s="36"/>
      <c r="X23" s="37"/>
      <c r="Y23" s="47"/>
      <c r="Z23" s="36"/>
      <c r="AA23" s="37"/>
      <c r="AB23" s="37"/>
      <c r="AC23" s="36"/>
      <c r="AD23" s="37"/>
      <c r="AE23" s="37"/>
      <c r="AF23" s="37"/>
      <c r="AG23" s="36"/>
      <c r="AH23" s="37"/>
      <c r="AI23" s="37"/>
      <c r="AJ23" s="36"/>
      <c r="AK23" s="37"/>
      <c r="AL23" s="37"/>
      <c r="AM23" s="11" t="s">
        <v>3</v>
      </c>
      <c r="AN23" s="55"/>
      <c r="AO23" s="56">
        <v>6218.14</v>
      </c>
      <c r="AP23" s="36"/>
      <c r="AQ23" s="37"/>
      <c r="AR23" s="37"/>
      <c r="AS23" s="36" t="s">
        <v>206</v>
      </c>
      <c r="AT23" s="37"/>
      <c r="AU23" s="37">
        <v>115.87</v>
      </c>
      <c r="AV23" s="36" t="s">
        <v>251</v>
      </c>
      <c r="AW23" s="37"/>
      <c r="AX23" s="37">
        <v>38.62</v>
      </c>
      <c r="AY23" s="36"/>
      <c r="AZ23" s="37"/>
      <c r="BA23" s="37"/>
      <c r="BB23" s="36"/>
      <c r="BC23" s="37"/>
      <c r="BD23" s="37"/>
      <c r="BE23" s="36" t="s">
        <v>206</v>
      </c>
      <c r="BF23" s="37"/>
      <c r="BG23" s="37">
        <v>115.87</v>
      </c>
      <c r="BH23" s="36"/>
      <c r="BI23" s="37"/>
      <c r="BJ23" s="37"/>
      <c r="BK23" s="36" t="s">
        <v>252</v>
      </c>
      <c r="BL23" s="37"/>
      <c r="BM23" s="37">
        <v>38.62</v>
      </c>
      <c r="BN23" s="36" t="s">
        <v>206</v>
      </c>
      <c r="BO23" s="37"/>
      <c r="BP23" s="37">
        <v>115.87</v>
      </c>
      <c r="BS23" s="36"/>
      <c r="BT23" s="37"/>
      <c r="BU23" s="37"/>
      <c r="BV23" s="36" t="s">
        <v>206</v>
      </c>
      <c r="BW23" s="35"/>
      <c r="BX23" s="37">
        <v>115.87</v>
      </c>
      <c r="BY23" s="36" t="s">
        <v>274</v>
      </c>
      <c r="BZ23" s="37" t="s">
        <v>275</v>
      </c>
      <c r="CA23" s="37">
        <v>6007.26</v>
      </c>
      <c r="CB23" s="36" t="s">
        <v>252</v>
      </c>
      <c r="CC23" s="37"/>
      <c r="CD23" s="37">
        <v>670.29</v>
      </c>
      <c r="CE23" s="36"/>
      <c r="CF23" s="37"/>
      <c r="CG23" s="37"/>
      <c r="CH23" s="36"/>
      <c r="CI23" s="37"/>
      <c r="CJ23" s="37"/>
      <c r="CK23" s="36"/>
      <c r="CL23" s="37"/>
      <c r="CM23" s="37"/>
      <c r="CN23" s="36"/>
      <c r="CO23" s="54"/>
      <c r="CP23" s="37"/>
      <c r="CQ23" s="36"/>
      <c r="CR23" s="54"/>
      <c r="CS23" s="37"/>
      <c r="CT23" s="36"/>
      <c r="CU23" s="54"/>
      <c r="CV23" s="37"/>
      <c r="CW23" s="36"/>
      <c r="CX23" s="54"/>
      <c r="CY23" s="37"/>
      <c r="CZ23" s="36"/>
      <c r="DA23" s="54"/>
      <c r="DB23" s="37"/>
      <c r="DE23" s="76" t="s">
        <v>247</v>
      </c>
      <c r="DF23" s="76"/>
      <c r="DG23" s="80">
        <v>168.8</v>
      </c>
      <c r="DH23" s="77"/>
      <c r="DI23" s="80"/>
      <c r="DJ23" s="80"/>
      <c r="DK23" s="77"/>
      <c r="DL23" s="80"/>
      <c r="DM23" s="80"/>
      <c r="DN23" s="77"/>
      <c r="DO23" s="80"/>
      <c r="DP23" s="80"/>
      <c r="DQ23" s="77"/>
      <c r="DR23" s="80"/>
      <c r="DS23" s="80"/>
      <c r="DT23" s="77"/>
      <c r="DU23" s="80"/>
      <c r="DV23" s="80"/>
      <c r="DW23" s="77"/>
      <c r="DX23" s="80"/>
      <c r="DY23" s="80"/>
      <c r="DZ23" s="77"/>
      <c r="EA23" s="80"/>
      <c r="EB23" s="80"/>
      <c r="EC23" s="77"/>
      <c r="ED23" s="80"/>
      <c r="EE23" s="80"/>
      <c r="EF23" s="77"/>
      <c r="EG23" s="80"/>
      <c r="EH23" s="80"/>
      <c r="EI23" s="77"/>
      <c r="EJ23" s="80"/>
      <c r="EK23" s="80"/>
      <c r="EL23" s="77"/>
      <c r="EM23" s="80"/>
      <c r="EN23" s="80"/>
      <c r="EO23" s="80"/>
      <c r="EP23" s="80"/>
      <c r="EQ23" s="77" t="s">
        <v>448</v>
      </c>
      <c r="ER23" s="80" t="s">
        <v>444</v>
      </c>
      <c r="ES23" s="132">
        <v>694.72</v>
      </c>
      <c r="ET23" s="77"/>
      <c r="EU23" s="80"/>
      <c r="EV23" s="80"/>
      <c r="EW23" s="77" t="s">
        <v>550</v>
      </c>
      <c r="EX23" s="80" t="s">
        <v>458</v>
      </c>
      <c r="EY23" s="135">
        <v>52029.75</v>
      </c>
      <c r="EZ23" s="77" t="s">
        <v>470</v>
      </c>
      <c r="FA23" s="80" t="s">
        <v>469</v>
      </c>
      <c r="FB23" s="135">
        <v>121.35</v>
      </c>
      <c r="FC23" s="77" t="s">
        <v>480</v>
      </c>
      <c r="FD23" s="80" t="s">
        <v>481</v>
      </c>
      <c r="FE23" s="135">
        <v>200.16</v>
      </c>
      <c r="FF23" s="77"/>
      <c r="FG23" s="80"/>
      <c r="FH23" s="80"/>
      <c r="FI23" s="77"/>
      <c r="FJ23" s="80"/>
      <c r="FK23" s="80"/>
      <c r="FL23" s="77"/>
      <c r="FM23" s="80"/>
      <c r="FN23" s="80"/>
      <c r="FO23" s="77" t="s">
        <v>541</v>
      </c>
      <c r="FP23" s="80" t="s">
        <v>540</v>
      </c>
      <c r="FQ23" s="132">
        <v>14060.38</v>
      </c>
      <c r="FR23" s="78" t="s">
        <v>494</v>
      </c>
      <c r="FS23" s="78" t="s">
        <v>504</v>
      </c>
      <c r="FT23" s="138">
        <v>481.29</v>
      </c>
      <c r="FU23" s="78" t="s">
        <v>536</v>
      </c>
      <c r="FV23" s="78" t="s">
        <v>537</v>
      </c>
      <c r="FW23" s="138">
        <v>63403.71</v>
      </c>
      <c r="FX23" s="78" t="s">
        <v>539</v>
      </c>
      <c r="FY23" s="78"/>
      <c r="FZ23" s="86"/>
    </row>
    <row r="24" spans="1:182" ht="33.75">
      <c r="A24" s="13"/>
      <c r="B24" s="13" t="s">
        <v>16</v>
      </c>
      <c r="C24" s="14">
        <v>38.62</v>
      </c>
      <c r="D24" s="13" t="s">
        <v>16</v>
      </c>
      <c r="E24" s="14">
        <v>38.62</v>
      </c>
      <c r="F24" s="13" t="s">
        <v>16</v>
      </c>
      <c r="G24" s="14">
        <v>38.62</v>
      </c>
      <c r="H24" s="13" t="s">
        <v>16</v>
      </c>
      <c r="I24" s="14">
        <v>38.62</v>
      </c>
      <c r="J24" s="13" t="s">
        <v>16</v>
      </c>
      <c r="K24" s="14">
        <v>38.62</v>
      </c>
      <c r="L24" s="13" t="s">
        <v>16</v>
      </c>
      <c r="M24" s="14">
        <v>38.62</v>
      </c>
      <c r="N24" s="13" t="s">
        <v>16</v>
      </c>
      <c r="O24" s="14">
        <v>38.62</v>
      </c>
      <c r="P24" s="13" t="s">
        <v>16</v>
      </c>
      <c r="Q24" s="14">
        <v>38.62</v>
      </c>
      <c r="R24" s="13" t="s">
        <v>16</v>
      </c>
      <c r="S24" s="15">
        <f t="shared" si="0"/>
        <v>308.96</v>
      </c>
      <c r="T24" s="13" t="s">
        <v>35</v>
      </c>
      <c r="U24" s="37"/>
      <c r="V24" s="37">
        <v>386.22</v>
      </c>
      <c r="W24" s="36"/>
      <c r="X24" s="37"/>
      <c r="Y24" s="47"/>
      <c r="Z24" s="36"/>
      <c r="AA24" s="37"/>
      <c r="AB24" s="37"/>
      <c r="AC24" s="36"/>
      <c r="AD24" s="37"/>
      <c r="AE24" s="37"/>
      <c r="AF24" s="37"/>
      <c r="AG24" s="36"/>
      <c r="AH24" s="37"/>
      <c r="AI24" s="37"/>
      <c r="AJ24" s="36"/>
      <c r="AK24" s="37"/>
      <c r="AL24" s="37"/>
      <c r="AM24" s="36" t="s">
        <v>119</v>
      </c>
      <c r="AN24" s="37"/>
      <c r="AO24" s="37">
        <v>6604.36</v>
      </c>
      <c r="AP24" s="36"/>
      <c r="AQ24" s="37"/>
      <c r="AR24" s="37"/>
      <c r="AS24" s="36"/>
      <c r="AT24" s="37"/>
      <c r="AU24" s="37"/>
      <c r="AV24" s="36" t="s">
        <v>252</v>
      </c>
      <c r="AW24" s="37"/>
      <c r="AX24" s="37">
        <v>38.62</v>
      </c>
      <c r="AY24" s="36"/>
      <c r="AZ24" s="37"/>
      <c r="BA24" s="37"/>
      <c r="BB24" s="36"/>
      <c r="BC24" s="37"/>
      <c r="BD24" s="37"/>
      <c r="BE24" s="36"/>
      <c r="BF24" s="37"/>
      <c r="BG24" s="37"/>
      <c r="BH24" s="36"/>
      <c r="BI24" s="37"/>
      <c r="BJ24" s="37"/>
      <c r="BK24" s="36" t="s">
        <v>206</v>
      </c>
      <c r="BL24" s="37"/>
      <c r="BM24" s="37">
        <v>115.87</v>
      </c>
      <c r="BN24" s="36"/>
      <c r="BO24" s="37"/>
      <c r="BP24" s="37"/>
      <c r="BS24" s="36"/>
      <c r="BT24" s="37"/>
      <c r="BU24" s="37"/>
      <c r="BV24" s="36" t="s">
        <v>302</v>
      </c>
      <c r="BW24" s="37"/>
      <c r="BX24" s="37">
        <v>6218.14</v>
      </c>
      <c r="BY24" s="36" t="s">
        <v>276</v>
      </c>
      <c r="BZ24" s="37" t="s">
        <v>277</v>
      </c>
      <c r="CA24" s="37">
        <v>254.88</v>
      </c>
      <c r="CB24" s="36" t="s">
        <v>255</v>
      </c>
      <c r="CC24" s="37"/>
      <c r="CD24" s="37">
        <v>241.82</v>
      </c>
      <c r="CE24" s="36"/>
      <c r="CF24" s="37"/>
      <c r="CG24" s="37"/>
      <c r="CH24" s="36"/>
      <c r="CI24" s="37"/>
      <c r="CJ24" s="37"/>
      <c r="CK24" s="36"/>
      <c r="CL24" s="37"/>
      <c r="CM24" s="37"/>
      <c r="CN24" s="36"/>
      <c r="CO24" s="37"/>
      <c r="CP24" s="37"/>
      <c r="CQ24" s="36"/>
      <c r="CR24" s="37"/>
      <c r="CS24" s="37"/>
      <c r="CT24" s="36"/>
      <c r="CU24" s="37"/>
      <c r="CV24" s="37"/>
      <c r="CW24" s="36"/>
      <c r="CX24" s="37"/>
      <c r="CY24" s="37"/>
      <c r="CZ24" s="36"/>
      <c r="DA24" s="37"/>
      <c r="DB24" s="37"/>
      <c r="DE24" s="77" t="s">
        <v>359</v>
      </c>
      <c r="DF24" s="80"/>
      <c r="DG24" s="80">
        <v>1362.77</v>
      </c>
      <c r="DH24" s="77"/>
      <c r="DI24" s="80"/>
      <c r="DJ24" s="80"/>
      <c r="DK24" s="77"/>
      <c r="DL24" s="80"/>
      <c r="DM24" s="80"/>
      <c r="DN24" s="77"/>
      <c r="DO24" s="80"/>
      <c r="DP24" s="80"/>
      <c r="DQ24" s="77"/>
      <c r="DR24" s="80"/>
      <c r="DS24" s="80"/>
      <c r="DT24" s="77"/>
      <c r="DU24" s="80"/>
      <c r="DV24" s="80"/>
      <c r="DW24" s="77"/>
      <c r="DX24" s="80"/>
      <c r="DY24" s="80"/>
      <c r="DZ24" s="77"/>
      <c r="EA24" s="80"/>
      <c r="EB24" s="80"/>
      <c r="EC24" s="77"/>
      <c r="ED24" s="80"/>
      <c r="EE24" s="80"/>
      <c r="EF24" s="77"/>
      <c r="EG24" s="80"/>
      <c r="EH24" s="80"/>
      <c r="EI24" s="77"/>
      <c r="EJ24" s="80"/>
      <c r="EK24" s="80"/>
      <c r="EL24" s="77"/>
      <c r="EM24" s="80"/>
      <c r="EN24" s="80"/>
      <c r="EO24" s="80"/>
      <c r="EP24" s="80"/>
      <c r="EQ24" s="77" t="s">
        <v>449</v>
      </c>
      <c r="ER24" s="80" t="s">
        <v>444</v>
      </c>
      <c r="ES24" s="132">
        <v>347.35</v>
      </c>
      <c r="ET24" s="77"/>
      <c r="EU24" s="80"/>
      <c r="EV24" s="80"/>
      <c r="EW24" s="77" t="s">
        <v>459</v>
      </c>
      <c r="EX24" s="80" t="s">
        <v>460</v>
      </c>
      <c r="EY24" s="135">
        <v>844.32</v>
      </c>
      <c r="EZ24" s="77" t="s">
        <v>555</v>
      </c>
      <c r="FA24" s="80" t="s">
        <v>469</v>
      </c>
      <c r="FB24" s="135">
        <v>10881.77</v>
      </c>
      <c r="FC24" s="77" t="s">
        <v>482</v>
      </c>
      <c r="FD24" s="80" t="s">
        <v>483</v>
      </c>
      <c r="FE24" s="135">
        <v>247.53</v>
      </c>
      <c r="FF24" s="77"/>
      <c r="FG24" s="80"/>
      <c r="FH24" s="80"/>
      <c r="FI24" s="77"/>
      <c r="FJ24" s="80"/>
      <c r="FK24" s="80"/>
      <c r="FL24" s="77"/>
      <c r="FM24" s="80"/>
      <c r="FN24" s="80"/>
      <c r="FO24" s="77"/>
      <c r="FP24" s="80"/>
      <c r="FQ24" s="80"/>
      <c r="FR24" s="99" t="s">
        <v>505</v>
      </c>
      <c r="FS24" s="99" t="s">
        <v>506</v>
      </c>
      <c r="FT24" s="132">
        <v>403.29</v>
      </c>
      <c r="FU24" s="99"/>
      <c r="FV24" s="99"/>
      <c r="FW24" s="80"/>
      <c r="FX24" s="99"/>
      <c r="FY24" s="99"/>
      <c r="FZ24" s="80"/>
    </row>
    <row r="25" spans="1:182" ht="35.25" customHeight="1">
      <c r="A25" s="13"/>
      <c r="B25" s="13" t="s">
        <v>16</v>
      </c>
      <c r="C25" s="14">
        <v>386.22</v>
      </c>
      <c r="D25" s="13" t="s">
        <v>16</v>
      </c>
      <c r="E25" s="14">
        <v>386.22</v>
      </c>
      <c r="F25" s="13" t="s">
        <v>16</v>
      </c>
      <c r="G25" s="14">
        <v>386.22</v>
      </c>
      <c r="H25" s="13" t="s">
        <v>16</v>
      </c>
      <c r="I25" s="14">
        <v>386.22</v>
      </c>
      <c r="J25" s="13" t="s">
        <v>16</v>
      </c>
      <c r="K25" s="14">
        <v>386.22</v>
      </c>
      <c r="L25" s="13" t="s">
        <v>16</v>
      </c>
      <c r="M25" s="14">
        <v>386.22</v>
      </c>
      <c r="N25" s="13" t="s">
        <v>16</v>
      </c>
      <c r="O25" s="14">
        <v>386.22</v>
      </c>
      <c r="P25" s="13" t="s">
        <v>16</v>
      </c>
      <c r="Q25" s="14">
        <v>386.22</v>
      </c>
      <c r="R25" s="13" t="s">
        <v>16</v>
      </c>
      <c r="S25" s="15">
        <f t="shared" si="0"/>
        <v>3089.76</v>
      </c>
      <c r="T25" s="13" t="s">
        <v>33</v>
      </c>
      <c r="U25" s="37"/>
      <c r="V25" s="37">
        <v>1081.42</v>
      </c>
      <c r="W25" s="36"/>
      <c r="X25" s="37"/>
      <c r="Y25" s="47"/>
      <c r="Z25" s="36"/>
      <c r="AA25" s="37"/>
      <c r="AB25" s="37"/>
      <c r="AC25" s="36"/>
      <c r="AD25" s="37"/>
      <c r="AE25" s="37"/>
      <c r="AF25" s="37"/>
      <c r="AG25" s="36"/>
      <c r="AH25" s="37"/>
      <c r="AI25" s="37"/>
      <c r="AJ25" s="36"/>
      <c r="AK25" s="37"/>
      <c r="AL25" s="37"/>
      <c r="AM25" s="36" t="s">
        <v>251</v>
      </c>
      <c r="AN25" s="37"/>
      <c r="AO25" s="37">
        <v>38.62</v>
      </c>
      <c r="AP25" s="36"/>
      <c r="AQ25" s="37"/>
      <c r="AR25" s="37"/>
      <c r="AS25" s="36"/>
      <c r="AT25" s="37"/>
      <c r="AU25" s="37"/>
      <c r="AV25" s="36" t="s">
        <v>253</v>
      </c>
      <c r="AW25" s="35"/>
      <c r="AX25" s="46">
        <v>656.58</v>
      </c>
      <c r="AY25" s="36"/>
      <c r="AZ25" s="37"/>
      <c r="BA25" s="37"/>
      <c r="BB25" s="36"/>
      <c r="BC25" s="37"/>
      <c r="BD25" s="37"/>
      <c r="BE25" s="36"/>
      <c r="BF25" s="37"/>
      <c r="BG25" s="37"/>
      <c r="BH25" s="36"/>
      <c r="BI25" s="37"/>
      <c r="BJ25" s="37"/>
      <c r="BK25" s="36"/>
      <c r="BL25" s="37"/>
      <c r="BM25" s="37"/>
      <c r="BN25" s="36"/>
      <c r="BO25" s="37"/>
      <c r="BP25" s="37"/>
      <c r="BS25" s="36"/>
      <c r="BT25" s="37"/>
      <c r="BU25" s="37"/>
      <c r="BV25" s="36" t="s">
        <v>303</v>
      </c>
      <c r="BW25" s="37"/>
      <c r="BX25" s="37">
        <v>1931.1</v>
      </c>
      <c r="BY25" s="36" t="s">
        <v>271</v>
      </c>
      <c r="BZ25" s="37" t="s">
        <v>277</v>
      </c>
      <c r="CA25" s="37">
        <v>113.94</v>
      </c>
      <c r="CB25" s="36"/>
      <c r="CC25" s="37"/>
      <c r="CD25" s="37"/>
      <c r="CE25" s="36"/>
      <c r="CF25" s="37"/>
      <c r="CG25" s="37"/>
      <c r="CH25" s="36"/>
      <c r="CI25" s="37"/>
      <c r="CJ25" s="37"/>
      <c r="CK25" s="36"/>
      <c r="CL25" s="37"/>
      <c r="CM25" s="37"/>
      <c r="CN25" s="36"/>
      <c r="CO25" s="37"/>
      <c r="CP25" s="37"/>
      <c r="CQ25" s="36"/>
      <c r="CR25" s="37"/>
      <c r="CS25" s="37"/>
      <c r="CT25" s="36"/>
      <c r="CU25" s="37"/>
      <c r="CV25" s="37"/>
      <c r="CW25" s="36"/>
      <c r="CX25" s="37"/>
      <c r="CY25" s="37"/>
      <c r="CZ25" s="36"/>
      <c r="DA25" s="37"/>
      <c r="DB25" s="37"/>
      <c r="DE25" s="77"/>
      <c r="DF25" s="80"/>
      <c r="DG25" s="80"/>
      <c r="DH25" s="77"/>
      <c r="DI25" s="80"/>
      <c r="DJ25" s="80"/>
      <c r="DK25" s="77"/>
      <c r="DL25" s="80"/>
      <c r="DM25" s="80"/>
      <c r="DN25" s="77"/>
      <c r="DO25" s="80"/>
      <c r="DP25" s="80"/>
      <c r="DQ25" s="77"/>
      <c r="DR25" s="80"/>
      <c r="DS25" s="80"/>
      <c r="DT25" s="77"/>
      <c r="DU25" s="80"/>
      <c r="DV25" s="80"/>
      <c r="DW25" s="77"/>
      <c r="DX25" s="80"/>
      <c r="DY25" s="80"/>
      <c r="DZ25" s="77"/>
      <c r="EA25" s="80"/>
      <c r="EB25" s="80"/>
      <c r="EC25" s="77"/>
      <c r="ED25" s="80"/>
      <c r="EE25" s="80"/>
      <c r="EF25" s="77"/>
      <c r="EG25" s="80"/>
      <c r="EH25" s="80"/>
      <c r="EI25" s="77"/>
      <c r="EJ25" s="80"/>
      <c r="EK25" s="80"/>
      <c r="EL25" s="77"/>
      <c r="EM25" s="80"/>
      <c r="EN25" s="80"/>
      <c r="EO25" s="80"/>
      <c r="EP25" s="80"/>
      <c r="EQ25" s="77" t="s">
        <v>450</v>
      </c>
      <c r="ER25" s="80" t="s">
        <v>451</v>
      </c>
      <c r="ES25" s="132">
        <v>182.28</v>
      </c>
      <c r="ET25" s="77"/>
      <c r="EU25" s="80"/>
      <c r="EV25" s="80"/>
      <c r="EW25" s="77" t="s">
        <v>461</v>
      </c>
      <c r="EX25" s="80" t="s">
        <v>462</v>
      </c>
      <c r="EY25" s="135">
        <v>221.76</v>
      </c>
      <c r="EZ25" s="77" t="s">
        <v>466</v>
      </c>
      <c r="FA25" s="80" t="s">
        <v>471</v>
      </c>
      <c r="FB25" s="135">
        <v>68.46</v>
      </c>
      <c r="FC25" s="77" t="s">
        <v>480</v>
      </c>
      <c r="FD25" s="80" t="s">
        <v>484</v>
      </c>
      <c r="FE25" s="135">
        <v>200.16</v>
      </c>
      <c r="FF25" s="77"/>
      <c r="FG25" s="80"/>
      <c r="FH25" s="80"/>
      <c r="FI25" s="77"/>
      <c r="FJ25" s="80"/>
      <c r="FK25" s="80"/>
      <c r="FL25" s="77"/>
      <c r="FM25" s="80"/>
      <c r="FN25" s="80"/>
      <c r="FO25" s="77"/>
      <c r="FP25" s="80"/>
      <c r="FQ25" s="80"/>
      <c r="FR25" s="99" t="s">
        <v>507</v>
      </c>
      <c r="FS25" s="99" t="s">
        <v>508</v>
      </c>
      <c r="FT25" s="132">
        <v>403.29</v>
      </c>
      <c r="FU25" s="99"/>
      <c r="FV25" s="99"/>
      <c r="FW25" s="80"/>
      <c r="FX25" s="99"/>
      <c r="FY25" s="99"/>
      <c r="FZ25" s="80"/>
    </row>
    <row r="26" spans="1:182" ht="37.5" customHeight="1">
      <c r="A26" s="13"/>
      <c r="B26" s="13" t="s">
        <v>16</v>
      </c>
      <c r="C26" s="14">
        <v>1081.42</v>
      </c>
      <c r="D26" s="13" t="s">
        <v>16</v>
      </c>
      <c r="E26" s="14">
        <v>1081.42</v>
      </c>
      <c r="F26" s="13" t="s">
        <v>16</v>
      </c>
      <c r="G26" s="14">
        <v>1081.42</v>
      </c>
      <c r="H26" s="13" t="s">
        <v>16</v>
      </c>
      <c r="I26" s="14">
        <v>1081.42</v>
      </c>
      <c r="J26" s="13" t="s">
        <v>16</v>
      </c>
      <c r="K26" s="14">
        <v>1081.42</v>
      </c>
      <c r="L26" s="13" t="s">
        <v>16</v>
      </c>
      <c r="M26" s="14">
        <v>1081.42</v>
      </c>
      <c r="N26" s="13" t="s">
        <v>16</v>
      </c>
      <c r="O26" s="14">
        <v>1081.42</v>
      </c>
      <c r="P26" s="13" t="s">
        <v>16</v>
      </c>
      <c r="Q26" s="14">
        <v>1081.42</v>
      </c>
      <c r="R26" s="13" t="s">
        <v>16</v>
      </c>
      <c r="S26" s="15">
        <f t="shared" si="0"/>
        <v>8651.36</v>
      </c>
      <c r="T26" s="13" t="s">
        <v>34</v>
      </c>
      <c r="U26" s="37"/>
      <c r="V26" s="37">
        <v>193.11</v>
      </c>
      <c r="W26" s="36"/>
      <c r="X26" s="37"/>
      <c r="Y26" s="47"/>
      <c r="Z26" s="36"/>
      <c r="AA26" s="37"/>
      <c r="AB26" s="37"/>
      <c r="AC26" s="36"/>
      <c r="AD26" s="37"/>
      <c r="AE26" s="37"/>
      <c r="AF26" s="37"/>
      <c r="AG26" s="36"/>
      <c r="AH26" s="37"/>
      <c r="AI26" s="37"/>
      <c r="AJ26" s="36"/>
      <c r="AK26" s="37"/>
      <c r="AL26" s="37"/>
      <c r="AM26" s="36" t="s">
        <v>252</v>
      </c>
      <c r="AN26" s="37"/>
      <c r="AO26" s="37">
        <v>38.62</v>
      </c>
      <c r="AP26" s="36"/>
      <c r="AQ26" s="37"/>
      <c r="AR26" s="37"/>
      <c r="AS26" s="36"/>
      <c r="AT26" s="37"/>
      <c r="AU26" s="37"/>
      <c r="AV26" s="36" t="s">
        <v>206</v>
      </c>
      <c r="AW26" s="37"/>
      <c r="AX26" s="37">
        <v>115.87</v>
      </c>
      <c r="AY26" s="36"/>
      <c r="AZ26" s="37"/>
      <c r="BA26" s="37"/>
      <c r="BB26" s="36"/>
      <c r="BC26" s="37"/>
      <c r="BD26" s="37"/>
      <c r="BE26" s="36"/>
      <c r="BF26" s="37"/>
      <c r="BG26" s="37"/>
      <c r="BH26" s="36"/>
      <c r="BI26" s="37"/>
      <c r="BJ26" s="37"/>
      <c r="BK26" s="36"/>
      <c r="BL26" s="37"/>
      <c r="BM26" s="37"/>
      <c r="BN26" s="36"/>
      <c r="BO26" s="37"/>
      <c r="BP26" s="37"/>
      <c r="BS26" s="36"/>
      <c r="BT26" s="37"/>
      <c r="BU26" s="37"/>
      <c r="BV26" s="36" t="s">
        <v>252</v>
      </c>
      <c r="BW26" s="37"/>
      <c r="BX26" s="37">
        <v>670.29</v>
      </c>
      <c r="BY26" s="36" t="s">
        <v>206</v>
      </c>
      <c r="BZ26" s="35"/>
      <c r="CA26" s="37">
        <v>115.87</v>
      </c>
      <c r="CB26" s="36"/>
      <c r="CC26" s="37"/>
      <c r="CD26" s="37"/>
      <c r="CE26" s="36"/>
      <c r="CF26" s="37"/>
      <c r="CG26" s="37"/>
      <c r="CH26" s="36"/>
      <c r="CI26" s="37"/>
      <c r="CJ26" s="37"/>
      <c r="CK26" s="36"/>
      <c r="CL26" s="37"/>
      <c r="CM26" s="37"/>
      <c r="CN26" s="36"/>
      <c r="CO26" s="37"/>
      <c r="CP26" s="37"/>
      <c r="CQ26" s="36"/>
      <c r="CR26" s="37"/>
      <c r="CS26" s="37"/>
      <c r="CT26" s="36"/>
      <c r="CU26" s="37"/>
      <c r="CV26" s="37"/>
      <c r="CW26" s="36"/>
      <c r="CX26" s="37"/>
      <c r="CY26" s="37"/>
      <c r="CZ26" s="36"/>
      <c r="DA26" s="37"/>
      <c r="DB26" s="37"/>
      <c r="DE26" s="77"/>
      <c r="DF26" s="80"/>
      <c r="DG26" s="80"/>
      <c r="DH26" s="77"/>
      <c r="DI26" s="80"/>
      <c r="DJ26" s="80"/>
      <c r="DK26" s="77"/>
      <c r="DL26" s="80"/>
      <c r="DM26" s="80"/>
      <c r="DN26" s="77"/>
      <c r="DO26" s="80"/>
      <c r="DP26" s="80"/>
      <c r="DQ26" s="77"/>
      <c r="DR26" s="80"/>
      <c r="DS26" s="80"/>
      <c r="DT26" s="77"/>
      <c r="DU26" s="80"/>
      <c r="DV26" s="80"/>
      <c r="DW26" s="77"/>
      <c r="DX26" s="80"/>
      <c r="DY26" s="80"/>
      <c r="DZ26" s="77"/>
      <c r="EA26" s="80"/>
      <c r="EB26" s="80"/>
      <c r="EC26" s="77"/>
      <c r="ED26" s="80"/>
      <c r="EE26" s="80"/>
      <c r="EF26" s="77"/>
      <c r="EG26" s="80"/>
      <c r="EH26" s="80"/>
      <c r="EI26" s="77"/>
      <c r="EJ26" s="80"/>
      <c r="EK26" s="80"/>
      <c r="EL26" s="77"/>
      <c r="EM26" s="80"/>
      <c r="EN26" s="80"/>
      <c r="EO26" s="80"/>
      <c r="EP26" s="80"/>
      <c r="EQ26" s="77"/>
      <c r="ER26" s="80"/>
      <c r="ES26" s="80"/>
      <c r="ET26" s="77"/>
      <c r="EU26" s="80"/>
      <c r="EV26" s="80"/>
      <c r="EW26" s="77"/>
      <c r="EX26" s="80"/>
      <c r="EY26" s="80"/>
      <c r="EZ26" s="77" t="s">
        <v>472</v>
      </c>
      <c r="FA26" s="80" t="s">
        <v>473</v>
      </c>
      <c r="FB26" s="135">
        <v>598.73</v>
      </c>
      <c r="FC26" s="77" t="s">
        <v>510</v>
      </c>
      <c r="FD26" s="80" t="s">
        <v>511</v>
      </c>
      <c r="FE26" s="135">
        <v>388.95</v>
      </c>
      <c r="FF26" s="77"/>
      <c r="FG26" s="80"/>
      <c r="FH26" s="80"/>
      <c r="FI26" s="77"/>
      <c r="FJ26" s="80"/>
      <c r="FK26" s="80"/>
      <c r="FL26" s="77"/>
      <c r="FM26" s="80"/>
      <c r="FN26" s="80"/>
      <c r="FO26" s="77"/>
      <c r="FP26" s="80"/>
      <c r="FQ26" s="80"/>
      <c r="FR26" s="78"/>
      <c r="FS26" s="78"/>
      <c r="FT26" s="78"/>
      <c r="FU26" s="78"/>
      <c r="FV26" s="78"/>
      <c r="FW26" s="78"/>
      <c r="FX26" s="78"/>
      <c r="FY26" s="78"/>
      <c r="FZ26" s="86"/>
    </row>
    <row r="27" spans="1:182" ht="23.25" customHeight="1">
      <c r="A27" s="13"/>
      <c r="B27" s="13" t="s">
        <v>16</v>
      </c>
      <c r="C27" s="14">
        <v>193.11</v>
      </c>
      <c r="D27" s="13" t="s">
        <v>16</v>
      </c>
      <c r="E27" s="14">
        <v>193.11</v>
      </c>
      <c r="F27" s="13" t="s">
        <v>16</v>
      </c>
      <c r="G27" s="14">
        <v>193.11</v>
      </c>
      <c r="H27" s="13" t="s">
        <v>16</v>
      </c>
      <c r="I27" s="14">
        <v>193.11</v>
      </c>
      <c r="J27" s="13" t="s">
        <v>16</v>
      </c>
      <c r="K27" s="14">
        <v>193.11</v>
      </c>
      <c r="L27" s="13" t="s">
        <v>16</v>
      </c>
      <c r="M27" s="14">
        <v>193.11</v>
      </c>
      <c r="N27" s="13" t="s">
        <v>16</v>
      </c>
      <c r="O27" s="14">
        <v>193.11</v>
      </c>
      <c r="P27" s="13" t="s">
        <v>16</v>
      </c>
      <c r="Q27" s="14">
        <v>193.11</v>
      </c>
      <c r="R27" s="13" t="s">
        <v>16</v>
      </c>
      <c r="S27" s="15">
        <f t="shared" si="0"/>
        <v>1544.88</v>
      </c>
      <c r="T27" s="11" t="s">
        <v>3</v>
      </c>
      <c r="U27" s="37"/>
      <c r="V27" s="37">
        <v>6140.9</v>
      </c>
      <c r="W27" s="36"/>
      <c r="X27" s="37"/>
      <c r="Y27" s="47"/>
      <c r="Z27" s="36"/>
      <c r="AA27" s="37"/>
      <c r="AB27" s="37"/>
      <c r="AC27" s="36"/>
      <c r="AD27" s="37"/>
      <c r="AE27" s="37"/>
      <c r="AF27" s="37"/>
      <c r="AG27" s="36"/>
      <c r="AH27" s="37"/>
      <c r="AI27" s="37"/>
      <c r="AJ27" s="36"/>
      <c r="AK27" s="37"/>
      <c r="AL27" s="37"/>
      <c r="AM27" s="36" t="s">
        <v>253</v>
      </c>
      <c r="AN27" s="35"/>
      <c r="AO27" s="46">
        <v>656.58</v>
      </c>
      <c r="AP27" s="36"/>
      <c r="AQ27" s="37"/>
      <c r="AR27" s="37"/>
      <c r="AS27" s="36"/>
      <c r="AT27" s="37"/>
      <c r="AU27" s="37"/>
      <c r="AV27" s="36"/>
      <c r="AW27" s="37"/>
      <c r="AX27" s="37"/>
      <c r="AY27" s="36"/>
      <c r="AZ27" s="37"/>
      <c r="BA27" s="37"/>
      <c r="BB27" s="36"/>
      <c r="BC27" s="37"/>
      <c r="BD27" s="37"/>
      <c r="BE27" s="36"/>
      <c r="BF27" s="37"/>
      <c r="BG27" s="37"/>
      <c r="BH27" s="36"/>
      <c r="BI27" s="37"/>
      <c r="BJ27" s="37"/>
      <c r="BK27" s="36"/>
      <c r="BL27" s="37"/>
      <c r="BM27" s="37"/>
      <c r="BN27" s="36"/>
      <c r="BO27" s="37"/>
      <c r="BP27" s="37"/>
      <c r="BS27" s="36"/>
      <c r="BT27" s="37"/>
      <c r="BU27" s="37"/>
      <c r="BV27" s="36"/>
      <c r="BW27" s="37"/>
      <c r="BX27" s="37"/>
      <c r="BY27" s="36" t="s">
        <v>302</v>
      </c>
      <c r="BZ27" s="37"/>
      <c r="CA27" s="37">
        <v>6218.14</v>
      </c>
      <c r="CB27" s="36" t="s">
        <v>302</v>
      </c>
      <c r="CC27" s="37"/>
      <c r="CD27" s="37">
        <v>6218.14</v>
      </c>
      <c r="CE27" s="36" t="s">
        <v>302</v>
      </c>
      <c r="CF27" s="37"/>
      <c r="CG27" s="37">
        <v>6218.14</v>
      </c>
      <c r="CH27" s="36" t="s">
        <v>302</v>
      </c>
      <c r="CI27" s="37"/>
      <c r="CJ27" s="37">
        <v>6218.14</v>
      </c>
      <c r="CK27" s="36" t="s">
        <v>302</v>
      </c>
      <c r="CL27" s="37"/>
      <c r="CM27" s="37">
        <v>6218.14</v>
      </c>
      <c r="CN27" s="36" t="s">
        <v>302</v>
      </c>
      <c r="CO27" s="37"/>
      <c r="CP27" s="37">
        <v>6218.14</v>
      </c>
      <c r="CQ27" s="36" t="s">
        <v>302</v>
      </c>
      <c r="CR27" s="37"/>
      <c r="CS27" s="37">
        <v>6218.14</v>
      </c>
      <c r="CT27" s="36" t="s">
        <v>302</v>
      </c>
      <c r="CU27" s="37"/>
      <c r="CV27" s="37">
        <v>6218.14</v>
      </c>
      <c r="CW27" s="36" t="s">
        <v>302</v>
      </c>
      <c r="CX27" s="37"/>
      <c r="CY27" s="37">
        <v>6218.14</v>
      </c>
      <c r="CZ27" s="36" t="s">
        <v>302</v>
      </c>
      <c r="DA27" s="37"/>
      <c r="DB27" s="37">
        <v>6218.14</v>
      </c>
      <c r="DE27" s="77" t="s">
        <v>302</v>
      </c>
      <c r="DF27" s="80"/>
      <c r="DG27" s="80">
        <v>6990.58</v>
      </c>
      <c r="DH27" s="77" t="s">
        <v>302</v>
      </c>
      <c r="DI27" s="80"/>
      <c r="DJ27" s="80">
        <v>6990.58</v>
      </c>
      <c r="DK27" s="77" t="s">
        <v>302</v>
      </c>
      <c r="DL27" s="80"/>
      <c r="DM27" s="80">
        <v>6990.58</v>
      </c>
      <c r="DN27" s="77" t="s">
        <v>302</v>
      </c>
      <c r="DO27" s="80"/>
      <c r="DP27" s="80">
        <v>6990.58</v>
      </c>
      <c r="DQ27" s="77" t="s">
        <v>302</v>
      </c>
      <c r="DR27" s="80"/>
      <c r="DS27" s="80">
        <v>6990.58</v>
      </c>
      <c r="DT27" s="77" t="s">
        <v>302</v>
      </c>
      <c r="DU27" s="80"/>
      <c r="DV27" s="80">
        <v>6990.58</v>
      </c>
      <c r="DW27" s="77" t="s">
        <v>302</v>
      </c>
      <c r="DX27" s="80"/>
      <c r="DY27" s="80">
        <v>6990.58</v>
      </c>
      <c r="DZ27" s="77" t="s">
        <v>302</v>
      </c>
      <c r="EA27" s="80"/>
      <c r="EB27" s="80">
        <v>6990.58</v>
      </c>
      <c r="EC27" s="77" t="s">
        <v>302</v>
      </c>
      <c r="ED27" s="80"/>
      <c r="EE27" s="80">
        <v>6990.58</v>
      </c>
      <c r="EF27" s="77" t="s">
        <v>302</v>
      </c>
      <c r="EG27" s="80"/>
      <c r="EH27" s="80">
        <v>6990.58</v>
      </c>
      <c r="EI27" s="77" t="s">
        <v>302</v>
      </c>
      <c r="EJ27" s="80"/>
      <c r="EK27" s="80">
        <v>6990.58</v>
      </c>
      <c r="EL27" s="77" t="s">
        <v>302</v>
      </c>
      <c r="EM27" s="80"/>
      <c r="EN27" s="80">
        <v>6990.58</v>
      </c>
      <c r="EO27" s="80"/>
      <c r="EP27" s="80"/>
      <c r="EQ27" s="77"/>
      <c r="ER27" s="80"/>
      <c r="ES27" s="80"/>
      <c r="ET27" s="77"/>
      <c r="EU27" s="80"/>
      <c r="EV27" s="80"/>
      <c r="EW27" s="77"/>
      <c r="EX27" s="80"/>
      <c r="EY27" s="80"/>
      <c r="EZ27" s="77"/>
      <c r="FA27" s="80"/>
      <c r="FB27" s="80"/>
      <c r="FC27" s="83" t="s">
        <v>516</v>
      </c>
      <c r="FD27" s="80" t="s">
        <v>517</v>
      </c>
      <c r="FE27" s="132">
        <v>1042.08</v>
      </c>
      <c r="FF27" s="77"/>
      <c r="FG27" s="80"/>
      <c r="FH27" s="80"/>
      <c r="FI27" s="77"/>
      <c r="FJ27" s="80"/>
      <c r="FK27" s="80"/>
      <c r="FL27" s="77"/>
      <c r="FM27" s="80"/>
      <c r="FN27" s="80"/>
      <c r="FO27" s="77"/>
      <c r="FP27" s="80"/>
      <c r="FQ27" s="80"/>
      <c r="FR27" s="78"/>
      <c r="FS27" s="78"/>
      <c r="FT27" s="78"/>
      <c r="FU27" s="78"/>
      <c r="FV27" s="78"/>
      <c r="FW27" s="78"/>
      <c r="FX27" s="78"/>
      <c r="FY27" s="78"/>
      <c r="FZ27" s="86"/>
    </row>
    <row r="28" spans="1:182" ht="26.25" customHeight="1">
      <c r="A28" s="11"/>
      <c r="B28" s="13" t="s">
        <v>16</v>
      </c>
      <c r="C28" s="14">
        <v>6140.9</v>
      </c>
      <c r="D28" s="13" t="s">
        <v>16</v>
      </c>
      <c r="E28" s="14">
        <v>6140.9</v>
      </c>
      <c r="F28" s="13" t="s">
        <v>16</v>
      </c>
      <c r="G28" s="14">
        <v>6140.9</v>
      </c>
      <c r="H28" s="13" t="s">
        <v>16</v>
      </c>
      <c r="I28" s="14">
        <v>6140.9</v>
      </c>
      <c r="J28" s="13" t="s">
        <v>16</v>
      </c>
      <c r="K28" s="14">
        <v>6140.9</v>
      </c>
      <c r="L28" s="13" t="s">
        <v>16</v>
      </c>
      <c r="M28" s="14">
        <v>6140.9</v>
      </c>
      <c r="N28" s="13" t="s">
        <v>16</v>
      </c>
      <c r="O28" s="14">
        <v>6140.9</v>
      </c>
      <c r="P28" s="13" t="s">
        <v>16</v>
      </c>
      <c r="Q28" s="14">
        <v>6140.9</v>
      </c>
      <c r="R28" s="13" t="s">
        <v>16</v>
      </c>
      <c r="S28" s="15">
        <f t="shared" si="0"/>
        <v>49127.200000000004</v>
      </c>
      <c r="T28" s="11" t="s">
        <v>5</v>
      </c>
      <c r="U28" s="37"/>
      <c r="V28" s="37">
        <v>2587.67</v>
      </c>
      <c r="W28" s="36"/>
      <c r="X28" s="37"/>
      <c r="Y28" s="47"/>
      <c r="Z28" s="36"/>
      <c r="AA28" s="37"/>
      <c r="AB28" s="37"/>
      <c r="AC28" s="36"/>
      <c r="AD28" s="37"/>
      <c r="AE28" s="37"/>
      <c r="AF28" s="37"/>
      <c r="AG28" s="36"/>
      <c r="AH28" s="37"/>
      <c r="AI28" s="37"/>
      <c r="AJ28" s="36"/>
      <c r="AK28" s="37"/>
      <c r="AL28" s="37"/>
      <c r="AM28" s="36" t="s">
        <v>206</v>
      </c>
      <c r="AN28" s="37"/>
      <c r="AO28" s="37">
        <v>115.87</v>
      </c>
      <c r="AP28" s="36"/>
      <c r="AQ28" s="37"/>
      <c r="AR28" s="37"/>
      <c r="AS28" s="36"/>
      <c r="AT28" s="37"/>
      <c r="AU28" s="37"/>
      <c r="AV28" s="36"/>
      <c r="AW28" s="37"/>
      <c r="AX28" s="37"/>
      <c r="AY28" s="36"/>
      <c r="AZ28" s="37"/>
      <c r="BA28" s="37"/>
      <c r="BB28" s="36"/>
      <c r="BC28" s="37"/>
      <c r="BD28" s="37"/>
      <c r="BE28" s="36"/>
      <c r="BF28" s="37"/>
      <c r="BG28" s="37"/>
      <c r="BH28" s="36"/>
      <c r="BI28" s="37"/>
      <c r="BJ28" s="37"/>
      <c r="BK28" s="36"/>
      <c r="BL28" s="37"/>
      <c r="BM28" s="37"/>
      <c r="BN28" s="36"/>
      <c r="BO28" s="37"/>
      <c r="BP28" s="37"/>
      <c r="BS28" s="36"/>
      <c r="BT28" s="37"/>
      <c r="BU28" s="37"/>
      <c r="BV28" s="36"/>
      <c r="BW28" s="37"/>
      <c r="BX28" s="37"/>
      <c r="BY28" s="36" t="s">
        <v>303</v>
      </c>
      <c r="BZ28" s="37"/>
      <c r="CA28" s="37">
        <v>1931.1</v>
      </c>
      <c r="CB28" s="36" t="s">
        <v>303</v>
      </c>
      <c r="CC28" s="37"/>
      <c r="CD28" s="37">
        <v>1931.1</v>
      </c>
      <c r="CE28" s="36" t="s">
        <v>303</v>
      </c>
      <c r="CF28" s="37"/>
      <c r="CG28" s="37">
        <v>1931.1</v>
      </c>
      <c r="CH28" s="36" t="s">
        <v>303</v>
      </c>
      <c r="CI28" s="37"/>
      <c r="CJ28" s="37">
        <v>1931.1</v>
      </c>
      <c r="CK28" s="36" t="s">
        <v>303</v>
      </c>
      <c r="CL28" s="37"/>
      <c r="CM28" s="37">
        <v>1931.1</v>
      </c>
      <c r="CN28" s="36" t="s">
        <v>303</v>
      </c>
      <c r="CO28" s="37"/>
      <c r="CP28" s="37">
        <v>1931.1</v>
      </c>
      <c r="CQ28" s="36" t="s">
        <v>303</v>
      </c>
      <c r="CR28" s="37"/>
      <c r="CS28" s="37">
        <v>1931.1</v>
      </c>
      <c r="CT28" s="36" t="s">
        <v>303</v>
      </c>
      <c r="CU28" s="37"/>
      <c r="CV28" s="37">
        <v>1931.1</v>
      </c>
      <c r="CW28" s="36" t="s">
        <v>303</v>
      </c>
      <c r="CX28" s="37"/>
      <c r="CY28" s="37">
        <v>1931.1</v>
      </c>
      <c r="CZ28" s="36" t="s">
        <v>303</v>
      </c>
      <c r="DA28" s="37"/>
      <c r="DB28" s="37">
        <v>1931.1</v>
      </c>
      <c r="DE28" s="77" t="s">
        <v>303</v>
      </c>
      <c r="DF28" s="80"/>
      <c r="DG28" s="80">
        <v>2162.83</v>
      </c>
      <c r="DH28" s="77" t="s">
        <v>303</v>
      </c>
      <c r="DI28" s="80"/>
      <c r="DJ28" s="80">
        <v>2162.83</v>
      </c>
      <c r="DK28" s="77" t="s">
        <v>303</v>
      </c>
      <c r="DL28" s="80"/>
      <c r="DM28" s="80">
        <v>2162.83</v>
      </c>
      <c r="DN28" s="77" t="s">
        <v>303</v>
      </c>
      <c r="DO28" s="80"/>
      <c r="DP28" s="80">
        <v>2162.83</v>
      </c>
      <c r="DQ28" s="77" t="s">
        <v>303</v>
      </c>
      <c r="DR28" s="80"/>
      <c r="DS28" s="80">
        <v>2162.83</v>
      </c>
      <c r="DT28" s="77" t="s">
        <v>303</v>
      </c>
      <c r="DU28" s="80"/>
      <c r="DV28" s="80">
        <v>2162.83</v>
      </c>
      <c r="DW28" s="77" t="s">
        <v>303</v>
      </c>
      <c r="DX28" s="80"/>
      <c r="DY28" s="80">
        <v>2162.83</v>
      </c>
      <c r="DZ28" s="77" t="s">
        <v>303</v>
      </c>
      <c r="EA28" s="80"/>
      <c r="EB28" s="80">
        <v>2162.83</v>
      </c>
      <c r="EC28" s="77" t="s">
        <v>303</v>
      </c>
      <c r="ED28" s="80"/>
      <c r="EE28" s="80">
        <v>2162.83</v>
      </c>
      <c r="EF28" s="77" t="s">
        <v>303</v>
      </c>
      <c r="EG28" s="80"/>
      <c r="EH28" s="80">
        <v>2162.83</v>
      </c>
      <c r="EI28" s="77" t="s">
        <v>303</v>
      </c>
      <c r="EJ28" s="80"/>
      <c r="EK28" s="80">
        <v>2162.83</v>
      </c>
      <c r="EL28" s="77" t="s">
        <v>303</v>
      </c>
      <c r="EM28" s="80"/>
      <c r="EN28" s="80">
        <v>2162.83</v>
      </c>
      <c r="EO28" s="80"/>
      <c r="EP28" s="80"/>
      <c r="EQ28" s="77"/>
      <c r="ER28" s="80"/>
      <c r="ES28" s="80"/>
      <c r="ET28" s="77"/>
      <c r="EU28" s="80"/>
      <c r="EV28" s="80"/>
      <c r="EW28" s="77"/>
      <c r="EX28" s="80"/>
      <c r="EY28" s="80"/>
      <c r="EZ28" s="77"/>
      <c r="FA28" s="80"/>
      <c r="FB28" s="80"/>
      <c r="FC28" s="77" t="s">
        <v>14</v>
      </c>
      <c r="FD28" s="80" t="s">
        <v>477</v>
      </c>
      <c r="FE28" s="132">
        <v>2273.8</v>
      </c>
      <c r="FF28" s="77"/>
      <c r="FG28" s="80"/>
      <c r="FH28" s="80"/>
      <c r="FI28" s="77"/>
      <c r="FJ28" s="80"/>
      <c r="FK28" s="80"/>
      <c r="FL28" s="77"/>
      <c r="FM28" s="80"/>
      <c r="FN28" s="80"/>
      <c r="FO28" s="77"/>
      <c r="FP28" s="80"/>
      <c r="FQ28" s="80"/>
      <c r="FR28" s="78"/>
      <c r="FS28" s="78"/>
      <c r="FT28" s="78"/>
      <c r="FU28" s="78"/>
      <c r="FV28" s="78"/>
      <c r="FW28" s="78"/>
      <c r="FX28" s="78"/>
      <c r="FY28" s="78"/>
      <c r="FZ28" s="86"/>
    </row>
    <row r="29" spans="1:182" ht="12.75">
      <c r="A29" s="11"/>
      <c r="B29" s="13" t="s">
        <v>16</v>
      </c>
      <c r="C29" s="14">
        <v>115.87</v>
      </c>
      <c r="D29" s="13" t="s">
        <v>16</v>
      </c>
      <c r="E29" s="14">
        <v>115.87</v>
      </c>
      <c r="F29" s="13" t="s">
        <v>16</v>
      </c>
      <c r="G29" s="14">
        <v>115.87</v>
      </c>
      <c r="H29" s="13" t="s">
        <v>16</v>
      </c>
      <c r="I29" s="14">
        <v>115.87</v>
      </c>
      <c r="J29" s="13" t="s">
        <v>16</v>
      </c>
      <c r="K29" s="14">
        <v>115.87</v>
      </c>
      <c r="L29" s="13" t="s">
        <v>16</v>
      </c>
      <c r="M29" s="14">
        <v>115.87</v>
      </c>
      <c r="N29" s="13" t="s">
        <v>16</v>
      </c>
      <c r="O29" s="14">
        <v>115.87</v>
      </c>
      <c r="P29" s="13" t="s">
        <v>16</v>
      </c>
      <c r="Q29" s="14">
        <v>115.87</v>
      </c>
      <c r="R29" s="13" t="s">
        <v>16</v>
      </c>
      <c r="S29" s="15">
        <f t="shared" si="0"/>
        <v>926.96</v>
      </c>
      <c r="T29" s="38" t="s">
        <v>17</v>
      </c>
      <c r="U29" s="35"/>
      <c r="V29" s="35">
        <v>138.06</v>
      </c>
      <c r="W29" s="38"/>
      <c r="X29" s="35"/>
      <c r="Y29" s="45"/>
      <c r="Z29" s="38"/>
      <c r="AA29" s="35"/>
      <c r="AB29" s="35"/>
      <c r="AC29" s="38"/>
      <c r="AD29" s="35"/>
      <c r="AE29" s="35"/>
      <c r="AF29" s="35"/>
      <c r="AG29" s="38"/>
      <c r="AH29" s="35"/>
      <c r="AI29" s="35"/>
      <c r="AJ29" s="38"/>
      <c r="AK29" s="35"/>
      <c r="AL29" s="35"/>
      <c r="AM29" s="38"/>
      <c r="AN29" s="35"/>
      <c r="AO29" s="35"/>
      <c r="AP29" s="38"/>
      <c r="AQ29" s="35"/>
      <c r="AR29" s="35"/>
      <c r="AS29" s="38"/>
      <c r="AT29" s="35"/>
      <c r="AU29" s="35"/>
      <c r="AV29" s="38"/>
      <c r="AW29" s="35"/>
      <c r="AX29" s="35"/>
      <c r="AY29" s="38"/>
      <c r="AZ29" s="35"/>
      <c r="BA29" s="35"/>
      <c r="BB29" s="38"/>
      <c r="BC29" s="35"/>
      <c r="BD29" s="35"/>
      <c r="BE29" s="38"/>
      <c r="BF29" s="35"/>
      <c r="BG29" s="35"/>
      <c r="BH29" s="38"/>
      <c r="BI29" s="35"/>
      <c r="BJ29" s="35"/>
      <c r="BK29" s="38"/>
      <c r="BL29" s="35"/>
      <c r="BM29" s="35"/>
      <c r="BN29" s="38"/>
      <c r="BO29" s="35"/>
      <c r="BP29" s="35"/>
      <c r="BS29" s="38"/>
      <c r="BT29" s="35"/>
      <c r="BU29" s="35"/>
      <c r="BV29" s="38"/>
      <c r="BW29" s="35"/>
      <c r="BX29" s="35"/>
      <c r="BY29" s="36" t="s">
        <v>252</v>
      </c>
      <c r="BZ29" s="37"/>
      <c r="CA29" s="37">
        <v>670.29</v>
      </c>
      <c r="CB29" s="38"/>
      <c r="CC29" s="35"/>
      <c r="CD29" s="35"/>
      <c r="CE29" s="38"/>
      <c r="CF29" s="35"/>
      <c r="CG29" s="35"/>
      <c r="CH29" s="38"/>
      <c r="CI29" s="35"/>
      <c r="CJ29" s="35"/>
      <c r="CK29" s="38"/>
      <c r="CL29" s="35"/>
      <c r="CM29" s="35"/>
      <c r="CN29" s="38"/>
      <c r="CO29" s="35"/>
      <c r="CP29" s="35"/>
      <c r="CQ29" s="38"/>
      <c r="CR29" s="35"/>
      <c r="CS29" s="35"/>
      <c r="CT29" s="38"/>
      <c r="CU29" s="35"/>
      <c r="CV29" s="35"/>
      <c r="CW29" s="38"/>
      <c r="CX29" s="35"/>
      <c r="CY29" s="35"/>
      <c r="CZ29" s="38"/>
      <c r="DA29" s="35"/>
      <c r="DB29" s="35"/>
      <c r="DE29" s="83"/>
      <c r="DF29" s="80"/>
      <c r="DG29" s="80"/>
      <c r="DH29" s="83"/>
      <c r="DI29" s="80"/>
      <c r="DJ29" s="80"/>
      <c r="DK29" s="83"/>
      <c r="DL29" s="80"/>
      <c r="DM29" s="80"/>
      <c r="DN29" s="83"/>
      <c r="DO29" s="80"/>
      <c r="DP29" s="80"/>
      <c r="DQ29" s="83"/>
      <c r="DR29" s="80"/>
      <c r="DS29" s="80"/>
      <c r="DT29" s="83"/>
      <c r="DU29" s="80"/>
      <c r="DV29" s="80"/>
      <c r="DW29" s="83"/>
      <c r="DX29" s="80"/>
      <c r="DY29" s="80"/>
      <c r="DZ29" s="83"/>
      <c r="EA29" s="80"/>
      <c r="EB29" s="80"/>
      <c r="EC29" s="83"/>
      <c r="ED29" s="80"/>
      <c r="EE29" s="80"/>
      <c r="EF29" s="83"/>
      <c r="EG29" s="80"/>
      <c r="EH29" s="80"/>
      <c r="EI29" s="83"/>
      <c r="EJ29" s="80"/>
      <c r="EK29" s="80"/>
      <c r="EL29" s="83"/>
      <c r="EM29" s="80"/>
      <c r="EN29" s="80"/>
      <c r="EO29" s="80"/>
      <c r="EP29" s="80"/>
      <c r="EQ29" s="83"/>
      <c r="ER29" s="80"/>
      <c r="ES29" s="80"/>
      <c r="ET29" s="83"/>
      <c r="EU29" s="80"/>
      <c r="EV29" s="80"/>
      <c r="EW29" s="83"/>
      <c r="EX29" s="80"/>
      <c r="EY29" s="80"/>
      <c r="EZ29" s="83"/>
      <c r="FA29" s="80"/>
      <c r="FB29" s="80"/>
      <c r="FC29" s="83"/>
      <c r="FD29" s="80"/>
      <c r="FE29" s="80"/>
      <c r="FF29" s="83"/>
      <c r="FG29" s="80"/>
      <c r="FH29" s="80"/>
      <c r="FI29" s="83"/>
      <c r="FJ29" s="80"/>
      <c r="FK29" s="80"/>
      <c r="FL29" s="83"/>
      <c r="FM29" s="80"/>
      <c r="FN29" s="80"/>
      <c r="FO29" s="83"/>
      <c r="FP29" s="80"/>
      <c r="FQ29" s="80"/>
      <c r="FR29" s="105"/>
      <c r="FS29" s="105"/>
      <c r="FT29" s="105"/>
      <c r="FU29" s="105"/>
      <c r="FV29" s="105"/>
      <c r="FW29" s="105"/>
      <c r="FX29" s="105"/>
      <c r="FY29" s="105"/>
      <c r="FZ29" s="150"/>
    </row>
    <row r="30" spans="1:182" ht="16.5" customHeight="1">
      <c r="A30" s="13"/>
      <c r="B30" s="13"/>
      <c r="C30" s="14"/>
      <c r="D30" s="13"/>
      <c r="E30" s="14"/>
      <c r="F30" s="13"/>
      <c r="G30" s="14"/>
      <c r="H30" s="13"/>
      <c r="I30" s="14"/>
      <c r="J30" s="13"/>
      <c r="K30" s="14"/>
      <c r="L30" s="14" t="s">
        <v>20</v>
      </c>
      <c r="M30" s="14"/>
      <c r="N30" s="14"/>
      <c r="O30" s="14"/>
      <c r="P30" s="14"/>
      <c r="Q30" s="14"/>
      <c r="R30" s="17"/>
      <c r="S30" s="15">
        <f t="shared" si="0"/>
        <v>0</v>
      </c>
      <c r="T30" s="40"/>
      <c r="U30" s="40"/>
      <c r="V30" s="40"/>
      <c r="W30" s="40"/>
      <c r="X30" s="40"/>
      <c r="Y30" s="48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101"/>
      <c r="FS30" s="101"/>
      <c r="FT30" s="101"/>
      <c r="FU30" s="101"/>
      <c r="FV30" s="101"/>
      <c r="FW30" s="101"/>
      <c r="FX30" s="101"/>
      <c r="FY30" s="101"/>
      <c r="FZ30" s="151"/>
    </row>
    <row r="31" spans="1:183" ht="57" customHeight="1">
      <c r="A31" s="13"/>
      <c r="B31" s="13"/>
      <c r="C31" s="14"/>
      <c r="D31" s="13"/>
      <c r="E31" s="14"/>
      <c r="F31" s="13"/>
      <c r="G31" s="14"/>
      <c r="H31" s="13"/>
      <c r="I31" s="14"/>
      <c r="J31" s="13"/>
      <c r="K31" s="14"/>
      <c r="L31" s="14"/>
      <c r="M31" s="14"/>
      <c r="N31" s="14" t="s">
        <v>22</v>
      </c>
      <c r="O31" s="14">
        <v>2426.42</v>
      </c>
      <c r="P31" s="14"/>
      <c r="Q31" s="14"/>
      <c r="R31" s="17"/>
      <c r="S31" s="15">
        <f t="shared" si="0"/>
        <v>2426.42</v>
      </c>
      <c r="T31" s="40"/>
      <c r="U31" s="40"/>
      <c r="V31" s="40"/>
      <c r="W31" s="40"/>
      <c r="X31" s="40"/>
      <c r="Y31" s="48"/>
      <c r="Z31" s="40"/>
      <c r="AA31" s="40"/>
      <c r="AB31" s="40"/>
      <c r="AC31" s="40"/>
      <c r="AD31" s="40"/>
      <c r="AE31" s="40"/>
      <c r="AF31" s="64" t="s">
        <v>248</v>
      </c>
      <c r="AG31" s="40"/>
      <c r="AH31" s="40"/>
      <c r="AI31" s="40"/>
      <c r="AJ31" s="40"/>
      <c r="AK31" s="40"/>
      <c r="AL31" s="40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65" t="s">
        <v>249</v>
      </c>
      <c r="BR31" s="65" t="s">
        <v>250</v>
      </c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65" t="s">
        <v>337</v>
      </c>
      <c r="DD31" s="65" t="s">
        <v>338</v>
      </c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91" t="s">
        <v>433</v>
      </c>
      <c r="EP31" s="91" t="s">
        <v>434</v>
      </c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101"/>
      <c r="FS31" s="101"/>
      <c r="FT31" s="101"/>
      <c r="FU31" s="101"/>
      <c r="FV31" s="101"/>
      <c r="FW31" s="101"/>
      <c r="FX31" s="101"/>
      <c r="FY31" s="101"/>
      <c r="FZ31" s="151"/>
      <c r="GA31" s="141" t="s">
        <v>526</v>
      </c>
    </row>
    <row r="32" spans="1:183" ht="12.75">
      <c r="A32" s="11" t="s">
        <v>7</v>
      </c>
      <c r="B32" s="11"/>
      <c r="C32" s="18">
        <f>SUM(C7:C8)+C14+SUM(C28:C29)+SUM(C30:C31)</f>
        <v>18152.35</v>
      </c>
      <c r="D32" s="11"/>
      <c r="E32" s="18">
        <f>SUM(E7:E8)+E14+SUM(E28:E29)+SUM(E30:E31)</f>
        <v>18152.35</v>
      </c>
      <c r="F32" s="17"/>
      <c r="G32" s="18">
        <f>SUM(G7:G8)+G14+SUM(G28:G29)+SUM(G30:G31)</f>
        <v>18152.35</v>
      </c>
      <c r="H32" s="17"/>
      <c r="I32" s="18">
        <f>SUM(I7:I8)+I14+SUM(I28:I29)+SUM(I30:I31)</f>
        <v>18152.35</v>
      </c>
      <c r="J32" s="11"/>
      <c r="K32" s="18">
        <f>SUM(K7:K8)+K14+SUM(K28:K29)+SUM(K30:K31)</f>
        <v>18152.35</v>
      </c>
      <c r="L32" s="18"/>
      <c r="M32" s="18">
        <f>SUM(M7:M8)+M14+SUM(M28:M29)+SUM(M30:M31)</f>
        <v>18152.35</v>
      </c>
      <c r="N32" s="18"/>
      <c r="O32" s="18">
        <f>SUM(O7:O8)+O14+SUM(O28:O29)+SUM(O30:O31)</f>
        <v>20578.769999999997</v>
      </c>
      <c r="P32" s="18"/>
      <c r="Q32" s="18">
        <f>SUM(Q7:Q8)+Q14+SUM(Q28:Q29)+SUM(Q30:Q31)</f>
        <v>18152.35</v>
      </c>
      <c r="R32" s="17"/>
      <c r="S32" s="15">
        <f t="shared" si="0"/>
        <v>147645.22</v>
      </c>
      <c r="T32" s="40"/>
      <c r="U32" s="40"/>
      <c r="V32" s="58">
        <f>SUM(V7:V31)</f>
        <v>20851.200000000008</v>
      </c>
      <c r="W32" s="57">
        <f>SUM(W7:W31)</f>
        <v>0</v>
      </c>
      <c r="X32" s="57">
        <f>SUM(X7:X31)</f>
        <v>0</v>
      </c>
      <c r="Y32" s="57">
        <f>SUM(Y7:Y31)</f>
        <v>20254.31</v>
      </c>
      <c r="Z32" s="57">
        <f>SUM(Z7:Z31)</f>
        <v>0</v>
      </c>
      <c r="AA32" s="57">
        <f>SUM(AA7:AA31)</f>
        <v>0</v>
      </c>
      <c r="AB32" s="57">
        <f>SUM(AB7:AB31)</f>
        <v>23816.73</v>
      </c>
      <c r="AC32" s="57">
        <f>SUM(AC7:AC31)</f>
        <v>0</v>
      </c>
      <c r="AD32" s="57">
        <f>SUM(AD7:AD31)</f>
        <v>0</v>
      </c>
      <c r="AE32" s="57">
        <f>SUM(AE7:AE31)</f>
        <v>19547.295714285712</v>
      </c>
      <c r="AF32" s="42">
        <f>S32+V32+Y32+AB32+AE32</f>
        <v>232114.75571428574</v>
      </c>
      <c r="AG32" s="57">
        <f>SUM(AG7:AG31)</f>
        <v>0</v>
      </c>
      <c r="AH32" s="57">
        <f>SUM(AH7:AH31)</f>
        <v>0</v>
      </c>
      <c r="AI32" s="57">
        <f>SUM(AI7:AI31)</f>
        <v>22854.633777777774</v>
      </c>
      <c r="AJ32" s="57">
        <f>SUM(AJ7:AJ31)</f>
        <v>0</v>
      </c>
      <c r="AK32" s="57">
        <f>SUM(AK7:AK31)</f>
        <v>0</v>
      </c>
      <c r="AL32" s="57">
        <f>SUM(AL7:AL31)</f>
        <v>30714.73</v>
      </c>
      <c r="AM32" s="59"/>
      <c r="AN32" s="40"/>
      <c r="AO32" s="40">
        <f>SUM(AO7:AO31)</f>
        <v>34514.06000000001</v>
      </c>
      <c r="AP32" s="40">
        <f>SUM(AP7:AP31)</f>
        <v>0</v>
      </c>
      <c r="AQ32" s="40">
        <f>SUM(AQ7:AQ31)</f>
        <v>0</v>
      </c>
      <c r="AR32" s="40">
        <f>SUM(AR7:AR31)</f>
        <v>23941.22</v>
      </c>
      <c r="AS32" s="40">
        <f>SUM(AS7:AS31)</f>
        <v>0</v>
      </c>
      <c r="AT32" s="40">
        <f>SUM(AT7:AT31)</f>
        <v>0</v>
      </c>
      <c r="AU32" s="40">
        <f>SUM(AU7:AU31)</f>
        <v>28440.14</v>
      </c>
      <c r="AV32" s="40"/>
      <c r="AW32" s="40"/>
      <c r="AX32" s="40">
        <f>SUM(AX7:AX31)</f>
        <v>24221.76</v>
      </c>
      <c r="AY32" s="40">
        <f>SUM(AY7:AY31)</f>
        <v>0</v>
      </c>
      <c r="AZ32" s="40">
        <f>SUM(AZ7:AZ31)</f>
        <v>0</v>
      </c>
      <c r="BA32" s="40">
        <f>SUM(BA7:BA31)</f>
        <v>22089.039999999997</v>
      </c>
      <c r="BB32" s="40">
        <f>SUM(BB7:BB31)</f>
        <v>0</v>
      </c>
      <c r="BC32" s="40">
        <f>SUM(BC7:BC31)</f>
        <v>0</v>
      </c>
      <c r="BD32" s="40">
        <f>SUM(BD7:BD31)</f>
        <v>39862.66000000001</v>
      </c>
      <c r="BE32" s="40">
        <f>SUM(BE7:BE31)</f>
        <v>0</v>
      </c>
      <c r="BF32" s="40">
        <f>SUM(BF7:BF31)</f>
        <v>0</v>
      </c>
      <c r="BG32" s="40">
        <f>SUM(BG7:BG31)</f>
        <v>23458.21</v>
      </c>
      <c r="BH32" s="40">
        <f>SUM(BH7:BH31)</f>
        <v>0</v>
      </c>
      <c r="BI32" s="40">
        <f>SUM(BI7:BI31)</f>
        <v>0</v>
      </c>
      <c r="BJ32" s="40">
        <f>SUM(BJ7:BJ31)</f>
        <v>26986.62</v>
      </c>
      <c r="BK32" s="40">
        <f>SUM(BK7:BK31)</f>
        <v>0</v>
      </c>
      <c r="BL32" s="40">
        <f>SUM(BL7:BL31)</f>
        <v>0</v>
      </c>
      <c r="BM32" s="40">
        <f>SUM(BM7:BM31)</f>
        <v>21903.909999999996</v>
      </c>
      <c r="BN32" s="40">
        <f>SUM(BN7:BN31)</f>
        <v>0</v>
      </c>
      <c r="BO32" s="40">
        <f>SUM(BO7:BO31)</f>
        <v>0</v>
      </c>
      <c r="BP32" s="40">
        <f>SUM(BP7:BP31)</f>
        <v>24030.23</v>
      </c>
      <c r="BQ32" s="42">
        <f>AI31:AI32+AL32+AO32+AR32+AU32+AX32+BA32+BD32+BG32+BJ32+BM32+BP32</f>
        <v>323017.2137777778</v>
      </c>
      <c r="BR32" s="42">
        <f>BQ32+AF32</f>
        <v>555131.9694920635</v>
      </c>
      <c r="BS32" s="40"/>
      <c r="BT32" s="40"/>
      <c r="BU32" s="40">
        <f>SUM(BU7:BU31)</f>
        <v>28820.36</v>
      </c>
      <c r="BV32" s="40"/>
      <c r="BW32" s="40"/>
      <c r="BX32" s="40">
        <f>SUM(BX7:BX31)</f>
        <v>35905.28</v>
      </c>
      <c r="BY32" s="40"/>
      <c r="BZ32" s="40"/>
      <c r="CA32" s="40">
        <f>SUM(CA7:CA31)</f>
        <v>53984.16</v>
      </c>
      <c r="CB32" s="40"/>
      <c r="CC32" s="40"/>
      <c r="CD32" s="40">
        <f>SUM(CD7:CD31)</f>
        <v>34153.65</v>
      </c>
      <c r="CE32" s="40"/>
      <c r="CF32" s="40"/>
      <c r="CG32" s="40">
        <f>SUM(CG7:CG31)</f>
        <v>28368.7</v>
      </c>
      <c r="CH32" s="40"/>
      <c r="CI32" s="40"/>
      <c r="CJ32" s="40">
        <f>SUM(CJ7:CJ31)</f>
        <v>51041.83000000001</v>
      </c>
      <c r="CK32" s="40"/>
      <c r="CL32" s="40"/>
      <c r="CM32" s="40">
        <f>SUM(CM7:CM31)</f>
        <v>30905.3</v>
      </c>
      <c r="CN32" s="40"/>
      <c r="CO32" s="40"/>
      <c r="CP32" s="40">
        <f>SUM(CP7:CP31)</f>
        <v>30384.36</v>
      </c>
      <c r="CQ32" s="40"/>
      <c r="CR32" s="40"/>
      <c r="CS32" s="40">
        <f>SUM(CS7:CS31)</f>
        <v>39516.56</v>
      </c>
      <c r="CT32" s="40"/>
      <c r="CU32" s="40"/>
      <c r="CV32" s="40">
        <f>SUM(CV7:CV31)</f>
        <v>29270.489999999998</v>
      </c>
      <c r="CW32" s="40"/>
      <c r="CX32" s="40"/>
      <c r="CY32" s="40">
        <f>SUM(CY7:CY31)</f>
        <v>29174.85</v>
      </c>
      <c r="CZ32" s="40"/>
      <c r="DA32" s="40"/>
      <c r="DB32" s="40">
        <f>SUM(DB7:DB31)</f>
        <v>30165.589999999997</v>
      </c>
      <c r="DC32">
        <f>DB32+CY32+CV32+CS32+CP32+CM32+CJ32+CG32+CD32+CA32+BX32+BU32</f>
        <v>421691.13</v>
      </c>
      <c r="DD32" s="72">
        <f>DC32+BR32</f>
        <v>976823.0994920635</v>
      </c>
      <c r="DE32" s="84"/>
      <c r="DF32" s="84"/>
      <c r="DG32" s="84">
        <f>SUM(DG7:DG31)</f>
        <v>45746.4</v>
      </c>
      <c r="DH32" s="84"/>
      <c r="DI32" s="84"/>
      <c r="DJ32" s="84">
        <f>SUM(DJ7:DJ31)</f>
        <v>36930.9</v>
      </c>
      <c r="DK32" s="84"/>
      <c r="DL32" s="84"/>
      <c r="DM32" s="84">
        <f>SUM(DM7:DM31)</f>
        <v>30147.04</v>
      </c>
      <c r="DN32" s="84"/>
      <c r="DO32" s="84"/>
      <c r="DP32" s="84">
        <f>SUM(DP7:DP31)</f>
        <v>34068.67</v>
      </c>
      <c r="DQ32" s="84"/>
      <c r="DR32" s="84"/>
      <c r="DS32" s="84">
        <f>SUM(DS7:DS31)</f>
        <v>40608.6</v>
      </c>
      <c r="DT32" s="84"/>
      <c r="DU32" s="84"/>
      <c r="DV32" s="84">
        <f>SUM(DV7:DV31)</f>
        <v>57134.39</v>
      </c>
      <c r="DW32" s="84"/>
      <c r="DX32" s="84"/>
      <c r="DY32" s="84">
        <f>SUM(DY7:DY31)</f>
        <v>34530.05</v>
      </c>
      <c r="DZ32" s="84"/>
      <c r="EA32" s="84"/>
      <c r="EB32" s="84">
        <f>SUM(EB7:EB31)</f>
        <v>31058.700000000004</v>
      </c>
      <c r="EC32" s="84"/>
      <c r="ED32" s="84"/>
      <c r="EE32" s="84">
        <f>SUM(EE7:EE31)</f>
        <v>38274.619999999995</v>
      </c>
      <c r="EF32" s="84"/>
      <c r="EG32" s="84"/>
      <c r="EH32" s="84">
        <f>SUM(EH7:EH31)</f>
        <v>35686.280000000006</v>
      </c>
      <c r="EI32" s="84"/>
      <c r="EJ32" s="84"/>
      <c r="EK32" s="84">
        <f>SUM(EK7:EK31)</f>
        <v>31293.93</v>
      </c>
      <c r="EL32" s="84"/>
      <c r="EM32" s="84"/>
      <c r="EN32" s="84">
        <f>SUM(EN7:EN31)</f>
        <v>35872.48</v>
      </c>
      <c r="EO32" s="84">
        <f>SUM(EO7:EO31)</f>
        <v>0</v>
      </c>
      <c r="EP32" s="84">
        <f>SUM(EP7:EP31)</f>
        <v>0</v>
      </c>
      <c r="EQ32" s="84"/>
      <c r="ER32" s="84"/>
      <c r="ES32" s="84">
        <f>SUM(ES7:ES31)</f>
        <v>45096.97000000001</v>
      </c>
      <c r="ET32" s="84"/>
      <c r="EU32" s="84"/>
      <c r="EV32" s="84">
        <f>SUM(EV7:EV31)</f>
        <v>34994.94</v>
      </c>
      <c r="EW32" s="84"/>
      <c r="EX32" s="84"/>
      <c r="EY32" s="84">
        <f>SUM(EY7:EY31)</f>
        <v>99545.99</v>
      </c>
      <c r="EZ32" s="84"/>
      <c r="FA32" s="84"/>
      <c r="FB32" s="84">
        <f>SUM(FB7:FB31)</f>
        <v>46181.03999999999</v>
      </c>
      <c r="FC32" s="84"/>
      <c r="FD32" s="84"/>
      <c r="FE32" s="84">
        <f>SUM(FE7:FE31)</f>
        <v>38327.06</v>
      </c>
      <c r="FF32" s="84"/>
      <c r="FG32" s="84"/>
      <c r="FH32" s="84">
        <f>SUM(FH7:FH31)</f>
        <v>33536.78</v>
      </c>
      <c r="FI32" s="84"/>
      <c r="FJ32" s="84"/>
      <c r="FK32" s="84">
        <f>SUM(FK7:FK31)</f>
        <v>37640.869999999995</v>
      </c>
      <c r="FL32" s="84"/>
      <c r="FM32" s="84"/>
      <c r="FN32" s="84">
        <f>SUM(FN7:FN31)</f>
        <v>34578.86</v>
      </c>
      <c r="FO32" s="84"/>
      <c r="FP32" s="84"/>
      <c r="FQ32" s="84">
        <f>SUM(FQ7:FQ31)</f>
        <v>50757.81</v>
      </c>
      <c r="FR32" s="101"/>
      <c r="FS32" s="101"/>
      <c r="FT32" s="84">
        <f>SUM(FT7:FT31)</f>
        <v>44426.51</v>
      </c>
      <c r="FU32" s="101"/>
      <c r="FV32" s="101"/>
      <c r="FW32" s="84">
        <f>SUM(FW7:FW31)</f>
        <v>98514.34</v>
      </c>
      <c r="FX32" s="101"/>
      <c r="FY32" s="101"/>
      <c r="FZ32" s="85">
        <f>SUM(FZ7:FZ31)</f>
        <v>51101.86</v>
      </c>
      <c r="GA32" s="101"/>
    </row>
    <row r="33" spans="1:183" s="21" customFormat="1" ht="28.5" customHeight="1">
      <c r="A33" s="19" t="s">
        <v>49</v>
      </c>
      <c r="B33" s="2" t="s">
        <v>37</v>
      </c>
      <c r="C33" s="20"/>
      <c r="D33" s="20"/>
      <c r="E33" s="20"/>
      <c r="F33" s="29"/>
      <c r="G33" s="20"/>
      <c r="H33" s="20"/>
      <c r="I33" s="20"/>
      <c r="J33" s="2"/>
      <c r="K33" s="20"/>
      <c r="L33" s="20"/>
      <c r="M33" s="20"/>
      <c r="N33" s="2"/>
      <c r="O33" s="20"/>
      <c r="P33" s="20"/>
      <c r="Q33" s="20"/>
      <c r="R33" s="2" t="s">
        <v>46</v>
      </c>
      <c r="S33" s="20"/>
      <c r="T33" s="40"/>
      <c r="U33" s="40"/>
      <c r="V33" s="40"/>
      <c r="W33" s="40"/>
      <c r="X33" s="40"/>
      <c r="Y33" s="48"/>
      <c r="Z33" s="40"/>
      <c r="AA33" s="40"/>
      <c r="AB33" s="40"/>
      <c r="AC33" s="40"/>
      <c r="AD33" s="40"/>
      <c r="AE33" s="40"/>
      <c r="AF33" s="42">
        <f aca="true" t="shared" si="1" ref="AF33:AF52">S33+V33+Y33+AB33+AE33</f>
        <v>0</v>
      </c>
      <c r="AG33" s="40"/>
      <c r="AH33" s="40"/>
      <c r="AI33" s="40"/>
      <c r="AJ33" s="40"/>
      <c r="AK33" s="40"/>
      <c r="AL33" s="40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42">
        <f aca="true" t="shared" si="2" ref="BQ33:BQ52">AI32:AI33+AL33+AO33+AR33+AU33+AX33+BA33+BD33+BG33+BJ33+BM33+BP33</f>
        <v>0</v>
      </c>
      <c r="BR33" s="42">
        <f aca="true" t="shared" si="3" ref="BR33:BR52">BQ33+AF33</f>
        <v>0</v>
      </c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>
        <f aca="true" t="shared" si="4" ref="DC33:DC52">DB33+CY33+CV33+CS33+CP33+CM33+CJ33+CG33+CD33+CA33+BX33+BU33</f>
        <v>0</v>
      </c>
      <c r="DD33" s="72">
        <f aca="true" t="shared" si="5" ref="DD33:DD52">DC33+BR33</f>
        <v>0</v>
      </c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102"/>
      <c r="FS33" s="102"/>
      <c r="FT33" s="85"/>
      <c r="FU33" s="102"/>
      <c r="FV33" s="102"/>
      <c r="FW33" s="85"/>
      <c r="FX33" s="102"/>
      <c r="FY33" s="102"/>
      <c r="FZ33" s="85"/>
      <c r="GA33" s="102"/>
    </row>
    <row r="34" spans="1:183" s="22" customFormat="1" ht="21">
      <c r="A34" s="1" t="s">
        <v>38</v>
      </c>
      <c r="B34" s="11"/>
      <c r="C34" s="15" t="e">
        <f>C32-#REF!</f>
        <v>#REF!</v>
      </c>
      <c r="D34" s="15"/>
      <c r="E34" s="15" t="e">
        <f>E32-#REF!</f>
        <v>#REF!</v>
      </c>
      <c r="F34" s="15"/>
      <c r="G34" s="15" t="e">
        <f>G32-#REF!</f>
        <v>#REF!</v>
      </c>
      <c r="H34" s="15"/>
      <c r="I34" s="15" t="e">
        <f>I32-#REF!</f>
        <v>#REF!</v>
      </c>
      <c r="J34" s="15"/>
      <c r="K34" s="15" t="e">
        <f>K32-#REF!</f>
        <v>#REF!</v>
      </c>
      <c r="L34" s="15"/>
      <c r="M34" s="15" t="e">
        <f>M32-#REF!</f>
        <v>#REF!</v>
      </c>
      <c r="N34" s="15"/>
      <c r="O34" s="15" t="e">
        <f>O32-#REF!</f>
        <v>#REF!</v>
      </c>
      <c r="P34" s="15"/>
      <c r="Q34" s="15" t="e">
        <f>Q32-#REF!</f>
        <v>#REF!</v>
      </c>
      <c r="R34" s="15"/>
      <c r="S34" s="15" t="e">
        <f t="shared" si="0"/>
        <v>#REF!</v>
      </c>
      <c r="T34" s="41"/>
      <c r="U34" s="42"/>
      <c r="V34" s="42">
        <f>V32</f>
        <v>20851.200000000008</v>
      </c>
      <c r="W34" s="42">
        <f aca="true" t="shared" si="6" ref="W34:AL34">W32</f>
        <v>0</v>
      </c>
      <c r="X34" s="42">
        <f t="shared" si="6"/>
        <v>0</v>
      </c>
      <c r="Y34" s="42">
        <f t="shared" si="6"/>
        <v>20254.31</v>
      </c>
      <c r="Z34" s="42">
        <f t="shared" si="6"/>
        <v>0</v>
      </c>
      <c r="AA34" s="42">
        <f t="shared" si="6"/>
        <v>0</v>
      </c>
      <c r="AB34" s="42">
        <f t="shared" si="6"/>
        <v>23816.73</v>
      </c>
      <c r="AC34" s="42">
        <f t="shared" si="6"/>
        <v>0</v>
      </c>
      <c r="AD34" s="42">
        <f t="shared" si="6"/>
        <v>0</v>
      </c>
      <c r="AE34" s="42">
        <f t="shared" si="6"/>
        <v>19547.295714285712</v>
      </c>
      <c r="AF34" s="42" t="e">
        <f t="shared" si="1"/>
        <v>#REF!</v>
      </c>
      <c r="AG34" s="42">
        <f t="shared" si="6"/>
        <v>0</v>
      </c>
      <c r="AH34" s="42">
        <f t="shared" si="6"/>
        <v>0</v>
      </c>
      <c r="AI34" s="42">
        <f t="shared" si="6"/>
        <v>22854.633777777774</v>
      </c>
      <c r="AJ34" s="42">
        <f t="shared" si="6"/>
        <v>0</v>
      </c>
      <c r="AK34" s="42">
        <f t="shared" si="6"/>
        <v>0</v>
      </c>
      <c r="AL34" s="42">
        <f t="shared" si="6"/>
        <v>30714.73</v>
      </c>
      <c r="AM34" s="41"/>
      <c r="AN34" s="42"/>
      <c r="AO34" s="42">
        <f>AO32</f>
        <v>34514.06000000001</v>
      </c>
      <c r="AP34" s="42">
        <f aca="true" t="shared" si="7" ref="AP34:AU34">AP32</f>
        <v>0</v>
      </c>
      <c r="AQ34" s="42">
        <f t="shared" si="7"/>
        <v>0</v>
      </c>
      <c r="AR34" s="42">
        <f t="shared" si="7"/>
        <v>23941.22</v>
      </c>
      <c r="AS34" s="42">
        <f t="shared" si="7"/>
        <v>0</v>
      </c>
      <c r="AT34" s="42">
        <f t="shared" si="7"/>
        <v>0</v>
      </c>
      <c r="AU34" s="42">
        <f t="shared" si="7"/>
        <v>28440.14</v>
      </c>
      <c r="AV34" s="42"/>
      <c r="AW34" s="42"/>
      <c r="AX34" s="42">
        <f>AX32</f>
        <v>24221.76</v>
      </c>
      <c r="AY34" s="42">
        <f aca="true" t="shared" si="8" ref="AY34:BD34">AY32</f>
        <v>0</v>
      </c>
      <c r="AZ34" s="42">
        <f t="shared" si="8"/>
        <v>0</v>
      </c>
      <c r="BA34" s="42">
        <f t="shared" si="8"/>
        <v>22089.039999999997</v>
      </c>
      <c r="BB34" s="42">
        <f t="shared" si="8"/>
        <v>0</v>
      </c>
      <c r="BC34" s="42">
        <f t="shared" si="8"/>
        <v>0</v>
      </c>
      <c r="BD34" s="42">
        <f t="shared" si="8"/>
        <v>39862.66000000001</v>
      </c>
      <c r="BE34" s="42">
        <f aca="true" t="shared" si="9" ref="BE34:BM34">BE32</f>
        <v>0</v>
      </c>
      <c r="BF34" s="42">
        <f t="shared" si="9"/>
        <v>0</v>
      </c>
      <c r="BG34" s="42">
        <f t="shared" si="9"/>
        <v>23458.21</v>
      </c>
      <c r="BH34" s="42">
        <f t="shared" si="9"/>
        <v>0</v>
      </c>
      <c r="BI34" s="42">
        <f t="shared" si="9"/>
        <v>0</v>
      </c>
      <c r="BJ34" s="42">
        <f t="shared" si="9"/>
        <v>26986.62</v>
      </c>
      <c r="BK34" s="42">
        <f t="shared" si="9"/>
        <v>0</v>
      </c>
      <c r="BL34" s="42">
        <f t="shared" si="9"/>
        <v>0</v>
      </c>
      <c r="BM34" s="42">
        <f t="shared" si="9"/>
        <v>21903.909999999996</v>
      </c>
      <c r="BN34" s="42">
        <f>BN32</f>
        <v>0</v>
      </c>
      <c r="BO34" s="42">
        <f>BO32</f>
        <v>0</v>
      </c>
      <c r="BP34" s="42">
        <f>BP32</f>
        <v>24030.23</v>
      </c>
      <c r="BQ34" s="42">
        <f t="shared" si="2"/>
        <v>323017.2137777778</v>
      </c>
      <c r="BR34" s="42" t="e">
        <f t="shared" si="3"/>
        <v>#REF!</v>
      </c>
      <c r="BS34" s="42"/>
      <c r="BT34" s="42"/>
      <c r="BU34" s="42">
        <f>BU32</f>
        <v>28820.36</v>
      </c>
      <c r="BV34" s="42"/>
      <c r="BW34" s="42"/>
      <c r="BX34" s="42">
        <f>BX32</f>
        <v>35905.28</v>
      </c>
      <c r="BY34" s="42"/>
      <c r="BZ34" s="42"/>
      <c r="CA34" s="42">
        <f>CA32</f>
        <v>53984.16</v>
      </c>
      <c r="CB34" s="42"/>
      <c r="CC34" s="42"/>
      <c r="CD34" s="42">
        <f>CD32</f>
        <v>34153.65</v>
      </c>
      <c r="CE34" s="42"/>
      <c r="CF34" s="42"/>
      <c r="CG34" s="42">
        <f>CG32</f>
        <v>28368.7</v>
      </c>
      <c r="CH34" s="42"/>
      <c r="CI34" s="42"/>
      <c r="CJ34" s="42">
        <f>CJ32</f>
        <v>51041.83000000001</v>
      </c>
      <c r="CK34" s="42"/>
      <c r="CL34" s="42"/>
      <c r="CM34" s="42">
        <f>CM32</f>
        <v>30905.3</v>
      </c>
      <c r="CN34" s="42"/>
      <c r="CO34" s="42"/>
      <c r="CP34" s="42">
        <f>CP32</f>
        <v>30384.36</v>
      </c>
      <c r="CQ34" s="42"/>
      <c r="CR34" s="42"/>
      <c r="CS34" s="42">
        <f>CS32</f>
        <v>39516.56</v>
      </c>
      <c r="CT34" s="42"/>
      <c r="CU34" s="42"/>
      <c r="CV34" s="42">
        <f>CV32</f>
        <v>29270.489999999998</v>
      </c>
      <c r="CW34" s="42"/>
      <c r="CX34" s="42"/>
      <c r="CY34" s="42">
        <f>CY32</f>
        <v>29174.85</v>
      </c>
      <c r="CZ34" s="42"/>
      <c r="DA34" s="42"/>
      <c r="DB34" s="42">
        <f>DB32</f>
        <v>30165.589999999997</v>
      </c>
      <c r="DC34">
        <f t="shared" si="4"/>
        <v>421691.13</v>
      </c>
      <c r="DD34" s="72" t="e">
        <f t="shared" si="5"/>
        <v>#REF!</v>
      </c>
      <c r="DE34" s="86"/>
      <c r="DF34" s="86"/>
      <c r="DG34" s="86">
        <f>DG32</f>
        <v>45746.4</v>
      </c>
      <c r="DH34" s="86"/>
      <c r="DI34" s="86"/>
      <c r="DJ34" s="86">
        <f>DJ32</f>
        <v>36930.9</v>
      </c>
      <c r="DK34" s="86"/>
      <c r="DL34" s="86"/>
      <c r="DM34" s="86">
        <f>DM32</f>
        <v>30147.04</v>
      </c>
      <c r="DN34" s="86"/>
      <c r="DO34" s="86"/>
      <c r="DP34" s="86">
        <f>DP32</f>
        <v>34068.67</v>
      </c>
      <c r="DQ34" s="86"/>
      <c r="DR34" s="86"/>
      <c r="DS34" s="86">
        <f>DS32</f>
        <v>40608.6</v>
      </c>
      <c r="DT34" s="86"/>
      <c r="DU34" s="86"/>
      <c r="DV34" s="86">
        <f>DV32</f>
        <v>57134.39</v>
      </c>
      <c r="DW34" s="86"/>
      <c r="DX34" s="86"/>
      <c r="DY34" s="86">
        <f>DY32</f>
        <v>34530.05</v>
      </c>
      <c r="DZ34" s="86"/>
      <c r="EA34" s="86"/>
      <c r="EB34" s="86">
        <f>EB32</f>
        <v>31058.700000000004</v>
      </c>
      <c r="EC34" s="86"/>
      <c r="ED34" s="86"/>
      <c r="EE34" s="86">
        <f>EE32</f>
        <v>38274.619999999995</v>
      </c>
      <c r="EF34" s="86"/>
      <c r="EG34" s="86"/>
      <c r="EH34" s="86">
        <f>EH32</f>
        <v>35686.280000000006</v>
      </c>
      <c r="EI34" s="86"/>
      <c r="EJ34" s="86"/>
      <c r="EK34" s="86">
        <f>EK32</f>
        <v>31293.93</v>
      </c>
      <c r="EL34" s="86"/>
      <c r="EM34" s="86"/>
      <c r="EN34" s="86">
        <f>EN32</f>
        <v>35872.48</v>
      </c>
      <c r="EO34" s="86">
        <f>EO32</f>
        <v>0</v>
      </c>
      <c r="EP34" s="86">
        <f>EP32</f>
        <v>0</v>
      </c>
      <c r="EQ34" s="86"/>
      <c r="ER34" s="86"/>
      <c r="ES34" s="86">
        <f>ES32</f>
        <v>45096.97000000001</v>
      </c>
      <c r="ET34" s="86"/>
      <c r="EU34" s="86"/>
      <c r="EV34" s="86">
        <f>EV32</f>
        <v>34994.94</v>
      </c>
      <c r="EW34" s="86"/>
      <c r="EX34" s="86"/>
      <c r="EY34" s="86">
        <f>EY32</f>
        <v>99545.99</v>
      </c>
      <c r="EZ34" s="86"/>
      <c r="FA34" s="86"/>
      <c r="FB34" s="86">
        <f>FB32</f>
        <v>46181.03999999999</v>
      </c>
      <c r="FC34" s="86"/>
      <c r="FD34" s="86"/>
      <c r="FE34" s="86">
        <f>FE32</f>
        <v>38327.06</v>
      </c>
      <c r="FF34" s="86"/>
      <c r="FG34" s="86"/>
      <c r="FH34" s="86">
        <f>FH32</f>
        <v>33536.78</v>
      </c>
      <c r="FI34" s="86"/>
      <c r="FJ34" s="86"/>
      <c r="FK34" s="86">
        <f>FK32</f>
        <v>37640.869999999995</v>
      </c>
      <c r="FL34" s="86"/>
      <c r="FM34" s="86"/>
      <c r="FN34" s="86">
        <f>FN32</f>
        <v>34578.86</v>
      </c>
      <c r="FO34" s="86"/>
      <c r="FP34" s="86"/>
      <c r="FQ34" s="86">
        <f>FQ32</f>
        <v>50757.81</v>
      </c>
      <c r="FR34" s="27"/>
      <c r="FS34" s="27"/>
      <c r="FT34" s="86">
        <f>FT32</f>
        <v>44426.51</v>
      </c>
      <c r="FU34" s="27"/>
      <c r="FV34" s="27"/>
      <c r="FW34" s="86">
        <f>FW32</f>
        <v>98514.34</v>
      </c>
      <c r="FX34" s="27"/>
      <c r="FY34" s="27"/>
      <c r="FZ34" s="86">
        <f>FZ32</f>
        <v>51101.86</v>
      </c>
      <c r="GA34" s="16">
        <f>SUM(ES34:FZ34)</f>
        <v>614703.03</v>
      </c>
    </row>
    <row r="35" spans="1:183" s="22" customFormat="1" ht="12.75">
      <c r="A35" s="1" t="s">
        <v>551</v>
      </c>
      <c r="B35" s="11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41"/>
      <c r="U35" s="42"/>
      <c r="V35" s="42"/>
      <c r="W35" s="42"/>
      <c r="X35" s="42"/>
      <c r="Y35" s="49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1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/>
      <c r="DD35" s="72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156">
        <f>ES36+ES37</f>
        <v>46227.369999999995</v>
      </c>
      <c r="ET35" s="86"/>
      <c r="EU35" s="86"/>
      <c r="EV35" s="156">
        <f>EV36+EV37</f>
        <v>46227.369999999995</v>
      </c>
      <c r="EW35" s="86"/>
      <c r="EX35" s="86"/>
      <c r="EY35" s="156">
        <f>EY36+EY37</f>
        <v>38347.44</v>
      </c>
      <c r="EZ35" s="86"/>
      <c r="FA35" s="86"/>
      <c r="FB35" s="156">
        <f>FB36+FB37</f>
        <v>43601.14</v>
      </c>
      <c r="FC35" s="86"/>
      <c r="FD35" s="86"/>
      <c r="FE35" s="156">
        <f>FE36+FE37</f>
        <v>43601.14</v>
      </c>
      <c r="FF35" s="86"/>
      <c r="FG35" s="86"/>
      <c r="FH35" s="156">
        <f>FH36+FH37</f>
        <v>43601.14</v>
      </c>
      <c r="FI35" s="86"/>
      <c r="FJ35" s="86"/>
      <c r="FK35" s="156">
        <f>FK36+FK37</f>
        <v>43601.14</v>
      </c>
      <c r="FL35" s="86"/>
      <c r="FM35" s="86"/>
      <c r="FN35" s="156">
        <f>FN36+FN37</f>
        <v>43601.14</v>
      </c>
      <c r="FO35" s="86"/>
      <c r="FP35" s="86"/>
      <c r="FQ35" s="156">
        <f>FQ36+FQ37</f>
        <v>43601.14</v>
      </c>
      <c r="FR35" s="27"/>
      <c r="FS35" s="27"/>
      <c r="FT35" s="156">
        <f>FT36+FT37</f>
        <v>43601.14</v>
      </c>
      <c r="FU35" s="27"/>
      <c r="FV35" s="27"/>
      <c r="FW35" s="156">
        <f>FW36+FW37</f>
        <v>43601.14</v>
      </c>
      <c r="FX35" s="27"/>
      <c r="FY35" s="27"/>
      <c r="FZ35" s="156">
        <f>FZ36+FZ37</f>
        <v>43601.14</v>
      </c>
      <c r="GA35" s="15">
        <f>SUM(ES35:FZ35)</f>
        <v>523212.4400000001</v>
      </c>
    </row>
    <row r="36" spans="1:183" s="118" customFormat="1" ht="12.75">
      <c r="A36" s="108" t="s">
        <v>552</v>
      </c>
      <c r="B36" s="109"/>
      <c r="C36" s="110">
        <v>21010.6</v>
      </c>
      <c r="D36" s="110"/>
      <c r="E36" s="110">
        <v>20989.2</v>
      </c>
      <c r="F36" s="110"/>
      <c r="G36" s="110">
        <v>20983.36</v>
      </c>
      <c r="H36" s="110"/>
      <c r="I36" s="110">
        <v>20919.7</v>
      </c>
      <c r="J36" s="111"/>
      <c r="K36" s="110">
        <v>20888.36</v>
      </c>
      <c r="L36" s="110"/>
      <c r="M36" s="110">
        <v>20880.3</v>
      </c>
      <c r="N36" s="111"/>
      <c r="O36" s="110">
        <v>20955.14</v>
      </c>
      <c r="P36" s="110"/>
      <c r="Q36" s="110">
        <v>20928.1</v>
      </c>
      <c r="R36" s="111"/>
      <c r="S36" s="112">
        <f>C36+E36+G36+I36+K36+M36+O36+Q36</f>
        <v>167554.76</v>
      </c>
      <c r="T36" s="113"/>
      <c r="U36" s="113"/>
      <c r="V36" s="113">
        <v>25876.74</v>
      </c>
      <c r="W36" s="113"/>
      <c r="X36" s="113"/>
      <c r="Y36" s="114">
        <v>25876.74</v>
      </c>
      <c r="Z36" s="113"/>
      <c r="AA36" s="113"/>
      <c r="AB36" s="113">
        <v>25876.74</v>
      </c>
      <c r="AC36" s="113"/>
      <c r="AD36" s="113"/>
      <c r="AE36" s="113">
        <v>25876.74</v>
      </c>
      <c r="AF36" s="113">
        <f t="shared" si="1"/>
        <v>271061.72</v>
      </c>
      <c r="AG36" s="113"/>
      <c r="AH36" s="113"/>
      <c r="AI36" s="113">
        <v>31554.2</v>
      </c>
      <c r="AJ36" s="113"/>
      <c r="AK36" s="113"/>
      <c r="AL36" s="113">
        <v>31554.2</v>
      </c>
      <c r="AM36" s="113"/>
      <c r="AN36" s="113"/>
      <c r="AO36" s="113">
        <v>31554.2</v>
      </c>
      <c r="AP36" s="113"/>
      <c r="AQ36" s="113"/>
      <c r="AR36" s="113">
        <v>31554.2</v>
      </c>
      <c r="AS36" s="113"/>
      <c r="AT36" s="113"/>
      <c r="AU36" s="113">
        <v>31554.2</v>
      </c>
      <c r="AV36" s="113"/>
      <c r="AW36" s="113"/>
      <c r="AX36" s="113">
        <v>31554.2</v>
      </c>
      <c r="AY36" s="113"/>
      <c r="AZ36" s="113"/>
      <c r="BA36" s="113">
        <v>31554.2</v>
      </c>
      <c r="BB36" s="113"/>
      <c r="BC36" s="113"/>
      <c r="BD36" s="113">
        <v>31554.2</v>
      </c>
      <c r="BE36" s="113"/>
      <c r="BF36" s="113"/>
      <c r="BG36" s="113">
        <v>31554.2</v>
      </c>
      <c r="BH36" s="113"/>
      <c r="BI36" s="113"/>
      <c r="BJ36" s="113">
        <v>31554.2</v>
      </c>
      <c r="BK36" s="113"/>
      <c r="BL36" s="113"/>
      <c r="BM36" s="113">
        <v>31554.2</v>
      </c>
      <c r="BN36" s="113"/>
      <c r="BO36" s="113"/>
      <c r="BP36" s="113">
        <v>31554.2</v>
      </c>
      <c r="BQ36" s="113">
        <f>AI34:AI36+AL36+AO36+AR36+AU36+AX36+BA36+BD36+BG36+BJ36+BM36+BP36</f>
        <v>378650.4000000001</v>
      </c>
      <c r="BR36" s="113">
        <f t="shared" si="3"/>
        <v>649712.1200000001</v>
      </c>
      <c r="BS36" s="113"/>
      <c r="BT36" s="113"/>
      <c r="BU36" s="113">
        <v>36768.13</v>
      </c>
      <c r="BV36" s="113"/>
      <c r="BW36" s="113"/>
      <c r="BX36" s="113">
        <v>36768.13</v>
      </c>
      <c r="BY36" s="113"/>
      <c r="BZ36" s="113"/>
      <c r="CA36" s="113">
        <v>36768.13</v>
      </c>
      <c r="CB36" s="113"/>
      <c r="CC36" s="113"/>
      <c r="CD36" s="113">
        <v>36768.13</v>
      </c>
      <c r="CE36" s="113"/>
      <c r="CF36" s="113"/>
      <c r="CG36" s="113">
        <v>36768.13</v>
      </c>
      <c r="CH36" s="113"/>
      <c r="CI36" s="113"/>
      <c r="CJ36" s="113">
        <v>36768.13</v>
      </c>
      <c r="CK36" s="113"/>
      <c r="CL36" s="113"/>
      <c r="CM36" s="113">
        <v>36768.13</v>
      </c>
      <c r="CN36" s="113"/>
      <c r="CO36" s="113"/>
      <c r="CP36" s="113">
        <v>36768.13</v>
      </c>
      <c r="CQ36" s="113"/>
      <c r="CR36" s="113"/>
      <c r="CS36" s="113">
        <v>36768.13</v>
      </c>
      <c r="CT36" s="113"/>
      <c r="CU36" s="113"/>
      <c r="CV36" s="113">
        <v>36768.13</v>
      </c>
      <c r="CW36" s="113"/>
      <c r="CX36" s="113"/>
      <c r="CY36" s="113">
        <v>36768.13</v>
      </c>
      <c r="CZ36" s="113"/>
      <c r="DA36" s="113"/>
      <c r="DB36" s="113">
        <v>36768.13</v>
      </c>
      <c r="DC36" s="115">
        <f t="shared" si="4"/>
        <v>441217.56</v>
      </c>
      <c r="DD36" s="116">
        <f t="shared" si="5"/>
        <v>1090929.6800000002</v>
      </c>
      <c r="DE36" s="113"/>
      <c r="DF36" s="113"/>
      <c r="DG36" s="113">
        <v>45844.34</v>
      </c>
      <c r="DH36" s="113"/>
      <c r="DI36" s="113"/>
      <c r="DJ36" s="113">
        <v>45844.34</v>
      </c>
      <c r="DK36" s="113"/>
      <c r="DL36" s="113"/>
      <c r="DM36" s="113">
        <v>45844.34</v>
      </c>
      <c r="DN36" s="113"/>
      <c r="DO36" s="113"/>
      <c r="DP36" s="113">
        <v>45844.34</v>
      </c>
      <c r="DQ36" s="113"/>
      <c r="DR36" s="113"/>
      <c r="DS36" s="113">
        <v>45844.34</v>
      </c>
      <c r="DT36" s="113"/>
      <c r="DU36" s="113"/>
      <c r="DV36" s="113">
        <v>45844.34</v>
      </c>
      <c r="DW36" s="113"/>
      <c r="DX36" s="113"/>
      <c r="DY36" s="113">
        <v>45844.34</v>
      </c>
      <c r="DZ36" s="113"/>
      <c r="EA36" s="113"/>
      <c r="EB36" s="113">
        <v>45844.34</v>
      </c>
      <c r="EC36" s="113"/>
      <c r="ED36" s="113"/>
      <c r="EE36" s="113">
        <v>45844.34</v>
      </c>
      <c r="EF36" s="113"/>
      <c r="EG36" s="113"/>
      <c r="EH36" s="113">
        <v>45844.34</v>
      </c>
      <c r="EI36" s="113"/>
      <c r="EJ36" s="113"/>
      <c r="EK36" s="113">
        <v>45844.34</v>
      </c>
      <c r="EL36" s="113"/>
      <c r="EM36" s="113"/>
      <c r="EN36" s="113">
        <v>45844.34</v>
      </c>
      <c r="EO36" s="113">
        <f>SUM(DG36:EN36)</f>
        <v>550132.0799999998</v>
      </c>
      <c r="EP36" s="113">
        <f>EO36+DD36</f>
        <v>1641061.76</v>
      </c>
      <c r="EQ36" s="113"/>
      <c r="ER36" s="113"/>
      <c r="ES36" s="113">
        <v>45844.34</v>
      </c>
      <c r="ET36" s="113"/>
      <c r="EU36" s="113"/>
      <c r="EV36" s="113">
        <v>45844.34</v>
      </c>
      <c r="EW36" s="113"/>
      <c r="EX36" s="113"/>
      <c r="EY36" s="113">
        <v>37964.41</v>
      </c>
      <c r="EZ36" s="113"/>
      <c r="FA36" s="113"/>
      <c r="FB36" s="113">
        <v>43218.11</v>
      </c>
      <c r="FC36" s="113"/>
      <c r="FD36" s="113"/>
      <c r="FE36" s="113">
        <v>43218.11</v>
      </c>
      <c r="FF36" s="113"/>
      <c r="FG36" s="113"/>
      <c r="FH36" s="113">
        <v>43218.11</v>
      </c>
      <c r="FI36" s="113"/>
      <c r="FJ36" s="113"/>
      <c r="FK36" s="113">
        <v>43218.11</v>
      </c>
      <c r="FL36" s="113"/>
      <c r="FM36" s="113"/>
      <c r="FN36" s="113">
        <v>43218.11</v>
      </c>
      <c r="FO36" s="113"/>
      <c r="FP36" s="113"/>
      <c r="FQ36" s="113">
        <v>43218.11</v>
      </c>
      <c r="FR36" s="117"/>
      <c r="FS36" s="117"/>
      <c r="FT36" s="113">
        <v>43218.11</v>
      </c>
      <c r="FU36" s="117"/>
      <c r="FV36" s="117"/>
      <c r="FW36" s="113">
        <v>43218.11</v>
      </c>
      <c r="FX36" s="117"/>
      <c r="FY36" s="117"/>
      <c r="FZ36" s="113">
        <v>43218.11</v>
      </c>
      <c r="GA36" s="126">
        <f aca="true" t="shared" si="10" ref="GA36:GA52">SUM(ES36:FZ36)</f>
        <v>518616.0799999999</v>
      </c>
    </row>
    <row r="37" spans="1:183" s="118" customFormat="1" ht="12.75">
      <c r="A37" s="108" t="s">
        <v>553</v>
      </c>
      <c r="B37" s="109"/>
      <c r="C37" s="110"/>
      <c r="D37" s="110"/>
      <c r="E37" s="110"/>
      <c r="F37" s="110"/>
      <c r="G37" s="110"/>
      <c r="H37" s="110"/>
      <c r="I37" s="110"/>
      <c r="J37" s="111"/>
      <c r="K37" s="110"/>
      <c r="L37" s="110"/>
      <c r="M37" s="110"/>
      <c r="N37" s="111"/>
      <c r="O37" s="110"/>
      <c r="P37" s="110"/>
      <c r="Q37" s="110"/>
      <c r="R37" s="111"/>
      <c r="S37" s="112"/>
      <c r="T37" s="113"/>
      <c r="U37" s="113"/>
      <c r="V37" s="113"/>
      <c r="W37" s="113"/>
      <c r="X37" s="113"/>
      <c r="Y37" s="114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5"/>
      <c r="DD37" s="116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>
        <v>383.03</v>
      </c>
      <c r="ET37" s="113"/>
      <c r="EU37" s="113"/>
      <c r="EV37" s="113">
        <v>383.03</v>
      </c>
      <c r="EW37" s="113"/>
      <c r="EX37" s="113"/>
      <c r="EY37" s="113">
        <v>383.03</v>
      </c>
      <c r="EZ37" s="113"/>
      <c r="FA37" s="113"/>
      <c r="FB37" s="113">
        <v>383.03</v>
      </c>
      <c r="FC37" s="113"/>
      <c r="FD37" s="113"/>
      <c r="FE37" s="113">
        <v>383.03</v>
      </c>
      <c r="FF37" s="113"/>
      <c r="FG37" s="113"/>
      <c r="FH37" s="113">
        <v>383.03</v>
      </c>
      <c r="FI37" s="113"/>
      <c r="FJ37" s="113"/>
      <c r="FK37" s="113">
        <v>383.03</v>
      </c>
      <c r="FL37" s="113"/>
      <c r="FM37" s="113"/>
      <c r="FN37" s="113">
        <v>383.03</v>
      </c>
      <c r="FO37" s="113"/>
      <c r="FP37" s="113"/>
      <c r="FQ37" s="113">
        <v>383.03</v>
      </c>
      <c r="FR37" s="117"/>
      <c r="FS37" s="117"/>
      <c r="FT37" s="113">
        <v>383.03</v>
      </c>
      <c r="FU37" s="117"/>
      <c r="FV37" s="117"/>
      <c r="FW37" s="113">
        <v>383.03</v>
      </c>
      <c r="FX37" s="117"/>
      <c r="FY37" s="117"/>
      <c r="FZ37" s="113">
        <v>383.03</v>
      </c>
      <c r="GA37" s="126">
        <f t="shared" si="10"/>
        <v>4596.359999999999</v>
      </c>
    </row>
    <row r="38" spans="1:183" s="22" customFormat="1" ht="12.75">
      <c r="A38" s="1" t="s">
        <v>554</v>
      </c>
      <c r="B38" s="1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41"/>
      <c r="U38" s="42"/>
      <c r="V38" s="42"/>
      <c r="W38" s="42"/>
      <c r="X38" s="42"/>
      <c r="Y38" s="49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1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/>
      <c r="DD38" s="72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156">
        <f>ES39+ES40</f>
        <v>43975.57</v>
      </c>
      <c r="ET38" s="86"/>
      <c r="EU38" s="86"/>
      <c r="EV38" s="156">
        <f>EV39+EV40</f>
        <v>44720.64</v>
      </c>
      <c r="EW38" s="86"/>
      <c r="EX38" s="86"/>
      <c r="EY38" s="156">
        <f>EY39+EY40</f>
        <v>44793.979999999996</v>
      </c>
      <c r="EZ38" s="86"/>
      <c r="FA38" s="86"/>
      <c r="FB38" s="156">
        <f>FB39+FB40</f>
        <v>36611.52</v>
      </c>
      <c r="FC38" s="86"/>
      <c r="FD38" s="86"/>
      <c r="FE38" s="156">
        <f>FE39+FE40</f>
        <v>41054.27</v>
      </c>
      <c r="FF38" s="86"/>
      <c r="FG38" s="86"/>
      <c r="FH38" s="156">
        <f>FH39+FH40</f>
        <v>46212.17</v>
      </c>
      <c r="FI38" s="86"/>
      <c r="FJ38" s="86"/>
      <c r="FK38" s="156">
        <f>FK39+FK40</f>
        <v>42116.99</v>
      </c>
      <c r="FL38" s="86"/>
      <c r="FM38" s="86"/>
      <c r="FN38" s="156">
        <f>FN39+FN40</f>
        <v>43374.21</v>
      </c>
      <c r="FO38" s="86"/>
      <c r="FP38" s="86"/>
      <c r="FQ38" s="156">
        <f>FQ39+FQ40</f>
        <v>43058.259999999995</v>
      </c>
      <c r="FR38" s="27"/>
      <c r="FS38" s="27"/>
      <c r="FT38" s="156">
        <f>FT39+FT40</f>
        <v>49062.78</v>
      </c>
      <c r="FU38" s="27"/>
      <c r="FV38" s="27"/>
      <c r="FW38" s="156">
        <f>FW39+FW40</f>
        <v>43122.119999999995</v>
      </c>
      <c r="FX38" s="27"/>
      <c r="FY38" s="27"/>
      <c r="FZ38" s="156">
        <f>FZ39+FZ40</f>
        <v>41726.14</v>
      </c>
      <c r="GA38" s="15">
        <f>SUM(ES38:FZ38)</f>
        <v>519828.65</v>
      </c>
    </row>
    <row r="39" spans="1:183" s="118" customFormat="1" ht="12.75">
      <c r="A39" s="108" t="s">
        <v>552</v>
      </c>
      <c r="B39" s="109"/>
      <c r="C39" s="110">
        <f>4866.14+20383.48</f>
        <v>25249.62</v>
      </c>
      <c r="D39" s="110"/>
      <c r="E39" s="110">
        <f>4887.54+23331.49</f>
        <v>28219.030000000002</v>
      </c>
      <c r="F39" s="110"/>
      <c r="G39" s="110">
        <f>4893.38+19610.65</f>
        <v>24504.030000000002</v>
      </c>
      <c r="H39" s="110"/>
      <c r="I39" s="110">
        <f>4957.04+21805.14</f>
        <v>26762.18</v>
      </c>
      <c r="J39" s="111"/>
      <c r="K39" s="110">
        <f>4988.38+21884.73</f>
        <v>26873.11</v>
      </c>
      <c r="L39" s="110"/>
      <c r="M39" s="110">
        <f>4996.44+23780.14</f>
        <v>28776.579999999998</v>
      </c>
      <c r="N39" s="111"/>
      <c r="O39" s="110">
        <f>4921.6+18670.48</f>
        <v>23592.08</v>
      </c>
      <c r="P39" s="110"/>
      <c r="Q39" s="110">
        <f>4948.64+20250.52</f>
        <v>25199.16</v>
      </c>
      <c r="R39" s="111"/>
      <c r="S39" s="112">
        <f>C39+E39+G39+I39+K39+M39+O39+Q39</f>
        <v>209175.79</v>
      </c>
      <c r="T39" s="113"/>
      <c r="U39" s="113"/>
      <c r="V39" s="113">
        <v>24008.83</v>
      </c>
      <c r="W39" s="113"/>
      <c r="X39" s="113"/>
      <c r="Y39" s="114">
        <v>16578.46</v>
      </c>
      <c r="Z39" s="113"/>
      <c r="AA39" s="113"/>
      <c r="AB39" s="113">
        <v>23685.88</v>
      </c>
      <c r="AC39" s="113"/>
      <c r="AD39" s="113"/>
      <c r="AE39" s="113">
        <v>19015.82</v>
      </c>
      <c r="AF39" s="113">
        <f t="shared" si="1"/>
        <v>292464.77999999997</v>
      </c>
      <c r="AG39" s="113"/>
      <c r="AH39" s="113"/>
      <c r="AI39" s="113">
        <v>22264.14</v>
      </c>
      <c r="AJ39" s="113"/>
      <c r="AK39" s="113"/>
      <c r="AL39" s="113">
        <v>21739.93</v>
      </c>
      <c r="AM39" s="113"/>
      <c r="AN39" s="113"/>
      <c r="AO39" s="113">
        <f>6439.47+25759.67</f>
        <v>32199.14</v>
      </c>
      <c r="AP39" s="113"/>
      <c r="AQ39" s="113"/>
      <c r="AR39" s="113">
        <f>7199.73+21765.17</f>
        <v>28964.899999999998</v>
      </c>
      <c r="AS39" s="113"/>
      <c r="AT39" s="113"/>
      <c r="AU39" s="113">
        <f>6618.85+29788.72</f>
        <v>36407.57</v>
      </c>
      <c r="AV39" s="113"/>
      <c r="AW39" s="113"/>
      <c r="AX39" s="113">
        <f>6622.12+22983.27</f>
        <v>29605.39</v>
      </c>
      <c r="AY39" s="113"/>
      <c r="AZ39" s="113"/>
      <c r="BA39" s="113">
        <f>6561.64+24394.72</f>
        <v>30956.36</v>
      </c>
      <c r="BB39" s="113"/>
      <c r="BC39" s="113"/>
      <c r="BD39" s="113">
        <v>37066.04</v>
      </c>
      <c r="BE39" s="113"/>
      <c r="BF39" s="113"/>
      <c r="BG39" s="113">
        <v>27884.67</v>
      </c>
      <c r="BH39" s="113"/>
      <c r="BI39" s="113"/>
      <c r="BJ39" s="113">
        <v>29882.14</v>
      </c>
      <c r="BK39" s="113"/>
      <c r="BL39" s="113"/>
      <c r="BM39" s="113">
        <v>32517.02</v>
      </c>
      <c r="BN39" s="113"/>
      <c r="BO39" s="113"/>
      <c r="BP39" s="113">
        <v>32435.81</v>
      </c>
      <c r="BQ39" s="113">
        <f>AI36:AI39+AL39+AO39+AR39+AU39+AX39+BA39+BD39+BG39+BJ39+BM39+BP39</f>
        <v>361923.11000000004</v>
      </c>
      <c r="BR39" s="113">
        <f t="shared" si="3"/>
        <v>654387.89</v>
      </c>
      <c r="BS39" s="113"/>
      <c r="BT39" s="113"/>
      <c r="BU39" s="113">
        <v>30465.43</v>
      </c>
      <c r="BV39" s="113"/>
      <c r="BW39" s="113"/>
      <c r="BX39" s="113">
        <v>38414.34</v>
      </c>
      <c r="BY39" s="113"/>
      <c r="BZ39" s="113"/>
      <c r="CA39" s="113">
        <v>36258.02</v>
      </c>
      <c r="CB39" s="113"/>
      <c r="CC39" s="113"/>
      <c r="CD39" s="113">
        <v>36882.31</v>
      </c>
      <c r="CE39" s="113"/>
      <c r="CF39" s="113"/>
      <c r="CG39" s="113">
        <v>35410.59</v>
      </c>
      <c r="CH39" s="113"/>
      <c r="CI39" s="113"/>
      <c r="CJ39" s="113">
        <v>38366.69</v>
      </c>
      <c r="CK39" s="113"/>
      <c r="CL39" s="113"/>
      <c r="CM39" s="113">
        <v>35588.31</v>
      </c>
      <c r="CN39" s="113"/>
      <c r="CO39" s="113"/>
      <c r="CP39" s="113">
        <v>42448.93</v>
      </c>
      <c r="CQ39" s="113"/>
      <c r="CR39" s="113"/>
      <c r="CS39" s="113">
        <v>35162.92</v>
      </c>
      <c r="CT39" s="113"/>
      <c r="CU39" s="113"/>
      <c r="CV39" s="113">
        <v>35776.55</v>
      </c>
      <c r="CW39" s="113"/>
      <c r="CX39" s="113"/>
      <c r="CY39" s="113">
        <v>37115.73</v>
      </c>
      <c r="CZ39" s="113"/>
      <c r="DA39" s="113"/>
      <c r="DB39" s="113">
        <v>35177.69</v>
      </c>
      <c r="DC39" s="115">
        <f t="shared" si="4"/>
        <v>437067.51000000007</v>
      </c>
      <c r="DD39" s="116">
        <f t="shared" si="5"/>
        <v>1091455.4000000001</v>
      </c>
      <c r="DE39" s="113"/>
      <c r="DF39" s="113"/>
      <c r="DG39" s="113">
        <v>38074.56</v>
      </c>
      <c r="DH39" s="113"/>
      <c r="DI39" s="113"/>
      <c r="DJ39" s="113">
        <v>45881.97</v>
      </c>
      <c r="DK39" s="113"/>
      <c r="DL39" s="113"/>
      <c r="DM39" s="113">
        <v>44534.41</v>
      </c>
      <c r="DN39" s="113"/>
      <c r="DO39" s="113"/>
      <c r="DP39" s="113">
        <v>45200.09</v>
      </c>
      <c r="DQ39" s="113"/>
      <c r="DR39" s="113"/>
      <c r="DS39" s="113">
        <v>43349.73</v>
      </c>
      <c r="DT39" s="113"/>
      <c r="DU39" s="113"/>
      <c r="DV39" s="113">
        <v>51617.55</v>
      </c>
      <c r="DW39" s="113"/>
      <c r="DX39" s="113"/>
      <c r="DY39" s="113">
        <v>45439.01</v>
      </c>
      <c r="DZ39" s="113"/>
      <c r="EA39" s="113"/>
      <c r="EB39" s="113">
        <v>43405.77</v>
      </c>
      <c r="EC39" s="113"/>
      <c r="ED39" s="113"/>
      <c r="EE39" s="113">
        <v>45604.04</v>
      </c>
      <c r="EF39" s="113"/>
      <c r="EG39" s="113"/>
      <c r="EH39" s="113">
        <v>45244.68</v>
      </c>
      <c r="EI39" s="113"/>
      <c r="EJ39" s="113"/>
      <c r="EK39" s="113">
        <v>46186.49</v>
      </c>
      <c r="EL39" s="113"/>
      <c r="EM39" s="113"/>
      <c r="EN39" s="113">
        <v>48184.6</v>
      </c>
      <c r="EO39" s="113">
        <f aca="true" t="shared" si="11" ref="EO39:EO52">SUM(DG39:EN39)</f>
        <v>542722.9</v>
      </c>
      <c r="EP39" s="113">
        <f aca="true" t="shared" si="12" ref="EP39:EP52">EO39+DD39</f>
        <v>1634178.3000000003</v>
      </c>
      <c r="EQ39" s="113"/>
      <c r="ER39" s="113"/>
      <c r="ES39" s="113">
        <v>43638.01</v>
      </c>
      <c r="ET39" s="113"/>
      <c r="EU39" s="113"/>
      <c r="EV39" s="113">
        <v>44383.08</v>
      </c>
      <c r="EW39" s="113"/>
      <c r="EX39" s="113"/>
      <c r="EY39" s="113">
        <v>44456.42</v>
      </c>
      <c r="EZ39" s="113"/>
      <c r="FA39" s="113"/>
      <c r="FB39" s="113">
        <v>36273.96</v>
      </c>
      <c r="FC39" s="113"/>
      <c r="FD39" s="113"/>
      <c r="FE39" s="113">
        <v>40716.71</v>
      </c>
      <c r="FF39" s="113"/>
      <c r="FG39" s="113"/>
      <c r="FH39" s="113">
        <v>45874.61</v>
      </c>
      <c r="FI39" s="113"/>
      <c r="FJ39" s="113"/>
      <c r="FK39" s="113">
        <v>41779.43</v>
      </c>
      <c r="FL39" s="113"/>
      <c r="FM39" s="113"/>
      <c r="FN39" s="113">
        <v>43036.65</v>
      </c>
      <c r="FO39" s="113"/>
      <c r="FP39" s="113"/>
      <c r="FQ39" s="113">
        <v>42720.7</v>
      </c>
      <c r="FR39" s="117"/>
      <c r="FS39" s="117"/>
      <c r="FT39" s="113">
        <v>48725.22</v>
      </c>
      <c r="FU39" s="117"/>
      <c r="FV39" s="117"/>
      <c r="FW39" s="113">
        <v>42784.56</v>
      </c>
      <c r="FX39" s="117"/>
      <c r="FY39" s="117"/>
      <c r="FZ39" s="113">
        <v>41388.58</v>
      </c>
      <c r="GA39" s="126">
        <f t="shared" si="10"/>
        <v>515777.93000000005</v>
      </c>
    </row>
    <row r="40" spans="1:183" s="118" customFormat="1" ht="12.75">
      <c r="A40" s="108" t="s">
        <v>553</v>
      </c>
      <c r="B40" s="109"/>
      <c r="C40" s="110"/>
      <c r="D40" s="110"/>
      <c r="E40" s="110"/>
      <c r="F40" s="110"/>
      <c r="G40" s="110"/>
      <c r="H40" s="110"/>
      <c r="I40" s="110"/>
      <c r="J40" s="111"/>
      <c r="K40" s="110"/>
      <c r="L40" s="110"/>
      <c r="M40" s="110"/>
      <c r="N40" s="111"/>
      <c r="O40" s="110"/>
      <c r="P40" s="110"/>
      <c r="Q40" s="110"/>
      <c r="R40" s="111"/>
      <c r="S40" s="112"/>
      <c r="T40" s="113"/>
      <c r="U40" s="113"/>
      <c r="V40" s="113"/>
      <c r="W40" s="113"/>
      <c r="X40" s="113"/>
      <c r="Y40" s="114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5"/>
      <c r="DD40" s="116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>
        <v>337.56</v>
      </c>
      <c r="ET40" s="113"/>
      <c r="EU40" s="113"/>
      <c r="EV40" s="113">
        <v>337.56</v>
      </c>
      <c r="EW40" s="113"/>
      <c r="EX40" s="113"/>
      <c r="EY40" s="113">
        <v>337.56</v>
      </c>
      <c r="EZ40" s="113"/>
      <c r="FA40" s="113"/>
      <c r="FB40" s="113">
        <v>337.56</v>
      </c>
      <c r="FC40" s="113"/>
      <c r="FD40" s="113"/>
      <c r="FE40" s="113">
        <v>337.56</v>
      </c>
      <c r="FF40" s="113"/>
      <c r="FG40" s="113"/>
      <c r="FH40" s="113">
        <v>337.56</v>
      </c>
      <c r="FI40" s="113"/>
      <c r="FJ40" s="113"/>
      <c r="FK40" s="113">
        <v>337.56</v>
      </c>
      <c r="FL40" s="113"/>
      <c r="FM40" s="113"/>
      <c r="FN40" s="113">
        <v>337.56</v>
      </c>
      <c r="FO40" s="113"/>
      <c r="FP40" s="113"/>
      <c r="FQ40" s="113">
        <v>337.56</v>
      </c>
      <c r="FR40" s="117"/>
      <c r="FS40" s="117"/>
      <c r="FT40" s="113">
        <v>337.56</v>
      </c>
      <c r="FU40" s="117"/>
      <c r="FV40" s="117"/>
      <c r="FW40" s="113">
        <v>337.56</v>
      </c>
      <c r="FX40" s="117"/>
      <c r="FY40" s="117"/>
      <c r="FZ40" s="113">
        <v>337.56</v>
      </c>
      <c r="GA40" s="126">
        <v>4050.77</v>
      </c>
    </row>
    <row r="41" spans="1:183" s="26" customFormat="1" ht="18" customHeight="1">
      <c r="A41" s="2" t="s">
        <v>40</v>
      </c>
      <c r="B41" s="23">
        <v>24409.41</v>
      </c>
      <c r="C41" s="24">
        <f>C36-C39</f>
        <v>-4239.02</v>
      </c>
      <c r="D41" s="24"/>
      <c r="E41" s="24">
        <f aca="true" t="shared" si="13" ref="E41:Q41">E36-E39</f>
        <v>-7229.830000000002</v>
      </c>
      <c r="F41" s="24"/>
      <c r="G41" s="24">
        <f t="shared" si="13"/>
        <v>-3520.670000000002</v>
      </c>
      <c r="H41" s="24"/>
      <c r="I41" s="24">
        <f t="shared" si="13"/>
        <v>-5842.48</v>
      </c>
      <c r="J41" s="24"/>
      <c r="K41" s="24">
        <f t="shared" si="13"/>
        <v>-5984.75</v>
      </c>
      <c r="L41" s="24"/>
      <c r="M41" s="24">
        <f t="shared" si="13"/>
        <v>-7896.279999999999</v>
      </c>
      <c r="N41" s="24"/>
      <c r="O41" s="24">
        <f t="shared" si="13"/>
        <v>-2636.9400000000023</v>
      </c>
      <c r="P41" s="24"/>
      <c r="Q41" s="24">
        <f t="shared" si="13"/>
        <v>-4271.060000000001</v>
      </c>
      <c r="R41" s="24">
        <v>22247.54</v>
      </c>
      <c r="S41" s="15">
        <f>C41+E41+G41+I41+K41+M41+O41+Q41</f>
        <v>-41621.03</v>
      </c>
      <c r="T41" s="42"/>
      <c r="U41" s="42"/>
      <c r="V41" s="42">
        <f>V36-V39</f>
        <v>1867.9099999999999</v>
      </c>
      <c r="W41" s="42">
        <f aca="true" t="shared" si="14" ref="W41:AL41">W36-W39</f>
        <v>0</v>
      </c>
      <c r="X41" s="42">
        <f t="shared" si="14"/>
        <v>0</v>
      </c>
      <c r="Y41" s="42">
        <f t="shared" si="14"/>
        <v>9298.280000000002</v>
      </c>
      <c r="Z41" s="42">
        <f t="shared" si="14"/>
        <v>0</v>
      </c>
      <c r="AA41" s="42">
        <f t="shared" si="14"/>
        <v>0</v>
      </c>
      <c r="AB41" s="42">
        <f t="shared" si="14"/>
        <v>2190.8600000000006</v>
      </c>
      <c r="AC41" s="42">
        <f t="shared" si="14"/>
        <v>0</v>
      </c>
      <c r="AD41" s="42">
        <f t="shared" si="14"/>
        <v>0</v>
      </c>
      <c r="AE41" s="42">
        <f t="shared" si="14"/>
        <v>6860.920000000002</v>
      </c>
      <c r="AF41" s="42">
        <f t="shared" si="1"/>
        <v>-21403.05999999999</v>
      </c>
      <c r="AG41" s="42">
        <f t="shared" si="14"/>
        <v>0</v>
      </c>
      <c r="AH41" s="42">
        <f t="shared" si="14"/>
        <v>0</v>
      </c>
      <c r="AI41" s="42">
        <f t="shared" si="14"/>
        <v>9290.060000000001</v>
      </c>
      <c r="AJ41" s="42">
        <f t="shared" si="14"/>
        <v>0</v>
      </c>
      <c r="AK41" s="42">
        <f t="shared" si="14"/>
        <v>0</v>
      </c>
      <c r="AL41" s="42">
        <f t="shared" si="14"/>
        <v>9814.27</v>
      </c>
      <c r="AM41" s="42"/>
      <c r="AN41" s="42"/>
      <c r="AO41" s="42">
        <f>AO36-AO39</f>
        <v>-644.9399999999987</v>
      </c>
      <c r="AP41" s="42">
        <f aca="true" t="shared" si="15" ref="AP41:AU41">AP36-AP39</f>
        <v>0</v>
      </c>
      <c r="AQ41" s="42">
        <f t="shared" si="15"/>
        <v>0</v>
      </c>
      <c r="AR41" s="42">
        <f t="shared" si="15"/>
        <v>2589.300000000003</v>
      </c>
      <c r="AS41" s="42">
        <f t="shared" si="15"/>
        <v>0</v>
      </c>
      <c r="AT41" s="42">
        <f t="shared" si="15"/>
        <v>0</v>
      </c>
      <c r="AU41" s="42">
        <f t="shared" si="15"/>
        <v>-4853.369999999999</v>
      </c>
      <c r="AV41" s="42"/>
      <c r="AW41" s="42"/>
      <c r="AX41" s="42">
        <f>AX36-AX39</f>
        <v>1948.8100000000013</v>
      </c>
      <c r="AY41" s="42">
        <f aca="true" t="shared" si="16" ref="AY41:BD41">AY36-AY39</f>
        <v>0</v>
      </c>
      <c r="AZ41" s="42">
        <f t="shared" si="16"/>
        <v>0</v>
      </c>
      <c r="BA41" s="42">
        <f t="shared" si="16"/>
        <v>597.8400000000001</v>
      </c>
      <c r="BB41" s="42">
        <f t="shared" si="16"/>
        <v>0</v>
      </c>
      <c r="BC41" s="42">
        <f t="shared" si="16"/>
        <v>0</v>
      </c>
      <c r="BD41" s="42">
        <f t="shared" si="16"/>
        <v>-5511.84</v>
      </c>
      <c r="BE41" s="42">
        <f aca="true" t="shared" si="17" ref="BE41:BM41">BE36-BE39</f>
        <v>0</v>
      </c>
      <c r="BF41" s="42">
        <f t="shared" si="17"/>
        <v>0</v>
      </c>
      <c r="BG41" s="42">
        <f t="shared" si="17"/>
        <v>3669.5300000000025</v>
      </c>
      <c r="BH41" s="42">
        <f t="shared" si="17"/>
        <v>0</v>
      </c>
      <c r="BI41" s="42">
        <f t="shared" si="17"/>
        <v>0</v>
      </c>
      <c r="BJ41" s="42">
        <f t="shared" si="17"/>
        <v>1672.0600000000013</v>
      </c>
      <c r="BK41" s="42">
        <f t="shared" si="17"/>
        <v>0</v>
      </c>
      <c r="BL41" s="42">
        <f t="shared" si="17"/>
        <v>0</v>
      </c>
      <c r="BM41" s="42">
        <f t="shared" si="17"/>
        <v>-962.8199999999997</v>
      </c>
      <c r="BN41" s="42">
        <f>BN36-BN39</f>
        <v>0</v>
      </c>
      <c r="BO41" s="42">
        <f>BO36-BO39</f>
        <v>0</v>
      </c>
      <c r="BP41" s="42">
        <f>BP36-BP39</f>
        <v>-881.6100000000006</v>
      </c>
      <c r="BQ41" s="42">
        <f>AI39:AI41+AL41+AO41+AR41+AU41+AX41+BA41+BD41+BG41+BJ41+BM41+BP41</f>
        <v>16727.29000000001</v>
      </c>
      <c r="BR41" s="42">
        <f t="shared" si="3"/>
        <v>-4675.769999999979</v>
      </c>
      <c r="BS41" s="42"/>
      <c r="BT41" s="42"/>
      <c r="BU41" s="42">
        <f>BU36-BU39</f>
        <v>6302.699999999997</v>
      </c>
      <c r="BV41" s="42"/>
      <c r="BW41" s="42"/>
      <c r="BX41" s="42">
        <f>BX36-BX39</f>
        <v>-1646.2099999999991</v>
      </c>
      <c r="BY41" s="42"/>
      <c r="BZ41" s="42"/>
      <c r="CA41" s="42">
        <f>CA36-CA39</f>
        <v>510.1100000000006</v>
      </c>
      <c r="CB41" s="42"/>
      <c r="CC41" s="42"/>
      <c r="CD41" s="42">
        <f>CD36-CD39</f>
        <v>-114.18000000000029</v>
      </c>
      <c r="CE41" s="42"/>
      <c r="CF41" s="42"/>
      <c r="CG41" s="42">
        <f>CG36-CG39</f>
        <v>1357.5400000000009</v>
      </c>
      <c r="CH41" s="42"/>
      <c r="CI41" s="42"/>
      <c r="CJ41" s="42">
        <f>CJ36-CJ39</f>
        <v>-1598.560000000005</v>
      </c>
      <c r="CK41" s="42"/>
      <c r="CL41" s="42"/>
      <c r="CM41" s="42">
        <f>CM36-CM39</f>
        <v>1179.8199999999997</v>
      </c>
      <c r="CN41" s="42"/>
      <c r="CO41" s="42"/>
      <c r="CP41" s="42">
        <f>CP36-CP39</f>
        <v>-5680.800000000003</v>
      </c>
      <c r="CQ41" s="42"/>
      <c r="CR41" s="42"/>
      <c r="CS41" s="42">
        <f>CS36-CS39</f>
        <v>1605.2099999999991</v>
      </c>
      <c r="CT41" s="42"/>
      <c r="CU41" s="42"/>
      <c r="CV41" s="42">
        <f>CV36-CV39</f>
        <v>991.5799999999945</v>
      </c>
      <c r="CW41" s="42"/>
      <c r="CX41" s="42"/>
      <c r="CY41" s="42">
        <f>CY36-CY39</f>
        <v>-347.6000000000058</v>
      </c>
      <c r="CZ41" s="42"/>
      <c r="DA41" s="42"/>
      <c r="DB41" s="42">
        <f>DB36-DB39</f>
        <v>1590.439999999995</v>
      </c>
      <c r="DC41">
        <f t="shared" si="4"/>
        <v>4150.049999999974</v>
      </c>
      <c r="DD41" s="72">
        <f t="shared" si="5"/>
        <v>-525.7200000000048</v>
      </c>
      <c r="DE41" s="86"/>
      <c r="DF41" s="86"/>
      <c r="DG41" s="86">
        <f>DG36-DG39</f>
        <v>7769.779999999999</v>
      </c>
      <c r="DH41" s="86"/>
      <c r="DI41" s="86"/>
      <c r="DJ41" s="86">
        <f>DJ36-DJ39</f>
        <v>-37.63000000000466</v>
      </c>
      <c r="DK41" s="86"/>
      <c r="DL41" s="86"/>
      <c r="DM41" s="86">
        <f>DM36-DM39</f>
        <v>1309.929999999993</v>
      </c>
      <c r="DN41" s="86"/>
      <c r="DO41" s="86"/>
      <c r="DP41" s="86">
        <f>DP36-DP39</f>
        <v>644.25</v>
      </c>
      <c r="DQ41" s="86"/>
      <c r="DR41" s="86"/>
      <c r="DS41" s="86">
        <f>DS36-DS39</f>
        <v>2494.6099999999933</v>
      </c>
      <c r="DT41" s="86"/>
      <c r="DU41" s="86"/>
      <c r="DV41" s="86">
        <f>DV36-DV39</f>
        <v>-5773.210000000006</v>
      </c>
      <c r="DW41" s="86"/>
      <c r="DX41" s="86"/>
      <c r="DY41" s="86">
        <f>DY36-DY39</f>
        <v>405.32999999999447</v>
      </c>
      <c r="DZ41" s="86"/>
      <c r="EA41" s="86"/>
      <c r="EB41" s="86">
        <f>EB36-EB39</f>
        <v>2438.5699999999997</v>
      </c>
      <c r="EC41" s="86"/>
      <c r="ED41" s="86"/>
      <c r="EE41" s="86">
        <f>EE36-EE39</f>
        <v>240.29999999999563</v>
      </c>
      <c r="EF41" s="86"/>
      <c r="EG41" s="86"/>
      <c r="EH41" s="86">
        <f>EH36-EH39</f>
        <v>599.6599999999962</v>
      </c>
      <c r="EI41" s="86"/>
      <c r="EJ41" s="86"/>
      <c r="EK41" s="86">
        <f>EK36-EK39</f>
        <v>-342.15000000000146</v>
      </c>
      <c r="EL41" s="86"/>
      <c r="EM41" s="86"/>
      <c r="EN41" s="86">
        <f>EN36-EN39</f>
        <v>-2340.260000000002</v>
      </c>
      <c r="EO41" s="86">
        <f t="shared" si="11"/>
        <v>7409.179999999957</v>
      </c>
      <c r="EP41" s="86">
        <f t="shared" si="12"/>
        <v>6883.459999999952</v>
      </c>
      <c r="EQ41" s="86"/>
      <c r="ER41" s="86"/>
      <c r="ES41" s="86">
        <f>ES35-ES38</f>
        <v>2251.7999999999956</v>
      </c>
      <c r="ET41" s="86"/>
      <c r="EU41" s="86"/>
      <c r="EV41" s="86">
        <f>EV35-EV38</f>
        <v>1506.729999999996</v>
      </c>
      <c r="EW41" s="86"/>
      <c r="EX41" s="86"/>
      <c r="EY41" s="86">
        <f>EY35-EY38</f>
        <v>-6446.539999999994</v>
      </c>
      <c r="EZ41" s="86"/>
      <c r="FA41" s="86"/>
      <c r="FB41" s="86">
        <f>FB35-FB38</f>
        <v>6989.620000000003</v>
      </c>
      <c r="FC41" s="86"/>
      <c r="FD41" s="86"/>
      <c r="FE41" s="86">
        <f>FE35-FE38</f>
        <v>2546.8700000000026</v>
      </c>
      <c r="FF41" s="86"/>
      <c r="FG41" s="86"/>
      <c r="FH41" s="86">
        <f>FH35-FH38</f>
        <v>-2611.029999999999</v>
      </c>
      <c r="FI41" s="86"/>
      <c r="FJ41" s="86"/>
      <c r="FK41" s="86">
        <f>FK35-FK38</f>
        <v>1484.1500000000015</v>
      </c>
      <c r="FL41" s="86"/>
      <c r="FM41" s="86"/>
      <c r="FN41" s="86">
        <f>FN35-FN38</f>
        <v>226.9300000000003</v>
      </c>
      <c r="FO41" s="86"/>
      <c r="FP41" s="86"/>
      <c r="FQ41" s="86">
        <f>FQ35-FQ38</f>
        <v>542.8800000000047</v>
      </c>
      <c r="FR41" s="103"/>
      <c r="FS41" s="103"/>
      <c r="FT41" s="86">
        <f>FT35-FT38</f>
        <v>-5461.639999999999</v>
      </c>
      <c r="FU41" s="103"/>
      <c r="FV41" s="103"/>
      <c r="FW41" s="86">
        <f>FW35-FW38</f>
        <v>479.0200000000041</v>
      </c>
      <c r="FX41" s="103"/>
      <c r="FY41" s="103"/>
      <c r="FZ41" s="86">
        <f>FZ35-FZ38</f>
        <v>1875</v>
      </c>
      <c r="GA41" s="16">
        <f t="shared" si="10"/>
        <v>3383.7900000000154</v>
      </c>
    </row>
    <row r="42" spans="1:183" s="26" customFormat="1" ht="22.5" hidden="1">
      <c r="A42" s="2" t="s">
        <v>41</v>
      </c>
      <c r="B42" s="23"/>
      <c r="C42" s="24"/>
      <c r="D42" s="24"/>
      <c r="E42" s="24"/>
      <c r="F42" s="24"/>
      <c r="G42" s="24"/>
      <c r="H42" s="24"/>
      <c r="I42" s="24"/>
      <c r="J42" s="25"/>
      <c r="K42" s="24"/>
      <c r="L42" s="24"/>
      <c r="M42" s="24"/>
      <c r="N42" s="25"/>
      <c r="O42" s="24"/>
      <c r="P42" s="24"/>
      <c r="Q42" s="24"/>
      <c r="R42" s="25"/>
      <c r="S42" s="24">
        <v>-2167.87</v>
      </c>
      <c r="T42" s="42"/>
      <c r="U42" s="42"/>
      <c r="V42" s="42"/>
      <c r="W42" s="42"/>
      <c r="X42" s="42"/>
      <c r="Y42" s="49"/>
      <c r="Z42" s="42"/>
      <c r="AA42" s="42"/>
      <c r="AB42" s="42"/>
      <c r="AC42" s="42"/>
      <c r="AD42" s="42"/>
      <c r="AE42" s="42"/>
      <c r="AF42" s="42">
        <f t="shared" si="1"/>
        <v>-2167.87</v>
      </c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>
        <f t="shared" si="2"/>
        <v>0</v>
      </c>
      <c r="BR42" s="42">
        <f t="shared" si="3"/>
        <v>-2167.87</v>
      </c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>
        <f t="shared" si="4"/>
        <v>0</v>
      </c>
      <c r="DD42" s="72">
        <f t="shared" si="5"/>
        <v>-2167.87</v>
      </c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>
        <f t="shared" si="11"/>
        <v>0</v>
      </c>
      <c r="EP42" s="86">
        <f t="shared" si="12"/>
        <v>-2167.87</v>
      </c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103"/>
      <c r="FS42" s="103"/>
      <c r="FT42" s="86"/>
      <c r="FU42" s="103"/>
      <c r="FV42" s="103"/>
      <c r="FW42" s="86"/>
      <c r="FX42" s="103"/>
      <c r="FY42" s="103"/>
      <c r="FZ42" s="86"/>
      <c r="GA42" s="16">
        <f t="shared" si="10"/>
        <v>0</v>
      </c>
    </row>
    <row r="43" spans="1:183" s="26" customFormat="1" ht="22.5">
      <c r="A43" s="2" t="s">
        <v>47</v>
      </c>
      <c r="B43" s="23"/>
      <c r="C43" s="24" t="e">
        <f>C39-C34</f>
        <v>#REF!</v>
      </c>
      <c r="D43" s="24"/>
      <c r="E43" s="24" t="e">
        <f aca="true" t="shared" si="18" ref="E43:Q43">E39-E34</f>
        <v>#REF!</v>
      </c>
      <c r="F43" s="24">
        <f t="shared" si="18"/>
        <v>0</v>
      </c>
      <c r="G43" s="24" t="e">
        <f t="shared" si="18"/>
        <v>#REF!</v>
      </c>
      <c r="H43" s="24">
        <f t="shared" si="18"/>
        <v>0</v>
      </c>
      <c r="I43" s="24" t="e">
        <f t="shared" si="18"/>
        <v>#REF!</v>
      </c>
      <c r="J43" s="24">
        <f t="shared" si="18"/>
        <v>0</v>
      </c>
      <c r="K43" s="24" t="e">
        <f t="shared" si="18"/>
        <v>#REF!</v>
      </c>
      <c r="L43" s="24">
        <f t="shared" si="18"/>
        <v>0</v>
      </c>
      <c r="M43" s="24" t="e">
        <f t="shared" si="18"/>
        <v>#REF!</v>
      </c>
      <c r="N43" s="24">
        <f t="shared" si="18"/>
        <v>0</v>
      </c>
      <c r="O43" s="24" t="e">
        <f t="shared" si="18"/>
        <v>#REF!</v>
      </c>
      <c r="P43" s="24">
        <f t="shared" si="18"/>
        <v>0</v>
      </c>
      <c r="Q43" s="24" t="e">
        <f t="shared" si="18"/>
        <v>#REF!</v>
      </c>
      <c r="R43" s="24"/>
      <c r="S43" s="15" t="e">
        <f>C43+E43+G43+I43+K43+M43+O43+Q43</f>
        <v>#REF!</v>
      </c>
      <c r="T43" s="42"/>
      <c r="U43" s="42"/>
      <c r="V43" s="42">
        <f>V39-V34</f>
        <v>3157.6299999999937</v>
      </c>
      <c r="W43" s="42">
        <f aca="true" t="shared" si="19" ref="W43:AL43">W39-W34</f>
        <v>0</v>
      </c>
      <c r="X43" s="42">
        <f t="shared" si="19"/>
        <v>0</v>
      </c>
      <c r="Y43" s="42">
        <f t="shared" si="19"/>
        <v>-3675.850000000002</v>
      </c>
      <c r="Z43" s="42">
        <f t="shared" si="19"/>
        <v>0</v>
      </c>
      <c r="AA43" s="42">
        <f t="shared" si="19"/>
        <v>0</v>
      </c>
      <c r="AB43" s="42">
        <f t="shared" si="19"/>
        <v>-130.84999999999854</v>
      </c>
      <c r="AC43" s="42">
        <f t="shared" si="19"/>
        <v>0</v>
      </c>
      <c r="AD43" s="42">
        <f t="shared" si="19"/>
        <v>0</v>
      </c>
      <c r="AE43" s="42">
        <f t="shared" si="19"/>
        <v>-531.4757142857125</v>
      </c>
      <c r="AF43" s="42" t="e">
        <f t="shared" si="1"/>
        <v>#REF!</v>
      </c>
      <c r="AG43" s="42">
        <f t="shared" si="19"/>
        <v>0</v>
      </c>
      <c r="AH43" s="42">
        <f t="shared" si="19"/>
        <v>0</v>
      </c>
      <c r="AI43" s="42">
        <f t="shared" si="19"/>
        <v>-590.4937777777741</v>
      </c>
      <c r="AJ43" s="42">
        <f t="shared" si="19"/>
        <v>0</v>
      </c>
      <c r="AK43" s="42">
        <f t="shared" si="19"/>
        <v>0</v>
      </c>
      <c r="AL43" s="42">
        <f t="shared" si="19"/>
        <v>-8974.8</v>
      </c>
      <c r="AM43" s="42"/>
      <c r="AN43" s="42"/>
      <c r="AO43" s="42">
        <f>AO39-AO34</f>
        <v>-2314.920000000013</v>
      </c>
      <c r="AP43" s="42">
        <f aca="true" t="shared" si="20" ref="AP43:AU43">AP39-AP34</f>
        <v>0</v>
      </c>
      <c r="AQ43" s="42">
        <f t="shared" si="20"/>
        <v>0</v>
      </c>
      <c r="AR43" s="42">
        <f t="shared" si="20"/>
        <v>5023.679999999997</v>
      </c>
      <c r="AS43" s="42">
        <f t="shared" si="20"/>
        <v>0</v>
      </c>
      <c r="AT43" s="42">
        <f t="shared" si="20"/>
        <v>0</v>
      </c>
      <c r="AU43" s="42">
        <f t="shared" si="20"/>
        <v>7967.43</v>
      </c>
      <c r="AV43" s="42"/>
      <c r="AW43" s="42"/>
      <c r="AX43" s="42">
        <f>AX39-AX34</f>
        <v>5383.630000000001</v>
      </c>
      <c r="AY43" s="42">
        <f aca="true" t="shared" si="21" ref="AY43:BD43">AY39-AY34</f>
        <v>0</v>
      </c>
      <c r="AZ43" s="42">
        <f t="shared" si="21"/>
        <v>0</v>
      </c>
      <c r="BA43" s="42">
        <f t="shared" si="21"/>
        <v>8867.320000000003</v>
      </c>
      <c r="BB43" s="42">
        <f t="shared" si="21"/>
        <v>0</v>
      </c>
      <c r="BC43" s="42">
        <f t="shared" si="21"/>
        <v>0</v>
      </c>
      <c r="BD43" s="42">
        <f t="shared" si="21"/>
        <v>-2796.62000000001</v>
      </c>
      <c r="BE43" s="42">
        <f aca="true" t="shared" si="22" ref="BE43:BM43">BE39-BE34</f>
        <v>0</v>
      </c>
      <c r="BF43" s="42">
        <f t="shared" si="22"/>
        <v>0</v>
      </c>
      <c r="BG43" s="42">
        <f t="shared" si="22"/>
        <v>4426.459999999999</v>
      </c>
      <c r="BH43" s="42">
        <f t="shared" si="22"/>
        <v>0</v>
      </c>
      <c r="BI43" s="42">
        <f t="shared" si="22"/>
        <v>0</v>
      </c>
      <c r="BJ43" s="42">
        <f t="shared" si="22"/>
        <v>2895.5200000000004</v>
      </c>
      <c r="BK43" s="42">
        <f t="shared" si="22"/>
        <v>0</v>
      </c>
      <c r="BL43" s="42">
        <f t="shared" si="22"/>
        <v>0</v>
      </c>
      <c r="BM43" s="42">
        <f t="shared" si="22"/>
        <v>10613.110000000004</v>
      </c>
      <c r="BN43" s="42">
        <f>BN39-BN34</f>
        <v>0</v>
      </c>
      <c r="BO43" s="42">
        <f>BO39-BO34</f>
        <v>0</v>
      </c>
      <c r="BP43" s="42">
        <f>BP39-BP34</f>
        <v>8405.580000000002</v>
      </c>
      <c r="BQ43" s="42">
        <f t="shared" si="2"/>
        <v>38905.89622222221</v>
      </c>
      <c r="BR43" s="42" t="e">
        <f t="shared" si="3"/>
        <v>#REF!</v>
      </c>
      <c r="BS43" s="42"/>
      <c r="BT43" s="42"/>
      <c r="BU43" s="42">
        <f>BU39-BU34</f>
        <v>1645.0699999999997</v>
      </c>
      <c r="BV43" s="42"/>
      <c r="BW43" s="42"/>
      <c r="BX43" s="42">
        <f>BX39-BX34</f>
        <v>2509.0599999999977</v>
      </c>
      <c r="BY43" s="42"/>
      <c r="BZ43" s="42"/>
      <c r="CA43" s="42">
        <f>CA39-CA34</f>
        <v>-17726.140000000007</v>
      </c>
      <c r="CB43" s="42"/>
      <c r="CC43" s="42"/>
      <c r="CD43" s="42">
        <f>CD39-CD34</f>
        <v>2728.659999999996</v>
      </c>
      <c r="CE43" s="42"/>
      <c r="CF43" s="42"/>
      <c r="CG43" s="42">
        <f>CG39-CG34</f>
        <v>7041.889999999996</v>
      </c>
      <c r="CH43" s="42"/>
      <c r="CI43" s="42"/>
      <c r="CJ43" s="42">
        <f>CJ39-CJ34</f>
        <v>-12675.140000000007</v>
      </c>
      <c r="CK43" s="42"/>
      <c r="CL43" s="42"/>
      <c r="CM43" s="42">
        <f>CM39-CM34</f>
        <v>4683.009999999998</v>
      </c>
      <c r="CN43" s="42"/>
      <c r="CO43" s="42"/>
      <c r="CP43" s="42">
        <f>CP39-CP34</f>
        <v>12064.57</v>
      </c>
      <c r="CQ43" s="42"/>
      <c r="CR43" s="42"/>
      <c r="CS43" s="42">
        <f>CS39-CS34</f>
        <v>-4353.639999999999</v>
      </c>
      <c r="CT43" s="42"/>
      <c r="CU43" s="42"/>
      <c r="CV43" s="42">
        <f>CV39-CV34</f>
        <v>6506.060000000005</v>
      </c>
      <c r="CW43" s="42"/>
      <c r="CX43" s="42"/>
      <c r="CY43" s="42">
        <f>CY39-CY34</f>
        <v>7940.880000000005</v>
      </c>
      <c r="CZ43" s="42"/>
      <c r="DA43" s="42"/>
      <c r="DB43" s="42">
        <f>DB39-DB34</f>
        <v>5012.100000000006</v>
      </c>
      <c r="DC43">
        <f t="shared" si="4"/>
        <v>15376.37999999999</v>
      </c>
      <c r="DD43" s="72" t="e">
        <f t="shared" si="5"/>
        <v>#REF!</v>
      </c>
      <c r="DE43" s="86"/>
      <c r="DF43" s="86"/>
      <c r="DG43" s="86">
        <f>DG39-DG34</f>
        <v>-7671.840000000004</v>
      </c>
      <c r="DH43" s="86"/>
      <c r="DI43" s="86"/>
      <c r="DJ43" s="86">
        <f>DJ39-DJ34</f>
        <v>8951.07</v>
      </c>
      <c r="DK43" s="86"/>
      <c r="DL43" s="86"/>
      <c r="DM43" s="86">
        <f>DM39-DM34</f>
        <v>14387.370000000003</v>
      </c>
      <c r="DN43" s="86"/>
      <c r="DO43" s="86"/>
      <c r="DP43" s="86">
        <f>DP39-DP34</f>
        <v>11131.419999999998</v>
      </c>
      <c r="DQ43" s="86"/>
      <c r="DR43" s="86"/>
      <c r="DS43" s="86">
        <f>DS39-DS34</f>
        <v>2741.1300000000047</v>
      </c>
      <c r="DT43" s="86"/>
      <c r="DU43" s="86"/>
      <c r="DV43" s="86">
        <f>DV39-DV34</f>
        <v>-5516.8399999999965</v>
      </c>
      <c r="DW43" s="86"/>
      <c r="DX43" s="86"/>
      <c r="DY43" s="86">
        <f>DY39-DY34</f>
        <v>10908.96</v>
      </c>
      <c r="DZ43" s="86"/>
      <c r="EA43" s="86"/>
      <c r="EB43" s="86">
        <f>EB39-EB34</f>
        <v>12347.069999999992</v>
      </c>
      <c r="EC43" s="86"/>
      <c r="ED43" s="86"/>
      <c r="EE43" s="86">
        <f>EE39-EE34</f>
        <v>7329.4200000000055</v>
      </c>
      <c r="EF43" s="86"/>
      <c r="EG43" s="86"/>
      <c r="EH43" s="86">
        <f>EH39-EH34</f>
        <v>9558.399999999994</v>
      </c>
      <c r="EI43" s="86"/>
      <c r="EJ43" s="86"/>
      <c r="EK43" s="86">
        <f>EK39-EK34</f>
        <v>14892.559999999998</v>
      </c>
      <c r="EL43" s="86"/>
      <c r="EM43" s="86"/>
      <c r="EN43" s="86">
        <f>EN39-EN34</f>
        <v>12312.119999999995</v>
      </c>
      <c r="EO43" s="86">
        <f t="shared" si="11"/>
        <v>91370.84</v>
      </c>
      <c r="EP43" s="86" t="e">
        <f t="shared" si="12"/>
        <v>#REF!</v>
      </c>
      <c r="EQ43" s="86"/>
      <c r="ER43" s="86"/>
      <c r="ES43" s="86">
        <f>ES38-ES34</f>
        <v>-1121.4000000000087</v>
      </c>
      <c r="ET43" s="86"/>
      <c r="EU43" s="86"/>
      <c r="EV43" s="86">
        <f>EV38-EV34</f>
        <v>9725.699999999997</v>
      </c>
      <c r="EW43" s="86"/>
      <c r="EX43" s="86"/>
      <c r="EY43" s="86">
        <f>EY38-EY34</f>
        <v>-54752.01000000001</v>
      </c>
      <c r="EZ43" s="86"/>
      <c r="FA43" s="86"/>
      <c r="FB43" s="86">
        <f>FB38-FB34</f>
        <v>-9569.519999999997</v>
      </c>
      <c r="FC43" s="86"/>
      <c r="FD43" s="86"/>
      <c r="FE43" s="86">
        <f>FE38-FE34</f>
        <v>2727.209999999999</v>
      </c>
      <c r="FF43" s="86"/>
      <c r="FG43" s="86"/>
      <c r="FH43" s="86">
        <f>FH38-FH34</f>
        <v>12675.39</v>
      </c>
      <c r="FI43" s="86"/>
      <c r="FJ43" s="86"/>
      <c r="FK43" s="86">
        <f>FK38-FK34</f>
        <v>4476.120000000003</v>
      </c>
      <c r="FL43" s="86"/>
      <c r="FM43" s="86"/>
      <c r="FN43" s="86">
        <f>FN38-FN34</f>
        <v>8795.349999999999</v>
      </c>
      <c r="FO43" s="86"/>
      <c r="FP43" s="86"/>
      <c r="FQ43" s="86">
        <f>FQ38-FQ34</f>
        <v>-7699.550000000003</v>
      </c>
      <c r="FR43" s="103"/>
      <c r="FS43" s="103"/>
      <c r="FT43" s="86">
        <f>FT38-FT34</f>
        <v>4636.269999999997</v>
      </c>
      <c r="FU43" s="103"/>
      <c r="FV43" s="103"/>
      <c r="FW43" s="86">
        <f>FW38-FW34</f>
        <v>-55392.22</v>
      </c>
      <c r="FX43" s="103"/>
      <c r="FY43" s="103"/>
      <c r="FZ43" s="86">
        <f>FZ38-FZ34</f>
        <v>-9375.720000000001</v>
      </c>
      <c r="GA43" s="16">
        <f t="shared" si="10"/>
        <v>-94874.38000000003</v>
      </c>
    </row>
    <row r="44" spans="1:183" s="28" customFormat="1" ht="12.75">
      <c r="A44" s="13"/>
      <c r="B44" s="13"/>
      <c r="C44" s="13"/>
      <c r="D44" s="13"/>
      <c r="E44" s="13"/>
      <c r="F44" s="13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42"/>
      <c r="U44" s="42"/>
      <c r="V44" s="42"/>
      <c r="W44" s="42"/>
      <c r="X44" s="42"/>
      <c r="Y44" s="49"/>
      <c r="Z44" s="42"/>
      <c r="AA44" s="42"/>
      <c r="AB44" s="42"/>
      <c r="AC44" s="42"/>
      <c r="AD44" s="42"/>
      <c r="AE44" s="42"/>
      <c r="AF44" s="42">
        <f t="shared" si="1"/>
        <v>0</v>
      </c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>
        <f t="shared" si="2"/>
        <v>0</v>
      </c>
      <c r="BR44" s="42">
        <f t="shared" si="3"/>
        <v>0</v>
      </c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>
        <f t="shared" si="4"/>
        <v>0</v>
      </c>
      <c r="DD44" s="72">
        <f t="shared" si="5"/>
        <v>0</v>
      </c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>
        <f t="shared" si="11"/>
        <v>0</v>
      </c>
      <c r="EP44" s="86">
        <f t="shared" si="12"/>
        <v>0</v>
      </c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104"/>
      <c r="FS44" s="104"/>
      <c r="FT44" s="86"/>
      <c r="FU44" s="104"/>
      <c r="FV44" s="104"/>
      <c r="FW44" s="86"/>
      <c r="FX44" s="104"/>
      <c r="FY44" s="104"/>
      <c r="FZ44" s="86"/>
      <c r="GA44" s="16"/>
    </row>
    <row r="45" spans="1:183" s="28" customFormat="1" ht="12.75">
      <c r="A45" s="1" t="s">
        <v>42</v>
      </c>
      <c r="B45" s="13"/>
      <c r="C45" s="14">
        <v>2777.04</v>
      </c>
      <c r="D45" s="14"/>
      <c r="E45" s="14">
        <v>2793</v>
      </c>
      <c r="F45" s="13"/>
      <c r="G45" s="14">
        <v>2840.88</v>
      </c>
      <c r="H45" s="14"/>
      <c r="I45" s="14">
        <v>2840.88</v>
      </c>
      <c r="J45" s="27"/>
      <c r="K45" s="14">
        <v>2808.96</v>
      </c>
      <c r="L45" s="14"/>
      <c r="M45" s="14">
        <v>2808.96</v>
      </c>
      <c r="N45" s="27"/>
      <c r="O45" s="14">
        <v>2840.88</v>
      </c>
      <c r="P45" s="14"/>
      <c r="Q45" s="14">
        <v>2856.84</v>
      </c>
      <c r="R45" s="27"/>
      <c r="S45" s="15">
        <f>C45+E45+G45+I45+K45+M45+O45+Q45</f>
        <v>22567.44</v>
      </c>
      <c r="T45" s="43"/>
      <c r="U45" s="43"/>
      <c r="V45" s="43">
        <v>5292.52</v>
      </c>
      <c r="W45" s="43"/>
      <c r="X45" s="43"/>
      <c r="Y45" s="50">
        <v>4697.66</v>
      </c>
      <c r="Z45" s="43"/>
      <c r="AA45" s="43"/>
      <c r="AB45" s="43">
        <v>4649.59</v>
      </c>
      <c r="AC45" s="43"/>
      <c r="AD45" s="43"/>
      <c r="AE45" s="43">
        <v>4263.16</v>
      </c>
      <c r="AF45" s="42">
        <f t="shared" si="1"/>
        <v>41470.369999999995</v>
      </c>
      <c r="AG45" s="43"/>
      <c r="AH45" s="20"/>
      <c r="AI45" s="20">
        <v>3993.61</v>
      </c>
      <c r="AJ45" s="20"/>
      <c r="AK45" s="20"/>
      <c r="AL45" s="20">
        <v>3954.62</v>
      </c>
      <c r="AM45" s="20"/>
      <c r="AN45" s="20"/>
      <c r="AO45" s="42">
        <v>4041.25</v>
      </c>
      <c r="AP45" s="20"/>
      <c r="AQ45" s="20"/>
      <c r="AR45" s="20">
        <v>4096.75</v>
      </c>
      <c r="AS45" s="20"/>
      <c r="AT45" s="20"/>
      <c r="AU45" s="20">
        <v>4082.57</v>
      </c>
      <c r="AV45" s="20"/>
      <c r="AW45" s="20"/>
      <c r="AX45" s="20">
        <v>4034.78</v>
      </c>
      <c r="AY45" s="20"/>
      <c r="AZ45" s="20"/>
      <c r="BA45" s="42">
        <v>3903.2</v>
      </c>
      <c r="BB45" s="20"/>
      <c r="BC45" s="20"/>
      <c r="BD45" s="42">
        <v>4061.45</v>
      </c>
      <c r="BE45" s="20"/>
      <c r="BF45" s="20"/>
      <c r="BG45" s="42">
        <v>3980.05</v>
      </c>
      <c r="BH45" s="20"/>
      <c r="BI45" s="20"/>
      <c r="BJ45" s="42">
        <v>3985.74</v>
      </c>
      <c r="BK45" s="20"/>
      <c r="BL45" s="20"/>
      <c r="BM45" s="42">
        <v>3926.12</v>
      </c>
      <c r="BN45" s="20"/>
      <c r="BO45" s="20"/>
      <c r="BP45" s="42">
        <v>3674.45</v>
      </c>
      <c r="BQ45" s="42">
        <f t="shared" si="2"/>
        <v>47734.59</v>
      </c>
      <c r="BR45" s="42">
        <f t="shared" si="3"/>
        <v>89204.95999999999</v>
      </c>
      <c r="BS45" s="20"/>
      <c r="BT45" s="20"/>
      <c r="BU45" s="42">
        <v>4248.31</v>
      </c>
      <c r="BV45" s="20"/>
      <c r="BW45" s="20"/>
      <c r="BX45" s="42">
        <v>4206.55</v>
      </c>
      <c r="BY45" s="20"/>
      <c r="BZ45" s="20"/>
      <c r="CA45" s="42">
        <v>4239.8</v>
      </c>
      <c r="CB45" s="20"/>
      <c r="CC45" s="20"/>
      <c r="CD45" s="42">
        <v>4245.43</v>
      </c>
      <c r="CE45" s="20"/>
      <c r="CF45" s="20"/>
      <c r="CG45" s="42">
        <v>4342.89</v>
      </c>
      <c r="CH45" s="20"/>
      <c r="CI45" s="20"/>
      <c r="CJ45" s="42">
        <v>4366.12</v>
      </c>
      <c r="CK45" s="20"/>
      <c r="CL45" s="20"/>
      <c r="CM45" s="42">
        <v>4328.46</v>
      </c>
      <c r="CN45" s="20"/>
      <c r="CO45" s="20"/>
      <c r="CP45" s="42">
        <v>4359.84</v>
      </c>
      <c r="CQ45" s="20"/>
      <c r="CR45" s="20"/>
      <c r="CS45" s="42">
        <v>4455.41</v>
      </c>
      <c r="CT45" s="20"/>
      <c r="CU45" s="20"/>
      <c r="CV45" s="42">
        <v>4391.22</v>
      </c>
      <c r="CW45" s="20"/>
      <c r="CX45" s="20"/>
      <c r="CY45" s="42">
        <v>4290.65</v>
      </c>
      <c r="CZ45" s="20"/>
      <c r="DA45" s="20"/>
      <c r="DB45" s="42">
        <v>4418.24</v>
      </c>
      <c r="DC45">
        <f t="shared" si="4"/>
        <v>51892.920000000006</v>
      </c>
      <c r="DD45" s="72">
        <f t="shared" si="5"/>
        <v>141097.88</v>
      </c>
      <c r="DE45" s="87"/>
      <c r="DF45" s="87"/>
      <c r="DG45" s="86">
        <v>4526.21</v>
      </c>
      <c r="DH45" s="87"/>
      <c r="DI45" s="87"/>
      <c r="DJ45" s="86">
        <v>4514.14</v>
      </c>
      <c r="DK45" s="87"/>
      <c r="DL45" s="87"/>
      <c r="DM45" s="86">
        <v>4214.86</v>
      </c>
      <c r="DN45" s="87"/>
      <c r="DO45" s="87"/>
      <c r="DP45" s="86">
        <v>4407.94</v>
      </c>
      <c r="DQ45" s="87"/>
      <c r="DR45" s="87"/>
      <c r="DS45" s="86">
        <v>4364.5</v>
      </c>
      <c r="DT45" s="87"/>
      <c r="DU45" s="87"/>
      <c r="DV45" s="86">
        <v>4364.5</v>
      </c>
      <c r="DW45" s="87"/>
      <c r="DX45" s="87"/>
      <c r="DY45" s="86">
        <v>4348.7</v>
      </c>
      <c r="DZ45" s="87"/>
      <c r="EA45" s="87"/>
      <c r="EB45" s="86">
        <v>4317.03</v>
      </c>
      <c r="EC45" s="87"/>
      <c r="ED45" s="87"/>
      <c r="EE45" s="86">
        <v>4292.09</v>
      </c>
      <c r="EF45" s="87"/>
      <c r="EG45" s="87"/>
      <c r="EH45" s="86">
        <v>4289.68</v>
      </c>
      <c r="EI45" s="87"/>
      <c r="EJ45" s="87"/>
      <c r="EK45" s="86">
        <v>4289.68</v>
      </c>
      <c r="EL45" s="87"/>
      <c r="EM45" s="87"/>
      <c r="EN45" s="86">
        <v>4319.61</v>
      </c>
      <c r="EO45" s="86">
        <f t="shared" si="11"/>
        <v>52248.94</v>
      </c>
      <c r="EP45" s="86">
        <f t="shared" si="12"/>
        <v>193346.82</v>
      </c>
      <c r="EQ45" s="87"/>
      <c r="ER45" s="87"/>
      <c r="ES45" s="86">
        <v>5268.7</v>
      </c>
      <c r="ET45" s="87"/>
      <c r="EU45" s="87"/>
      <c r="EV45" s="86">
        <v>5622.62</v>
      </c>
      <c r="EW45" s="87"/>
      <c r="EX45" s="87"/>
      <c r="EY45" s="86">
        <v>5445.66</v>
      </c>
      <c r="EZ45" s="87"/>
      <c r="FA45" s="87"/>
      <c r="FB45" s="86">
        <v>5445.66</v>
      </c>
      <c r="FC45" s="87"/>
      <c r="FD45" s="87"/>
      <c r="FE45" s="86">
        <v>5445.66</v>
      </c>
      <c r="FF45" s="87"/>
      <c r="FG45" s="87"/>
      <c r="FH45" s="86">
        <v>5445.66</v>
      </c>
      <c r="FI45" s="87"/>
      <c r="FJ45" s="87"/>
      <c r="FK45" s="86">
        <v>5445.66</v>
      </c>
      <c r="FL45" s="87"/>
      <c r="FM45" s="87"/>
      <c r="FN45" s="86">
        <v>5445.66</v>
      </c>
      <c r="FO45" s="87"/>
      <c r="FP45" s="87"/>
      <c r="FQ45" s="86">
        <v>5445.66</v>
      </c>
      <c r="FR45" s="104"/>
      <c r="FS45" s="104"/>
      <c r="FT45" s="86">
        <v>5445.66</v>
      </c>
      <c r="FU45" s="104"/>
      <c r="FV45" s="104"/>
      <c r="FW45" s="86">
        <v>5445.66</v>
      </c>
      <c r="FX45" s="104"/>
      <c r="FY45" s="104"/>
      <c r="FZ45" s="86">
        <v>5445.66</v>
      </c>
      <c r="GA45" s="16">
        <f t="shared" si="10"/>
        <v>65347.92000000001</v>
      </c>
    </row>
    <row r="46" spans="1:183" s="124" customFormat="1" ht="12.75">
      <c r="A46" s="108" t="s">
        <v>43</v>
      </c>
      <c r="B46" s="119"/>
      <c r="C46" s="119">
        <v>2010.1</v>
      </c>
      <c r="D46" s="119"/>
      <c r="E46" s="119">
        <v>2502.87</v>
      </c>
      <c r="F46" s="119"/>
      <c r="G46" s="120">
        <v>2323.1</v>
      </c>
      <c r="H46" s="120"/>
      <c r="I46" s="120">
        <v>2303.9</v>
      </c>
      <c r="J46" s="120"/>
      <c r="K46" s="120">
        <v>2269.72</v>
      </c>
      <c r="L46" s="120"/>
      <c r="M46" s="120">
        <v>2159.36</v>
      </c>
      <c r="N46" s="120"/>
      <c r="O46" s="120">
        <v>2303.56</v>
      </c>
      <c r="P46" s="120"/>
      <c r="Q46" s="120">
        <v>2345.87</v>
      </c>
      <c r="R46" s="120"/>
      <c r="S46" s="112">
        <f aca="true" t="shared" si="23" ref="S46:S52">C46+E46+G46+I46+K46+M46+O46+Q46</f>
        <v>18218.48</v>
      </c>
      <c r="T46" s="121"/>
      <c r="U46" s="121"/>
      <c r="V46" s="121">
        <v>2865.08</v>
      </c>
      <c r="W46" s="121"/>
      <c r="X46" s="121"/>
      <c r="Y46" s="122">
        <v>2917.83</v>
      </c>
      <c r="Z46" s="121"/>
      <c r="AA46" s="121"/>
      <c r="AB46" s="121">
        <v>2839.33</v>
      </c>
      <c r="AC46" s="121"/>
      <c r="AD46" s="121"/>
      <c r="AE46" s="121">
        <v>2927.01</v>
      </c>
      <c r="AF46" s="113">
        <f t="shared" si="1"/>
        <v>29767.730000000003</v>
      </c>
      <c r="AG46" s="121"/>
      <c r="AH46" s="121"/>
      <c r="AI46" s="121">
        <v>3993.61</v>
      </c>
      <c r="AJ46" s="121"/>
      <c r="AK46" s="121"/>
      <c r="AL46" s="121">
        <v>3954.62</v>
      </c>
      <c r="AM46" s="121"/>
      <c r="AN46" s="121"/>
      <c r="AO46" s="113">
        <v>4041.25</v>
      </c>
      <c r="AP46" s="121"/>
      <c r="AQ46" s="121"/>
      <c r="AR46" s="121">
        <v>4096.75</v>
      </c>
      <c r="AS46" s="121"/>
      <c r="AT46" s="121"/>
      <c r="AU46" s="121">
        <v>4082.57</v>
      </c>
      <c r="AV46" s="121"/>
      <c r="AW46" s="121"/>
      <c r="AX46" s="121">
        <v>4034.78</v>
      </c>
      <c r="AY46" s="121"/>
      <c r="AZ46" s="121"/>
      <c r="BA46" s="113">
        <v>3903.2</v>
      </c>
      <c r="BB46" s="121"/>
      <c r="BC46" s="121"/>
      <c r="BD46" s="113">
        <v>4061.45</v>
      </c>
      <c r="BE46" s="121"/>
      <c r="BF46" s="121"/>
      <c r="BG46" s="113">
        <v>3980.05</v>
      </c>
      <c r="BH46" s="121"/>
      <c r="BI46" s="121"/>
      <c r="BJ46" s="113">
        <v>3985.74</v>
      </c>
      <c r="BK46" s="121"/>
      <c r="BL46" s="121"/>
      <c r="BM46" s="113">
        <v>3926.12</v>
      </c>
      <c r="BN46" s="121"/>
      <c r="BO46" s="121"/>
      <c r="BP46" s="113">
        <v>3674.45</v>
      </c>
      <c r="BQ46" s="113">
        <f t="shared" si="2"/>
        <v>47734.59</v>
      </c>
      <c r="BR46" s="113">
        <f t="shared" si="3"/>
        <v>77502.32</v>
      </c>
      <c r="BS46" s="121"/>
      <c r="BT46" s="121"/>
      <c r="BU46" s="113">
        <v>4248.31</v>
      </c>
      <c r="BV46" s="121"/>
      <c r="BW46" s="121"/>
      <c r="BX46" s="113">
        <v>4206.55</v>
      </c>
      <c r="BY46" s="121"/>
      <c r="BZ46" s="121"/>
      <c r="CA46" s="113">
        <v>4239.8</v>
      </c>
      <c r="CB46" s="121"/>
      <c r="CC46" s="121"/>
      <c r="CD46" s="113">
        <v>4245.43</v>
      </c>
      <c r="CE46" s="121"/>
      <c r="CF46" s="121"/>
      <c r="CG46" s="113">
        <v>4342.89</v>
      </c>
      <c r="CH46" s="121"/>
      <c r="CI46" s="121"/>
      <c r="CJ46" s="113">
        <v>4366.12</v>
      </c>
      <c r="CK46" s="121"/>
      <c r="CL46" s="121"/>
      <c r="CM46" s="113">
        <v>4328.46</v>
      </c>
      <c r="CN46" s="121"/>
      <c r="CO46" s="121"/>
      <c r="CP46" s="113">
        <v>4359.84</v>
      </c>
      <c r="CQ46" s="121"/>
      <c r="CR46" s="121"/>
      <c r="CS46" s="113">
        <v>4455.41</v>
      </c>
      <c r="CT46" s="121"/>
      <c r="CU46" s="121"/>
      <c r="CV46" s="113">
        <v>4391.22</v>
      </c>
      <c r="CW46" s="121"/>
      <c r="CX46" s="121"/>
      <c r="CY46" s="113">
        <v>4290.65</v>
      </c>
      <c r="CZ46" s="121"/>
      <c r="DA46" s="121"/>
      <c r="DB46" s="113">
        <v>4418.24</v>
      </c>
      <c r="DC46" s="115">
        <f t="shared" si="4"/>
        <v>51892.920000000006</v>
      </c>
      <c r="DD46" s="116">
        <f t="shared" si="5"/>
        <v>129395.24000000002</v>
      </c>
      <c r="DE46" s="121"/>
      <c r="DF46" s="121"/>
      <c r="DG46" s="113">
        <v>4526.21</v>
      </c>
      <c r="DH46" s="121"/>
      <c r="DI46" s="121"/>
      <c r="DJ46" s="113">
        <v>4514.14</v>
      </c>
      <c r="DK46" s="121"/>
      <c r="DL46" s="121"/>
      <c r="DM46" s="113">
        <v>4214.86</v>
      </c>
      <c r="DN46" s="121"/>
      <c r="DO46" s="121"/>
      <c r="DP46" s="113">
        <v>4407.94</v>
      </c>
      <c r="DQ46" s="121"/>
      <c r="DR46" s="121"/>
      <c r="DS46" s="113">
        <v>4364.5</v>
      </c>
      <c r="DT46" s="121"/>
      <c r="DU46" s="121"/>
      <c r="DV46" s="113">
        <v>4364.5</v>
      </c>
      <c r="DW46" s="121"/>
      <c r="DX46" s="121"/>
      <c r="DY46" s="113">
        <v>4348.7</v>
      </c>
      <c r="DZ46" s="121"/>
      <c r="EA46" s="121"/>
      <c r="EB46" s="113">
        <v>4317.03</v>
      </c>
      <c r="EC46" s="121"/>
      <c r="ED46" s="121"/>
      <c r="EE46" s="113">
        <v>4292.09</v>
      </c>
      <c r="EF46" s="121"/>
      <c r="EG46" s="121"/>
      <c r="EH46" s="113">
        <v>4289.68</v>
      </c>
      <c r="EI46" s="121"/>
      <c r="EJ46" s="121"/>
      <c r="EK46" s="113">
        <v>4289.68</v>
      </c>
      <c r="EL46" s="121"/>
      <c r="EM46" s="121"/>
      <c r="EN46" s="113">
        <v>4319.61</v>
      </c>
      <c r="EO46" s="113">
        <f t="shared" si="11"/>
        <v>52248.94</v>
      </c>
      <c r="EP46" s="113">
        <f t="shared" si="12"/>
        <v>181644.18000000002</v>
      </c>
      <c r="EQ46" s="121"/>
      <c r="ER46" s="121"/>
      <c r="ES46" s="113">
        <v>5268.7</v>
      </c>
      <c r="ET46" s="121"/>
      <c r="EU46" s="121"/>
      <c r="EV46" s="113">
        <v>5622.62</v>
      </c>
      <c r="EW46" s="121"/>
      <c r="EX46" s="121"/>
      <c r="EY46" s="113">
        <v>5445.66</v>
      </c>
      <c r="EZ46" s="121"/>
      <c r="FA46" s="121"/>
      <c r="FB46" s="113">
        <v>5445.66</v>
      </c>
      <c r="FC46" s="121"/>
      <c r="FD46" s="121"/>
      <c r="FE46" s="113">
        <v>5445.66</v>
      </c>
      <c r="FF46" s="121"/>
      <c r="FG46" s="121"/>
      <c r="FH46" s="113">
        <v>5445.66</v>
      </c>
      <c r="FI46" s="121"/>
      <c r="FJ46" s="121"/>
      <c r="FK46" s="113">
        <v>5445.66</v>
      </c>
      <c r="FL46" s="121"/>
      <c r="FM46" s="121"/>
      <c r="FN46" s="113">
        <v>5445.66</v>
      </c>
      <c r="FO46" s="121"/>
      <c r="FP46" s="121"/>
      <c r="FQ46" s="113">
        <v>5445.66</v>
      </c>
      <c r="FR46" s="123"/>
      <c r="FS46" s="123"/>
      <c r="FT46" s="113">
        <v>5445.66</v>
      </c>
      <c r="FU46" s="123"/>
      <c r="FV46" s="123"/>
      <c r="FW46" s="113">
        <v>5445.66</v>
      </c>
      <c r="FX46" s="123"/>
      <c r="FY46" s="123"/>
      <c r="FZ46" s="113">
        <v>5445.66</v>
      </c>
      <c r="GA46" s="126">
        <f t="shared" si="10"/>
        <v>65347.92000000001</v>
      </c>
    </row>
    <row r="47" spans="1:183" s="124" customFormat="1" ht="12.75">
      <c r="A47" s="108" t="s">
        <v>39</v>
      </c>
      <c r="B47" s="119"/>
      <c r="C47" s="119">
        <v>1941.54</v>
      </c>
      <c r="D47" s="119"/>
      <c r="E47" s="119">
        <v>-444.74</v>
      </c>
      <c r="F47" s="119"/>
      <c r="G47" s="120">
        <v>4685.5</v>
      </c>
      <c r="H47" s="120"/>
      <c r="I47" s="120">
        <v>2375.87</v>
      </c>
      <c r="J47" s="120"/>
      <c r="K47" s="120">
        <v>2546.17</v>
      </c>
      <c r="L47" s="120"/>
      <c r="M47" s="120">
        <v>2352.44</v>
      </c>
      <c r="N47" s="120"/>
      <c r="O47" s="120">
        <v>2033.34</v>
      </c>
      <c r="P47" s="120"/>
      <c r="Q47" s="120">
        <v>2430.1</v>
      </c>
      <c r="R47" s="120"/>
      <c r="S47" s="112">
        <f t="shared" si="23"/>
        <v>17920.22</v>
      </c>
      <c r="T47" s="112"/>
      <c r="U47" s="112"/>
      <c r="V47" s="112">
        <v>2589.63</v>
      </c>
      <c r="W47" s="112"/>
      <c r="X47" s="112"/>
      <c r="Y47" s="125">
        <v>1774.72</v>
      </c>
      <c r="Z47" s="112"/>
      <c r="AA47" s="112"/>
      <c r="AB47" s="112">
        <v>2543.87</v>
      </c>
      <c r="AC47" s="112"/>
      <c r="AD47" s="112"/>
      <c r="AE47" s="112">
        <v>2157.23</v>
      </c>
      <c r="AF47" s="113">
        <f t="shared" si="1"/>
        <v>26985.670000000002</v>
      </c>
      <c r="AG47" s="112"/>
      <c r="AH47" s="112"/>
      <c r="AI47" s="112">
        <v>2604.99</v>
      </c>
      <c r="AJ47" s="112"/>
      <c r="AK47" s="112"/>
      <c r="AL47" s="112">
        <v>2934.53</v>
      </c>
      <c r="AM47" s="112"/>
      <c r="AN47" s="112"/>
      <c r="AO47" s="112">
        <f>722.64+3339.67</f>
        <v>4062.31</v>
      </c>
      <c r="AP47" s="112"/>
      <c r="AQ47" s="112"/>
      <c r="AR47" s="112">
        <f>786.2+3069.66</f>
        <v>3855.8599999999997</v>
      </c>
      <c r="AS47" s="112"/>
      <c r="AT47" s="112"/>
      <c r="AU47" s="112">
        <f>750.04+3278.7</f>
        <v>4028.74</v>
      </c>
      <c r="AV47" s="112"/>
      <c r="AW47" s="112"/>
      <c r="AX47" s="112">
        <f>740.85+3156.31</f>
        <v>3897.16</v>
      </c>
      <c r="AY47" s="126"/>
      <c r="AZ47" s="126"/>
      <c r="BA47" s="126">
        <f>739.01+3352.96</f>
        <v>4091.9700000000003</v>
      </c>
      <c r="BB47" s="126"/>
      <c r="BC47" s="126"/>
      <c r="BD47" s="126">
        <v>4628.35</v>
      </c>
      <c r="BE47" s="126"/>
      <c r="BF47" s="126"/>
      <c r="BG47" s="126">
        <v>3629.53</v>
      </c>
      <c r="BH47" s="126"/>
      <c r="BI47" s="126"/>
      <c r="BJ47" s="126">
        <v>3787.82</v>
      </c>
      <c r="BK47" s="126"/>
      <c r="BL47" s="126"/>
      <c r="BM47" s="126">
        <v>4116.12</v>
      </c>
      <c r="BN47" s="126"/>
      <c r="BO47" s="126"/>
      <c r="BP47" s="126">
        <v>3949.47</v>
      </c>
      <c r="BQ47" s="113">
        <f t="shared" si="2"/>
        <v>45586.850000000006</v>
      </c>
      <c r="BR47" s="113">
        <f t="shared" si="3"/>
        <v>72572.52</v>
      </c>
      <c r="BS47" s="126"/>
      <c r="BT47" s="126"/>
      <c r="BU47" s="126">
        <v>3777.84</v>
      </c>
      <c r="BV47" s="126"/>
      <c r="BW47" s="126"/>
      <c r="BX47" s="126">
        <v>4599.86</v>
      </c>
      <c r="BY47" s="126"/>
      <c r="BZ47" s="126"/>
      <c r="CA47" s="126">
        <v>4244.17</v>
      </c>
      <c r="CB47" s="126"/>
      <c r="CC47" s="126"/>
      <c r="CD47" s="126">
        <v>4145.72</v>
      </c>
      <c r="CE47" s="126"/>
      <c r="CF47" s="126"/>
      <c r="CG47" s="126">
        <v>4294.42</v>
      </c>
      <c r="CH47" s="126"/>
      <c r="CI47" s="126"/>
      <c r="CJ47" s="126">
        <v>4462.37</v>
      </c>
      <c r="CK47" s="126"/>
      <c r="CL47" s="126"/>
      <c r="CM47" s="126">
        <v>4339.9</v>
      </c>
      <c r="CN47" s="126"/>
      <c r="CO47" s="126"/>
      <c r="CP47" s="126">
        <v>4336.27</v>
      </c>
      <c r="CQ47" s="126"/>
      <c r="CR47" s="126"/>
      <c r="CS47" s="126">
        <v>4328.13</v>
      </c>
      <c r="CT47" s="126"/>
      <c r="CU47" s="126"/>
      <c r="CV47" s="126">
        <v>4364.79</v>
      </c>
      <c r="CW47" s="126"/>
      <c r="CX47" s="126"/>
      <c r="CY47" s="126">
        <v>4531.4</v>
      </c>
      <c r="CZ47" s="126"/>
      <c r="DA47" s="126"/>
      <c r="DB47" s="126">
        <v>4167.84</v>
      </c>
      <c r="DC47" s="115">
        <f t="shared" si="4"/>
        <v>51592.71000000001</v>
      </c>
      <c r="DD47" s="116">
        <f t="shared" si="5"/>
        <v>124165.23000000001</v>
      </c>
      <c r="DE47" s="126"/>
      <c r="DF47" s="126"/>
      <c r="DG47" s="126">
        <v>4532.08</v>
      </c>
      <c r="DH47" s="126"/>
      <c r="DI47" s="126"/>
      <c r="DJ47" s="126">
        <v>4654.54</v>
      </c>
      <c r="DK47" s="126"/>
      <c r="DL47" s="126"/>
      <c r="DM47" s="126">
        <v>4418.02</v>
      </c>
      <c r="DN47" s="126"/>
      <c r="DO47" s="126"/>
      <c r="DP47" s="126">
        <v>4354.25</v>
      </c>
      <c r="DQ47" s="126"/>
      <c r="DR47" s="126"/>
      <c r="DS47" s="126">
        <v>4110.55</v>
      </c>
      <c r="DT47" s="126"/>
      <c r="DU47" s="126"/>
      <c r="DV47" s="126">
        <v>4332.92</v>
      </c>
      <c r="DW47" s="126"/>
      <c r="DX47" s="126"/>
      <c r="DY47" s="126">
        <v>4361.88</v>
      </c>
      <c r="DZ47" s="126"/>
      <c r="EA47" s="126"/>
      <c r="EB47" s="126">
        <v>4206.77</v>
      </c>
      <c r="EC47" s="126"/>
      <c r="ED47" s="126"/>
      <c r="EE47" s="126">
        <v>4411.52</v>
      </c>
      <c r="EF47" s="126"/>
      <c r="EG47" s="126"/>
      <c r="EH47" s="126">
        <v>4347.44</v>
      </c>
      <c r="EI47" s="126"/>
      <c r="EJ47" s="126"/>
      <c r="EK47" s="126">
        <v>4358.83</v>
      </c>
      <c r="EL47" s="126"/>
      <c r="EM47" s="126"/>
      <c r="EN47" s="126">
        <v>4354.29</v>
      </c>
      <c r="EO47" s="113">
        <f t="shared" si="11"/>
        <v>52443.090000000004</v>
      </c>
      <c r="EP47" s="113">
        <f t="shared" si="12"/>
        <v>176608.32</v>
      </c>
      <c r="EQ47" s="126"/>
      <c r="ER47" s="126"/>
      <c r="ES47" s="126">
        <v>4165.99</v>
      </c>
      <c r="ET47" s="126"/>
      <c r="EU47" s="126"/>
      <c r="EV47" s="126">
        <v>5187.82</v>
      </c>
      <c r="EW47" s="126"/>
      <c r="EX47" s="126"/>
      <c r="EY47" s="126">
        <v>5407.73</v>
      </c>
      <c r="EZ47" s="126"/>
      <c r="FA47" s="126"/>
      <c r="FB47" s="126">
        <v>5150.01</v>
      </c>
      <c r="FC47" s="126"/>
      <c r="FD47" s="126"/>
      <c r="FE47" s="126">
        <v>5154.41</v>
      </c>
      <c r="FF47" s="126"/>
      <c r="FG47" s="126"/>
      <c r="FH47" s="126">
        <v>6117.6</v>
      </c>
      <c r="FI47" s="126"/>
      <c r="FJ47" s="126"/>
      <c r="FK47" s="126">
        <v>5265.3</v>
      </c>
      <c r="FL47" s="126"/>
      <c r="FM47" s="126"/>
      <c r="FN47" s="126">
        <v>5452.05</v>
      </c>
      <c r="FO47" s="126"/>
      <c r="FP47" s="126"/>
      <c r="FQ47" s="126">
        <v>5345.38</v>
      </c>
      <c r="FR47" s="123"/>
      <c r="FS47" s="123"/>
      <c r="FT47" s="126">
        <v>6147.42</v>
      </c>
      <c r="FU47" s="123"/>
      <c r="FV47" s="123"/>
      <c r="FW47" s="126">
        <v>5391.44</v>
      </c>
      <c r="FX47" s="123"/>
      <c r="FY47" s="123"/>
      <c r="FZ47" s="126">
        <v>5215.75</v>
      </c>
      <c r="GA47" s="126">
        <f t="shared" si="10"/>
        <v>64000.9</v>
      </c>
    </row>
    <row r="48" spans="1:183" s="28" customFormat="1" ht="12.75">
      <c r="A48" s="2" t="s">
        <v>40</v>
      </c>
      <c r="B48" s="13">
        <v>2405.39</v>
      </c>
      <c r="C48" s="13">
        <f>C46-C47</f>
        <v>68.55999999999995</v>
      </c>
      <c r="D48" s="13"/>
      <c r="E48" s="13">
        <f aca="true" t="shared" si="24" ref="E48:Q48">E46-E47</f>
        <v>2947.6099999999997</v>
      </c>
      <c r="F48" s="13"/>
      <c r="G48" s="13">
        <f t="shared" si="24"/>
        <v>-2362.4</v>
      </c>
      <c r="H48" s="13"/>
      <c r="I48" s="13">
        <f t="shared" si="24"/>
        <v>-71.9699999999998</v>
      </c>
      <c r="J48" s="13"/>
      <c r="K48" s="13">
        <f t="shared" si="24"/>
        <v>-276.4500000000003</v>
      </c>
      <c r="L48" s="13"/>
      <c r="M48" s="13">
        <f t="shared" si="24"/>
        <v>-193.07999999999993</v>
      </c>
      <c r="N48" s="13"/>
      <c r="O48" s="13">
        <f t="shared" si="24"/>
        <v>270.22</v>
      </c>
      <c r="P48" s="13"/>
      <c r="Q48" s="13">
        <f t="shared" si="24"/>
        <v>-84.23000000000002</v>
      </c>
      <c r="R48" s="13">
        <v>2693.65</v>
      </c>
      <c r="S48" s="15">
        <f t="shared" si="23"/>
        <v>298.25999999999954</v>
      </c>
      <c r="T48" s="24"/>
      <c r="U48" s="24"/>
      <c r="V48" s="24">
        <f>V46-V47</f>
        <v>275.4499999999998</v>
      </c>
      <c r="W48" s="24">
        <f aca="true" t="shared" si="25" ref="W48:AL48">W46-W47</f>
        <v>0</v>
      </c>
      <c r="X48" s="24">
        <f t="shared" si="25"/>
        <v>0</v>
      </c>
      <c r="Y48" s="24">
        <f t="shared" si="25"/>
        <v>1143.11</v>
      </c>
      <c r="Z48" s="24">
        <f t="shared" si="25"/>
        <v>0</v>
      </c>
      <c r="AA48" s="24">
        <f t="shared" si="25"/>
        <v>0</v>
      </c>
      <c r="AB48" s="24">
        <f t="shared" si="25"/>
        <v>295.46000000000004</v>
      </c>
      <c r="AC48" s="24">
        <f t="shared" si="25"/>
        <v>0</v>
      </c>
      <c r="AD48" s="24">
        <f t="shared" si="25"/>
        <v>0</v>
      </c>
      <c r="AE48" s="24">
        <f t="shared" si="25"/>
        <v>769.7800000000002</v>
      </c>
      <c r="AF48" s="42">
        <f t="shared" si="1"/>
        <v>2782.0599999999995</v>
      </c>
      <c r="AG48" s="24">
        <f t="shared" si="25"/>
        <v>0</v>
      </c>
      <c r="AH48" s="24">
        <f t="shared" si="25"/>
        <v>0</v>
      </c>
      <c r="AI48" s="24">
        <f t="shared" si="25"/>
        <v>1388.6200000000003</v>
      </c>
      <c r="AJ48" s="24">
        <f t="shared" si="25"/>
        <v>0</v>
      </c>
      <c r="AK48" s="24">
        <f t="shared" si="25"/>
        <v>0</v>
      </c>
      <c r="AL48" s="24">
        <f t="shared" si="25"/>
        <v>1020.0899999999997</v>
      </c>
      <c r="AM48" s="24"/>
      <c r="AN48" s="24"/>
      <c r="AO48" s="24">
        <f>AO46-AO47</f>
        <v>-21.059999999999945</v>
      </c>
      <c r="AP48" s="24">
        <f aca="true" t="shared" si="26" ref="AP48:AU48">AP46-AP47</f>
        <v>0</v>
      </c>
      <c r="AQ48" s="24">
        <f t="shared" si="26"/>
        <v>0</v>
      </c>
      <c r="AR48" s="24">
        <f t="shared" si="26"/>
        <v>240.89000000000033</v>
      </c>
      <c r="AS48" s="24">
        <f t="shared" si="26"/>
        <v>0</v>
      </c>
      <c r="AT48" s="24">
        <f t="shared" si="26"/>
        <v>0</v>
      </c>
      <c r="AU48" s="24">
        <f t="shared" si="26"/>
        <v>53.83000000000038</v>
      </c>
      <c r="AV48" s="24"/>
      <c r="AW48" s="24"/>
      <c r="AX48" s="24">
        <f>AX46-AX47</f>
        <v>137.62000000000035</v>
      </c>
      <c r="AY48" s="24">
        <f aca="true" t="shared" si="27" ref="AY48:BD48">AY46-AY47</f>
        <v>0</v>
      </c>
      <c r="AZ48" s="24">
        <f t="shared" si="27"/>
        <v>0</v>
      </c>
      <c r="BA48" s="24">
        <f t="shared" si="27"/>
        <v>-188.77000000000044</v>
      </c>
      <c r="BB48" s="24">
        <f t="shared" si="27"/>
        <v>0</v>
      </c>
      <c r="BC48" s="24">
        <f t="shared" si="27"/>
        <v>0</v>
      </c>
      <c r="BD48" s="24">
        <f t="shared" si="27"/>
        <v>-566.9000000000005</v>
      </c>
      <c r="BE48" s="24">
        <f aca="true" t="shared" si="28" ref="BE48:BM48">BE46-BE47</f>
        <v>0</v>
      </c>
      <c r="BF48" s="24">
        <f t="shared" si="28"/>
        <v>0</v>
      </c>
      <c r="BG48" s="24">
        <f t="shared" si="28"/>
        <v>350.52</v>
      </c>
      <c r="BH48" s="24">
        <f t="shared" si="28"/>
        <v>0</v>
      </c>
      <c r="BI48" s="24">
        <f t="shared" si="28"/>
        <v>0</v>
      </c>
      <c r="BJ48" s="24">
        <f t="shared" si="28"/>
        <v>197.91999999999962</v>
      </c>
      <c r="BK48" s="24">
        <f t="shared" si="28"/>
        <v>0</v>
      </c>
      <c r="BL48" s="24">
        <f t="shared" si="28"/>
        <v>0</v>
      </c>
      <c r="BM48" s="24">
        <f t="shared" si="28"/>
        <v>-190</v>
      </c>
      <c r="BN48" s="24">
        <f>BN46-BN47</f>
        <v>0</v>
      </c>
      <c r="BO48" s="24">
        <f>BO46-BO47</f>
        <v>0</v>
      </c>
      <c r="BP48" s="24">
        <f>BP46-BP47</f>
        <v>-275.02</v>
      </c>
      <c r="BQ48" s="42">
        <f t="shared" si="2"/>
        <v>2147.74</v>
      </c>
      <c r="BR48" s="42">
        <f t="shared" si="3"/>
        <v>4929.799999999999</v>
      </c>
      <c r="BS48" s="24"/>
      <c r="BT48" s="24"/>
      <c r="BU48" s="24">
        <f>BU46-BU47</f>
        <v>470.47000000000025</v>
      </c>
      <c r="BV48" s="24"/>
      <c r="BW48" s="24"/>
      <c r="BX48" s="24">
        <f>BX46-BX47</f>
        <v>-393.3099999999995</v>
      </c>
      <c r="BY48" s="24"/>
      <c r="BZ48" s="24"/>
      <c r="CA48" s="24">
        <f>CA46-CA47</f>
        <v>-4.369999999999891</v>
      </c>
      <c r="CB48" s="24"/>
      <c r="CC48" s="24"/>
      <c r="CD48" s="24">
        <f>CD46-CD47</f>
        <v>99.71000000000004</v>
      </c>
      <c r="CE48" s="24"/>
      <c r="CF48" s="24"/>
      <c r="CG48" s="24">
        <f>CG46-CG47</f>
        <v>48.470000000000255</v>
      </c>
      <c r="CH48" s="24"/>
      <c r="CI48" s="24"/>
      <c r="CJ48" s="24">
        <f>CJ46-CJ47</f>
        <v>-96.25</v>
      </c>
      <c r="CK48" s="24"/>
      <c r="CL48" s="24"/>
      <c r="CM48" s="24">
        <f>CM46-CM47</f>
        <v>-11.4399999999996</v>
      </c>
      <c r="CN48" s="24"/>
      <c r="CO48" s="24"/>
      <c r="CP48" s="24">
        <f>CP46-CP47</f>
        <v>23.56999999999971</v>
      </c>
      <c r="CQ48" s="24"/>
      <c r="CR48" s="24"/>
      <c r="CS48" s="24">
        <f>CS46-CS47</f>
        <v>127.27999999999975</v>
      </c>
      <c r="CT48" s="24"/>
      <c r="CU48" s="24"/>
      <c r="CV48" s="24">
        <f>CV46-CV47</f>
        <v>26.43000000000029</v>
      </c>
      <c r="CW48" s="24"/>
      <c r="CX48" s="24"/>
      <c r="CY48" s="24">
        <f>CY46-CY47</f>
        <v>-240.75</v>
      </c>
      <c r="CZ48" s="24"/>
      <c r="DA48" s="24"/>
      <c r="DB48" s="24">
        <f>DB46-DB47</f>
        <v>250.39999999999964</v>
      </c>
      <c r="DC48">
        <f t="shared" si="4"/>
        <v>300.21000000000095</v>
      </c>
      <c r="DD48" s="72">
        <f t="shared" si="5"/>
        <v>5230.01</v>
      </c>
      <c r="DE48" s="88"/>
      <c r="DF48" s="88"/>
      <c r="DG48" s="88">
        <f>DG46-DG47</f>
        <v>-5.869999999999891</v>
      </c>
      <c r="DH48" s="88"/>
      <c r="DI48" s="88"/>
      <c r="DJ48" s="88">
        <f>DJ46-DJ47</f>
        <v>-140.39999999999964</v>
      </c>
      <c r="DK48" s="88"/>
      <c r="DL48" s="88"/>
      <c r="DM48" s="88">
        <f>DM46-DM47</f>
        <v>-203.16000000000076</v>
      </c>
      <c r="DN48" s="88"/>
      <c r="DO48" s="88"/>
      <c r="DP48" s="88">
        <f>DP46-DP47</f>
        <v>53.6899999999996</v>
      </c>
      <c r="DQ48" s="88"/>
      <c r="DR48" s="88"/>
      <c r="DS48" s="88">
        <f>DS46-DS47</f>
        <v>253.94999999999982</v>
      </c>
      <c r="DT48" s="88"/>
      <c r="DU48" s="88"/>
      <c r="DV48" s="88">
        <f>DV46-DV47</f>
        <v>31.579999999999927</v>
      </c>
      <c r="DW48" s="88"/>
      <c r="DX48" s="88"/>
      <c r="DY48" s="88">
        <f>DY46-DY47</f>
        <v>-13.180000000000291</v>
      </c>
      <c r="DZ48" s="88"/>
      <c r="EA48" s="88"/>
      <c r="EB48" s="88">
        <f>EB46-EB47</f>
        <v>110.25999999999931</v>
      </c>
      <c r="EC48" s="88"/>
      <c r="ED48" s="88"/>
      <c r="EE48" s="88">
        <f>EE46-EE47</f>
        <v>-119.43000000000029</v>
      </c>
      <c r="EF48" s="88"/>
      <c r="EG48" s="88"/>
      <c r="EH48" s="88">
        <f>EH46-EH47</f>
        <v>-57.75999999999931</v>
      </c>
      <c r="EI48" s="88"/>
      <c r="EJ48" s="88"/>
      <c r="EK48" s="88">
        <f>EK46-EK47</f>
        <v>-69.14999999999964</v>
      </c>
      <c r="EL48" s="88"/>
      <c r="EM48" s="88"/>
      <c r="EN48" s="88">
        <f>EN46-EN47</f>
        <v>-34.68000000000029</v>
      </c>
      <c r="EO48" s="86">
        <f t="shared" si="11"/>
        <v>-194.15000000000146</v>
      </c>
      <c r="EP48" s="86">
        <f t="shared" si="12"/>
        <v>5035.859999999999</v>
      </c>
      <c r="EQ48" s="88"/>
      <c r="ER48" s="88"/>
      <c r="ES48" s="88">
        <f>ES46-ES47</f>
        <v>1102.71</v>
      </c>
      <c r="ET48" s="88"/>
      <c r="EU48" s="88"/>
      <c r="EV48" s="88">
        <f>EV46-EV47</f>
        <v>434.8000000000002</v>
      </c>
      <c r="EW48" s="88"/>
      <c r="EX48" s="88"/>
      <c r="EY48" s="88">
        <f>EY46-EY47</f>
        <v>37.93000000000029</v>
      </c>
      <c r="EZ48" s="88"/>
      <c r="FA48" s="88"/>
      <c r="FB48" s="88">
        <f>FB46-FB47</f>
        <v>295.64999999999964</v>
      </c>
      <c r="FC48" s="88"/>
      <c r="FD48" s="88"/>
      <c r="FE48" s="88">
        <f>FE46-FE47</f>
        <v>291.25</v>
      </c>
      <c r="FF48" s="88"/>
      <c r="FG48" s="88"/>
      <c r="FH48" s="88">
        <f>FH46-FH47</f>
        <v>-671.9400000000005</v>
      </c>
      <c r="FI48" s="88"/>
      <c r="FJ48" s="88"/>
      <c r="FK48" s="88">
        <f>FK46-FK47</f>
        <v>180.35999999999967</v>
      </c>
      <c r="FL48" s="88"/>
      <c r="FM48" s="88"/>
      <c r="FN48" s="88">
        <f>FN46-FN47</f>
        <v>-6.390000000000327</v>
      </c>
      <c r="FO48" s="88"/>
      <c r="FP48" s="88"/>
      <c r="FQ48" s="88">
        <f>FQ46-FQ47</f>
        <v>100.27999999999975</v>
      </c>
      <c r="FR48" s="104"/>
      <c r="FS48" s="104"/>
      <c r="FT48" s="88">
        <f>FT46-FT47</f>
        <v>-701.7600000000002</v>
      </c>
      <c r="FU48" s="104"/>
      <c r="FV48" s="104"/>
      <c r="FW48" s="88">
        <f>FW46-FW47</f>
        <v>54.220000000000255</v>
      </c>
      <c r="FX48" s="104"/>
      <c r="FY48" s="104"/>
      <c r="FZ48" s="88">
        <f>FZ46-FZ47</f>
        <v>229.90999999999985</v>
      </c>
      <c r="GA48" s="16">
        <f t="shared" si="10"/>
        <v>1347.0199999999986</v>
      </c>
    </row>
    <row r="49" spans="1:183" s="28" customFormat="1" ht="22.5" hidden="1">
      <c r="A49" s="2" t="s">
        <v>44</v>
      </c>
      <c r="B49" s="13"/>
      <c r="C49" s="13"/>
      <c r="D49" s="13"/>
      <c r="E49" s="13"/>
      <c r="F49" s="13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>
        <v>298.26</v>
      </c>
      <c r="T49" s="24"/>
      <c r="U49" s="24"/>
      <c r="V49" s="24"/>
      <c r="W49" s="24"/>
      <c r="X49" s="24"/>
      <c r="Y49" s="51"/>
      <c r="Z49" s="24"/>
      <c r="AA49" s="24"/>
      <c r="AB49" s="24"/>
      <c r="AC49" s="24"/>
      <c r="AD49" s="24"/>
      <c r="AE49" s="24"/>
      <c r="AF49" s="42">
        <f t="shared" si="1"/>
        <v>298.26</v>
      </c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42">
        <f t="shared" si="2"/>
        <v>0</v>
      </c>
      <c r="BR49" s="42">
        <f t="shared" si="3"/>
        <v>298.26</v>
      </c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>
        <f t="shared" si="4"/>
        <v>0</v>
      </c>
      <c r="DD49" s="72">
        <f t="shared" si="5"/>
        <v>298.26</v>
      </c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6">
        <f t="shared" si="11"/>
        <v>0</v>
      </c>
      <c r="EP49" s="86">
        <f t="shared" si="12"/>
        <v>298.26</v>
      </c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  <c r="FO49" s="88"/>
      <c r="FP49" s="88"/>
      <c r="FQ49" s="88"/>
      <c r="FR49" s="104"/>
      <c r="FS49" s="104"/>
      <c r="FT49" s="88"/>
      <c r="FU49" s="104"/>
      <c r="FV49" s="104"/>
      <c r="FW49" s="88"/>
      <c r="FX49" s="104"/>
      <c r="FY49" s="104"/>
      <c r="FZ49" s="88"/>
      <c r="GA49" s="16">
        <f t="shared" si="10"/>
        <v>0</v>
      </c>
    </row>
    <row r="50" spans="1:183" s="28" customFormat="1" ht="22.5">
      <c r="A50" s="2" t="s">
        <v>47</v>
      </c>
      <c r="B50" s="13"/>
      <c r="C50" s="14">
        <f>C47-C45</f>
        <v>-835.5</v>
      </c>
      <c r="D50" s="14">
        <f aca="true" t="shared" si="29" ref="D50:Q50">D47-D45</f>
        <v>0</v>
      </c>
      <c r="E50" s="14">
        <f t="shared" si="29"/>
        <v>-3237.74</v>
      </c>
      <c r="F50" s="14">
        <f t="shared" si="29"/>
        <v>0</v>
      </c>
      <c r="G50" s="14">
        <f t="shared" si="29"/>
        <v>1844.62</v>
      </c>
      <c r="H50" s="14">
        <f t="shared" si="29"/>
        <v>0</v>
      </c>
      <c r="I50" s="14">
        <f t="shared" si="29"/>
        <v>-465.0100000000002</v>
      </c>
      <c r="J50" s="14">
        <f t="shared" si="29"/>
        <v>0</v>
      </c>
      <c r="K50" s="14">
        <f t="shared" si="29"/>
        <v>-262.78999999999996</v>
      </c>
      <c r="L50" s="14">
        <f t="shared" si="29"/>
        <v>0</v>
      </c>
      <c r="M50" s="14">
        <f t="shared" si="29"/>
        <v>-456.52</v>
      </c>
      <c r="N50" s="14">
        <f t="shared" si="29"/>
        <v>0</v>
      </c>
      <c r="O50" s="14">
        <f t="shared" si="29"/>
        <v>-807.5400000000002</v>
      </c>
      <c r="P50" s="14">
        <f t="shared" si="29"/>
        <v>0</v>
      </c>
      <c r="Q50" s="14">
        <f t="shared" si="29"/>
        <v>-426.74000000000024</v>
      </c>
      <c r="R50" s="14"/>
      <c r="S50" s="15">
        <f t="shared" si="23"/>
        <v>-4647.220000000001</v>
      </c>
      <c r="T50" s="24"/>
      <c r="U50" s="24"/>
      <c r="V50" s="24">
        <f>V47-V45</f>
        <v>-2702.8900000000003</v>
      </c>
      <c r="W50" s="24">
        <f aca="true" t="shared" si="30" ref="W50:AL50">W47-W45</f>
        <v>0</v>
      </c>
      <c r="X50" s="24">
        <f t="shared" si="30"/>
        <v>0</v>
      </c>
      <c r="Y50" s="24">
        <f t="shared" si="30"/>
        <v>-2922.9399999999996</v>
      </c>
      <c r="Z50" s="24">
        <f t="shared" si="30"/>
        <v>0</v>
      </c>
      <c r="AA50" s="24">
        <f t="shared" si="30"/>
        <v>0</v>
      </c>
      <c r="AB50" s="24">
        <f t="shared" si="30"/>
        <v>-2105.7200000000003</v>
      </c>
      <c r="AC50" s="24">
        <f t="shared" si="30"/>
        <v>0</v>
      </c>
      <c r="AD50" s="24">
        <f t="shared" si="30"/>
        <v>0</v>
      </c>
      <c r="AE50" s="24">
        <f t="shared" si="30"/>
        <v>-2105.93</v>
      </c>
      <c r="AF50" s="42">
        <f t="shared" si="1"/>
        <v>-14484.7</v>
      </c>
      <c r="AG50" s="24">
        <f t="shared" si="30"/>
        <v>0</v>
      </c>
      <c r="AH50" s="24">
        <f t="shared" si="30"/>
        <v>0</v>
      </c>
      <c r="AI50" s="24">
        <f t="shared" si="30"/>
        <v>-1388.6200000000003</v>
      </c>
      <c r="AJ50" s="24">
        <f t="shared" si="30"/>
        <v>0</v>
      </c>
      <c r="AK50" s="24">
        <f t="shared" si="30"/>
        <v>0</v>
      </c>
      <c r="AL50" s="24">
        <f t="shared" si="30"/>
        <v>-1020.0899999999997</v>
      </c>
      <c r="AM50" s="24"/>
      <c r="AN50" s="24"/>
      <c r="AO50" s="24">
        <f>AO47-AO45</f>
        <v>21.059999999999945</v>
      </c>
      <c r="AP50" s="24">
        <f aca="true" t="shared" si="31" ref="AP50:AU50">AP47-AP45</f>
        <v>0</v>
      </c>
      <c r="AQ50" s="24">
        <f t="shared" si="31"/>
        <v>0</v>
      </c>
      <c r="AR50" s="24">
        <f t="shared" si="31"/>
        <v>-240.89000000000033</v>
      </c>
      <c r="AS50" s="24">
        <f t="shared" si="31"/>
        <v>0</v>
      </c>
      <c r="AT50" s="24">
        <f t="shared" si="31"/>
        <v>0</v>
      </c>
      <c r="AU50" s="24">
        <f t="shared" si="31"/>
        <v>-53.83000000000038</v>
      </c>
      <c r="AV50" s="24"/>
      <c r="AW50" s="24"/>
      <c r="AX50" s="24">
        <f>AX47-AX45</f>
        <v>-137.62000000000035</v>
      </c>
      <c r="AY50" s="24">
        <f aca="true" t="shared" si="32" ref="AY50:BD50">AY47-AY45</f>
        <v>0</v>
      </c>
      <c r="AZ50" s="24">
        <f t="shared" si="32"/>
        <v>0</v>
      </c>
      <c r="BA50" s="24">
        <f t="shared" si="32"/>
        <v>188.77000000000044</v>
      </c>
      <c r="BB50" s="24">
        <f t="shared" si="32"/>
        <v>0</v>
      </c>
      <c r="BC50" s="24">
        <f t="shared" si="32"/>
        <v>0</v>
      </c>
      <c r="BD50" s="24">
        <f t="shared" si="32"/>
        <v>566.9000000000005</v>
      </c>
      <c r="BE50" s="24">
        <f aca="true" t="shared" si="33" ref="BE50:BM50">BE47-BE45</f>
        <v>0</v>
      </c>
      <c r="BF50" s="24">
        <f t="shared" si="33"/>
        <v>0</v>
      </c>
      <c r="BG50" s="24">
        <f t="shared" si="33"/>
        <v>-350.52</v>
      </c>
      <c r="BH50" s="24">
        <f t="shared" si="33"/>
        <v>0</v>
      </c>
      <c r="BI50" s="24">
        <f t="shared" si="33"/>
        <v>0</v>
      </c>
      <c r="BJ50" s="24">
        <f t="shared" si="33"/>
        <v>-197.91999999999962</v>
      </c>
      <c r="BK50" s="24">
        <f t="shared" si="33"/>
        <v>0</v>
      </c>
      <c r="BL50" s="24">
        <f t="shared" si="33"/>
        <v>0</v>
      </c>
      <c r="BM50" s="24">
        <f t="shared" si="33"/>
        <v>190</v>
      </c>
      <c r="BN50" s="24">
        <f>BN47-BN45</f>
        <v>0</v>
      </c>
      <c r="BO50" s="24">
        <f>BO47-BO45</f>
        <v>0</v>
      </c>
      <c r="BP50" s="24">
        <f>BP47-BP45</f>
        <v>275.02</v>
      </c>
      <c r="BQ50" s="42">
        <f t="shared" si="2"/>
        <v>-2147.74</v>
      </c>
      <c r="BR50" s="42">
        <f t="shared" si="3"/>
        <v>-16632.440000000002</v>
      </c>
      <c r="BS50" s="24"/>
      <c r="BT50" s="24"/>
      <c r="BU50" s="24">
        <f>BU47-BU45</f>
        <v>-470.47000000000025</v>
      </c>
      <c r="BV50" s="24"/>
      <c r="BW50" s="24"/>
      <c r="BX50" s="24">
        <f>BX47-BX45</f>
        <v>393.3099999999995</v>
      </c>
      <c r="BY50" s="24"/>
      <c r="BZ50" s="24"/>
      <c r="CA50" s="24">
        <f>CA47-CA45</f>
        <v>4.369999999999891</v>
      </c>
      <c r="CB50" s="24"/>
      <c r="CC50" s="24"/>
      <c r="CD50" s="24">
        <f>CD47-CD45</f>
        <v>-99.71000000000004</v>
      </c>
      <c r="CE50" s="24"/>
      <c r="CF50" s="24"/>
      <c r="CG50" s="24">
        <f>CG47-CG45</f>
        <v>-48.470000000000255</v>
      </c>
      <c r="CH50" s="24"/>
      <c r="CI50" s="24"/>
      <c r="CJ50" s="24">
        <f>CJ47-CJ45</f>
        <v>96.25</v>
      </c>
      <c r="CK50" s="24"/>
      <c r="CL50" s="24"/>
      <c r="CM50" s="24">
        <f>CM47-CM45</f>
        <v>11.4399999999996</v>
      </c>
      <c r="CN50" s="24"/>
      <c r="CO50" s="24"/>
      <c r="CP50" s="24">
        <f>CP47-CP45</f>
        <v>-23.56999999999971</v>
      </c>
      <c r="CQ50" s="24"/>
      <c r="CR50" s="24"/>
      <c r="CS50" s="24">
        <f>CS47-CS45</f>
        <v>-127.27999999999975</v>
      </c>
      <c r="CT50" s="24"/>
      <c r="CU50" s="24"/>
      <c r="CV50" s="24">
        <f>CV47-CV45</f>
        <v>-26.43000000000029</v>
      </c>
      <c r="CW50" s="24"/>
      <c r="CX50" s="24"/>
      <c r="CY50" s="24">
        <f>CY47-CY45</f>
        <v>240.75</v>
      </c>
      <c r="CZ50" s="24"/>
      <c r="DA50" s="24"/>
      <c r="DB50" s="24">
        <f>DB47-DB45</f>
        <v>-250.39999999999964</v>
      </c>
      <c r="DC50">
        <f t="shared" si="4"/>
        <v>-300.21000000000095</v>
      </c>
      <c r="DD50" s="72">
        <f t="shared" si="5"/>
        <v>-16932.65</v>
      </c>
      <c r="DE50" s="88"/>
      <c r="DF50" s="88"/>
      <c r="DG50" s="88">
        <f>DG47-DG45</f>
        <v>5.869999999999891</v>
      </c>
      <c r="DH50" s="88"/>
      <c r="DI50" s="88"/>
      <c r="DJ50" s="88">
        <f>DJ47-DJ45</f>
        <v>140.39999999999964</v>
      </c>
      <c r="DK50" s="88"/>
      <c r="DL50" s="88"/>
      <c r="DM50" s="88">
        <f>DM47-DM45</f>
        <v>203.16000000000076</v>
      </c>
      <c r="DN50" s="88"/>
      <c r="DO50" s="88"/>
      <c r="DP50" s="88">
        <f>DP47-DP45</f>
        <v>-53.6899999999996</v>
      </c>
      <c r="DQ50" s="88"/>
      <c r="DR50" s="88"/>
      <c r="DS50" s="88">
        <f>DS47-DS45</f>
        <v>-253.94999999999982</v>
      </c>
      <c r="DT50" s="88"/>
      <c r="DU50" s="88"/>
      <c r="DV50" s="88">
        <f>DV47-DV45</f>
        <v>-31.579999999999927</v>
      </c>
      <c r="DW50" s="88"/>
      <c r="DX50" s="88"/>
      <c r="DY50" s="88">
        <f>DY47-DY45</f>
        <v>13.180000000000291</v>
      </c>
      <c r="DZ50" s="88"/>
      <c r="EA50" s="88"/>
      <c r="EB50" s="88">
        <f>EB47-EB45</f>
        <v>-110.25999999999931</v>
      </c>
      <c r="EC50" s="88"/>
      <c r="ED50" s="88"/>
      <c r="EE50" s="88">
        <f>EE47-EE45</f>
        <v>119.43000000000029</v>
      </c>
      <c r="EF50" s="88"/>
      <c r="EG50" s="88"/>
      <c r="EH50" s="88">
        <f>EH47-EH45</f>
        <v>57.75999999999931</v>
      </c>
      <c r="EI50" s="88"/>
      <c r="EJ50" s="88"/>
      <c r="EK50" s="88">
        <f>EK47-EK45</f>
        <v>69.14999999999964</v>
      </c>
      <c r="EL50" s="88"/>
      <c r="EM50" s="88"/>
      <c r="EN50" s="88">
        <f>EN47-EN45</f>
        <v>34.68000000000029</v>
      </c>
      <c r="EO50" s="86">
        <f t="shared" si="11"/>
        <v>194.15000000000146</v>
      </c>
      <c r="EP50" s="86">
        <f t="shared" si="12"/>
        <v>-16738.5</v>
      </c>
      <c r="EQ50" s="88"/>
      <c r="ER50" s="88"/>
      <c r="ES50" s="88">
        <f>ES47-ES45</f>
        <v>-1102.71</v>
      </c>
      <c r="ET50" s="88"/>
      <c r="EU50" s="88"/>
      <c r="EV50" s="88">
        <f>EV47-EV45</f>
        <v>-434.8000000000002</v>
      </c>
      <c r="EW50" s="88"/>
      <c r="EX50" s="88"/>
      <c r="EY50" s="88">
        <f>EY47-EY45</f>
        <v>-37.93000000000029</v>
      </c>
      <c r="EZ50" s="88"/>
      <c r="FA50" s="88"/>
      <c r="FB50" s="88">
        <f>FB47-FB45</f>
        <v>-295.64999999999964</v>
      </c>
      <c r="FC50" s="88"/>
      <c r="FD50" s="88"/>
      <c r="FE50" s="88">
        <f>FE47-FE45</f>
        <v>-291.25</v>
      </c>
      <c r="FF50" s="88"/>
      <c r="FG50" s="88"/>
      <c r="FH50" s="88">
        <f>FH47-FH45</f>
        <v>671.9400000000005</v>
      </c>
      <c r="FI50" s="88"/>
      <c r="FJ50" s="88"/>
      <c r="FK50" s="88">
        <f>FK47-FK45</f>
        <v>-180.35999999999967</v>
      </c>
      <c r="FL50" s="88"/>
      <c r="FM50" s="88"/>
      <c r="FN50" s="88">
        <f>FN47-FN45</f>
        <v>6.390000000000327</v>
      </c>
      <c r="FO50" s="88"/>
      <c r="FP50" s="88"/>
      <c r="FQ50" s="88">
        <f>FQ47-FQ45</f>
        <v>-100.27999999999975</v>
      </c>
      <c r="FR50" s="104"/>
      <c r="FS50" s="104"/>
      <c r="FT50" s="88">
        <f>FT47-FT45</f>
        <v>701.7600000000002</v>
      </c>
      <c r="FU50" s="104"/>
      <c r="FV50" s="104"/>
      <c r="FW50" s="88">
        <f>FW47-FW45</f>
        <v>-54.220000000000255</v>
      </c>
      <c r="FX50" s="104"/>
      <c r="FY50" s="104"/>
      <c r="FZ50" s="88">
        <f>FZ47-FZ45</f>
        <v>-229.90999999999985</v>
      </c>
      <c r="GA50" s="16">
        <f t="shared" si="10"/>
        <v>-1347.0199999999986</v>
      </c>
    </row>
    <row r="51" spans="1:183" s="6" customFormat="1" ht="18.75" customHeight="1">
      <c r="A51" s="3" t="s">
        <v>45</v>
      </c>
      <c r="B51" s="4"/>
      <c r="C51" s="7">
        <f>C41+C48</f>
        <v>-4170.460000000001</v>
      </c>
      <c r="D51" s="7">
        <f aca="true" t="shared" si="34" ref="D51:Q51">D41+D48</f>
        <v>0</v>
      </c>
      <c r="E51" s="7">
        <f t="shared" si="34"/>
        <v>-4282.220000000002</v>
      </c>
      <c r="F51" s="7">
        <f t="shared" si="34"/>
        <v>0</v>
      </c>
      <c r="G51" s="7">
        <f t="shared" si="34"/>
        <v>-5883.0700000000015</v>
      </c>
      <c r="H51" s="7">
        <f t="shared" si="34"/>
        <v>0</v>
      </c>
      <c r="I51" s="7">
        <f t="shared" si="34"/>
        <v>-5914.449999999999</v>
      </c>
      <c r="J51" s="7">
        <f t="shared" si="34"/>
        <v>0</v>
      </c>
      <c r="K51" s="7">
        <f t="shared" si="34"/>
        <v>-6261.200000000001</v>
      </c>
      <c r="L51" s="7">
        <f t="shared" si="34"/>
        <v>0</v>
      </c>
      <c r="M51" s="7">
        <f t="shared" si="34"/>
        <v>-8089.359999999999</v>
      </c>
      <c r="N51" s="7">
        <f t="shared" si="34"/>
        <v>0</v>
      </c>
      <c r="O51" s="7">
        <f t="shared" si="34"/>
        <v>-2366.720000000002</v>
      </c>
      <c r="P51" s="7">
        <f t="shared" si="34"/>
        <v>0</v>
      </c>
      <c r="Q51" s="7">
        <f t="shared" si="34"/>
        <v>-4355.290000000001</v>
      </c>
      <c r="R51" s="5"/>
      <c r="S51" s="15">
        <f t="shared" si="23"/>
        <v>-41322.770000000004</v>
      </c>
      <c r="T51" s="24"/>
      <c r="U51" s="24"/>
      <c r="V51" s="24">
        <f>V41+V48</f>
        <v>2143.3599999999997</v>
      </c>
      <c r="W51" s="24">
        <f aca="true" t="shared" si="35" ref="W51:AL51">W41+W48</f>
        <v>0</v>
      </c>
      <c r="X51" s="24">
        <f t="shared" si="35"/>
        <v>0</v>
      </c>
      <c r="Y51" s="24">
        <f t="shared" si="35"/>
        <v>10441.390000000003</v>
      </c>
      <c r="Z51" s="24">
        <f t="shared" si="35"/>
        <v>0</v>
      </c>
      <c r="AA51" s="24">
        <f t="shared" si="35"/>
        <v>0</v>
      </c>
      <c r="AB51" s="24">
        <f t="shared" si="35"/>
        <v>2486.3200000000006</v>
      </c>
      <c r="AC51" s="24">
        <f t="shared" si="35"/>
        <v>0</v>
      </c>
      <c r="AD51" s="24">
        <f t="shared" si="35"/>
        <v>0</v>
      </c>
      <c r="AE51" s="24">
        <f t="shared" si="35"/>
        <v>7630.700000000003</v>
      </c>
      <c r="AF51" s="42">
        <f t="shared" si="1"/>
        <v>-18621</v>
      </c>
      <c r="AG51" s="24">
        <f t="shared" si="35"/>
        <v>0</v>
      </c>
      <c r="AH51" s="24">
        <f t="shared" si="35"/>
        <v>0</v>
      </c>
      <c r="AI51" s="24">
        <f t="shared" si="35"/>
        <v>10678.680000000002</v>
      </c>
      <c r="AJ51" s="24">
        <f t="shared" si="35"/>
        <v>0</v>
      </c>
      <c r="AK51" s="24">
        <f t="shared" si="35"/>
        <v>0</v>
      </c>
      <c r="AL51" s="24">
        <f t="shared" si="35"/>
        <v>10834.36</v>
      </c>
      <c r="AM51" s="24"/>
      <c r="AN51" s="24"/>
      <c r="AO51" s="24">
        <f>AO41+AO48</f>
        <v>-665.9999999999986</v>
      </c>
      <c r="AP51" s="24">
        <f aca="true" t="shared" si="36" ref="AP51:AU51">AP41+AP48</f>
        <v>0</v>
      </c>
      <c r="AQ51" s="24">
        <f t="shared" si="36"/>
        <v>0</v>
      </c>
      <c r="AR51" s="24">
        <f t="shared" si="36"/>
        <v>2830.1900000000032</v>
      </c>
      <c r="AS51" s="24">
        <f t="shared" si="36"/>
        <v>0</v>
      </c>
      <c r="AT51" s="24">
        <f t="shared" si="36"/>
        <v>0</v>
      </c>
      <c r="AU51" s="24">
        <f t="shared" si="36"/>
        <v>-4799.539999999999</v>
      </c>
      <c r="AV51" s="24"/>
      <c r="AW51" s="24"/>
      <c r="AX51" s="24">
        <f>AX41+AX48</f>
        <v>2086.4300000000017</v>
      </c>
      <c r="AY51" s="24">
        <f aca="true" t="shared" si="37" ref="AY51:BD51">AY41+AY48</f>
        <v>0</v>
      </c>
      <c r="AZ51" s="24">
        <f t="shared" si="37"/>
        <v>0</v>
      </c>
      <c r="BA51" s="24">
        <f t="shared" si="37"/>
        <v>409.0699999999997</v>
      </c>
      <c r="BB51" s="24">
        <f t="shared" si="37"/>
        <v>0</v>
      </c>
      <c r="BC51" s="24">
        <f t="shared" si="37"/>
        <v>0</v>
      </c>
      <c r="BD51" s="24">
        <f t="shared" si="37"/>
        <v>-6078.740000000001</v>
      </c>
      <c r="BE51" s="24">
        <f aca="true" t="shared" si="38" ref="BE51:BM51">BE41+BE48</f>
        <v>0</v>
      </c>
      <c r="BF51" s="24">
        <f t="shared" si="38"/>
        <v>0</v>
      </c>
      <c r="BG51" s="24">
        <f t="shared" si="38"/>
        <v>4020.0500000000025</v>
      </c>
      <c r="BH51" s="24">
        <f t="shared" si="38"/>
        <v>0</v>
      </c>
      <c r="BI51" s="24">
        <f t="shared" si="38"/>
        <v>0</v>
      </c>
      <c r="BJ51" s="24">
        <f t="shared" si="38"/>
        <v>1869.980000000001</v>
      </c>
      <c r="BK51" s="24">
        <f t="shared" si="38"/>
        <v>0</v>
      </c>
      <c r="BL51" s="24">
        <f t="shared" si="38"/>
        <v>0</v>
      </c>
      <c r="BM51" s="24">
        <f t="shared" si="38"/>
        <v>-1152.8199999999997</v>
      </c>
      <c r="BN51" s="24">
        <f>BN41+BN48</f>
        <v>0</v>
      </c>
      <c r="BO51" s="24">
        <f>BO41+BO48</f>
        <v>0</v>
      </c>
      <c r="BP51" s="24">
        <f>BP41+BP48</f>
        <v>-1156.6300000000006</v>
      </c>
      <c r="BQ51" s="42">
        <f t="shared" si="2"/>
        <v>18875.030000000002</v>
      </c>
      <c r="BR51" s="42">
        <f t="shared" si="3"/>
        <v>254.03000000000247</v>
      </c>
      <c r="BS51" s="24"/>
      <c r="BT51" s="24"/>
      <c r="BU51" s="24">
        <f>BU41+BU48</f>
        <v>6773.169999999997</v>
      </c>
      <c r="BV51" s="24"/>
      <c r="BW51" s="24"/>
      <c r="BX51" s="24">
        <f>BX41+BX48</f>
        <v>-2039.5199999999986</v>
      </c>
      <c r="BY51" s="24"/>
      <c r="BZ51" s="24"/>
      <c r="CA51" s="24">
        <f>CA41+CA48</f>
        <v>505.7400000000007</v>
      </c>
      <c r="CB51" s="24"/>
      <c r="CC51" s="24"/>
      <c r="CD51" s="24">
        <f>CD41+CD48</f>
        <v>-14.470000000000255</v>
      </c>
      <c r="CE51" s="24"/>
      <c r="CF51" s="24"/>
      <c r="CG51" s="24">
        <f>CG41+CG48</f>
        <v>1406.0100000000011</v>
      </c>
      <c r="CH51" s="24"/>
      <c r="CI51" s="24"/>
      <c r="CJ51" s="24">
        <f>CJ41+CJ48</f>
        <v>-1694.810000000005</v>
      </c>
      <c r="CK51" s="24"/>
      <c r="CL51" s="24"/>
      <c r="CM51" s="24">
        <f>CM41+CM48</f>
        <v>1168.38</v>
      </c>
      <c r="CN51" s="24"/>
      <c r="CO51" s="24"/>
      <c r="CP51" s="24">
        <f>CP41+CP48</f>
        <v>-5657.230000000003</v>
      </c>
      <c r="CQ51" s="24"/>
      <c r="CR51" s="24"/>
      <c r="CS51" s="24">
        <f>CS41+CS48</f>
        <v>1732.4899999999989</v>
      </c>
      <c r="CT51" s="24"/>
      <c r="CU51" s="24"/>
      <c r="CV51" s="24">
        <f>CV41+CV48</f>
        <v>1018.0099999999948</v>
      </c>
      <c r="CW51" s="24"/>
      <c r="CX51" s="24"/>
      <c r="CY51" s="24">
        <f>CY41+CY48</f>
        <v>-588.3500000000058</v>
      </c>
      <c r="CZ51" s="24"/>
      <c r="DA51" s="24"/>
      <c r="DB51" s="24">
        <f>DB41+DB48</f>
        <v>1840.8399999999947</v>
      </c>
      <c r="DC51">
        <f t="shared" si="4"/>
        <v>4450.259999999975</v>
      </c>
      <c r="DD51" s="72">
        <f t="shared" si="5"/>
        <v>4704.289999999977</v>
      </c>
      <c r="DE51" s="88"/>
      <c r="DF51" s="88"/>
      <c r="DG51" s="88">
        <f>DG41+DG48</f>
        <v>7763.909999999999</v>
      </c>
      <c r="DH51" s="88"/>
      <c r="DI51" s="88"/>
      <c r="DJ51" s="88">
        <f>DJ41+DJ48</f>
        <v>-178.0300000000043</v>
      </c>
      <c r="DK51" s="88"/>
      <c r="DL51" s="88"/>
      <c r="DM51" s="88">
        <f>DM41+DM48</f>
        <v>1106.7699999999923</v>
      </c>
      <c r="DN51" s="88"/>
      <c r="DO51" s="88"/>
      <c r="DP51" s="88">
        <f>DP41+DP48</f>
        <v>697.9399999999996</v>
      </c>
      <c r="DQ51" s="88"/>
      <c r="DR51" s="88"/>
      <c r="DS51" s="88">
        <f>DS41+DS48</f>
        <v>2748.559999999993</v>
      </c>
      <c r="DT51" s="88"/>
      <c r="DU51" s="88"/>
      <c r="DV51" s="88">
        <f>DV41+DV48</f>
        <v>-5741.6300000000065</v>
      </c>
      <c r="DW51" s="88"/>
      <c r="DX51" s="88"/>
      <c r="DY51" s="88">
        <f>DY41+DY48</f>
        <v>392.1499999999942</v>
      </c>
      <c r="DZ51" s="88"/>
      <c r="EA51" s="88"/>
      <c r="EB51" s="88">
        <f>EB41+EB48</f>
        <v>2548.829999999999</v>
      </c>
      <c r="EC51" s="88"/>
      <c r="ED51" s="88"/>
      <c r="EE51" s="88">
        <f>EE41+EE48</f>
        <v>120.86999999999534</v>
      </c>
      <c r="EF51" s="88"/>
      <c r="EG51" s="88"/>
      <c r="EH51" s="88">
        <f>EH41+EH48</f>
        <v>541.8999999999969</v>
      </c>
      <c r="EI51" s="88"/>
      <c r="EJ51" s="88"/>
      <c r="EK51" s="88">
        <f>EK41+EK48</f>
        <v>-411.3000000000011</v>
      </c>
      <c r="EL51" s="88"/>
      <c r="EM51" s="88"/>
      <c r="EN51" s="88">
        <f>EN41+EN48</f>
        <v>-2374.9400000000023</v>
      </c>
      <c r="EO51" s="86">
        <f t="shared" si="11"/>
        <v>7215.029999999957</v>
      </c>
      <c r="EP51" s="86">
        <f t="shared" si="12"/>
        <v>11919.319999999934</v>
      </c>
      <c r="EQ51" s="88"/>
      <c r="ER51" s="88"/>
      <c r="ES51" s="88">
        <f>ES41+ES48</f>
        <v>3354.5099999999957</v>
      </c>
      <c r="ET51" s="88"/>
      <c r="EU51" s="88"/>
      <c r="EV51" s="88">
        <f>EV41+EV48</f>
        <v>1941.529999999996</v>
      </c>
      <c r="EW51" s="88"/>
      <c r="EX51" s="88"/>
      <c r="EY51" s="88">
        <f>EY41+EY48</f>
        <v>-6408.609999999993</v>
      </c>
      <c r="EZ51" s="88"/>
      <c r="FA51" s="88"/>
      <c r="FB51" s="88">
        <f>FB41+FB48</f>
        <v>7285.270000000002</v>
      </c>
      <c r="FC51" s="88"/>
      <c r="FD51" s="88"/>
      <c r="FE51" s="88">
        <f>FE41+FE48</f>
        <v>2838.1200000000026</v>
      </c>
      <c r="FF51" s="88"/>
      <c r="FG51" s="88"/>
      <c r="FH51" s="88">
        <f>FH41+FH48</f>
        <v>-3282.9699999999993</v>
      </c>
      <c r="FI51" s="88"/>
      <c r="FJ51" s="88"/>
      <c r="FK51" s="88">
        <f>FK41+FK48</f>
        <v>1664.5100000000011</v>
      </c>
      <c r="FL51" s="88"/>
      <c r="FM51" s="88"/>
      <c r="FN51" s="88">
        <f>FN41+FN48</f>
        <v>220.53999999999996</v>
      </c>
      <c r="FO51" s="88"/>
      <c r="FP51" s="88"/>
      <c r="FQ51" s="88">
        <f>FQ41+FQ48</f>
        <v>643.1600000000044</v>
      </c>
      <c r="FR51" s="5"/>
      <c r="FS51" s="5"/>
      <c r="FT51" s="88">
        <f>FT41+FT48</f>
        <v>-6163.4</v>
      </c>
      <c r="FU51" s="5"/>
      <c r="FV51" s="5"/>
      <c r="FW51" s="88">
        <f>FW41+FW48</f>
        <v>533.2400000000043</v>
      </c>
      <c r="FX51" s="5"/>
      <c r="FY51" s="5"/>
      <c r="FZ51" s="88">
        <f>FZ41+FZ48</f>
        <v>2104.91</v>
      </c>
      <c r="GA51" s="16">
        <f t="shared" si="10"/>
        <v>4730.810000000013</v>
      </c>
    </row>
    <row r="52" spans="1:183" s="6" customFormat="1" ht="24">
      <c r="A52" s="3" t="s">
        <v>48</v>
      </c>
      <c r="B52" s="4"/>
      <c r="C52" s="7" t="e">
        <f>C43+C50</f>
        <v>#REF!</v>
      </c>
      <c r="D52" s="7">
        <f aca="true" t="shared" si="39" ref="D52:Q52">D43+D50</f>
        <v>0</v>
      </c>
      <c r="E52" s="7" t="e">
        <f t="shared" si="39"/>
        <v>#REF!</v>
      </c>
      <c r="F52" s="7">
        <f t="shared" si="39"/>
        <v>0</v>
      </c>
      <c r="G52" s="7" t="e">
        <f t="shared" si="39"/>
        <v>#REF!</v>
      </c>
      <c r="H52" s="7">
        <f t="shared" si="39"/>
        <v>0</v>
      </c>
      <c r="I52" s="7" t="e">
        <f t="shared" si="39"/>
        <v>#REF!</v>
      </c>
      <c r="J52" s="7">
        <f t="shared" si="39"/>
        <v>0</v>
      </c>
      <c r="K52" s="7" t="e">
        <f t="shared" si="39"/>
        <v>#REF!</v>
      </c>
      <c r="L52" s="7">
        <f t="shared" si="39"/>
        <v>0</v>
      </c>
      <c r="M52" s="7" t="e">
        <f t="shared" si="39"/>
        <v>#REF!</v>
      </c>
      <c r="N52" s="7">
        <f t="shared" si="39"/>
        <v>0</v>
      </c>
      <c r="O52" s="7" t="e">
        <f t="shared" si="39"/>
        <v>#REF!</v>
      </c>
      <c r="P52" s="7">
        <f t="shared" si="39"/>
        <v>0</v>
      </c>
      <c r="Q52" s="7" t="e">
        <f t="shared" si="39"/>
        <v>#REF!</v>
      </c>
      <c r="R52" s="5"/>
      <c r="S52" s="15" t="e">
        <f t="shared" si="23"/>
        <v>#REF!</v>
      </c>
      <c r="T52" s="24"/>
      <c r="U52" s="24"/>
      <c r="V52" s="24">
        <f>V43+V50</f>
        <v>454.7399999999934</v>
      </c>
      <c r="W52" s="24">
        <f aca="true" t="shared" si="40" ref="W52:AL52">W43+W50</f>
        <v>0</v>
      </c>
      <c r="X52" s="24">
        <f t="shared" si="40"/>
        <v>0</v>
      </c>
      <c r="Y52" s="24">
        <f t="shared" si="40"/>
        <v>-6598.790000000002</v>
      </c>
      <c r="Z52" s="24">
        <f t="shared" si="40"/>
        <v>0</v>
      </c>
      <c r="AA52" s="24">
        <f t="shared" si="40"/>
        <v>0</v>
      </c>
      <c r="AB52" s="24">
        <f t="shared" si="40"/>
        <v>-2236.569999999999</v>
      </c>
      <c r="AC52" s="24">
        <f t="shared" si="40"/>
        <v>0</v>
      </c>
      <c r="AD52" s="24">
        <f t="shared" si="40"/>
        <v>0</v>
      </c>
      <c r="AE52" s="24">
        <f t="shared" si="40"/>
        <v>-2637.4057142857123</v>
      </c>
      <c r="AF52" s="42" t="e">
        <f t="shared" si="1"/>
        <v>#REF!</v>
      </c>
      <c r="AG52" s="24">
        <f t="shared" si="40"/>
        <v>0</v>
      </c>
      <c r="AH52" s="24">
        <f t="shared" si="40"/>
        <v>0</v>
      </c>
      <c r="AI52" s="24">
        <f t="shared" si="40"/>
        <v>-1979.1137777777744</v>
      </c>
      <c r="AJ52" s="24">
        <f t="shared" si="40"/>
        <v>0</v>
      </c>
      <c r="AK52" s="24">
        <f t="shared" si="40"/>
        <v>0</v>
      </c>
      <c r="AL52" s="24">
        <f t="shared" si="40"/>
        <v>-9994.89</v>
      </c>
      <c r="AM52" s="24"/>
      <c r="AN52" s="24"/>
      <c r="AO52" s="24">
        <f>AO43+AO50</f>
        <v>-2293.860000000013</v>
      </c>
      <c r="AP52" s="24">
        <f aca="true" t="shared" si="41" ref="AP52:AU52">AP43+AP50</f>
        <v>0</v>
      </c>
      <c r="AQ52" s="24">
        <f t="shared" si="41"/>
        <v>0</v>
      </c>
      <c r="AR52" s="24">
        <f t="shared" si="41"/>
        <v>4782.789999999996</v>
      </c>
      <c r="AS52" s="24">
        <f t="shared" si="41"/>
        <v>0</v>
      </c>
      <c r="AT52" s="24">
        <f t="shared" si="41"/>
        <v>0</v>
      </c>
      <c r="AU52" s="24">
        <f t="shared" si="41"/>
        <v>7913.6</v>
      </c>
      <c r="AV52" s="24"/>
      <c r="AW52" s="24"/>
      <c r="AX52" s="24">
        <f>AX43+AX50</f>
        <v>5246.01</v>
      </c>
      <c r="AY52" s="24">
        <f aca="true" t="shared" si="42" ref="AY52:BD52">AY43+AY50</f>
        <v>0</v>
      </c>
      <c r="AZ52" s="24">
        <f t="shared" si="42"/>
        <v>0</v>
      </c>
      <c r="BA52" s="24">
        <f t="shared" si="42"/>
        <v>9056.090000000004</v>
      </c>
      <c r="BB52" s="24">
        <f t="shared" si="42"/>
        <v>0</v>
      </c>
      <c r="BC52" s="24">
        <f t="shared" si="42"/>
        <v>0</v>
      </c>
      <c r="BD52" s="24">
        <f t="shared" si="42"/>
        <v>-2229.7200000000093</v>
      </c>
      <c r="BE52" s="24">
        <f aca="true" t="shared" si="43" ref="BE52:BM52">BE43+BE50</f>
        <v>0</v>
      </c>
      <c r="BF52" s="24">
        <f t="shared" si="43"/>
        <v>0</v>
      </c>
      <c r="BG52" s="24">
        <f t="shared" si="43"/>
        <v>4075.939999999999</v>
      </c>
      <c r="BH52" s="24">
        <f t="shared" si="43"/>
        <v>0</v>
      </c>
      <c r="BI52" s="24">
        <f t="shared" si="43"/>
        <v>0</v>
      </c>
      <c r="BJ52" s="24">
        <f t="shared" si="43"/>
        <v>2697.600000000001</v>
      </c>
      <c r="BK52" s="24">
        <f t="shared" si="43"/>
        <v>0</v>
      </c>
      <c r="BL52" s="24">
        <f t="shared" si="43"/>
        <v>0</v>
      </c>
      <c r="BM52" s="24">
        <f t="shared" si="43"/>
        <v>10803.110000000004</v>
      </c>
      <c r="BN52" s="24">
        <f>BN43+BN50</f>
        <v>0</v>
      </c>
      <c r="BO52" s="24">
        <f>BO43+BO50</f>
        <v>0</v>
      </c>
      <c r="BP52" s="24">
        <f>BP43+BP50</f>
        <v>8680.600000000002</v>
      </c>
      <c r="BQ52" s="42">
        <f t="shared" si="2"/>
        <v>36758.15622222221</v>
      </c>
      <c r="BR52" s="42" t="e">
        <f t="shared" si="3"/>
        <v>#REF!</v>
      </c>
      <c r="BS52" s="24"/>
      <c r="BT52" s="24"/>
      <c r="BU52" s="24">
        <f>BU43+BU50</f>
        <v>1174.5999999999995</v>
      </c>
      <c r="BV52" s="24"/>
      <c r="BW52" s="24"/>
      <c r="BX52" s="24">
        <f>BX43+BX50</f>
        <v>2902.369999999997</v>
      </c>
      <c r="BY52" s="24"/>
      <c r="BZ52" s="24"/>
      <c r="CA52" s="24">
        <f>CA43+CA50</f>
        <v>-17721.770000000008</v>
      </c>
      <c r="CB52" s="24"/>
      <c r="CC52" s="24"/>
      <c r="CD52" s="24">
        <f>CD43+CD50</f>
        <v>2628.949999999996</v>
      </c>
      <c r="CE52" s="24"/>
      <c r="CF52" s="24"/>
      <c r="CG52" s="24">
        <f>CG43+CG50</f>
        <v>6993.4199999999955</v>
      </c>
      <c r="CH52" s="24"/>
      <c r="CI52" s="24"/>
      <c r="CJ52" s="24">
        <f>CJ43+CJ50</f>
        <v>-12578.890000000007</v>
      </c>
      <c r="CK52" s="24"/>
      <c r="CL52" s="24"/>
      <c r="CM52" s="24">
        <f>CM43+CM50</f>
        <v>4694.449999999998</v>
      </c>
      <c r="CN52" s="24"/>
      <c r="CO52" s="24"/>
      <c r="CP52" s="24">
        <f>CP43+CP50</f>
        <v>12041</v>
      </c>
      <c r="CQ52" s="24"/>
      <c r="CR52" s="24"/>
      <c r="CS52" s="24">
        <f>CS43+CS50</f>
        <v>-4480.919999999999</v>
      </c>
      <c r="CT52" s="24"/>
      <c r="CU52" s="24"/>
      <c r="CV52" s="24">
        <f>CV43+CV50</f>
        <v>6479.630000000005</v>
      </c>
      <c r="CW52" s="24"/>
      <c r="CX52" s="24"/>
      <c r="CY52" s="24">
        <f>CY43+CY50</f>
        <v>8181.630000000005</v>
      </c>
      <c r="CZ52" s="24"/>
      <c r="DA52" s="24"/>
      <c r="DB52" s="24">
        <f>DB43+DB50</f>
        <v>4761.700000000006</v>
      </c>
      <c r="DC52">
        <f t="shared" si="4"/>
        <v>15076.169999999987</v>
      </c>
      <c r="DD52" s="72" t="e">
        <f t="shared" si="5"/>
        <v>#REF!</v>
      </c>
      <c r="DE52" s="88"/>
      <c r="DF52" s="88"/>
      <c r="DG52" s="88">
        <f>DG43+DG50</f>
        <v>-7665.970000000004</v>
      </c>
      <c r="DH52" s="88"/>
      <c r="DI52" s="88"/>
      <c r="DJ52" s="88">
        <f>DJ43+DJ50</f>
        <v>9091.47</v>
      </c>
      <c r="DK52" s="88"/>
      <c r="DL52" s="88"/>
      <c r="DM52" s="88">
        <f>DM43+DM50</f>
        <v>14590.530000000002</v>
      </c>
      <c r="DN52" s="88"/>
      <c r="DO52" s="88"/>
      <c r="DP52" s="88">
        <f>DP43+DP50</f>
        <v>11077.73</v>
      </c>
      <c r="DQ52" s="88"/>
      <c r="DR52" s="88"/>
      <c r="DS52" s="88">
        <f>DS43+DS50</f>
        <v>2487.180000000005</v>
      </c>
      <c r="DT52" s="88"/>
      <c r="DU52" s="88"/>
      <c r="DV52" s="88">
        <f>DV43+DV50</f>
        <v>-5548.419999999996</v>
      </c>
      <c r="DW52" s="88"/>
      <c r="DX52" s="88"/>
      <c r="DY52" s="88">
        <f>DY43+DY50</f>
        <v>10922.14</v>
      </c>
      <c r="DZ52" s="88"/>
      <c r="EA52" s="88"/>
      <c r="EB52" s="88">
        <f>EB43+EB50</f>
        <v>12236.809999999994</v>
      </c>
      <c r="EC52" s="88"/>
      <c r="ED52" s="88"/>
      <c r="EE52" s="88">
        <f>EE43+EE50</f>
        <v>7448.850000000006</v>
      </c>
      <c r="EF52" s="88"/>
      <c r="EG52" s="88"/>
      <c r="EH52" s="88">
        <f>EH43+EH50</f>
        <v>9616.159999999993</v>
      </c>
      <c r="EI52" s="88"/>
      <c r="EJ52" s="88"/>
      <c r="EK52" s="88">
        <f>EK43+EK50</f>
        <v>14961.709999999997</v>
      </c>
      <c r="EL52" s="88"/>
      <c r="EM52" s="88"/>
      <c r="EN52" s="88">
        <f>EN43+EN50</f>
        <v>12346.799999999996</v>
      </c>
      <c r="EO52" s="86">
        <f t="shared" si="11"/>
        <v>91564.98999999999</v>
      </c>
      <c r="EP52" s="86" t="e">
        <f t="shared" si="12"/>
        <v>#REF!</v>
      </c>
      <c r="EQ52" s="88"/>
      <c r="ER52" s="88"/>
      <c r="ES52" s="88">
        <f>ES43+ES50</f>
        <v>-2224.1100000000088</v>
      </c>
      <c r="ET52" s="88"/>
      <c r="EU52" s="88"/>
      <c r="EV52" s="88">
        <f>EV43+EV50</f>
        <v>9290.899999999998</v>
      </c>
      <c r="EW52" s="88"/>
      <c r="EX52" s="88"/>
      <c r="EY52" s="88">
        <f>EY43+EY50</f>
        <v>-54789.94000000001</v>
      </c>
      <c r="EZ52" s="88"/>
      <c r="FA52" s="88"/>
      <c r="FB52" s="88">
        <f>FB43+FB50</f>
        <v>-9865.169999999996</v>
      </c>
      <c r="FC52" s="88"/>
      <c r="FD52" s="88"/>
      <c r="FE52" s="88">
        <f>FE43+FE50</f>
        <v>2435.959999999999</v>
      </c>
      <c r="FF52" s="88"/>
      <c r="FG52" s="88"/>
      <c r="FH52" s="88">
        <f>FH43+FH50</f>
        <v>13347.33</v>
      </c>
      <c r="FI52" s="88"/>
      <c r="FJ52" s="88"/>
      <c r="FK52" s="88">
        <f>FK43+FK50</f>
        <v>4295.760000000003</v>
      </c>
      <c r="FL52" s="88"/>
      <c r="FM52" s="88"/>
      <c r="FN52" s="88">
        <f>FN43+FN50</f>
        <v>8801.739999999998</v>
      </c>
      <c r="FO52" s="88"/>
      <c r="FP52" s="88"/>
      <c r="FQ52" s="88">
        <f>FQ43+FQ50</f>
        <v>-7799.830000000003</v>
      </c>
      <c r="FR52" s="5"/>
      <c r="FS52" s="5"/>
      <c r="FT52" s="88">
        <f>FT43+FT50</f>
        <v>5338.029999999997</v>
      </c>
      <c r="FU52" s="5"/>
      <c r="FV52" s="5"/>
      <c r="FW52" s="88">
        <f>FW43+FW50</f>
        <v>-55446.44</v>
      </c>
      <c r="FX52" s="5"/>
      <c r="FY52" s="5"/>
      <c r="FZ52" s="88">
        <f>FZ43+FZ50</f>
        <v>-9605.630000000001</v>
      </c>
      <c r="GA52" s="146">
        <f t="shared" si="10"/>
        <v>-96221.40000000002</v>
      </c>
    </row>
    <row r="53" spans="20:182" ht="12.75">
      <c r="T53" s="39"/>
      <c r="U53" s="39"/>
      <c r="V53" s="60" t="e">
        <f>S52+V52</f>
        <v>#REF!</v>
      </c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T53" s="73"/>
      <c r="FW53" s="73"/>
      <c r="FZ53" s="89"/>
    </row>
    <row r="54" spans="20:182" ht="12.75"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60" t="e">
        <f>BD52+BA52+AX52+AU52+AR52+AO52+AL52+AI52+AE52+AB52+Y52+V52+S52</f>
        <v>#REF!</v>
      </c>
      <c r="BE54" s="39"/>
      <c r="BF54" s="39"/>
      <c r="BG54" s="60"/>
      <c r="BH54" s="39"/>
      <c r="BI54" s="39"/>
      <c r="BJ54" s="60" t="e">
        <f>BD54+BG52+BJ52</f>
        <v>#REF!</v>
      </c>
      <c r="BK54" s="39"/>
      <c r="BL54" s="39"/>
      <c r="BM54" s="60" t="e">
        <f>BJ54+BM52</f>
        <v>#REF!</v>
      </c>
      <c r="BN54" s="39"/>
      <c r="BO54" s="39"/>
      <c r="BP54" s="60" t="e">
        <f>BM54+BP52</f>
        <v>#REF!</v>
      </c>
      <c r="BS54" s="39"/>
      <c r="BT54" s="39"/>
      <c r="BU54" s="60" t="e">
        <f>BR52+BU52</f>
        <v>#REF!</v>
      </c>
      <c r="BV54" s="39"/>
      <c r="BW54" s="39"/>
      <c r="BX54" s="60" t="e">
        <f>BU54+BX52</f>
        <v>#REF!</v>
      </c>
      <c r="BY54" s="39"/>
      <c r="BZ54" s="39"/>
      <c r="CA54" s="60" t="e">
        <f>BX54+CA52</f>
        <v>#REF!</v>
      </c>
      <c r="CB54" s="39"/>
      <c r="CC54" s="39"/>
      <c r="CD54" s="60" t="e">
        <f>CA54+CD52</f>
        <v>#REF!</v>
      </c>
      <c r="CE54" s="39"/>
      <c r="CF54" s="39"/>
      <c r="CG54" s="60" t="e">
        <f>CD54+CG52</f>
        <v>#REF!</v>
      </c>
      <c r="CH54" s="39"/>
      <c r="CI54" s="39"/>
      <c r="CJ54" s="60" t="e">
        <f>CG54+CJ52</f>
        <v>#REF!</v>
      </c>
      <c r="CK54" s="39"/>
      <c r="CL54" s="39"/>
      <c r="CM54" s="60" t="e">
        <f>CJ54+CM52</f>
        <v>#REF!</v>
      </c>
      <c r="CN54" s="39"/>
      <c r="CO54" s="39"/>
      <c r="CP54" s="60" t="e">
        <f>CM54+CP52</f>
        <v>#REF!</v>
      </c>
      <c r="CQ54" s="39"/>
      <c r="CR54" s="39"/>
      <c r="CS54" s="60" t="e">
        <f>CP54+CS52</f>
        <v>#REF!</v>
      </c>
      <c r="CT54" s="39"/>
      <c r="CU54" s="39"/>
      <c r="CV54" s="60" t="e">
        <f>CS54+CV52</f>
        <v>#REF!</v>
      </c>
      <c r="CW54" s="39"/>
      <c r="CX54" s="39"/>
      <c r="CY54" s="60" t="e">
        <f>CV54+CY52</f>
        <v>#REF!</v>
      </c>
      <c r="CZ54" s="39"/>
      <c r="DA54" s="39"/>
      <c r="DB54" s="60" t="e">
        <f>CY54+DB52</f>
        <v>#REF!</v>
      </c>
      <c r="DE54" s="73"/>
      <c r="DF54" s="73"/>
      <c r="DG54" s="89" t="e">
        <f>DD52+DG52</f>
        <v>#REF!</v>
      </c>
      <c r="DH54" s="73"/>
      <c r="DI54" s="73"/>
      <c r="DJ54" s="89" t="e">
        <f>DG54+DJ52</f>
        <v>#REF!</v>
      </c>
      <c r="DK54" s="73"/>
      <c r="DL54" s="73"/>
      <c r="DM54" s="89" t="e">
        <f>DJ54+DM52</f>
        <v>#REF!</v>
      </c>
      <c r="DN54" s="73"/>
      <c r="DO54" s="73"/>
      <c r="DP54" s="89" t="e">
        <f>DM54+DP52</f>
        <v>#REF!</v>
      </c>
      <c r="DQ54" s="73"/>
      <c r="DR54" s="73"/>
      <c r="DS54" s="89" t="e">
        <f>DP54+DS52</f>
        <v>#REF!</v>
      </c>
      <c r="DT54" s="73"/>
      <c r="DU54" s="73"/>
      <c r="DV54" s="89" t="e">
        <f>DS54+DV52</f>
        <v>#REF!</v>
      </c>
      <c r="DW54" s="73"/>
      <c r="DX54" s="73"/>
      <c r="DY54" s="89" t="e">
        <f>DV54+DY52</f>
        <v>#REF!</v>
      </c>
      <c r="DZ54" s="73"/>
      <c r="EA54" s="73"/>
      <c r="EB54" s="89" t="e">
        <f>DY54+EB52</f>
        <v>#REF!</v>
      </c>
      <c r="EC54" s="73"/>
      <c r="ED54" s="73"/>
      <c r="EE54" s="89" t="e">
        <f>EB54+EE52</f>
        <v>#REF!</v>
      </c>
      <c r="EF54" s="73"/>
      <c r="EG54" s="73"/>
      <c r="EH54" s="89" t="e">
        <f>EE54+EH52</f>
        <v>#REF!</v>
      </c>
      <c r="EI54" s="73"/>
      <c r="EJ54" s="73"/>
      <c r="EK54" s="89" t="e">
        <f>EH54+EK52</f>
        <v>#REF!</v>
      </c>
      <c r="EL54" s="73"/>
      <c r="EM54" s="73"/>
      <c r="EN54" s="89" t="e">
        <f>EK54+EN52</f>
        <v>#REF!</v>
      </c>
      <c r="EO54" s="89"/>
      <c r="EP54" s="89"/>
      <c r="EQ54" s="73"/>
      <c r="ER54" s="73"/>
      <c r="ES54" s="89">
        <f>EP57+ES52</f>
        <v>150593.5265079364</v>
      </c>
      <c r="ET54" s="73"/>
      <c r="EU54" s="73"/>
      <c r="EV54" s="89">
        <f>ES57+EV52</f>
        <v>160704.42650793638</v>
      </c>
      <c r="EW54" s="73"/>
      <c r="EX54" s="73"/>
      <c r="EY54" s="89">
        <f>EV57+EY52</f>
        <v>106734.48650793638</v>
      </c>
      <c r="EZ54" s="73"/>
      <c r="FA54" s="73"/>
      <c r="FB54" s="89">
        <f>EY57+FB52</f>
        <v>97689.31650793638</v>
      </c>
      <c r="FC54" s="73"/>
      <c r="FD54" s="73"/>
      <c r="FE54" s="89">
        <f>FB57+FE52</f>
        <v>100945.27650793639</v>
      </c>
      <c r="FF54" s="73"/>
      <c r="FG54" s="73"/>
      <c r="FH54" s="89">
        <f>FE57+FH52</f>
        <v>115112.60650793639</v>
      </c>
      <c r="FI54" s="73"/>
      <c r="FJ54" s="73"/>
      <c r="FK54" s="89">
        <f>FH57+FK52</f>
        <v>120228.3665079364</v>
      </c>
      <c r="FL54" s="73"/>
      <c r="FM54" s="73"/>
      <c r="FN54" s="89">
        <f>FK57+FN52</f>
        <v>129850.1065079364</v>
      </c>
      <c r="FO54" s="73"/>
      <c r="FP54" s="73"/>
      <c r="FQ54" s="89">
        <f>FN57+FQ52</f>
        <v>122870.2765079364</v>
      </c>
      <c r="FS54" s="73"/>
      <c r="FT54" s="89">
        <f>FQ57+FT52</f>
        <v>129028.3065079364</v>
      </c>
      <c r="FV54" s="73"/>
      <c r="FW54" s="89">
        <f>FT57+FW52</f>
        <v>74401.8665079364</v>
      </c>
      <c r="FY54" s="73"/>
      <c r="FZ54" s="89">
        <f>FW57+FZ52</f>
        <v>65616.2365079364</v>
      </c>
    </row>
    <row r="55" spans="20:183" ht="12.75"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60"/>
      <c r="BE55" s="39"/>
      <c r="BF55" s="39"/>
      <c r="BG55" s="60"/>
      <c r="BH55" s="39"/>
      <c r="BI55" s="39"/>
      <c r="BJ55" s="60"/>
      <c r="BK55" s="39"/>
      <c r="BL55" s="39"/>
      <c r="BM55" s="60"/>
      <c r="BN55" s="39"/>
      <c r="BO55" s="39"/>
      <c r="BP55" s="60"/>
      <c r="BS55" s="39"/>
      <c r="BT55" s="39"/>
      <c r="BU55" s="60"/>
      <c r="BV55" s="39"/>
      <c r="BW55" s="39"/>
      <c r="BX55" s="60"/>
      <c r="BY55" s="39"/>
      <c r="BZ55" s="39"/>
      <c r="CA55" s="60"/>
      <c r="CB55" s="39"/>
      <c r="CC55" s="39"/>
      <c r="CD55" s="60"/>
      <c r="CE55" s="39"/>
      <c r="CF55" s="39"/>
      <c r="CG55" s="60"/>
      <c r="CH55" s="39"/>
      <c r="CI55" s="39"/>
      <c r="CJ55" s="60"/>
      <c r="CK55" s="39"/>
      <c r="CL55" s="39"/>
      <c r="CM55" s="60"/>
      <c r="CN55" s="39"/>
      <c r="CO55" s="39"/>
      <c r="CP55" s="60"/>
      <c r="CQ55" s="39"/>
      <c r="CR55" s="39"/>
      <c r="CS55" s="60"/>
      <c r="CT55" s="39"/>
      <c r="CU55" s="39"/>
      <c r="CV55" s="60"/>
      <c r="CW55" s="39"/>
      <c r="CX55" s="39"/>
      <c r="CY55" s="60"/>
      <c r="CZ55" s="39"/>
      <c r="DA55" s="39"/>
      <c r="DB55" s="60"/>
      <c r="DE55" s="73"/>
      <c r="DF55" s="73"/>
      <c r="DG55" s="89"/>
      <c r="DH55" s="73"/>
      <c r="DI55" s="73"/>
      <c r="DJ55" s="89"/>
      <c r="DK55" s="73"/>
      <c r="DL55" s="73"/>
      <c r="DM55" s="89"/>
      <c r="DN55" s="73"/>
      <c r="DO55" s="73"/>
      <c r="DP55" s="89"/>
      <c r="DQ55" s="73"/>
      <c r="DR55" s="73"/>
      <c r="DS55" s="89"/>
      <c r="DT55" s="73"/>
      <c r="DU55" s="73"/>
      <c r="DV55" s="89"/>
      <c r="DW55" s="73"/>
      <c r="DX55" s="73"/>
      <c r="DY55" s="89"/>
      <c r="DZ55" s="73"/>
      <c r="EA55" s="73"/>
      <c r="EB55" s="89"/>
      <c r="EC55" s="73"/>
      <c r="ED55" s="73"/>
      <c r="EE55" s="89"/>
      <c r="EF55" s="73"/>
      <c r="EG55" s="73"/>
      <c r="EH55" s="89"/>
      <c r="EI55" s="73"/>
      <c r="EJ55" s="73"/>
      <c r="EK55" s="89"/>
      <c r="EL55" s="73"/>
      <c r="EM55" s="73"/>
      <c r="EN55" s="89"/>
      <c r="EO55" s="89"/>
      <c r="EP55" s="89"/>
      <c r="EQ55" s="73"/>
      <c r="ER55" s="73" t="s">
        <v>542</v>
      </c>
      <c r="ES55" s="89">
        <v>410</v>
      </c>
      <c r="ET55" s="73"/>
      <c r="EU55" s="73" t="s">
        <v>542</v>
      </c>
      <c r="EV55" s="89">
        <v>410</v>
      </c>
      <c r="EW55" s="73"/>
      <c r="EX55" s="73" t="s">
        <v>542</v>
      </c>
      <c r="EY55" s="89">
        <v>410</v>
      </c>
      <c r="EZ55" s="73"/>
      <c r="FA55" s="73" t="s">
        <v>542</v>
      </c>
      <c r="FB55" s="89">
        <v>410</v>
      </c>
      <c r="FC55" s="73"/>
      <c r="FD55" s="73" t="s">
        <v>542</v>
      </c>
      <c r="FE55" s="89">
        <v>410</v>
      </c>
      <c r="FF55" s="73"/>
      <c r="FG55" s="73" t="s">
        <v>542</v>
      </c>
      <c r="FH55" s="89">
        <v>410</v>
      </c>
      <c r="FI55" s="73"/>
      <c r="FJ55" s="73" t="s">
        <v>542</v>
      </c>
      <c r="FK55" s="89">
        <v>410</v>
      </c>
      <c r="FL55" s="73"/>
      <c r="FM55" s="73" t="s">
        <v>542</v>
      </c>
      <c r="FN55" s="89">
        <v>410</v>
      </c>
      <c r="FO55" s="73"/>
      <c r="FP55" s="73" t="s">
        <v>542</v>
      </c>
      <c r="FQ55" s="89">
        <v>410</v>
      </c>
      <c r="FS55" s="73" t="s">
        <v>542</v>
      </c>
      <c r="FT55" s="89">
        <v>410</v>
      </c>
      <c r="FV55" s="73" t="s">
        <v>542</v>
      </c>
      <c r="FW55" s="89">
        <v>410</v>
      </c>
      <c r="FY55" s="73" t="s">
        <v>542</v>
      </c>
      <c r="FZ55" s="89">
        <v>410</v>
      </c>
      <c r="GA55" s="16">
        <f>SUM(ES55:FZ55)</f>
        <v>4920</v>
      </c>
    </row>
    <row r="56" spans="1:183" ht="14.25">
      <c r="A56" s="175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60"/>
      <c r="BB56" s="39"/>
      <c r="BC56" s="39"/>
      <c r="BD56" s="60"/>
      <c r="BE56" s="39"/>
      <c r="BF56" s="39"/>
      <c r="BG56" s="60"/>
      <c r="BH56" s="39"/>
      <c r="BI56" s="39"/>
      <c r="BJ56" s="60"/>
      <c r="BK56" s="39"/>
      <c r="BL56" s="39"/>
      <c r="BM56" s="60"/>
      <c r="BN56" s="39"/>
      <c r="BO56" s="39"/>
      <c r="BP56" s="60"/>
      <c r="BS56" s="39"/>
      <c r="BT56" s="39"/>
      <c r="BU56" s="60"/>
      <c r="BV56" s="39"/>
      <c r="BW56" s="39"/>
      <c r="BX56" s="60"/>
      <c r="BY56" s="39"/>
      <c r="BZ56" s="39"/>
      <c r="CA56" s="60"/>
      <c r="CB56" s="39"/>
      <c r="CC56" s="39"/>
      <c r="CD56" s="60"/>
      <c r="CE56" s="39"/>
      <c r="CF56" s="39"/>
      <c r="CG56" s="60"/>
      <c r="CH56" s="39"/>
      <c r="CI56" s="39"/>
      <c r="CJ56" s="60"/>
      <c r="CK56" s="39"/>
      <c r="CL56" s="39"/>
      <c r="CM56" s="60"/>
      <c r="CN56" s="39"/>
      <c r="CO56" s="39"/>
      <c r="CP56" s="60"/>
      <c r="CQ56" s="39"/>
      <c r="CR56" s="39"/>
      <c r="CS56" s="60"/>
      <c r="CT56" s="39"/>
      <c r="CU56" s="39"/>
      <c r="CV56" s="60"/>
      <c r="CW56" s="39"/>
      <c r="CX56" s="39"/>
      <c r="CY56" s="60"/>
      <c r="CZ56" s="39"/>
      <c r="DA56" s="39"/>
      <c r="DB56" s="60"/>
      <c r="DE56" s="73"/>
      <c r="DF56" s="73"/>
      <c r="DG56" s="89"/>
      <c r="DH56" s="73"/>
      <c r="DI56" s="73"/>
      <c r="DJ56" s="89"/>
      <c r="DK56" s="73"/>
      <c r="DL56" s="73"/>
      <c r="DM56" s="89"/>
      <c r="DN56" s="73"/>
      <c r="DO56" s="73"/>
      <c r="DP56" s="89"/>
      <c r="DQ56" s="73"/>
      <c r="DR56" s="73"/>
      <c r="DS56" s="89"/>
      <c r="DT56" s="73"/>
      <c r="DU56" s="73"/>
      <c r="DV56" s="89"/>
      <c r="DW56" s="73"/>
      <c r="DX56" s="73"/>
      <c r="DY56" s="89"/>
      <c r="DZ56" s="73"/>
      <c r="EA56" s="73"/>
      <c r="EB56" s="89"/>
      <c r="EC56" s="73"/>
      <c r="ED56" s="73"/>
      <c r="EE56" s="89"/>
      <c r="EF56" s="73"/>
      <c r="EG56" s="73"/>
      <c r="EH56" s="89"/>
      <c r="EI56" s="73"/>
      <c r="EJ56" s="73"/>
      <c r="EK56" s="89"/>
      <c r="EL56" s="73"/>
      <c r="EM56" s="73" t="s">
        <v>426</v>
      </c>
      <c r="EN56" s="89">
        <v>5076</v>
      </c>
      <c r="EO56" s="89"/>
      <c r="EP56" s="89"/>
      <c r="EQ56" s="73"/>
      <c r="ER56" s="73" t="s">
        <v>426</v>
      </c>
      <c r="ES56" s="89">
        <v>410</v>
      </c>
      <c r="ET56" s="73"/>
      <c r="EU56" s="73" t="s">
        <v>426</v>
      </c>
      <c r="EV56" s="89">
        <v>410</v>
      </c>
      <c r="EW56" s="73"/>
      <c r="EX56" s="73" t="s">
        <v>426</v>
      </c>
      <c r="EY56" s="89">
        <v>410</v>
      </c>
      <c r="EZ56" s="73"/>
      <c r="FA56" s="73" t="s">
        <v>426</v>
      </c>
      <c r="FB56" s="89">
        <v>410</v>
      </c>
      <c r="FC56" s="73"/>
      <c r="FD56" s="73" t="s">
        <v>426</v>
      </c>
      <c r="FE56" s="89">
        <v>410</v>
      </c>
      <c r="FF56" s="73"/>
      <c r="FG56" s="73" t="s">
        <v>426</v>
      </c>
      <c r="FH56" s="89">
        <v>410</v>
      </c>
      <c r="FI56" s="73"/>
      <c r="FJ56" s="73" t="s">
        <v>426</v>
      </c>
      <c r="FK56" s="89">
        <v>410</v>
      </c>
      <c r="FL56" s="73"/>
      <c r="FM56" s="73" t="s">
        <v>426</v>
      </c>
      <c r="FN56" s="89">
        <v>410</v>
      </c>
      <c r="FO56" s="73"/>
      <c r="FP56" s="73" t="s">
        <v>426</v>
      </c>
      <c r="FQ56" s="89">
        <v>410</v>
      </c>
      <c r="FS56" s="73" t="s">
        <v>426</v>
      </c>
      <c r="FT56" s="89">
        <v>410</v>
      </c>
      <c r="FV56" s="73" t="s">
        <v>426</v>
      </c>
      <c r="FW56" s="89">
        <v>410</v>
      </c>
      <c r="FY56" s="73" t="s">
        <v>426</v>
      </c>
      <c r="FZ56" s="89">
        <v>410</v>
      </c>
      <c r="GA56" s="16">
        <f>SUM(ES56:FZ56)</f>
        <v>4920</v>
      </c>
    </row>
    <row r="57" spans="1:182" ht="15">
      <c r="A57" s="66"/>
      <c r="B57" s="66"/>
      <c r="C57" s="66"/>
      <c r="D57" s="66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72">
        <f>BQ34+BQ45</f>
        <v>370751.8037777778</v>
      </c>
      <c r="BS57" s="39"/>
      <c r="BT57" s="39"/>
      <c r="BU57" s="72">
        <f>BU34+BU45</f>
        <v>33068.67</v>
      </c>
      <c r="BV57" s="39"/>
      <c r="BW57" s="39"/>
      <c r="BX57" s="72">
        <f>BX34+BX45</f>
        <v>40111.83</v>
      </c>
      <c r="BY57" s="39"/>
      <c r="BZ57" s="39"/>
      <c r="CA57" s="72">
        <f>CA34+CA45</f>
        <v>58223.96000000001</v>
      </c>
      <c r="CB57" s="39"/>
      <c r="CC57" s="39"/>
      <c r="CD57" s="72">
        <f>CD34+CD45</f>
        <v>38399.08</v>
      </c>
      <c r="CE57" s="39"/>
      <c r="CF57" s="39"/>
      <c r="CG57" s="72">
        <f>CG34+CG45</f>
        <v>32711.59</v>
      </c>
      <c r="CH57" s="39"/>
      <c r="CI57" s="39"/>
      <c r="CJ57" s="72">
        <f>CJ34+CJ45</f>
        <v>55407.95000000001</v>
      </c>
      <c r="CK57" s="39"/>
      <c r="CL57" s="39"/>
      <c r="CM57" s="72">
        <f>CM34+CM45</f>
        <v>35233.76</v>
      </c>
      <c r="CN57" s="39"/>
      <c r="CO57" s="39"/>
      <c r="CP57" s="60"/>
      <c r="CQ57" s="39"/>
      <c r="CR57" s="39"/>
      <c r="CS57" s="60"/>
      <c r="CT57" s="39"/>
      <c r="CU57" s="39"/>
      <c r="CV57" s="60"/>
      <c r="CW57" s="39"/>
      <c r="CX57" s="39"/>
      <c r="CY57" s="60"/>
      <c r="CZ57" s="39"/>
      <c r="DA57" s="39"/>
      <c r="DB57" s="60"/>
      <c r="DE57" s="73"/>
      <c r="DF57" s="73"/>
      <c r="DG57" s="89"/>
      <c r="DH57" s="73"/>
      <c r="DI57" s="73"/>
      <c r="DJ57" s="89"/>
      <c r="DK57" s="73"/>
      <c r="DL57" s="73"/>
      <c r="DM57" s="89"/>
      <c r="DN57" s="73"/>
      <c r="DO57" s="73"/>
      <c r="DP57" s="89"/>
      <c r="DQ57" s="73"/>
      <c r="DR57" s="73"/>
      <c r="DS57" s="89"/>
      <c r="DT57" s="73"/>
      <c r="DU57" s="73"/>
      <c r="DV57" s="89"/>
      <c r="DW57" s="73"/>
      <c r="DX57" s="73"/>
      <c r="DY57" s="89"/>
      <c r="DZ57" s="73"/>
      <c r="EA57" s="73"/>
      <c r="EB57" s="89"/>
      <c r="EC57" s="73"/>
      <c r="ED57" s="73"/>
      <c r="EE57" s="89"/>
      <c r="EF57" s="73"/>
      <c r="EG57" s="73"/>
      <c r="EH57" s="89"/>
      <c r="EI57" s="73"/>
      <c r="EJ57" s="73"/>
      <c r="EK57" s="89"/>
      <c r="EL57" s="73"/>
      <c r="EM57" s="73"/>
      <c r="EN57" s="89" t="e">
        <f>EN54+EN56</f>
        <v>#REF!</v>
      </c>
      <c r="EO57" s="89"/>
      <c r="EP57" s="133">
        <f>'[1]Лист1'!$EP$59</f>
        <v>152817.6365079364</v>
      </c>
      <c r="EQ57" s="73"/>
      <c r="ER57" s="73"/>
      <c r="ES57" s="153">
        <f>ES54+ES55+ES56</f>
        <v>151413.5265079364</v>
      </c>
      <c r="ET57" s="73"/>
      <c r="EU57" s="73"/>
      <c r="EV57" s="153">
        <f>EV54+EV55+EV56</f>
        <v>161524.42650793638</v>
      </c>
      <c r="EW57" s="73"/>
      <c r="EX57" s="73"/>
      <c r="EY57" s="153">
        <f>EY54+EY55+EY56</f>
        <v>107554.48650793638</v>
      </c>
      <c r="EZ57" s="73"/>
      <c r="FA57" s="73"/>
      <c r="FB57" s="153">
        <f>FB54+FB55+FB56</f>
        <v>98509.31650793638</v>
      </c>
      <c r="FC57" s="73"/>
      <c r="FD57" s="73"/>
      <c r="FE57" s="153">
        <f>FE54+FE55+FE56</f>
        <v>101765.27650793639</v>
      </c>
      <c r="FF57" s="73"/>
      <c r="FG57" s="73"/>
      <c r="FH57" s="153">
        <f>FH54+FH55+FH56</f>
        <v>115932.60650793639</v>
      </c>
      <c r="FI57" s="73"/>
      <c r="FJ57" s="73"/>
      <c r="FK57" s="153">
        <f>FK54+FK55+FK56</f>
        <v>121048.3665079364</v>
      </c>
      <c r="FL57" s="73"/>
      <c r="FM57" s="73"/>
      <c r="FN57" s="153">
        <f>FN54+FN55+FN56</f>
        <v>130670.1065079364</v>
      </c>
      <c r="FO57" s="73"/>
      <c r="FP57" s="73"/>
      <c r="FQ57" s="153">
        <f>FQ54+FQ55+FQ56</f>
        <v>123690.2765079364</v>
      </c>
      <c r="FS57" s="73"/>
      <c r="FT57" s="153">
        <f>FT54+FT55+FT56</f>
        <v>129848.3065079364</v>
      </c>
      <c r="FV57" s="73"/>
      <c r="FW57" s="153">
        <f>FW54+FW55+FW56</f>
        <v>75221.8665079364</v>
      </c>
      <c r="FY57" s="73"/>
      <c r="FZ57" s="133">
        <f>FZ54+FZ55+FZ56</f>
        <v>66436.2365079364</v>
      </c>
    </row>
    <row r="58" spans="1:182" ht="22.5" customHeight="1">
      <c r="A58" s="66"/>
      <c r="B58" s="66"/>
      <c r="C58" s="66"/>
      <c r="D58" s="66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72"/>
      <c r="BS58" s="39"/>
      <c r="BT58" s="39"/>
      <c r="BU58" s="72"/>
      <c r="BV58" s="39"/>
      <c r="BW58" s="39"/>
      <c r="BX58" s="72"/>
      <c r="BY58" s="39"/>
      <c r="BZ58" s="39"/>
      <c r="CA58" s="72"/>
      <c r="CB58" s="39"/>
      <c r="CC58" s="39"/>
      <c r="CD58" s="72"/>
      <c r="CE58" s="39"/>
      <c r="CF58" s="39"/>
      <c r="CG58" s="72"/>
      <c r="CH58" s="39"/>
      <c r="CI58" s="39"/>
      <c r="CJ58" s="72"/>
      <c r="CK58" s="39"/>
      <c r="CL58" s="39"/>
      <c r="CM58" s="72"/>
      <c r="CN58" s="39"/>
      <c r="CO58" s="39"/>
      <c r="CP58" s="60"/>
      <c r="CQ58" s="39"/>
      <c r="CR58" s="39"/>
      <c r="CS58" s="60"/>
      <c r="CT58" s="39"/>
      <c r="CU58" s="39"/>
      <c r="CV58" s="60"/>
      <c r="CW58" s="39"/>
      <c r="CX58" s="39"/>
      <c r="CY58" s="60"/>
      <c r="CZ58" s="39"/>
      <c r="DA58" s="39"/>
      <c r="DB58" s="60"/>
      <c r="DE58" s="73"/>
      <c r="DF58" s="73"/>
      <c r="DG58" s="89"/>
      <c r="DH58" s="73"/>
      <c r="DI58" s="73"/>
      <c r="DJ58" s="89"/>
      <c r="DK58" s="73"/>
      <c r="DL58" s="73"/>
      <c r="DM58" s="89"/>
      <c r="DN58" s="73"/>
      <c r="DO58" s="73"/>
      <c r="DP58" s="89"/>
      <c r="DQ58" s="73"/>
      <c r="DR58" s="73"/>
      <c r="DS58" s="89"/>
      <c r="DT58" s="73"/>
      <c r="DU58" s="73"/>
      <c r="DV58" s="89"/>
      <c r="DW58" s="73"/>
      <c r="DX58" s="73"/>
      <c r="DY58" s="89"/>
      <c r="DZ58" s="73"/>
      <c r="EA58" s="73"/>
      <c r="EB58" s="89"/>
      <c r="EC58" s="73"/>
      <c r="ED58" s="73"/>
      <c r="EE58" s="89"/>
      <c r="EF58" s="73"/>
      <c r="EG58" s="73"/>
      <c r="EH58" s="89"/>
      <c r="EI58" s="73"/>
      <c r="EJ58" s="73"/>
      <c r="EK58" s="89"/>
      <c r="EL58" s="73"/>
      <c r="EM58" s="73"/>
      <c r="EN58" s="89"/>
      <c r="EO58" s="89"/>
      <c r="EP58" s="133"/>
      <c r="EQ58" s="73"/>
      <c r="ER58" s="73"/>
      <c r="ES58" s="153"/>
      <c r="ET58" s="73"/>
      <c r="EU58" s="73"/>
      <c r="EV58" s="153"/>
      <c r="EW58" s="73"/>
      <c r="EX58" s="73"/>
      <c r="EY58" s="153"/>
      <c r="EZ58" s="73"/>
      <c r="FA58" s="73"/>
      <c r="FB58" s="153"/>
      <c r="FC58" s="73"/>
      <c r="FD58" s="73"/>
      <c r="FE58" s="153"/>
      <c r="FF58" s="73"/>
      <c r="FG58" s="73"/>
      <c r="FH58" s="153"/>
      <c r="FI58" s="73"/>
      <c r="FJ58" s="73"/>
      <c r="FK58" s="153"/>
      <c r="FL58" s="73"/>
      <c r="FM58" s="73"/>
      <c r="FN58" s="153"/>
      <c r="FO58" s="73"/>
      <c r="FP58" s="73"/>
      <c r="FQ58" s="153"/>
      <c r="FS58" s="73"/>
      <c r="FT58" s="153"/>
      <c r="FV58" s="73"/>
      <c r="FW58" s="153"/>
      <c r="FY58" s="73"/>
      <c r="FZ58" s="133"/>
    </row>
    <row r="59" spans="1:183" ht="15.75">
      <c r="A59" s="66"/>
      <c r="B59" s="66"/>
      <c r="C59" s="66"/>
      <c r="D59" s="66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72"/>
      <c r="BS59" s="39"/>
      <c r="BT59" s="39"/>
      <c r="BU59" s="72"/>
      <c r="BV59" s="39"/>
      <c r="BW59" s="39"/>
      <c r="BX59" s="72"/>
      <c r="BY59" s="39"/>
      <c r="BZ59" s="39"/>
      <c r="CA59" s="72"/>
      <c r="CB59" s="39"/>
      <c r="CC59" s="39"/>
      <c r="CD59" s="72"/>
      <c r="CE59" s="39"/>
      <c r="CF59" s="39"/>
      <c r="CG59" s="72"/>
      <c r="CH59" s="39"/>
      <c r="CI59" s="39"/>
      <c r="CJ59" s="72"/>
      <c r="CK59" s="39"/>
      <c r="CL59" s="39"/>
      <c r="CM59" s="72"/>
      <c r="CN59" s="39"/>
      <c r="CO59" s="39"/>
      <c r="CP59" s="60"/>
      <c r="CQ59" s="39"/>
      <c r="CR59" s="39"/>
      <c r="CS59" s="60"/>
      <c r="CT59" s="39"/>
      <c r="CU59" s="39"/>
      <c r="CV59" s="60"/>
      <c r="CW59" s="39"/>
      <c r="CX59" s="39"/>
      <c r="CY59" s="60"/>
      <c r="CZ59" s="39"/>
      <c r="DA59" s="39"/>
      <c r="DB59" s="60"/>
      <c r="DE59" s="73"/>
      <c r="DF59" s="73"/>
      <c r="DG59" s="89"/>
      <c r="DH59" s="73"/>
      <c r="DI59" s="73"/>
      <c r="DJ59" s="89"/>
      <c r="DK59" s="73"/>
      <c r="DL59" s="73"/>
      <c r="DM59" s="89"/>
      <c r="DN59" s="73"/>
      <c r="DO59" s="73"/>
      <c r="DP59" s="89"/>
      <c r="DQ59" s="73"/>
      <c r="DR59" s="73"/>
      <c r="DS59" s="89"/>
      <c r="DT59" s="73"/>
      <c r="DU59" s="73"/>
      <c r="DV59" s="89"/>
      <c r="DW59" s="73"/>
      <c r="DX59" s="73"/>
      <c r="DY59" s="89"/>
      <c r="DZ59" s="73"/>
      <c r="EA59" s="73"/>
      <c r="EB59" s="89"/>
      <c r="EC59" s="73"/>
      <c r="ED59" s="73"/>
      <c r="EE59" s="89"/>
      <c r="EF59" s="73"/>
      <c r="EG59" s="73"/>
      <c r="EH59" s="89"/>
      <c r="EI59" s="73"/>
      <c r="EJ59" s="73"/>
      <c r="EK59" s="89"/>
      <c r="EL59" s="73"/>
      <c r="EM59" s="73"/>
      <c r="EN59" s="89"/>
      <c r="EO59" s="89"/>
      <c r="EP59" s="133"/>
      <c r="EQ59" s="73"/>
      <c r="ER59" s="73"/>
      <c r="ES59" s="153"/>
      <c r="ET59" s="73"/>
      <c r="EU59" s="73"/>
      <c r="EV59" s="153"/>
      <c r="EW59" s="73"/>
      <c r="EX59" s="73"/>
      <c r="EY59" s="153"/>
      <c r="EZ59" s="73"/>
      <c r="FA59" s="73"/>
      <c r="FB59" s="153"/>
      <c r="FC59" s="73"/>
      <c r="FD59" s="73"/>
      <c r="FE59" s="153"/>
      <c r="FF59" s="73"/>
      <c r="FG59" s="73"/>
      <c r="FH59" s="153"/>
      <c r="FI59" s="73"/>
      <c r="FJ59" s="73"/>
      <c r="FK59" s="153"/>
      <c r="FL59" s="73"/>
      <c r="FM59" s="73"/>
      <c r="FN59" s="153"/>
      <c r="FO59" s="73"/>
      <c r="FP59" s="73"/>
      <c r="FQ59" s="153"/>
      <c r="FS59" s="73"/>
      <c r="FT59" s="153"/>
      <c r="FV59" s="73"/>
      <c r="FW59" s="153"/>
      <c r="FX59" s="198" t="s">
        <v>425</v>
      </c>
      <c r="FY59" s="196"/>
      <c r="FZ59" s="197"/>
      <c r="GA59" s="197" t="s">
        <v>559</v>
      </c>
    </row>
    <row r="60" spans="1:183" ht="40.5" customHeight="1">
      <c r="A60" s="66"/>
      <c r="B60" s="66"/>
      <c r="C60" s="66"/>
      <c r="D60" s="66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72"/>
      <c r="BS60" s="39"/>
      <c r="BT60" s="39"/>
      <c r="BU60" s="72"/>
      <c r="BV60" s="39"/>
      <c r="BW60" s="39"/>
      <c r="BX60" s="72"/>
      <c r="BY60" s="39"/>
      <c r="BZ60" s="39"/>
      <c r="CA60" s="72"/>
      <c r="CB60" s="39"/>
      <c r="CC60" s="39"/>
      <c r="CD60" s="72"/>
      <c r="CE60" s="39"/>
      <c r="CF60" s="39"/>
      <c r="CG60" s="72"/>
      <c r="CH60" s="39"/>
      <c r="CI60" s="39"/>
      <c r="CJ60" s="72"/>
      <c r="CK60" s="39"/>
      <c r="CL60" s="39"/>
      <c r="CM60" s="72"/>
      <c r="CN60" s="39"/>
      <c r="CO60" s="39"/>
      <c r="CP60" s="60"/>
      <c r="CQ60" s="39"/>
      <c r="CR60" s="39"/>
      <c r="CS60" s="60"/>
      <c r="CT60" s="39"/>
      <c r="CU60" s="39"/>
      <c r="CV60" s="60"/>
      <c r="CW60" s="39"/>
      <c r="CX60" s="39"/>
      <c r="CY60" s="60"/>
      <c r="CZ60" s="39"/>
      <c r="DA60" s="39"/>
      <c r="DB60" s="60"/>
      <c r="DE60" s="73"/>
      <c r="DF60" s="73"/>
      <c r="DG60" s="89"/>
      <c r="DH60" s="73"/>
      <c r="DI60" s="73"/>
      <c r="DJ60" s="89"/>
      <c r="DK60" s="73"/>
      <c r="DL60" s="73"/>
      <c r="DM60" s="89"/>
      <c r="DN60" s="73"/>
      <c r="DO60" s="73"/>
      <c r="DP60" s="89"/>
      <c r="DQ60" s="73"/>
      <c r="DR60" s="73"/>
      <c r="DS60" s="89"/>
      <c r="DT60" s="73"/>
      <c r="DU60" s="73"/>
      <c r="DV60" s="89"/>
      <c r="DW60" s="73"/>
      <c r="DX60" s="73"/>
      <c r="DY60" s="89"/>
      <c r="DZ60" s="73"/>
      <c r="EA60" s="73"/>
      <c r="EB60" s="89"/>
      <c r="EC60" s="73"/>
      <c r="ED60" s="73"/>
      <c r="EE60" s="89"/>
      <c r="EF60" s="73"/>
      <c r="EG60" s="73"/>
      <c r="EH60" s="89"/>
      <c r="EI60" s="73"/>
      <c r="EJ60" s="73"/>
      <c r="EK60" s="89"/>
      <c r="EL60" s="73"/>
      <c r="EM60" s="73"/>
      <c r="EN60" s="89"/>
      <c r="EO60" s="89"/>
      <c r="EP60" s="133"/>
      <c r="EQ60" s="73"/>
      <c r="ER60" s="73"/>
      <c r="ES60" s="153"/>
      <c r="ET60" s="73"/>
      <c r="EU60" s="73"/>
      <c r="EV60" s="153"/>
      <c r="EW60" s="73"/>
      <c r="EX60" s="73"/>
      <c r="EY60" s="153"/>
      <c r="EZ60" s="73"/>
      <c r="FA60" s="73"/>
      <c r="FB60" s="153"/>
      <c r="FC60" s="73"/>
      <c r="FD60" s="73"/>
      <c r="FE60" s="153"/>
      <c r="FF60" s="73"/>
      <c r="FG60" s="73"/>
      <c r="FH60" s="153"/>
      <c r="FI60" s="73"/>
      <c r="FJ60" s="73"/>
      <c r="FK60" s="153"/>
      <c r="FL60" s="73"/>
      <c r="FM60" s="73"/>
      <c r="FN60" s="153"/>
      <c r="FO60" s="73"/>
      <c r="FP60" s="73"/>
      <c r="FQ60" s="153"/>
      <c r="FS60" s="73"/>
      <c r="FT60" s="153"/>
      <c r="FV60" s="73"/>
      <c r="FW60" s="153"/>
      <c r="FX60" s="198"/>
      <c r="FY60" s="196"/>
      <c r="FZ60" s="197"/>
      <c r="GA60" s="197"/>
    </row>
    <row r="61" spans="1:183" ht="30.75">
      <c r="A61" s="66"/>
      <c r="B61" s="66"/>
      <c r="C61" s="66"/>
      <c r="D61" s="66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72"/>
      <c r="BS61" s="39"/>
      <c r="BT61" s="39"/>
      <c r="BU61" s="72"/>
      <c r="BV61" s="39"/>
      <c r="BW61" s="39"/>
      <c r="BX61" s="72"/>
      <c r="BY61" s="39"/>
      <c r="BZ61" s="39"/>
      <c r="CA61" s="72"/>
      <c r="CB61" s="39"/>
      <c r="CC61" s="39"/>
      <c r="CD61" s="72"/>
      <c r="CE61" s="39"/>
      <c r="CF61" s="39"/>
      <c r="CG61" s="72"/>
      <c r="CH61" s="39"/>
      <c r="CI61" s="39"/>
      <c r="CJ61" s="72"/>
      <c r="CK61" s="39"/>
      <c r="CL61" s="39"/>
      <c r="CM61" s="72"/>
      <c r="CN61" s="39"/>
      <c r="CO61" s="39"/>
      <c r="CP61" s="60"/>
      <c r="CQ61" s="39"/>
      <c r="CR61" s="39"/>
      <c r="CS61" s="60"/>
      <c r="CT61" s="39"/>
      <c r="CU61" s="39"/>
      <c r="CV61" s="60"/>
      <c r="CW61" s="39"/>
      <c r="CX61" s="39"/>
      <c r="CY61" s="60"/>
      <c r="CZ61" s="39"/>
      <c r="DA61" s="39"/>
      <c r="DB61" s="60"/>
      <c r="DE61" s="73"/>
      <c r="DF61" s="73"/>
      <c r="DG61" s="89"/>
      <c r="DH61" s="73"/>
      <c r="DI61" s="73"/>
      <c r="DJ61" s="89"/>
      <c r="DK61" s="73"/>
      <c r="DL61" s="73"/>
      <c r="DM61" s="89"/>
      <c r="DN61" s="73"/>
      <c r="DO61" s="73"/>
      <c r="DP61" s="89"/>
      <c r="DQ61" s="73"/>
      <c r="DR61" s="73"/>
      <c r="DS61" s="89"/>
      <c r="DT61" s="73"/>
      <c r="DU61" s="73"/>
      <c r="DV61" s="89"/>
      <c r="DW61" s="73"/>
      <c r="DX61" s="73"/>
      <c r="DY61" s="89"/>
      <c r="DZ61" s="73"/>
      <c r="EA61" s="73"/>
      <c r="EB61" s="89"/>
      <c r="EC61" s="73"/>
      <c r="ED61" s="73"/>
      <c r="EE61" s="89"/>
      <c r="EF61" s="73"/>
      <c r="EG61" s="73"/>
      <c r="EH61" s="89"/>
      <c r="EI61" s="73"/>
      <c r="EJ61" s="73"/>
      <c r="EK61" s="89"/>
      <c r="EL61" s="73"/>
      <c r="EM61" s="73"/>
      <c r="EN61" s="89"/>
      <c r="EO61" s="89"/>
      <c r="EP61" s="133"/>
      <c r="EQ61" s="73"/>
      <c r="ER61" s="73"/>
      <c r="ES61" s="153"/>
      <c r="ET61" s="73"/>
      <c r="EU61" s="73"/>
      <c r="EV61" s="153"/>
      <c r="EW61" s="73"/>
      <c r="EX61" s="73"/>
      <c r="EY61" s="153"/>
      <c r="EZ61" s="73"/>
      <c r="FA61" s="73"/>
      <c r="FB61" s="153"/>
      <c r="FC61" s="73"/>
      <c r="FD61" s="73"/>
      <c r="FE61" s="153"/>
      <c r="FF61" s="73"/>
      <c r="FG61" s="73"/>
      <c r="FH61" s="153"/>
      <c r="FI61" s="73"/>
      <c r="FJ61" s="73"/>
      <c r="FK61" s="153"/>
      <c r="FL61" s="73"/>
      <c r="FM61" s="73"/>
      <c r="FN61" s="153"/>
      <c r="FO61" s="73"/>
      <c r="FP61" s="73"/>
      <c r="FQ61" s="153"/>
      <c r="FS61" s="73"/>
      <c r="FT61" s="153"/>
      <c r="FV61" s="73"/>
      <c r="FW61" s="153"/>
      <c r="FX61" s="199" t="s">
        <v>432</v>
      </c>
      <c r="FY61" s="196"/>
      <c r="FZ61" s="196"/>
      <c r="GA61" s="196" t="s">
        <v>560</v>
      </c>
    </row>
    <row r="62" spans="1:182" ht="15">
      <c r="A62" s="66"/>
      <c r="B62" s="66"/>
      <c r="C62" s="66"/>
      <c r="D62" s="66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72"/>
      <c r="BS62" s="39"/>
      <c r="BT62" s="39"/>
      <c r="BU62" s="72"/>
      <c r="BV62" s="39"/>
      <c r="BW62" s="39"/>
      <c r="BX62" s="72"/>
      <c r="BY62" s="39"/>
      <c r="BZ62" s="39"/>
      <c r="CA62" s="72"/>
      <c r="CB62" s="39"/>
      <c r="CC62" s="39"/>
      <c r="CD62" s="72"/>
      <c r="CE62" s="39"/>
      <c r="CF62" s="39"/>
      <c r="CG62" s="72"/>
      <c r="CH62" s="39"/>
      <c r="CI62" s="39"/>
      <c r="CJ62" s="72"/>
      <c r="CK62" s="39"/>
      <c r="CL62" s="39"/>
      <c r="CM62" s="72"/>
      <c r="CN62" s="39"/>
      <c r="CO62" s="39"/>
      <c r="CP62" s="60"/>
      <c r="CQ62" s="39"/>
      <c r="CR62" s="39"/>
      <c r="CS62" s="60"/>
      <c r="CT62" s="39"/>
      <c r="CU62" s="39"/>
      <c r="CV62" s="60"/>
      <c r="CW62" s="39"/>
      <c r="CX62" s="39"/>
      <c r="CY62" s="60"/>
      <c r="CZ62" s="39"/>
      <c r="DA62" s="39"/>
      <c r="DB62" s="60"/>
      <c r="DE62" s="73"/>
      <c r="DF62" s="73"/>
      <c r="DG62" s="89"/>
      <c r="DH62" s="73"/>
      <c r="DI62" s="73"/>
      <c r="DJ62" s="89"/>
      <c r="DK62" s="73"/>
      <c r="DL62" s="73"/>
      <c r="DM62" s="89"/>
      <c r="DN62" s="73"/>
      <c r="DO62" s="73"/>
      <c r="DP62" s="89"/>
      <c r="DQ62" s="73"/>
      <c r="DR62" s="73"/>
      <c r="DS62" s="89"/>
      <c r="DT62" s="73"/>
      <c r="DU62" s="73"/>
      <c r="DV62" s="89"/>
      <c r="DW62" s="73"/>
      <c r="DX62" s="73"/>
      <c r="DY62" s="89"/>
      <c r="DZ62" s="73"/>
      <c r="EA62" s="73"/>
      <c r="EB62" s="89"/>
      <c r="EC62" s="73"/>
      <c r="ED62" s="73"/>
      <c r="EE62" s="89"/>
      <c r="EF62" s="73"/>
      <c r="EG62" s="73"/>
      <c r="EH62" s="89"/>
      <c r="EI62" s="73"/>
      <c r="EJ62" s="73"/>
      <c r="EK62" s="89"/>
      <c r="EL62" s="73"/>
      <c r="EM62" s="73"/>
      <c r="EN62" s="89"/>
      <c r="EO62" s="89"/>
      <c r="EP62" s="133"/>
      <c r="EQ62" s="73"/>
      <c r="ER62" s="73"/>
      <c r="ES62" s="153"/>
      <c r="ET62" s="73"/>
      <c r="EU62" s="73"/>
      <c r="EV62" s="153"/>
      <c r="EW62" s="73"/>
      <c r="EX62" s="73"/>
      <c r="EY62" s="153"/>
      <c r="EZ62" s="73"/>
      <c r="FA62" s="73"/>
      <c r="FB62" s="153"/>
      <c r="FC62" s="73"/>
      <c r="FD62" s="73"/>
      <c r="FE62" s="153"/>
      <c r="FF62" s="73"/>
      <c r="FG62" s="73"/>
      <c r="FH62" s="153"/>
      <c r="FI62" s="73"/>
      <c r="FJ62" s="73"/>
      <c r="FK62" s="153"/>
      <c r="FL62" s="73"/>
      <c r="FM62" s="73"/>
      <c r="FN62" s="153"/>
      <c r="FO62" s="73"/>
      <c r="FP62" s="73"/>
      <c r="FQ62" s="153"/>
      <c r="FS62" s="73"/>
      <c r="FT62" s="153"/>
      <c r="FV62" s="73"/>
      <c r="FW62" s="153"/>
      <c r="FY62" s="73"/>
      <c r="FZ62" s="133"/>
    </row>
    <row r="63" spans="1:182" ht="14.25">
      <c r="A63" s="175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72">
        <f>BQ39+BQ47</f>
        <v>407509.9600000001</v>
      </c>
      <c r="BS63" s="39"/>
      <c r="BT63" s="39"/>
      <c r="BU63" s="72">
        <f>BU39+BU47</f>
        <v>34243.270000000004</v>
      </c>
      <c r="BV63" s="39"/>
      <c r="BW63" s="39"/>
      <c r="BX63" s="72">
        <f>BX39+BX47</f>
        <v>43014.2</v>
      </c>
      <c r="BY63" s="39"/>
      <c r="BZ63" s="39"/>
      <c r="CA63" s="72">
        <f>CA39+CA47</f>
        <v>40502.189999999995</v>
      </c>
      <c r="CB63" s="39"/>
      <c r="CC63" s="39"/>
      <c r="CD63" s="72">
        <f>CD39+CD47</f>
        <v>41028.03</v>
      </c>
      <c r="CE63" s="39"/>
      <c r="CF63" s="39"/>
      <c r="CG63" s="72">
        <f>CG39+CG47</f>
        <v>39705.009999999995</v>
      </c>
      <c r="CH63" s="39"/>
      <c r="CI63" s="39"/>
      <c r="CJ63" s="72">
        <f>CJ39+CJ47</f>
        <v>42829.060000000005</v>
      </c>
      <c r="CK63" s="39"/>
      <c r="CL63" s="39"/>
      <c r="CM63" s="72">
        <f>CM39+CM47</f>
        <v>39928.21</v>
      </c>
      <c r="CN63" s="39"/>
      <c r="CO63" s="39"/>
      <c r="CP63" s="72"/>
      <c r="CQ63" s="39"/>
      <c r="CR63" s="39"/>
      <c r="CS63" s="72"/>
      <c r="CT63" s="39"/>
      <c r="CU63" s="39"/>
      <c r="CV63" s="72"/>
      <c r="CW63" s="39"/>
      <c r="CX63" s="39"/>
      <c r="CY63" s="72"/>
      <c r="CZ63" s="39"/>
      <c r="DA63" s="39"/>
      <c r="DB63" s="72"/>
      <c r="DE63" s="73"/>
      <c r="DF63" s="73"/>
      <c r="DG63" s="90"/>
      <c r="DH63" s="73"/>
      <c r="DI63" s="73"/>
      <c r="DJ63" s="90"/>
      <c r="DK63" s="73"/>
      <c r="DL63" s="73"/>
      <c r="DM63" s="90"/>
      <c r="DN63" s="73"/>
      <c r="DO63" s="73"/>
      <c r="DP63" s="90"/>
      <c r="DQ63" s="73"/>
      <c r="DR63" s="73"/>
      <c r="DS63" s="90"/>
      <c r="DT63" s="73"/>
      <c r="DU63" s="73"/>
      <c r="DV63" s="90"/>
      <c r="DW63" s="73"/>
      <c r="DX63" s="73"/>
      <c r="DY63" s="90"/>
      <c r="DZ63" s="73"/>
      <c r="EA63" s="73"/>
      <c r="EB63" s="90"/>
      <c r="EC63" s="73"/>
      <c r="ED63" s="73"/>
      <c r="EE63" s="90"/>
      <c r="EF63" s="73"/>
      <c r="EG63" s="73"/>
      <c r="EH63" s="90"/>
      <c r="EI63" s="73"/>
      <c r="EJ63" s="73"/>
      <c r="EK63" s="90"/>
      <c r="EL63" s="73"/>
      <c r="EM63" s="73"/>
      <c r="EN63" s="90"/>
      <c r="EO63" s="90"/>
      <c r="EQ63" s="73"/>
      <c r="ER63" s="73"/>
      <c r="ES63" s="90"/>
      <c r="ET63" s="73"/>
      <c r="EU63" s="73"/>
      <c r="EV63" s="90"/>
      <c r="EW63" s="73"/>
      <c r="EX63" s="73"/>
      <c r="EY63" s="90"/>
      <c r="EZ63" s="73"/>
      <c r="FA63" s="73"/>
      <c r="FB63" s="90"/>
      <c r="FC63" s="73"/>
      <c r="FD63" s="73"/>
      <c r="FE63" s="90"/>
      <c r="FF63" s="73"/>
      <c r="FG63" s="73"/>
      <c r="FH63" s="90"/>
      <c r="FI63" s="73"/>
      <c r="FJ63" s="73"/>
      <c r="FK63" s="90"/>
      <c r="FL63" s="73"/>
      <c r="FM63" s="73"/>
      <c r="FN63" s="90"/>
      <c r="FO63" s="73"/>
      <c r="FP63" s="73"/>
      <c r="FQ63" s="90"/>
      <c r="FZ63" s="72"/>
    </row>
    <row r="64" spans="20:173" ht="12.75" hidden="1"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</row>
    <row r="65" spans="20:173" ht="12.75" hidden="1"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</row>
    <row r="66" spans="20:173" ht="12.75" hidden="1"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</row>
    <row r="67" spans="20:183" ht="12.75"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 t="s">
        <v>425</v>
      </c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V67" s="186" t="s">
        <v>527</v>
      </c>
      <c r="FW67" s="186"/>
      <c r="FX67" s="186"/>
      <c r="FY67" s="142">
        <f>GA34+GA45</f>
        <v>680050.9500000001</v>
      </c>
      <c r="FZ67" s="72"/>
      <c r="GA67"/>
    </row>
    <row r="68" spans="20:183" ht="12.75"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89"/>
      <c r="EO68" s="73"/>
      <c r="EP68" s="73"/>
      <c r="EQ68" s="73"/>
      <c r="ER68" s="73"/>
      <c r="ES68" s="89"/>
      <c r="ET68" s="73"/>
      <c r="EU68" s="73"/>
      <c r="EV68" s="89"/>
      <c r="EW68" s="73"/>
      <c r="EX68" s="73"/>
      <c r="EY68" s="89"/>
      <c r="EZ68" s="73"/>
      <c r="FA68" s="73"/>
      <c r="FB68" s="89"/>
      <c r="FC68" s="73"/>
      <c r="FD68" s="73"/>
      <c r="FE68" s="89"/>
      <c r="FF68" s="73"/>
      <c r="FG68" s="73"/>
      <c r="FH68" s="89"/>
      <c r="FI68" s="73"/>
      <c r="FJ68" s="73"/>
      <c r="FK68" s="89"/>
      <c r="FL68" s="73"/>
      <c r="FM68" s="73"/>
      <c r="FN68" s="89"/>
      <c r="FO68" s="73"/>
      <c r="FP68" s="73"/>
      <c r="FQ68" s="89"/>
      <c r="FV68" s="186" t="s">
        <v>528</v>
      </c>
      <c r="FW68" s="186"/>
      <c r="FX68" s="186"/>
      <c r="FY68" s="142">
        <f>GA35+GA46</f>
        <v>588560.3600000001</v>
      </c>
      <c r="FZ68" s="72"/>
      <c r="GA68"/>
    </row>
    <row r="69" spans="20:183" ht="13.5" customHeight="1"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166" t="s">
        <v>432</v>
      </c>
      <c r="EN69" s="167"/>
      <c r="EO69" s="73"/>
      <c r="EP69" s="73"/>
      <c r="EQ69" s="73"/>
      <c r="ER69" s="166"/>
      <c r="ES69" s="167"/>
      <c r="ET69" s="73"/>
      <c r="EU69" s="166"/>
      <c r="EV69" s="167"/>
      <c r="EW69" s="73"/>
      <c r="EX69" s="166"/>
      <c r="EY69" s="167"/>
      <c r="EZ69" s="73"/>
      <c r="FA69" s="166"/>
      <c r="FB69" s="167"/>
      <c r="FC69" s="73"/>
      <c r="FD69" s="166"/>
      <c r="FE69" s="167"/>
      <c r="FF69" s="73"/>
      <c r="FG69" s="166"/>
      <c r="FH69" s="167"/>
      <c r="FI69" s="73"/>
      <c r="FJ69" s="166"/>
      <c r="FK69" s="167"/>
      <c r="FL69" s="73"/>
      <c r="FM69" s="166"/>
      <c r="FN69" s="167"/>
      <c r="FO69" s="73"/>
      <c r="FP69" s="166"/>
      <c r="FQ69" s="167"/>
      <c r="FV69" s="186" t="s">
        <v>529</v>
      </c>
      <c r="FW69" s="186"/>
      <c r="FX69" s="186"/>
      <c r="FY69" s="142">
        <f>GA38+GA47</f>
        <v>583829.55</v>
      </c>
      <c r="FZ69" s="72"/>
      <c r="GA69"/>
    </row>
    <row r="70" spans="20:183" ht="12.75"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V70" s="186" t="s">
        <v>530</v>
      </c>
      <c r="FW70" s="186"/>
      <c r="FX70" s="186"/>
      <c r="FY70" s="142">
        <f>FY69-FY68</f>
        <v>-4730.810000000056</v>
      </c>
      <c r="FZ70" s="72"/>
      <c r="GA70"/>
    </row>
    <row r="71" spans="20:183" ht="12.75"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V71" s="187" t="s">
        <v>531</v>
      </c>
      <c r="FW71" s="187"/>
      <c r="FX71" s="187"/>
      <c r="FY71" s="142">
        <f>FY68-FY67</f>
        <v>-91490.58999999997</v>
      </c>
      <c r="FZ71" s="72"/>
      <c r="GA71"/>
    </row>
    <row r="72" spans="20:183" ht="12.75"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V72" s="188" t="s">
        <v>532</v>
      </c>
      <c r="FW72" s="189"/>
      <c r="FX72" s="190"/>
      <c r="FY72" s="143">
        <f>EP57</f>
        <v>152817.6365079364</v>
      </c>
      <c r="FZ72" s="72"/>
      <c r="GA72"/>
    </row>
    <row r="73" spans="20:183" ht="15"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V73" s="192" t="s">
        <v>533</v>
      </c>
      <c r="FW73" s="192"/>
      <c r="FX73" s="192"/>
      <c r="FY73" s="144">
        <f>FY72+FY71+FY70+FY74</f>
        <v>66436.23650793638</v>
      </c>
      <c r="FZ73" s="72"/>
      <c r="GA73"/>
    </row>
    <row r="74" spans="20:183" ht="12.75"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V74" s="193" t="s">
        <v>543</v>
      </c>
      <c r="FW74" s="194"/>
      <c r="FX74" s="195"/>
      <c r="FY74" s="145">
        <f>GA55+GA56</f>
        <v>9840</v>
      </c>
      <c r="FZ74" s="72"/>
      <c r="GA74"/>
    </row>
    <row r="75" spans="20:183" ht="12.75"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V75" s="187" t="s">
        <v>534</v>
      </c>
      <c r="FW75" s="187"/>
      <c r="FX75" s="187"/>
      <c r="FY75" s="142">
        <f>FZ20+FW19+FW23+FT22+FT23+FQ19+FQ21+FQ22+FK19+FK20+FE21+FE22+FE23+FE24+FE25+FE26+FB19+FB20+FB21+FB22+FB23+FB24+FB25+FB26+EY23+EY24+EY25</f>
        <v>153856.52000000002</v>
      </c>
      <c r="FZ75" s="185" t="s">
        <v>535</v>
      </c>
      <c r="GA75" s="170"/>
    </row>
    <row r="76" spans="20:181" ht="12.75"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V76" s="191" t="s">
        <v>544</v>
      </c>
      <c r="FW76" s="191"/>
      <c r="FX76" s="191"/>
      <c r="FY76" s="154">
        <v>26884</v>
      </c>
    </row>
    <row r="77" spans="20:181" ht="12.75"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V77" s="191" t="s">
        <v>545</v>
      </c>
      <c r="FW77" s="191"/>
      <c r="FX77" s="191"/>
      <c r="FY77" s="154">
        <v>35839</v>
      </c>
    </row>
    <row r="78" spans="20:181" ht="12.75"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V78" s="191" t="s">
        <v>546</v>
      </c>
      <c r="FW78" s="191"/>
      <c r="FX78" s="191"/>
      <c r="FY78" s="154">
        <f>FY76+FY77</f>
        <v>62723</v>
      </c>
    </row>
    <row r="79" spans="20:181" ht="12.75"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V79" s="191" t="s">
        <v>547</v>
      </c>
      <c r="FW79" s="191"/>
      <c r="FX79" s="191"/>
      <c r="FY79" s="154">
        <f>FY78-FY75</f>
        <v>-91133.52000000002</v>
      </c>
    </row>
    <row r="80" spans="20:182" ht="12.75"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V80" s="191" t="s">
        <v>548</v>
      </c>
      <c r="FW80" s="191"/>
      <c r="FX80" s="191"/>
      <c r="FY80" s="155">
        <f>FY71-FY79</f>
        <v>-357.0699999999488</v>
      </c>
      <c r="FZ80" s="157"/>
    </row>
    <row r="81" spans="20:173" ht="12.75"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</row>
    <row r="82" spans="20:173" ht="12.75"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</row>
    <row r="83" spans="20:173" ht="12.75"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</row>
    <row r="84" spans="20:173" ht="12.75"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</row>
    <row r="85" spans="20:173" ht="12.75"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</row>
    <row r="86" spans="20:173" ht="12.75"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</row>
    <row r="87" spans="20:173" ht="12.75"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</row>
    <row r="88" spans="20:173" ht="12.75"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</row>
    <row r="89" spans="20:173" ht="12.75"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</row>
    <row r="90" spans="20:173" ht="12.75"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</row>
    <row r="91" spans="20:173" ht="12.75"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</row>
    <row r="92" spans="20:173" ht="12.75"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</row>
    <row r="93" spans="20:173" ht="12.75"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</row>
    <row r="94" spans="20:173" ht="12.75"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</row>
    <row r="95" spans="20:173" ht="12.75"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</row>
    <row r="96" spans="20:173" ht="12.75"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</row>
    <row r="97" spans="39:173" ht="12.75"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</row>
    <row r="98" spans="39:173" ht="12.75"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</row>
    <row r="99" spans="39:173" ht="12.75"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</row>
    <row r="100" spans="39:173" ht="12.75"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</row>
    <row r="101" spans="39:173" ht="12.75"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</row>
    <row r="102" spans="39:173" ht="409.5"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</row>
    <row r="103" spans="39:173" ht="409.5"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</row>
    <row r="104" spans="39:173" ht="409.5"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</row>
    <row r="105" spans="39:173" ht="409.5"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</row>
    <row r="106" spans="39:173" ht="409.5"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</row>
    <row r="107" spans="39:173" ht="12.75"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</row>
    <row r="108" spans="39:173" ht="12.75"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</row>
    <row r="109" spans="39:173" ht="12.75"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</row>
    <row r="110" spans="39:173" ht="12.75"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</row>
    <row r="111" spans="39:173" ht="12.75"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</row>
    <row r="112" spans="39:173" ht="12.75"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</row>
    <row r="113" spans="39:173" ht="12.75"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</row>
    <row r="114" spans="39:173" ht="12.75"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</row>
    <row r="115" spans="39:173" ht="12.75"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</row>
    <row r="116" spans="39:173" ht="12.75"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</row>
    <row r="117" spans="39:173" ht="12.75"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73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</row>
    <row r="118" spans="39:173" ht="12.75"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73"/>
      <c r="EM118" s="73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</row>
    <row r="119" spans="39:173" ht="12.75"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  <c r="EI119" s="73"/>
      <c r="EJ119" s="73"/>
      <c r="EK119" s="73"/>
      <c r="EL119" s="73"/>
      <c r="EM119" s="73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</row>
    <row r="120" spans="39:173" ht="12.75"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</row>
    <row r="121" spans="39:173" ht="12.75"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</row>
    <row r="122" spans="39:173" ht="12.75"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</row>
    <row r="123" spans="39:173" ht="12.75"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</row>
    <row r="124" spans="39:173" ht="12.75"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</row>
    <row r="125" spans="39:173" ht="12.75"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73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</row>
    <row r="126" spans="51:173" ht="12.75"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</row>
    <row r="127" spans="51:173" ht="12.75"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73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</row>
    <row r="128" spans="51:173" ht="12.75"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73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</row>
    <row r="129" spans="51:173" ht="12.75"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</row>
    <row r="130" spans="51:173" ht="12.75"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</row>
    <row r="131" spans="51:173" ht="12.75"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</row>
    <row r="132" spans="51:173" ht="12.75"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73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</row>
    <row r="133" spans="51:173" ht="12.75"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73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</row>
    <row r="134" spans="51:173" ht="12.75"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</row>
    <row r="135" spans="51:173" ht="12.75"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</row>
    <row r="136" spans="51:173" ht="12.75"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</row>
    <row r="137" spans="51:173" ht="12.75"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</row>
    <row r="138" spans="51:173" ht="12.75"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  <c r="EI138" s="73"/>
      <c r="EJ138" s="73"/>
      <c r="EK138" s="73"/>
      <c r="EL138" s="73"/>
      <c r="EM138" s="73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</row>
  </sheetData>
  <sheetProtection/>
  <mergeCells count="151">
    <mergeCell ref="FV76:FX76"/>
    <mergeCell ref="FV77:FX77"/>
    <mergeCell ref="FV78:FX78"/>
    <mergeCell ref="FV79:FX79"/>
    <mergeCell ref="FV80:FX80"/>
    <mergeCell ref="FV73:FX73"/>
    <mergeCell ref="FV74:FX74"/>
    <mergeCell ref="FV75:FX75"/>
    <mergeCell ref="FZ75:GA75"/>
    <mergeCell ref="FV67:FX67"/>
    <mergeCell ref="FV68:FX68"/>
    <mergeCell ref="FV69:FX69"/>
    <mergeCell ref="FV70:FX70"/>
    <mergeCell ref="FV71:FX71"/>
    <mergeCell ref="FV72:FX72"/>
    <mergeCell ref="FM69:FN69"/>
    <mergeCell ref="EW4:EY4"/>
    <mergeCell ref="EW6:EY6"/>
    <mergeCell ref="EX69:EY69"/>
    <mergeCell ref="EZ4:FB4"/>
    <mergeCell ref="EZ6:FB6"/>
    <mergeCell ref="FA69:FB69"/>
    <mergeCell ref="EQ4:ES4"/>
    <mergeCell ref="EQ6:ES6"/>
    <mergeCell ref="ER69:ES69"/>
    <mergeCell ref="ET4:EV4"/>
    <mergeCell ref="ET6:EV6"/>
    <mergeCell ref="EU69:EV69"/>
    <mergeCell ref="EC4:EE4"/>
    <mergeCell ref="EC6:EE6"/>
    <mergeCell ref="EF4:EH4"/>
    <mergeCell ref="EF6:EH6"/>
    <mergeCell ref="DH4:DJ4"/>
    <mergeCell ref="DH6:DJ6"/>
    <mergeCell ref="DW6:DY6"/>
    <mergeCell ref="DN4:DP4"/>
    <mergeCell ref="DT4:DV4"/>
    <mergeCell ref="DT6:DV6"/>
    <mergeCell ref="DQ4:DS4"/>
    <mergeCell ref="DQ6:DS6"/>
    <mergeCell ref="DK4:DM4"/>
    <mergeCell ref="DK6:DM6"/>
    <mergeCell ref="DZ4:EB4"/>
    <mergeCell ref="DZ6:EB6"/>
    <mergeCell ref="DW4:DY4"/>
    <mergeCell ref="DN6:DP6"/>
    <mergeCell ref="DE4:DG4"/>
    <mergeCell ref="CH4:CJ4"/>
    <mergeCell ref="CH6:CJ6"/>
    <mergeCell ref="CB4:CD4"/>
    <mergeCell ref="CB6:CD6"/>
    <mergeCell ref="CN4:CP4"/>
    <mergeCell ref="CN6:CP6"/>
    <mergeCell ref="CK4:CM4"/>
    <mergeCell ref="BK4:BM4"/>
    <mergeCell ref="BK6:BM6"/>
    <mergeCell ref="BE6:BG6"/>
    <mergeCell ref="BE4:BG4"/>
    <mergeCell ref="BH4:BJ4"/>
    <mergeCell ref="BH6:BJ6"/>
    <mergeCell ref="AV4:AX4"/>
    <mergeCell ref="AV6:AX6"/>
    <mergeCell ref="AY4:BA4"/>
    <mergeCell ref="BB4:BD4"/>
    <mergeCell ref="AY6:BA6"/>
    <mergeCell ref="BB6:BD6"/>
    <mergeCell ref="AP6:AR6"/>
    <mergeCell ref="AP4:AR4"/>
    <mergeCell ref="AS4:AU4"/>
    <mergeCell ref="AS6:AU6"/>
    <mergeCell ref="AG4:AI4"/>
    <mergeCell ref="AJ4:AL4"/>
    <mergeCell ref="AC6:AE6"/>
    <mergeCell ref="AJ6:AL6"/>
    <mergeCell ref="AM4:AO4"/>
    <mergeCell ref="AM6:AO6"/>
    <mergeCell ref="Z4:AB4"/>
    <mergeCell ref="AC4:AE4"/>
    <mergeCell ref="Z6:AB6"/>
    <mergeCell ref="AG6:AI6"/>
    <mergeCell ref="J4:K4"/>
    <mergeCell ref="W6:Y6"/>
    <mergeCell ref="R6:S6"/>
    <mergeCell ref="T6:V6"/>
    <mergeCell ref="H6:I6"/>
    <mergeCell ref="N4:O4"/>
    <mergeCell ref="L4:M4"/>
    <mergeCell ref="L6:M6"/>
    <mergeCell ref="W4:Y4"/>
    <mergeCell ref="T4:V4"/>
    <mergeCell ref="R4:S4"/>
    <mergeCell ref="D6:E6"/>
    <mergeCell ref="F6:G6"/>
    <mergeCell ref="A1:AI3"/>
    <mergeCell ref="B6:C6"/>
    <mergeCell ref="N6:O6"/>
    <mergeCell ref="P6:Q6"/>
    <mergeCell ref="A63:AG63"/>
    <mergeCell ref="A4:A5"/>
    <mergeCell ref="F4:G4"/>
    <mergeCell ref="B4:C4"/>
    <mergeCell ref="D4:E4"/>
    <mergeCell ref="A56:AG56"/>
    <mergeCell ref="H4:I4"/>
    <mergeCell ref="P4:Q4"/>
    <mergeCell ref="J6:K6"/>
    <mergeCell ref="BY4:CA4"/>
    <mergeCell ref="BV4:BX4"/>
    <mergeCell ref="BV6:BX6"/>
    <mergeCell ref="CE4:CG4"/>
    <mergeCell ref="BY6:CA6"/>
    <mergeCell ref="BN4:BP4"/>
    <mergeCell ref="BN6:BP6"/>
    <mergeCell ref="BS4:BU4"/>
    <mergeCell ref="CW6:CY6"/>
    <mergeCell ref="CK6:CM6"/>
    <mergeCell ref="BS6:BU6"/>
    <mergeCell ref="CE6:CG6"/>
    <mergeCell ref="CQ6:CS6"/>
    <mergeCell ref="CZ4:DB4"/>
    <mergeCell ref="CQ4:CS4"/>
    <mergeCell ref="DE6:DG6"/>
    <mergeCell ref="CZ6:DB6"/>
    <mergeCell ref="CW4:CY4"/>
    <mergeCell ref="CT4:CV4"/>
    <mergeCell ref="CT6:CV6"/>
    <mergeCell ref="FC4:FE4"/>
    <mergeCell ref="FC6:FE6"/>
    <mergeCell ref="FD69:FE69"/>
    <mergeCell ref="EM69:EN69"/>
    <mergeCell ref="EI4:EK4"/>
    <mergeCell ref="EI6:EK6"/>
    <mergeCell ref="EL4:EN4"/>
    <mergeCell ref="EL6:EN6"/>
    <mergeCell ref="FG69:FH69"/>
    <mergeCell ref="FI4:FK4"/>
    <mergeCell ref="FI6:FK6"/>
    <mergeCell ref="FO4:FQ4"/>
    <mergeCell ref="FO6:FQ6"/>
    <mergeCell ref="FP69:FQ69"/>
    <mergeCell ref="FJ69:FK69"/>
    <mergeCell ref="FX4:FZ4"/>
    <mergeCell ref="FX6:FZ6"/>
    <mergeCell ref="FR4:FT4"/>
    <mergeCell ref="FR6:FT6"/>
    <mergeCell ref="FF4:FH4"/>
    <mergeCell ref="FF6:FH6"/>
    <mergeCell ref="FU4:FW4"/>
    <mergeCell ref="FU6:FW6"/>
    <mergeCell ref="FL4:FN4"/>
    <mergeCell ref="FL6:FN6"/>
  </mergeCells>
  <printOptions/>
  <pageMargins left="0" right="0" top="0.15748031496062992" bottom="0.15748031496062992" header="0.1968503937007874" footer="0.1968503937007874"/>
  <pageSetup fitToWidth="0" fitToHeight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2013-08-12T12:32:20Z</cp:lastPrinted>
  <dcterms:created xsi:type="dcterms:W3CDTF">2008-10-01T07:10:45Z</dcterms:created>
  <dcterms:modified xsi:type="dcterms:W3CDTF">2013-08-12T12:42:14Z</dcterms:modified>
  <cp:category/>
  <cp:version/>
  <cp:contentType/>
  <cp:contentStatus/>
</cp:coreProperties>
</file>