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25" windowHeight="84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'Лист1'!$EL$1:$EO$60</definedName>
  </definedNames>
  <calcPr fullCalcOnLoad="1"/>
</workbook>
</file>

<file path=xl/sharedStrings.xml><?xml version="1.0" encoding="utf-8"?>
<sst xmlns="http://schemas.openxmlformats.org/spreadsheetml/2006/main" count="1379" uniqueCount="477">
  <si>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</si>
  <si>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</si>
  <si>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</si>
  <si>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</si>
  <si>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</si>
  <si>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</si>
  <si>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</si>
  <si>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</si>
  <si>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</si>
  <si>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</si>
  <si>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</si>
  <si>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</si>
  <si>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</si>
  <si>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</si>
  <si>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</si>
  <si>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</si>
  <si>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</si>
  <si>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2997 м2</t>
  </si>
  <si>
    <t>х</t>
  </si>
  <si>
    <t>0,5 м2</t>
  </si>
  <si>
    <t>110 чел.</t>
  </si>
  <si>
    <t>109 чел.</t>
  </si>
  <si>
    <t>108 чел.</t>
  </si>
  <si>
    <t>111 чел.</t>
  </si>
  <si>
    <t>октябрь</t>
  </si>
  <si>
    <t>112 чел.</t>
  </si>
  <si>
    <t>ноябрь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</si>
  <si>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</si>
  <si>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</si>
  <si>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</si>
  <si>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</si>
  <si>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</si>
  <si>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</si>
  <si>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</si>
  <si>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</si>
  <si>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</si>
  <si>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</si>
  <si>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</si>
  <si>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(6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</si>
  <si>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</si>
  <si>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(38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</si>
  <si>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</si>
  <si>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</si>
  <si>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</si>
  <si>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</si>
  <si>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</si>
  <si>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</si>
  <si>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</si>
  <si>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</si>
  <si>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</si>
  <si>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</si>
  <si>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</si>
  <si>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</si>
  <si>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</si>
  <si>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ул.Набережная , 50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</si>
  <si>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</si>
  <si>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</si>
  <si>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</si>
  <si>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</si>
  <si>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Сбивание сосулек</t>
  </si>
  <si>
    <t>№25 от 20.02.09г.</t>
  </si>
  <si>
    <t>март 2009 г.</t>
  </si>
  <si>
    <t>Вставка стекла</t>
  </si>
  <si>
    <t>№ 59 от 23.03.09 г.</t>
  </si>
  <si>
    <t>Ревизия автомата,замена оампочки в подъезде</t>
  </si>
  <si>
    <t>№ 197 от 25.03.09 г.</t>
  </si>
  <si>
    <t>Очистка кровельных участков жилых домов от сосулек</t>
  </si>
  <si>
    <t>№ 27 от 11.03.09г.</t>
  </si>
  <si>
    <t>Вставка стекла на площадке</t>
  </si>
  <si>
    <t>№ 48 от 18.03.09г.</t>
  </si>
  <si>
    <t>апрель 2009 г.</t>
  </si>
  <si>
    <t>Закраска надписей на домах</t>
  </si>
  <si>
    <t>№ 67 от 22.04.09г.</t>
  </si>
  <si>
    <t>Очистка подъездных козырьков от снега</t>
  </si>
  <si>
    <t>№ 14 от 03.04.09г.</t>
  </si>
  <si>
    <t>май 2009г.</t>
  </si>
  <si>
    <t>Отключение отопления</t>
  </si>
  <si>
    <t>№ 11 от 04.05.09г.</t>
  </si>
  <si>
    <t>Изготовление и установка досок объявлений</t>
  </si>
  <si>
    <t>№ 10 от 06.05.09г.</t>
  </si>
  <si>
    <t>Проверка на плотность СТС ( опресовка )</t>
  </si>
  <si>
    <t>№ 134 от 20.05.09г.</t>
  </si>
  <si>
    <t>С.ф. № 20 от 30.01.09г.</t>
  </si>
  <si>
    <t>январь 2009г.</t>
  </si>
  <si>
    <t xml:space="preserve">Дератизация </t>
  </si>
  <si>
    <t>№ 49 от 31.03.09г.</t>
  </si>
  <si>
    <t>июнь 2009г.</t>
  </si>
  <si>
    <t>Смена задвижек на тепловом узле</t>
  </si>
  <si>
    <t>№ 65/сл. От 09.06.09г.</t>
  </si>
  <si>
    <t>Ревизия запорной арматуры 8 шт.</t>
  </si>
  <si>
    <t>№ 260/сл от 26.06.09г.</t>
  </si>
  <si>
    <t>Врезка вентилей под промывку</t>
  </si>
  <si>
    <t>№ 280/сл от 29.06.09г.</t>
  </si>
  <si>
    <t>Дератизация в строениях</t>
  </si>
  <si>
    <t>№ 4 от 30.04.09г.</t>
  </si>
  <si>
    <t>Поверка приборов учета</t>
  </si>
  <si>
    <t>№ 1 от 18.05.09г.</t>
  </si>
  <si>
    <t>Дезинсекция</t>
  </si>
  <si>
    <t>№144 от 31.05.09г</t>
  </si>
  <si>
    <t>Обслуживание приборов учета</t>
  </si>
  <si>
    <t>№ 274 ОТ 31.05.09Г.</t>
  </si>
  <si>
    <t>№ 154 от 30.04.09г.</t>
  </si>
  <si>
    <t>Ремонт теплового пункта</t>
  </si>
  <si>
    <t>Управление МКД</t>
  </si>
  <si>
    <t>июль 2009г.</t>
  </si>
  <si>
    <t>ремонт освещения в тамбуре</t>
  </si>
  <si>
    <t>№10 от 01.07.09.</t>
  </si>
  <si>
    <t>включение автомата на тамбур</t>
  </si>
  <si>
    <t>№ 35 от 06.07.09.</t>
  </si>
  <si>
    <t>промывка системы отопления</t>
  </si>
  <si>
    <t>№ 143 от 14.07.09.</t>
  </si>
  <si>
    <t>подключение и отключение компрессора</t>
  </si>
  <si>
    <t>№ 94 от 14.07.09</t>
  </si>
  <si>
    <t>замена реле времени</t>
  </si>
  <si>
    <t>№ 108 от 16.07.09.</t>
  </si>
  <si>
    <t>замена вентиля</t>
  </si>
  <si>
    <t>№ 224 от 24.07.09.</t>
  </si>
  <si>
    <t>ремонт освещения в тамбурах</t>
  </si>
  <si>
    <t>№ 168 от 27.07.09.</t>
  </si>
  <si>
    <t>установка дроссельной шайбы</t>
  </si>
  <si>
    <t>№ 250 от 29.07.09.</t>
  </si>
  <si>
    <t>август 2009г.</t>
  </si>
  <si>
    <t>замена лампочек</t>
  </si>
  <si>
    <t>№ 154 от 20.08.09.</t>
  </si>
  <si>
    <t>№ 168 от 24.08.09.</t>
  </si>
  <si>
    <t>отключение системы теплоснабжения на ВВП</t>
  </si>
  <si>
    <t>№ 176 от 25.08.09.</t>
  </si>
  <si>
    <t>перевод уличного реле времени</t>
  </si>
  <si>
    <t>№ 210 от 28.08.09.</t>
  </si>
  <si>
    <t>сентябрь 2009 г.</t>
  </si>
  <si>
    <t>проведение испытаний на плотность, прочность системы теплоснабжения</t>
  </si>
  <si>
    <t>№ 25 от 08.09.09.</t>
  </si>
  <si>
    <t>перевод реле времени на уличное освещение</t>
  </si>
  <si>
    <t>№ 15 от 03.09.09.</t>
  </si>
  <si>
    <t>замена входных вентилей</t>
  </si>
  <si>
    <t>№ 101 от 23.09.09.</t>
  </si>
  <si>
    <t>замена прибора учета тепловой энергии и теплоносителя в здании жилого дома</t>
  </si>
  <si>
    <t>№ 1 от 22.07.09.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</si>
  <si>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</si>
  <si>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</si>
  <si>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</si>
  <si>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</si>
  <si>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</si>
  <si>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</si>
  <si>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</si>
  <si>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</si>
  <si>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</si>
  <si>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</si>
  <si>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</si>
  <si>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</si>
  <si>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</si>
  <si>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установка оцинковки на окнах чердака</t>
  </si>
  <si>
    <t>№ 2 от 01.10.09г.</t>
  </si>
  <si>
    <t>ноябрь2009г.</t>
  </si>
  <si>
    <t>декабрь 2009г.</t>
  </si>
  <si>
    <t>замена вх.вентилей д.20 - 2шт.</t>
  </si>
  <si>
    <t>1101 от 31.12.09г.</t>
  </si>
  <si>
    <t>замена вх.вентилей д.20 - 1шт.</t>
  </si>
  <si>
    <t>ревизия ВРУ и эт.эл.щитков, замена деталей, протяжка контактов</t>
  </si>
  <si>
    <t>1005 от 06.11.09г.</t>
  </si>
  <si>
    <t>замена выключателя</t>
  </si>
  <si>
    <t>1008 от 09.11.09г.</t>
  </si>
  <si>
    <t>замена лампочек в подъезде</t>
  </si>
  <si>
    <t>1037 от 17.11.09г.</t>
  </si>
  <si>
    <t>325 от 31.12.09г.</t>
  </si>
  <si>
    <t>№ 817 от 31.12.09.</t>
  </si>
  <si>
    <t>техническое обслуживание вводных и внутренних газопроводов</t>
  </si>
  <si>
    <t>13003 от 21.1209г.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</si>
  <si>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</si>
  <si>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</si>
  <si>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</si>
  <si>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</si>
  <si>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</si>
  <si>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</si>
  <si>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</si>
  <si>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</si>
  <si>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15.01.10г.</t>
  </si>
  <si>
    <t>21 от 31.01.10г.</t>
  </si>
  <si>
    <t>35 от 31.01.10</t>
  </si>
  <si>
    <t>ревизия ВРУ и этажных щитков, замена деталей, протяжка контактов</t>
  </si>
  <si>
    <t>14 от 05.02.10</t>
  </si>
  <si>
    <t>замена лампочек 40 Вт</t>
  </si>
  <si>
    <t>апрель 2010г.</t>
  </si>
  <si>
    <t>25 от 26.02.10</t>
  </si>
  <si>
    <t xml:space="preserve">ревизия вентилей ф 15,20 ,25 мм </t>
  </si>
  <si>
    <t>26 от 27.02.10</t>
  </si>
  <si>
    <t>регулировка элеваторного узла</t>
  </si>
  <si>
    <t>смена вентиля ф 15 мм с САГ</t>
  </si>
  <si>
    <t>25 от 27.02.10</t>
  </si>
  <si>
    <t>устранение течи батареи под контргайкой</t>
  </si>
  <si>
    <t>20 от 12.02.10</t>
  </si>
  <si>
    <t>43 от 19.03.10</t>
  </si>
  <si>
    <t>устранение течи канализационного стыка</t>
  </si>
  <si>
    <t>47 от 26.03.10</t>
  </si>
  <si>
    <t>смена вентиля ф 15 мм</t>
  </si>
  <si>
    <t>40 от 12.03.10</t>
  </si>
  <si>
    <t>смена вентиля ф 32 мм</t>
  </si>
  <si>
    <t>прочистка входного вентиля ГВС</t>
  </si>
  <si>
    <t>49 от 31.03.10</t>
  </si>
  <si>
    <t>увеличение дроссельной шайбы ф 50</t>
  </si>
  <si>
    <t>44 от 19.03.10</t>
  </si>
  <si>
    <t>удаление воздушных пробок</t>
  </si>
  <si>
    <t>32 от 05.03.10</t>
  </si>
  <si>
    <t>60 от 09.04.10</t>
  </si>
  <si>
    <t>увеличение дроссельной шайбы ф 80 мм</t>
  </si>
  <si>
    <t>63 от 16.04.10</t>
  </si>
  <si>
    <t>отключение отопления</t>
  </si>
  <si>
    <t>ревизия задвижек ф 50 мм</t>
  </si>
  <si>
    <t>518 от 26.06.09</t>
  </si>
  <si>
    <t>краска</t>
  </si>
  <si>
    <t>тр.59 от 30.09.09</t>
  </si>
  <si>
    <t>типография</t>
  </si>
  <si>
    <t>май 2010г</t>
  </si>
  <si>
    <t>83 от 31.05.10</t>
  </si>
  <si>
    <t>82 от 31.05.10</t>
  </si>
  <si>
    <t>гидравлическое испытание вх.запорной арматуры</t>
  </si>
  <si>
    <t>77 от 14.05.10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</si>
  <si>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</si>
  <si>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</si>
  <si>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</si>
  <si>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</si>
  <si>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</si>
  <si>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</si>
  <si>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</si>
  <si>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</si>
  <si>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</si>
  <si>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бойлерову</t>
  </si>
  <si>
    <t>июнь 2010 г.</t>
  </si>
  <si>
    <t>замена патрона подвесного</t>
  </si>
  <si>
    <t>87 от 04.06.10</t>
  </si>
  <si>
    <t>июль 2010г.</t>
  </si>
  <si>
    <t>смена вентиля ф 20 мм</t>
  </si>
  <si>
    <t>115 от 23.07.10</t>
  </si>
  <si>
    <t>промывка системы центрального отопления</t>
  </si>
  <si>
    <t>112 от 16.07.10</t>
  </si>
  <si>
    <t>ревизия и регулировка элеваторного узла</t>
  </si>
  <si>
    <t>опрессовка системы центрального отопления</t>
  </si>
  <si>
    <t xml:space="preserve">заполнение системы отопления технической водой </t>
  </si>
  <si>
    <t>подключение и отключение компарессора</t>
  </si>
  <si>
    <t>111 от 16.07.10</t>
  </si>
  <si>
    <t>замена прибора учета ХВС</t>
  </si>
  <si>
    <t>119 от 30.07.10</t>
  </si>
  <si>
    <t>август 2010 г.</t>
  </si>
  <si>
    <t>124 от 06.08.10</t>
  </si>
  <si>
    <t>129 от 13.08.10</t>
  </si>
  <si>
    <t>установка КИП</t>
  </si>
  <si>
    <t>125 от 06.08.10</t>
  </si>
  <si>
    <t>ревизия задвижек ф 80,100 мм</t>
  </si>
  <si>
    <t>смена запорной арматуры по стоякам отопления</t>
  </si>
  <si>
    <t>сентябрь 2010 г.</t>
  </si>
  <si>
    <t>154 от 10.09.10</t>
  </si>
  <si>
    <t>ремонт стеклопакета</t>
  </si>
  <si>
    <t>144 от 31.08.10</t>
  </si>
  <si>
    <t>138 от 27.08.10</t>
  </si>
  <si>
    <t>запуск системы отопления</t>
  </si>
  <si>
    <t>164 от 30.09.10</t>
  </si>
  <si>
    <t>октябрь 2010г.</t>
  </si>
  <si>
    <t>определение вработе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</si>
  <si>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</si>
  <si>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</si>
  <si>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</si>
  <si>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181 от 29.10.10</t>
  </si>
  <si>
    <t>170 от 08.10.10</t>
  </si>
  <si>
    <t>177 от 22.10.10</t>
  </si>
  <si>
    <t>ремонт отмостки</t>
  </si>
  <si>
    <t>182 от 29.10.10</t>
  </si>
  <si>
    <t>1473 от 15.10.10</t>
  </si>
  <si>
    <t>Аварийное обслуживание</t>
  </si>
  <si>
    <t>Расчетно-кассовое обслуживание</t>
  </si>
  <si>
    <t>ноябрь 2010г.</t>
  </si>
  <si>
    <t>смена запорной арматуры ГВС,ХВС, установка воздухоотводчиков</t>
  </si>
  <si>
    <t>196 от 26.11.10</t>
  </si>
  <si>
    <t>освещение подвала</t>
  </si>
  <si>
    <t>192 от 19.11.10</t>
  </si>
  <si>
    <t>декабрь 2010г.</t>
  </si>
  <si>
    <t>восстановление изоляции</t>
  </si>
  <si>
    <t>217 от 17.12.10</t>
  </si>
  <si>
    <t>219 от 24.12.10</t>
  </si>
  <si>
    <t>установка датчика движения</t>
  </si>
  <si>
    <t>215 от 17.12.10</t>
  </si>
  <si>
    <t>смена элеватора в тепловом узле</t>
  </si>
  <si>
    <t>216 ль 17.12.10</t>
  </si>
  <si>
    <t>218 от 24.12.10</t>
  </si>
  <si>
    <t>осмотр и роевизия ВРУ</t>
  </si>
  <si>
    <t>установка клапанов выкуумных канализационных</t>
  </si>
  <si>
    <t>224 от 31.12.10</t>
  </si>
  <si>
    <t>январь 2011г.</t>
  </si>
  <si>
    <t>19 от 31.01.11</t>
  </si>
  <si>
    <t>смена общедомового прибора учета тепловой энергии</t>
  </si>
  <si>
    <t>8 от 14.01.ю10</t>
  </si>
  <si>
    <t>7 от 14.01.11</t>
  </si>
  <si>
    <t>февраль 2011 г.</t>
  </si>
  <si>
    <t>33 от 11.02.11</t>
  </si>
  <si>
    <t>ревизия щр</t>
  </si>
  <si>
    <t>26 от 04.02.11</t>
  </si>
  <si>
    <t>ревизия шр</t>
  </si>
  <si>
    <t>40 от 25.02.11</t>
  </si>
  <si>
    <t>март 2011г.</t>
  </si>
  <si>
    <t>перевод реле времени</t>
  </si>
  <si>
    <t>60 от 18.03.11</t>
  </si>
  <si>
    <t>осмотр и ревизия ВРУ</t>
  </si>
  <si>
    <t>54 от 11.03.11</t>
  </si>
  <si>
    <t>68 от 31.03.11</t>
  </si>
  <si>
    <t>удаление воздуцшных пробок</t>
  </si>
  <si>
    <t>49 от 05.03.11</t>
  </si>
  <si>
    <t>апрель 2011г.</t>
  </si>
  <si>
    <t>устранение течи в подвале</t>
  </si>
  <si>
    <t>74 от 08.04.11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</si>
  <si>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</si>
  <si>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</si>
  <si>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</si>
  <si>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</si>
  <si>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</si>
  <si>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</si>
  <si>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100 от 27.05.11</t>
  </si>
  <si>
    <t>ревизия задвижек отопления ф 80,100 мм</t>
  </si>
  <si>
    <t>ревизия задвидек хвс ф 50 мм</t>
  </si>
  <si>
    <t>ревизия задвижек гвс ф 50 мм</t>
  </si>
  <si>
    <t>ревизия элеваторного узла</t>
  </si>
  <si>
    <t>промывка фильтров в тепловом пункте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</si>
  <si>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</si>
  <si>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</si>
  <si>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</si>
  <si>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</si>
  <si>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</si>
  <si>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113 от 10.06.11</t>
  </si>
  <si>
    <t>заполнение системы отопления технической водой</t>
  </si>
  <si>
    <t>112 от 10.06.11</t>
  </si>
  <si>
    <t>июль 2011г.</t>
  </si>
  <si>
    <t>135 от 29.07.11</t>
  </si>
  <si>
    <t>смена КИП</t>
  </si>
  <si>
    <t>136 от 29.07.11</t>
  </si>
  <si>
    <t>август 2011г.</t>
  </si>
  <si>
    <t>отключение системы отопления</t>
  </si>
  <si>
    <t>152 от 26.08.11</t>
  </si>
  <si>
    <t>сентябрь 2011г.</t>
  </si>
  <si>
    <t>гидравлическое испытание вх.заполрной арматуры</t>
  </si>
  <si>
    <t>172 от 16.09.11</t>
  </si>
  <si>
    <t>163 от 02.09.11</t>
  </si>
  <si>
    <t>врезка кип</t>
  </si>
  <si>
    <t>167 от 09.09.11</t>
  </si>
  <si>
    <t>установка кип</t>
  </si>
  <si>
    <t>подключение системы отопления</t>
  </si>
  <si>
    <t>178 от 30.09.11</t>
  </si>
  <si>
    <t>октябрь 2011г.</t>
  </si>
  <si>
    <t>197 от 28.10.11</t>
  </si>
  <si>
    <t>ноябрь 2011г.</t>
  </si>
  <si>
    <t xml:space="preserve"> декабрь  2011г.</t>
  </si>
  <si>
    <t>Ревизия ВРУ</t>
  </si>
  <si>
    <t>238 от 23.12.11</t>
  </si>
  <si>
    <t>420 от 01.12.11</t>
  </si>
  <si>
    <t>Смена вентиля ф  15 мм (Локальная смета №49)</t>
  </si>
  <si>
    <t>239 от 23.12.11</t>
  </si>
  <si>
    <t xml:space="preserve">Подключение циркуляционного насоса, удаление воздушных пробок </t>
  </si>
  <si>
    <t>244 от 30.12.11</t>
  </si>
  <si>
    <t xml:space="preserve"> Январь 2012 г.</t>
  </si>
  <si>
    <t>Февраль  2012 г.</t>
  </si>
  <si>
    <t>Ревизия ЩЭ (Калькуляция № 4ЭЛ /ТСС/11)</t>
  </si>
  <si>
    <t>29 от 17.02.12</t>
  </si>
  <si>
    <t>Ревизия ШР (Калькуляция №5ЭЛ/ТСС/11)</t>
  </si>
  <si>
    <t>Март  2012 г.</t>
  </si>
  <si>
    <t xml:space="preserve">Устранение течи батареи </t>
  </si>
  <si>
    <t>50 от 02.03.12 (акт № 1 от 01.03.12)</t>
  </si>
  <si>
    <t>Ремонт канализационного стояка</t>
  </si>
  <si>
    <t>81 от 30.03.12 (акт № 32 от 29.03.12)</t>
  </si>
  <si>
    <t>Апрель   2012 г.</t>
  </si>
  <si>
    <t>Устранение течи вентиля</t>
  </si>
  <si>
    <t>100 от 20.04.12 (акт №33 от 16.04.12)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</si>
  <si>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</si>
  <si>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</si>
  <si>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</si>
  <si>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</si>
  <si>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</si>
  <si>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</si>
  <si>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</si>
  <si>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Май   2012 г.</t>
  </si>
  <si>
    <t>Июнь   2012 г.</t>
  </si>
  <si>
    <t>Июль   2012 г.</t>
  </si>
  <si>
    <t>Август 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</si>
  <si>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</si>
  <si>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</si>
  <si>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</si>
  <si>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Ревизия задвижек отопления ф 50 мм</t>
  </si>
  <si>
    <t>121 от 25.05.12</t>
  </si>
  <si>
    <t>Ревизия задвижек отопления ф 80, 100 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</si>
  <si>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</si>
  <si>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</si>
  <si>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</si>
  <si>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</si>
  <si>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Заполнение системы отопления технической водой с у далением воздушных пробок</t>
  </si>
  <si>
    <t>147 от 02.07.12</t>
  </si>
  <si>
    <t>Промывка системы центрального отопления</t>
  </si>
  <si>
    <t>146 от 02.07.12</t>
  </si>
  <si>
    <t>Опрессовка системы центрального отопления</t>
  </si>
  <si>
    <t>Ремонт кровли и слуховых окон</t>
  </si>
  <si>
    <t>144 от 02.07.12</t>
  </si>
  <si>
    <t>Ремонт слуховых окон</t>
  </si>
  <si>
    <t>Установка светильника</t>
  </si>
  <si>
    <t>142 от 02.07.12 (акт № 18 от 02.07.12)</t>
  </si>
  <si>
    <t>Подключение и отключение компрессора</t>
  </si>
  <si>
    <t xml:space="preserve">141 от 02.07.12 </t>
  </si>
  <si>
    <t>Изготовление и установка сопла</t>
  </si>
  <si>
    <t>170 от 03.08.12</t>
  </si>
  <si>
    <t>Установка датчика движения</t>
  </si>
  <si>
    <t>177 от 17.08.12</t>
  </si>
  <si>
    <t>Отключение ситемы теплоснабжения</t>
  </si>
  <si>
    <t>183 от 24.08.12</t>
  </si>
  <si>
    <t>Смена шарового крана ф 15 мм</t>
  </si>
  <si>
    <t>Включение системы теплоснабжения</t>
  </si>
  <si>
    <t>Удаление воздушных пробок</t>
  </si>
  <si>
    <t>186 от 31.08.12 (акт № 32 от 27. 08.12)</t>
  </si>
  <si>
    <t>Сентябрь   2012 г.</t>
  </si>
  <si>
    <t>Электрические замеры и электроиспытания</t>
  </si>
  <si>
    <t>С-ф  (акт) № 00000030 от 08.08.12</t>
  </si>
  <si>
    <t>199 от 21.09.12</t>
  </si>
  <si>
    <t>Подключение системы отопления</t>
  </si>
  <si>
    <t>203 от 28.09.12</t>
  </si>
  <si>
    <t>Замена лампочки 60 Вт в подъезде (в подвале)</t>
  </si>
  <si>
    <t>194 от 14.09.12</t>
  </si>
  <si>
    <t>Перенос датчиков движения</t>
  </si>
  <si>
    <t>190 от 07.09.12 (акт № 3 от 04.09.12)</t>
  </si>
  <si>
    <t>Замена датчиков движения</t>
  </si>
  <si>
    <t>202 от 28.09.12 (акт № 19 от 28.09.12)</t>
  </si>
  <si>
    <t>Ревизия эл.щитка</t>
  </si>
  <si>
    <t>207 от 30.09.12</t>
  </si>
  <si>
    <t>Ревизия эл.щитка, замена автомата АЕ 16А</t>
  </si>
  <si>
    <t>Ревизия эл.щитка, замена автомата АЕ 25А</t>
  </si>
  <si>
    <t>213 от 30.09.12</t>
  </si>
  <si>
    <t>Ревизия эл.щитка, замена деталей</t>
  </si>
  <si>
    <t>213 от 30.09.12 (акт№ 13 от 30.09.12)</t>
  </si>
  <si>
    <t>Замена ламп уличного освещения 125 Вт</t>
  </si>
  <si>
    <t>213 от 30.09.12 (акт№ 21от 30.09.12)</t>
  </si>
  <si>
    <t>Замена светильников</t>
  </si>
  <si>
    <t>210 от 30.09.12 (акт № 12 от 30.09.12)</t>
  </si>
  <si>
    <t>Октябрь   2012 г.</t>
  </si>
  <si>
    <t>Ноябрь  2012 г.</t>
  </si>
  <si>
    <t>Декабрь  2012 г.</t>
  </si>
  <si>
    <t>Опрессовка элеваторного узла</t>
  </si>
  <si>
    <t>148 от 02.07.12</t>
  </si>
  <si>
    <t>Январь  2013 г.</t>
  </si>
  <si>
    <t>Исследование горячей воды</t>
  </si>
  <si>
    <t>Счет-фактура № 5/01387 от 26.07.12 (Протоколо исслелования № 5668-5674 от 24.07.12)</t>
  </si>
  <si>
    <t>Обслуживание вводных и внутренних газопроводов жилого дома</t>
  </si>
  <si>
    <t xml:space="preserve">20 от 25.01.13 </t>
  </si>
  <si>
    <t>Февраль  2013 г.</t>
  </si>
  <si>
    <t>Устранение течи батареи</t>
  </si>
  <si>
    <t>35 от 08.02.13 (акт № 5 от 05.02.13)</t>
  </si>
  <si>
    <t>Ревизия ЩЭ</t>
  </si>
  <si>
    <t>43 от 15.02.13</t>
  </si>
  <si>
    <t>Ревизия ШР</t>
  </si>
  <si>
    <t>Перевод реле времени</t>
  </si>
  <si>
    <t>47 от 22.02.13</t>
  </si>
  <si>
    <t>Ремонт крылец, водостоков, ремонт тротуарной плитки</t>
  </si>
  <si>
    <t>214 от 30.09.12</t>
  </si>
  <si>
    <t>Март  2013 г.</t>
  </si>
  <si>
    <t>Апрель  2013 г.</t>
  </si>
  <si>
    <t>Устройство ограждения кровли</t>
  </si>
  <si>
    <t xml:space="preserve">93 от 12.04.13 (акт от 08.04.13) </t>
  </si>
  <si>
    <t>Установка расчетной шайбы</t>
  </si>
  <si>
    <t>95 от 19.04.13 (акт № 38 от 17.04.13)</t>
  </si>
  <si>
    <t>Отчет по выполненным работам ул. Набережная , 50 с мая 2012 г. по апрель 2013 г.</t>
  </si>
  <si>
    <t>Очистка кровли от снега и сосулек</t>
  </si>
  <si>
    <t>96 от 19.04.13 (акт от 02.04.13)</t>
  </si>
  <si>
    <t>Регулировка элеваторного узла</t>
  </si>
  <si>
    <t>акт от 03.08.12</t>
  </si>
  <si>
    <t>акт от 28.09.12</t>
  </si>
  <si>
    <t>Обороты с мая 2012г. по апрель 2013г.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</si>
  <si>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</si>
  <si>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</si>
  <si>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</si>
  <si>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</si>
  <si>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</si>
  <si>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</si>
  <si>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</si>
  <si>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</si>
  <si>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</si>
  <si>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10789,20 (по тарифу)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</si>
</sst>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8"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b/>
      <u val="single"/>
      <sz val="12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sz val="12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wrapText="1"/>
    </xf>
    <xf numFmtId="2" fontId="0" fillId="35" borderId="0" xfId="0" applyNumberFormat="1" applyFont="1" applyFill="1" applyAlignment="1">
      <alignment wrapText="1"/>
    </xf>
    <xf numFmtId="0" fontId="0" fillId="35" borderId="0" xfId="0" applyFont="1" applyFill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2" fontId="0" fillId="35" borderId="12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horizontal="left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2" fontId="0" fillId="36" borderId="11" xfId="0" applyNumberFormat="1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0" fontId="0" fillId="36" borderId="0" xfId="0" applyFont="1" applyFill="1" applyAlignment="1">
      <alignment/>
    </xf>
    <xf numFmtId="2" fontId="0" fillId="36" borderId="0" xfId="0" applyNumberFormat="1" applyFont="1" applyFill="1" applyAlignment="1">
      <alignment/>
    </xf>
    <xf numFmtId="2" fontId="0" fillId="36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0" fontId="6" fillId="37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/>
    </xf>
    <xf numFmtId="2" fontId="56" fillId="34" borderId="11" xfId="0" applyNumberFormat="1" applyFont="1" applyFill="1" applyBorder="1" applyAlignment="1">
      <alignment horizontal="center" vertical="center"/>
    </xf>
    <xf numFmtId="2" fontId="57" fillId="35" borderId="0" xfId="0" applyNumberFormat="1" applyFont="1" applyFill="1" applyAlignment="1">
      <alignment/>
    </xf>
    <xf numFmtId="0" fontId="12" fillId="35" borderId="0" xfId="0" applyFont="1" applyFill="1" applyAlignment="1">
      <alignment horizontal="right"/>
    </xf>
    <xf numFmtId="0" fontId="12" fillId="35" borderId="0" xfId="0" applyFont="1" applyFill="1" applyAlignment="1">
      <alignment/>
    </xf>
    <xf numFmtId="2" fontId="12" fillId="35" borderId="0" xfId="0" applyNumberFormat="1" applyFont="1" applyFill="1" applyAlignment="1">
      <alignment/>
    </xf>
    <xf numFmtId="0" fontId="12" fillId="35" borderId="0" xfId="0" applyFont="1" applyFill="1" applyAlignment="1">
      <alignment horizontal="right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7" fillId="0" borderId="11" xfId="0" applyNumberFormat="1" applyFont="1" applyBorder="1" applyAlignment="1">
      <alignment horizontal="center" vertical="center"/>
    </xf>
    <xf numFmtId="2" fontId="13" fillId="35" borderId="11" xfId="0" applyNumberFormat="1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50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1">
          <cell r="EN51">
            <v>222375.45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68"/>
  <sheetViews>
    <sheetView tabSelected="1" zoomScalePageLayoutView="0" workbookViewId="0" topLeftCell="A46">
      <pane xSplit="1" topLeftCell="FU1" activePane="topRight" state="frozen"/>
      <selection pane="topLeft" activeCell="A7" sqref="A7"/>
      <selection pane="topRight" activeCell="FZ65" sqref="FZ65"/>
    </sheetView>
  </sheetViews>
  <sheetFormatPr defaultColWidth="9.00390625" defaultRowHeight="12.75"/>
  <cols>
    <col min="1" max="1" width="38.125" style="8" customWidth="1"/>
    <col min="2" max="19" width="12.25390625" style="8" hidden="1" customWidth="1"/>
    <col min="20" max="20" width="33.625" style="8" hidden="1" customWidth="1"/>
    <col min="21" max="22" width="12.125" style="8" hidden="1" customWidth="1"/>
    <col min="23" max="23" width="33.625" style="8" hidden="1" customWidth="1"/>
    <col min="24" max="25" width="12.125" style="8" hidden="1" customWidth="1"/>
    <col min="26" max="26" width="33.625" style="8" hidden="1" customWidth="1"/>
    <col min="27" max="28" width="12.125" style="8" hidden="1" customWidth="1"/>
    <col min="29" max="29" width="33.625" style="8" hidden="1" customWidth="1"/>
    <col min="30" max="30" width="12.125" style="8" hidden="1" customWidth="1"/>
    <col min="31" max="32" width="12.125" style="9" hidden="1" customWidth="1"/>
    <col min="33" max="33" width="33.625" style="8" hidden="1" customWidth="1"/>
    <col min="34" max="34" width="12.125" style="8" hidden="1" customWidth="1"/>
    <col min="35" max="35" width="12.125" style="9" hidden="1" customWidth="1"/>
    <col min="36" max="36" width="33.625" style="8" hidden="1" customWidth="1"/>
    <col min="37" max="37" width="12.125" style="8" hidden="1" customWidth="1"/>
    <col min="38" max="38" width="12.125" style="9" hidden="1" customWidth="1"/>
    <col min="39" max="39" width="33.625" style="8" hidden="1" customWidth="1"/>
    <col min="40" max="40" width="12.125" style="8" hidden="1" customWidth="1"/>
    <col min="41" max="41" width="12.125" style="9" hidden="1" customWidth="1"/>
    <col min="42" max="42" width="33.625" style="8" hidden="1" customWidth="1"/>
    <col min="43" max="44" width="12.125" style="8" hidden="1" customWidth="1"/>
    <col min="45" max="45" width="33.625" style="8" hidden="1" customWidth="1"/>
    <col min="46" max="47" width="12.125" style="8" hidden="1" customWidth="1"/>
    <col min="48" max="48" width="33.625" style="8" hidden="1" customWidth="1"/>
    <col min="49" max="50" width="12.125" style="8" hidden="1" customWidth="1"/>
    <col min="51" max="51" width="33.625" style="8" hidden="1" customWidth="1"/>
    <col min="52" max="53" width="12.125" style="8" hidden="1" customWidth="1"/>
    <col min="54" max="54" width="33.625" style="8" hidden="1" customWidth="1"/>
    <col min="55" max="56" width="12.125" style="8" hidden="1" customWidth="1"/>
    <col min="57" max="57" width="33.625" style="8" hidden="1" customWidth="1"/>
    <col min="58" max="59" width="12.125" style="8" hidden="1" customWidth="1"/>
    <col min="60" max="60" width="33.625" style="8" hidden="1" customWidth="1"/>
    <col min="61" max="62" width="12.125" style="8" hidden="1" customWidth="1"/>
    <col min="63" max="63" width="33.625" style="8" hidden="1" customWidth="1"/>
    <col min="64" max="65" width="12.125" style="8" hidden="1" customWidth="1"/>
    <col min="66" max="66" width="33.625" style="8" hidden="1" customWidth="1"/>
    <col min="67" max="68" width="12.125" style="8" hidden="1" customWidth="1"/>
    <col min="69" max="69" width="9.625" style="8" hidden="1" customWidth="1"/>
    <col min="70" max="70" width="9.125" style="8" hidden="1" customWidth="1"/>
    <col min="71" max="71" width="33.625" style="8" hidden="1" customWidth="1"/>
    <col min="72" max="73" width="12.125" style="8" hidden="1" customWidth="1"/>
    <col min="74" max="74" width="33.625" style="8" hidden="1" customWidth="1"/>
    <col min="75" max="76" width="12.125" style="8" hidden="1" customWidth="1"/>
    <col min="77" max="77" width="33.625" style="8" hidden="1" customWidth="1"/>
    <col min="78" max="79" width="12.125" style="8" hidden="1" customWidth="1"/>
    <col min="80" max="80" width="33.625" style="8" hidden="1" customWidth="1"/>
    <col min="81" max="82" width="12.125" style="8" hidden="1" customWidth="1"/>
    <col min="83" max="83" width="33.625" style="8" hidden="1" customWidth="1"/>
    <col min="84" max="85" width="12.125" style="8" hidden="1" customWidth="1"/>
    <col min="86" max="86" width="33.625" style="8" hidden="1" customWidth="1"/>
    <col min="87" max="88" width="12.125" style="8" hidden="1" customWidth="1"/>
    <col min="89" max="89" width="33.625" style="8" hidden="1" customWidth="1"/>
    <col min="90" max="91" width="12.125" style="8" hidden="1" customWidth="1"/>
    <col min="92" max="92" width="33.625" style="8" hidden="1" customWidth="1"/>
    <col min="93" max="94" width="12.125" style="8" hidden="1" customWidth="1"/>
    <col min="95" max="95" width="33.625" style="8" hidden="1" customWidth="1"/>
    <col min="96" max="97" width="12.125" style="8" hidden="1" customWidth="1"/>
    <col min="98" max="98" width="33.625" style="8" hidden="1" customWidth="1"/>
    <col min="99" max="100" width="12.125" style="8" hidden="1" customWidth="1"/>
    <col min="101" max="101" width="33.625" style="8" hidden="1" customWidth="1"/>
    <col min="102" max="103" width="12.125" style="8" hidden="1" customWidth="1"/>
    <col min="104" max="104" width="33.625" style="8" hidden="1" customWidth="1"/>
    <col min="105" max="106" width="12.125" style="8" hidden="1" customWidth="1"/>
    <col min="107" max="107" width="12.625" style="8" hidden="1" customWidth="1"/>
    <col min="108" max="108" width="14.375" style="8" hidden="1" customWidth="1"/>
    <col min="109" max="109" width="33.625" style="8" hidden="1" customWidth="1"/>
    <col min="110" max="111" width="12.125" style="8" hidden="1" customWidth="1"/>
    <col min="112" max="112" width="33.625" style="8" hidden="1" customWidth="1"/>
    <col min="113" max="114" width="12.125" style="8" hidden="1" customWidth="1"/>
    <col min="115" max="115" width="33.625" style="8" hidden="1" customWidth="1"/>
    <col min="116" max="117" width="12.125" style="8" hidden="1" customWidth="1"/>
    <col min="118" max="118" width="33.625" style="8" hidden="1" customWidth="1"/>
    <col min="119" max="120" width="12.125" style="8" hidden="1" customWidth="1"/>
    <col min="121" max="121" width="33.625" style="8" hidden="1" customWidth="1"/>
    <col min="122" max="123" width="12.125" style="8" hidden="1" customWidth="1"/>
    <col min="124" max="124" width="33.625" style="8" hidden="1" customWidth="1"/>
    <col min="125" max="126" width="12.125" style="8" hidden="1" customWidth="1"/>
    <col min="127" max="127" width="33.625" style="8" hidden="1" customWidth="1"/>
    <col min="128" max="129" width="12.125" style="8" hidden="1" customWidth="1"/>
    <col min="130" max="130" width="33.625" style="8" hidden="1" customWidth="1"/>
    <col min="131" max="132" width="12.125" style="8" hidden="1" customWidth="1"/>
    <col min="133" max="133" width="33.625" style="8" hidden="1" customWidth="1"/>
    <col min="134" max="135" width="12.125" style="8" hidden="1" customWidth="1"/>
    <col min="136" max="136" width="33.625" style="8" hidden="1" customWidth="1"/>
    <col min="137" max="138" width="12.125" style="8" hidden="1" customWidth="1"/>
    <col min="139" max="139" width="33.625" style="8" hidden="1" customWidth="1"/>
    <col min="140" max="141" width="12.125" style="8" hidden="1" customWidth="1"/>
    <col min="142" max="142" width="33.625" style="8" hidden="1" customWidth="1"/>
    <col min="143" max="143" width="12.375" style="8" hidden="1" customWidth="1"/>
    <col min="144" max="144" width="12.25390625" style="8" hidden="1" customWidth="1"/>
    <col min="145" max="146" width="12.125" style="8" customWidth="1"/>
    <col min="147" max="147" width="39.125" style="8" customWidth="1"/>
    <col min="148" max="148" width="17.375" style="8" customWidth="1"/>
    <col min="149" max="149" width="12.125" style="8" customWidth="1"/>
    <col min="150" max="150" width="39.125" style="8" customWidth="1"/>
    <col min="151" max="151" width="17.375" style="8" customWidth="1"/>
    <col min="152" max="152" width="12.125" style="8" customWidth="1"/>
    <col min="153" max="153" width="39.125" style="8" customWidth="1"/>
    <col min="154" max="154" width="17.375" style="8" customWidth="1"/>
    <col min="155" max="155" width="12.125" style="8" customWidth="1"/>
    <col min="156" max="156" width="39.125" style="8" customWidth="1"/>
    <col min="157" max="157" width="17.375" style="8" customWidth="1"/>
    <col min="158" max="158" width="12.125" style="8" customWidth="1"/>
    <col min="159" max="159" width="39.125" style="8" customWidth="1"/>
    <col min="160" max="160" width="17.375" style="8" customWidth="1"/>
    <col min="161" max="161" width="12.125" style="8" customWidth="1"/>
    <col min="162" max="162" width="39.125" style="8" customWidth="1"/>
    <col min="163" max="163" width="17.375" style="8" customWidth="1"/>
    <col min="164" max="164" width="12.125" style="8" customWidth="1"/>
    <col min="165" max="165" width="39.125" style="8" customWidth="1"/>
    <col min="166" max="166" width="17.375" style="8" customWidth="1"/>
    <col min="167" max="167" width="12.125" style="8" customWidth="1"/>
    <col min="168" max="168" width="39.125" style="8" customWidth="1"/>
    <col min="169" max="169" width="17.375" style="8" customWidth="1"/>
    <col min="170" max="170" width="12.125" style="8" customWidth="1"/>
    <col min="171" max="171" width="39.125" style="8" customWidth="1"/>
    <col min="172" max="172" width="17.375" style="8" customWidth="1"/>
    <col min="173" max="173" width="12.125" style="8" customWidth="1"/>
    <col min="174" max="174" width="37.375" style="0" customWidth="1"/>
    <col min="175" max="175" width="13.00390625" style="0" customWidth="1"/>
    <col min="176" max="176" width="11.875" style="0" customWidth="1"/>
    <col min="177" max="177" width="34.125" style="0" customWidth="1"/>
    <col min="178" max="178" width="13.125" style="0" customWidth="1"/>
    <col min="179" max="179" width="11.00390625" style="0" customWidth="1"/>
    <col min="180" max="180" width="34.875" style="0" customWidth="1"/>
    <col min="181" max="181" width="13.25390625" style="0" customWidth="1"/>
    <col min="182" max="182" width="10.625" style="0" customWidth="1"/>
    <col min="183" max="183" width="12.00390625" style="0" customWidth="1"/>
  </cols>
  <sheetData>
    <row r="1" spans="1:173" s="7" customFormat="1" ht="53.25" customHeight="1">
      <c r="A1" s="93" t="s">
        <v>460</v>
      </c>
      <c r="B1" s="10"/>
      <c r="C1" s="13"/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1"/>
      <c r="AH1" s="11"/>
      <c r="AI1" s="12"/>
      <c r="AJ1" s="8"/>
      <c r="AK1" s="8"/>
      <c r="AL1" s="9"/>
      <c r="AM1" s="8"/>
      <c r="AN1" s="8"/>
      <c r="AO1" s="9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82" ht="12.75">
      <c r="A2" s="123" t="s">
        <v>0</v>
      </c>
      <c r="B2" s="125" t="s">
        <v>10</v>
      </c>
      <c r="C2" s="125"/>
      <c r="D2" s="125" t="s">
        <v>11</v>
      </c>
      <c r="E2" s="125"/>
      <c r="F2" s="126" t="s">
        <v>12</v>
      </c>
      <c r="G2" s="126"/>
      <c r="H2" s="126" t="s">
        <v>13</v>
      </c>
      <c r="I2" s="126"/>
      <c r="J2" s="126" t="s">
        <v>14</v>
      </c>
      <c r="K2" s="126"/>
      <c r="L2" s="114" t="s">
        <v>24</v>
      </c>
      <c r="M2" s="121"/>
      <c r="N2" s="114" t="s">
        <v>26</v>
      </c>
      <c r="O2" s="121"/>
      <c r="P2" s="114" t="s">
        <v>27</v>
      </c>
      <c r="Q2" s="121"/>
      <c r="R2" s="126" t="s">
        <v>8</v>
      </c>
      <c r="S2" s="126"/>
      <c r="T2" s="114" t="s">
        <v>83</v>
      </c>
      <c r="U2" s="115"/>
      <c r="V2" s="116"/>
      <c r="W2" s="114" t="s">
        <v>55</v>
      </c>
      <c r="X2" s="115"/>
      <c r="Y2" s="116"/>
      <c r="Z2" s="114" t="s">
        <v>61</v>
      </c>
      <c r="AA2" s="115"/>
      <c r="AB2" s="116"/>
      <c r="AC2" s="114" t="s">
        <v>70</v>
      </c>
      <c r="AD2" s="115"/>
      <c r="AE2" s="116"/>
      <c r="AF2" s="14"/>
      <c r="AG2" s="114" t="s">
        <v>75</v>
      </c>
      <c r="AH2" s="115"/>
      <c r="AI2" s="116"/>
      <c r="AJ2" s="114" t="s">
        <v>86</v>
      </c>
      <c r="AK2" s="115"/>
      <c r="AL2" s="116"/>
      <c r="AM2" s="114" t="s">
        <v>104</v>
      </c>
      <c r="AN2" s="115"/>
      <c r="AO2" s="116"/>
      <c r="AP2" s="114" t="s">
        <v>121</v>
      </c>
      <c r="AQ2" s="115"/>
      <c r="AR2" s="116"/>
      <c r="AS2" s="114" t="s">
        <v>129</v>
      </c>
      <c r="AT2" s="115"/>
      <c r="AU2" s="116"/>
      <c r="AV2" s="114" t="s">
        <v>148</v>
      </c>
      <c r="AW2" s="115"/>
      <c r="AX2" s="116"/>
      <c r="AY2" s="114" t="s">
        <v>153</v>
      </c>
      <c r="AZ2" s="115"/>
      <c r="BA2" s="116"/>
      <c r="BB2" s="114" t="s">
        <v>154</v>
      </c>
      <c r="BC2" s="115"/>
      <c r="BD2" s="116"/>
      <c r="BE2" s="114" t="s">
        <v>172</v>
      </c>
      <c r="BF2" s="115"/>
      <c r="BG2" s="116"/>
      <c r="BH2" s="114" t="s">
        <v>173</v>
      </c>
      <c r="BI2" s="115"/>
      <c r="BJ2" s="116"/>
      <c r="BK2" s="114" t="s">
        <v>174</v>
      </c>
      <c r="BL2" s="115"/>
      <c r="BM2" s="116"/>
      <c r="BN2" s="114" t="s">
        <v>182</v>
      </c>
      <c r="BO2" s="115"/>
      <c r="BP2" s="116"/>
      <c r="BS2" s="114" t="s">
        <v>212</v>
      </c>
      <c r="BT2" s="115"/>
      <c r="BU2" s="116"/>
      <c r="BV2" s="114" t="s">
        <v>227</v>
      </c>
      <c r="BW2" s="115"/>
      <c r="BX2" s="116"/>
      <c r="BY2" s="114" t="s">
        <v>230</v>
      </c>
      <c r="BZ2" s="115"/>
      <c r="CA2" s="116"/>
      <c r="CB2" s="114" t="s">
        <v>242</v>
      </c>
      <c r="CC2" s="115"/>
      <c r="CD2" s="116"/>
      <c r="CE2" s="114" t="s">
        <v>249</v>
      </c>
      <c r="CF2" s="115"/>
      <c r="CG2" s="116"/>
      <c r="CH2" s="114" t="s">
        <v>256</v>
      </c>
      <c r="CI2" s="115"/>
      <c r="CJ2" s="116"/>
      <c r="CK2" s="114" t="s">
        <v>269</v>
      </c>
      <c r="CL2" s="115"/>
      <c r="CM2" s="116"/>
      <c r="CN2" s="114" t="s">
        <v>274</v>
      </c>
      <c r="CO2" s="115"/>
      <c r="CP2" s="116"/>
      <c r="CQ2" s="114" t="s">
        <v>286</v>
      </c>
      <c r="CR2" s="115"/>
      <c r="CS2" s="116"/>
      <c r="CT2" s="114" t="s">
        <v>291</v>
      </c>
      <c r="CU2" s="115"/>
      <c r="CV2" s="116"/>
      <c r="CW2" s="114" t="s">
        <v>297</v>
      </c>
      <c r="CX2" s="115"/>
      <c r="CY2" s="121"/>
      <c r="CZ2" s="114" t="s">
        <v>305</v>
      </c>
      <c r="DA2" s="115"/>
      <c r="DB2" s="116"/>
      <c r="DE2" s="114" t="s">
        <v>312</v>
      </c>
      <c r="DF2" s="115"/>
      <c r="DG2" s="116"/>
      <c r="DH2" s="114" t="s">
        <v>324</v>
      </c>
      <c r="DI2" s="115"/>
      <c r="DJ2" s="116"/>
      <c r="DK2" s="114" t="s">
        <v>328</v>
      </c>
      <c r="DL2" s="115"/>
      <c r="DM2" s="116"/>
      <c r="DN2" s="114" t="s">
        <v>332</v>
      </c>
      <c r="DO2" s="115"/>
      <c r="DP2" s="116"/>
      <c r="DQ2" s="114" t="s">
        <v>335</v>
      </c>
      <c r="DR2" s="115"/>
      <c r="DS2" s="116"/>
      <c r="DT2" s="114" t="s">
        <v>344</v>
      </c>
      <c r="DU2" s="115"/>
      <c r="DV2" s="116"/>
      <c r="DW2" s="114" t="s">
        <v>346</v>
      </c>
      <c r="DX2" s="115"/>
      <c r="DY2" s="116"/>
      <c r="DZ2" s="114" t="s">
        <v>347</v>
      </c>
      <c r="EA2" s="115"/>
      <c r="EB2" s="116"/>
      <c r="EC2" s="114" t="s">
        <v>355</v>
      </c>
      <c r="ED2" s="115"/>
      <c r="EE2" s="116"/>
      <c r="EF2" s="114" t="s">
        <v>356</v>
      </c>
      <c r="EG2" s="115"/>
      <c r="EH2" s="116"/>
      <c r="EI2" s="114" t="s">
        <v>360</v>
      </c>
      <c r="EJ2" s="115"/>
      <c r="EK2" s="116"/>
      <c r="EL2" s="114" t="s">
        <v>365</v>
      </c>
      <c r="EM2" s="115"/>
      <c r="EN2" s="116"/>
      <c r="EQ2" s="114" t="s">
        <v>375</v>
      </c>
      <c r="ER2" s="115"/>
      <c r="ES2" s="116"/>
      <c r="ET2" s="114" t="s">
        <v>376</v>
      </c>
      <c r="EU2" s="115"/>
      <c r="EV2" s="116"/>
      <c r="EW2" s="114" t="s">
        <v>377</v>
      </c>
      <c r="EX2" s="115"/>
      <c r="EY2" s="116"/>
      <c r="EZ2" s="114" t="s">
        <v>378</v>
      </c>
      <c r="FA2" s="115"/>
      <c r="FB2" s="116"/>
      <c r="FC2" s="114" t="s">
        <v>411</v>
      </c>
      <c r="FD2" s="115"/>
      <c r="FE2" s="116"/>
      <c r="FF2" s="114" t="s">
        <v>434</v>
      </c>
      <c r="FG2" s="115"/>
      <c r="FH2" s="116"/>
      <c r="FI2" s="114" t="s">
        <v>435</v>
      </c>
      <c r="FJ2" s="115"/>
      <c r="FK2" s="116"/>
      <c r="FL2" s="114" t="s">
        <v>436</v>
      </c>
      <c r="FM2" s="115"/>
      <c r="FN2" s="116"/>
      <c r="FO2" s="114" t="s">
        <v>439</v>
      </c>
      <c r="FP2" s="115"/>
      <c r="FQ2" s="116"/>
      <c r="FR2" s="114" t="s">
        <v>444</v>
      </c>
      <c r="FS2" s="115"/>
      <c r="FT2" s="116"/>
      <c r="FU2" s="114" t="s">
        <v>454</v>
      </c>
      <c r="FV2" s="115"/>
      <c r="FW2" s="116"/>
      <c r="FX2" s="114" t="s">
        <v>455</v>
      </c>
      <c r="FY2" s="115"/>
      <c r="FZ2" s="116"/>
    </row>
    <row r="3" spans="1:182" ht="32.25" customHeight="1">
      <c r="A3" s="124"/>
      <c r="B3" s="15" t="s">
        <v>1</v>
      </c>
      <c r="C3" s="15" t="s">
        <v>28</v>
      </c>
      <c r="D3" s="15" t="s">
        <v>1</v>
      </c>
      <c r="E3" s="15" t="s">
        <v>28</v>
      </c>
      <c r="F3" s="15" t="s">
        <v>1</v>
      </c>
      <c r="G3" s="15" t="s">
        <v>28</v>
      </c>
      <c r="H3" s="15" t="s">
        <v>1</v>
      </c>
      <c r="I3" s="15" t="s">
        <v>28</v>
      </c>
      <c r="J3" s="15" t="s">
        <v>1</v>
      </c>
      <c r="K3" s="15" t="s">
        <v>28</v>
      </c>
      <c r="L3" s="15" t="s">
        <v>1</v>
      </c>
      <c r="M3" s="15" t="s">
        <v>28</v>
      </c>
      <c r="N3" s="15" t="s">
        <v>1</v>
      </c>
      <c r="O3" s="15" t="s">
        <v>28</v>
      </c>
      <c r="P3" s="15" t="s">
        <v>1</v>
      </c>
      <c r="Q3" s="15" t="s">
        <v>28</v>
      </c>
      <c r="R3" s="15" t="s">
        <v>1</v>
      </c>
      <c r="S3" s="15" t="s">
        <v>28</v>
      </c>
      <c r="T3" s="15" t="s">
        <v>0</v>
      </c>
      <c r="U3" s="15" t="s">
        <v>56</v>
      </c>
      <c r="V3" s="15" t="s">
        <v>57</v>
      </c>
      <c r="W3" s="15" t="s">
        <v>0</v>
      </c>
      <c r="X3" s="15" t="s">
        <v>56</v>
      </c>
      <c r="Y3" s="15" t="s">
        <v>57</v>
      </c>
      <c r="Z3" s="15" t="s">
        <v>0</v>
      </c>
      <c r="AA3" s="15" t="s">
        <v>56</v>
      </c>
      <c r="AB3" s="15" t="s">
        <v>57</v>
      </c>
      <c r="AC3" s="15" t="s">
        <v>0</v>
      </c>
      <c r="AD3" s="15" t="s">
        <v>56</v>
      </c>
      <c r="AE3" s="16" t="s">
        <v>57</v>
      </c>
      <c r="AF3" s="16"/>
      <c r="AG3" s="15" t="s">
        <v>0</v>
      </c>
      <c r="AH3" s="15" t="s">
        <v>56</v>
      </c>
      <c r="AI3" s="16" t="s">
        <v>57</v>
      </c>
      <c r="AJ3" s="15" t="s">
        <v>0</v>
      </c>
      <c r="AK3" s="15" t="s">
        <v>56</v>
      </c>
      <c r="AL3" s="16" t="s">
        <v>57</v>
      </c>
      <c r="AM3" s="15" t="s">
        <v>0</v>
      </c>
      <c r="AN3" s="15" t="s">
        <v>56</v>
      </c>
      <c r="AO3" s="16" t="s">
        <v>57</v>
      </c>
      <c r="AP3" s="15" t="s">
        <v>0</v>
      </c>
      <c r="AQ3" s="15" t="s">
        <v>56</v>
      </c>
      <c r="AR3" s="15" t="s">
        <v>57</v>
      </c>
      <c r="AS3" s="15" t="s">
        <v>0</v>
      </c>
      <c r="AT3" s="15" t="s">
        <v>56</v>
      </c>
      <c r="AU3" s="15" t="s">
        <v>57</v>
      </c>
      <c r="AV3" s="15" t="s">
        <v>0</v>
      </c>
      <c r="AW3" s="15" t="s">
        <v>56</v>
      </c>
      <c r="AX3" s="15" t="s">
        <v>57</v>
      </c>
      <c r="AY3" s="15" t="s">
        <v>0</v>
      </c>
      <c r="AZ3" s="15" t="s">
        <v>56</v>
      </c>
      <c r="BA3" s="15" t="s">
        <v>57</v>
      </c>
      <c r="BB3" s="15" t="s">
        <v>0</v>
      </c>
      <c r="BC3" s="15" t="s">
        <v>56</v>
      </c>
      <c r="BD3" s="15" t="s">
        <v>57</v>
      </c>
      <c r="BE3" s="15" t="s">
        <v>0</v>
      </c>
      <c r="BF3" s="15" t="s">
        <v>56</v>
      </c>
      <c r="BG3" s="15" t="s">
        <v>57</v>
      </c>
      <c r="BH3" s="15" t="s">
        <v>0</v>
      </c>
      <c r="BI3" s="15" t="s">
        <v>56</v>
      </c>
      <c r="BJ3" s="15" t="s">
        <v>57</v>
      </c>
      <c r="BK3" s="15" t="s">
        <v>0</v>
      </c>
      <c r="BL3" s="15" t="s">
        <v>56</v>
      </c>
      <c r="BM3" s="15" t="s">
        <v>57</v>
      </c>
      <c r="BN3" s="15" t="s">
        <v>0</v>
      </c>
      <c r="BO3" s="15" t="s">
        <v>56</v>
      </c>
      <c r="BP3" s="15" t="s">
        <v>57</v>
      </c>
      <c r="BS3" s="15" t="s">
        <v>0</v>
      </c>
      <c r="BT3" s="15" t="s">
        <v>56</v>
      </c>
      <c r="BU3" s="15" t="s">
        <v>57</v>
      </c>
      <c r="BV3" s="15" t="s">
        <v>0</v>
      </c>
      <c r="BW3" s="15" t="s">
        <v>56</v>
      </c>
      <c r="BX3" s="15" t="s">
        <v>57</v>
      </c>
      <c r="BY3" s="15" t="s">
        <v>0</v>
      </c>
      <c r="BZ3" s="15" t="s">
        <v>56</v>
      </c>
      <c r="CA3" s="15" t="s">
        <v>57</v>
      </c>
      <c r="CB3" s="15" t="s">
        <v>0</v>
      </c>
      <c r="CC3" s="15" t="s">
        <v>56</v>
      </c>
      <c r="CD3" s="15" t="s">
        <v>57</v>
      </c>
      <c r="CE3" s="15" t="s">
        <v>0</v>
      </c>
      <c r="CF3" s="15" t="s">
        <v>56</v>
      </c>
      <c r="CG3" s="15" t="s">
        <v>57</v>
      </c>
      <c r="CH3" s="15" t="s">
        <v>0</v>
      </c>
      <c r="CI3" s="15" t="s">
        <v>56</v>
      </c>
      <c r="CJ3" s="15" t="s">
        <v>57</v>
      </c>
      <c r="CK3" s="15" t="s">
        <v>0</v>
      </c>
      <c r="CL3" s="15" t="s">
        <v>56</v>
      </c>
      <c r="CM3" s="15" t="s">
        <v>57</v>
      </c>
      <c r="CN3" s="15" t="s">
        <v>0</v>
      </c>
      <c r="CO3" s="15" t="s">
        <v>56</v>
      </c>
      <c r="CP3" s="15" t="s">
        <v>57</v>
      </c>
      <c r="CQ3" s="15" t="s">
        <v>0</v>
      </c>
      <c r="CR3" s="15" t="s">
        <v>56</v>
      </c>
      <c r="CS3" s="15" t="s">
        <v>57</v>
      </c>
      <c r="CT3" s="15" t="s">
        <v>0</v>
      </c>
      <c r="CU3" s="15" t="s">
        <v>56</v>
      </c>
      <c r="CV3" s="15" t="s">
        <v>57</v>
      </c>
      <c r="CW3" s="15" t="s">
        <v>0</v>
      </c>
      <c r="CX3" s="15" t="s">
        <v>56</v>
      </c>
      <c r="CY3" s="15" t="s">
        <v>57</v>
      </c>
      <c r="CZ3" s="15" t="s">
        <v>0</v>
      </c>
      <c r="DA3" s="15" t="s">
        <v>56</v>
      </c>
      <c r="DB3" s="15" t="s">
        <v>57</v>
      </c>
      <c r="DE3" s="15" t="s">
        <v>0</v>
      </c>
      <c r="DF3" s="15" t="s">
        <v>56</v>
      </c>
      <c r="DG3" s="15" t="s">
        <v>57</v>
      </c>
      <c r="DH3" s="15" t="s">
        <v>0</v>
      </c>
      <c r="DI3" s="15" t="s">
        <v>56</v>
      </c>
      <c r="DJ3" s="15" t="s">
        <v>57</v>
      </c>
      <c r="DK3" s="15" t="s">
        <v>0</v>
      </c>
      <c r="DL3" s="15" t="s">
        <v>56</v>
      </c>
      <c r="DM3" s="15" t="s">
        <v>57</v>
      </c>
      <c r="DN3" s="15" t="s">
        <v>0</v>
      </c>
      <c r="DO3" s="15" t="s">
        <v>56</v>
      </c>
      <c r="DP3" s="15" t="s">
        <v>57</v>
      </c>
      <c r="DQ3" s="15" t="s">
        <v>0</v>
      </c>
      <c r="DR3" s="15" t="s">
        <v>56</v>
      </c>
      <c r="DS3" s="15" t="s">
        <v>57</v>
      </c>
      <c r="DT3" s="15" t="s">
        <v>0</v>
      </c>
      <c r="DU3" s="15" t="s">
        <v>56</v>
      </c>
      <c r="DV3" s="15" t="s">
        <v>57</v>
      </c>
      <c r="DW3" s="15" t="s">
        <v>0</v>
      </c>
      <c r="DX3" s="15" t="s">
        <v>56</v>
      </c>
      <c r="DY3" s="15" t="s">
        <v>57</v>
      </c>
      <c r="DZ3" s="15" t="s">
        <v>0</v>
      </c>
      <c r="EA3" s="15" t="s">
        <v>56</v>
      </c>
      <c r="EB3" s="15" t="s">
        <v>57</v>
      </c>
      <c r="EC3" s="15" t="s">
        <v>0</v>
      </c>
      <c r="ED3" s="15" t="s">
        <v>56</v>
      </c>
      <c r="EE3" s="15" t="s">
        <v>57</v>
      </c>
      <c r="EF3" s="15" t="s">
        <v>0</v>
      </c>
      <c r="EG3" s="15" t="s">
        <v>56</v>
      </c>
      <c r="EH3" s="15" t="s">
        <v>57</v>
      </c>
      <c r="EI3" s="15" t="s">
        <v>0</v>
      </c>
      <c r="EJ3" s="15" t="s">
        <v>56</v>
      </c>
      <c r="EK3" s="15" t="s">
        <v>57</v>
      </c>
      <c r="EL3" s="15" t="s">
        <v>0</v>
      </c>
      <c r="EM3" s="15" t="s">
        <v>56</v>
      </c>
      <c r="EN3" s="15" t="s">
        <v>57</v>
      </c>
      <c r="EO3" s="15"/>
      <c r="EP3" s="15"/>
      <c r="EQ3" s="15" t="s">
        <v>0</v>
      </c>
      <c r="ER3" s="15" t="s">
        <v>56</v>
      </c>
      <c r="ES3" s="15" t="s">
        <v>57</v>
      </c>
      <c r="ET3" s="15" t="s">
        <v>0</v>
      </c>
      <c r="EU3" s="15" t="s">
        <v>56</v>
      </c>
      <c r="EV3" s="15" t="s">
        <v>57</v>
      </c>
      <c r="EW3" s="15" t="s">
        <v>0</v>
      </c>
      <c r="EX3" s="15" t="s">
        <v>56</v>
      </c>
      <c r="EY3" s="15" t="s">
        <v>57</v>
      </c>
      <c r="EZ3" s="15" t="s">
        <v>0</v>
      </c>
      <c r="FA3" s="15" t="s">
        <v>56</v>
      </c>
      <c r="FB3" s="15" t="s">
        <v>57</v>
      </c>
      <c r="FC3" s="49" t="s">
        <v>0</v>
      </c>
      <c r="FD3" s="49" t="s">
        <v>56</v>
      </c>
      <c r="FE3" s="49" t="s">
        <v>57</v>
      </c>
      <c r="FF3" s="53" t="s">
        <v>0</v>
      </c>
      <c r="FG3" s="53" t="s">
        <v>56</v>
      </c>
      <c r="FH3" s="53" t="s">
        <v>57</v>
      </c>
      <c r="FI3" s="54" t="s">
        <v>0</v>
      </c>
      <c r="FJ3" s="54" t="s">
        <v>56</v>
      </c>
      <c r="FK3" s="54" t="s">
        <v>57</v>
      </c>
      <c r="FL3" s="55" t="s">
        <v>0</v>
      </c>
      <c r="FM3" s="55" t="s">
        <v>56</v>
      </c>
      <c r="FN3" s="55" t="s">
        <v>57</v>
      </c>
      <c r="FO3" s="56" t="s">
        <v>0</v>
      </c>
      <c r="FP3" s="56" t="s">
        <v>56</v>
      </c>
      <c r="FQ3" s="56" t="s">
        <v>57</v>
      </c>
      <c r="FR3" s="68" t="s">
        <v>0</v>
      </c>
      <c r="FS3" s="68" t="s">
        <v>56</v>
      </c>
      <c r="FT3" s="68" t="s">
        <v>57</v>
      </c>
      <c r="FU3" s="91" t="s">
        <v>0</v>
      </c>
      <c r="FV3" s="91" t="s">
        <v>56</v>
      </c>
      <c r="FW3" s="91" t="s">
        <v>57</v>
      </c>
      <c r="FX3" s="92" t="s">
        <v>0</v>
      </c>
      <c r="FY3" s="92" t="s">
        <v>56</v>
      </c>
      <c r="FZ3" s="92" t="s">
        <v>57</v>
      </c>
    </row>
    <row r="4" spans="1:182" ht="17.25" customHeight="1">
      <c r="A4" s="17"/>
      <c r="B4" s="122" t="s">
        <v>2</v>
      </c>
      <c r="C4" s="122"/>
      <c r="D4" s="122" t="s">
        <v>2</v>
      </c>
      <c r="E4" s="122"/>
      <c r="F4" s="122" t="s">
        <v>2</v>
      </c>
      <c r="G4" s="122"/>
      <c r="H4" s="122" t="s">
        <v>2</v>
      </c>
      <c r="I4" s="122"/>
      <c r="J4" s="122" t="s">
        <v>2</v>
      </c>
      <c r="K4" s="122"/>
      <c r="L4" s="122" t="s">
        <v>2</v>
      </c>
      <c r="M4" s="122"/>
      <c r="N4" s="122" t="s">
        <v>2</v>
      </c>
      <c r="O4" s="122"/>
      <c r="P4" s="122" t="s">
        <v>2</v>
      </c>
      <c r="Q4" s="122"/>
      <c r="R4" s="122" t="s">
        <v>2</v>
      </c>
      <c r="S4" s="122"/>
      <c r="T4" s="117"/>
      <c r="U4" s="118"/>
      <c r="V4" s="119"/>
      <c r="W4" s="117"/>
      <c r="X4" s="118"/>
      <c r="Y4" s="119"/>
      <c r="Z4" s="117"/>
      <c r="AA4" s="118"/>
      <c r="AB4" s="119"/>
      <c r="AC4" s="117"/>
      <c r="AD4" s="118"/>
      <c r="AE4" s="119"/>
      <c r="AF4" s="18"/>
      <c r="AG4" s="117"/>
      <c r="AH4" s="118"/>
      <c r="AI4" s="119"/>
      <c r="AJ4" s="117"/>
      <c r="AK4" s="118"/>
      <c r="AL4" s="119"/>
      <c r="AM4" s="117"/>
      <c r="AN4" s="118"/>
      <c r="AO4" s="119"/>
      <c r="AP4" s="117"/>
      <c r="AQ4" s="118"/>
      <c r="AR4" s="119"/>
      <c r="AS4" s="117"/>
      <c r="AT4" s="118"/>
      <c r="AU4" s="119"/>
      <c r="AV4" s="117"/>
      <c r="AW4" s="118"/>
      <c r="AX4" s="119"/>
      <c r="AY4" s="117"/>
      <c r="AZ4" s="118"/>
      <c r="BA4" s="119"/>
      <c r="BB4" s="117"/>
      <c r="BC4" s="118"/>
      <c r="BD4" s="119"/>
      <c r="BE4" s="117"/>
      <c r="BF4" s="118"/>
      <c r="BG4" s="119"/>
      <c r="BH4" s="117"/>
      <c r="BI4" s="118"/>
      <c r="BJ4" s="119"/>
      <c r="BK4" s="117"/>
      <c r="BL4" s="118"/>
      <c r="BM4" s="119"/>
      <c r="BN4" s="117"/>
      <c r="BO4" s="118"/>
      <c r="BP4" s="119"/>
      <c r="BS4" s="117"/>
      <c r="BT4" s="118"/>
      <c r="BU4" s="119"/>
      <c r="BV4" s="117"/>
      <c r="BW4" s="118"/>
      <c r="BX4" s="119"/>
      <c r="BY4" s="117"/>
      <c r="BZ4" s="118"/>
      <c r="CA4" s="119"/>
      <c r="CB4" s="117"/>
      <c r="CC4" s="118"/>
      <c r="CD4" s="119"/>
      <c r="CE4" s="117"/>
      <c r="CF4" s="118"/>
      <c r="CG4" s="119"/>
      <c r="CH4" s="117"/>
      <c r="CI4" s="118"/>
      <c r="CJ4" s="119"/>
      <c r="CK4" s="117"/>
      <c r="CL4" s="118"/>
      <c r="CM4" s="119"/>
      <c r="CN4" s="117"/>
      <c r="CO4" s="118"/>
      <c r="CP4" s="119"/>
      <c r="CQ4" s="117"/>
      <c r="CR4" s="118"/>
      <c r="CS4" s="119"/>
      <c r="CT4" s="117"/>
      <c r="CU4" s="118"/>
      <c r="CV4" s="119"/>
      <c r="CW4" s="117"/>
      <c r="CX4" s="118"/>
      <c r="CY4" s="119"/>
      <c r="CZ4" s="117"/>
      <c r="DA4" s="118"/>
      <c r="DB4" s="119"/>
      <c r="DE4" s="117"/>
      <c r="DF4" s="118"/>
      <c r="DG4" s="119"/>
      <c r="DH4" s="117"/>
      <c r="DI4" s="118"/>
      <c r="DJ4" s="119"/>
      <c r="DK4" s="117"/>
      <c r="DL4" s="118"/>
      <c r="DM4" s="119"/>
      <c r="DN4" s="117"/>
      <c r="DO4" s="118"/>
      <c r="DP4" s="119"/>
      <c r="DQ4" s="117"/>
      <c r="DR4" s="118"/>
      <c r="DS4" s="119"/>
      <c r="DT4" s="117"/>
      <c r="DU4" s="118"/>
      <c r="DV4" s="119"/>
      <c r="DW4" s="117"/>
      <c r="DX4" s="118"/>
      <c r="DY4" s="119"/>
      <c r="DZ4" s="117"/>
      <c r="EA4" s="118"/>
      <c r="EB4" s="119"/>
      <c r="EC4" s="117"/>
      <c r="ED4" s="118"/>
      <c r="EE4" s="119"/>
      <c r="EF4" s="117"/>
      <c r="EG4" s="118"/>
      <c r="EH4" s="119"/>
      <c r="EI4" s="117"/>
      <c r="EJ4" s="118"/>
      <c r="EK4" s="119"/>
      <c r="EL4" s="117"/>
      <c r="EM4" s="118"/>
      <c r="EN4" s="119"/>
      <c r="EO4" s="19"/>
      <c r="EP4" s="19"/>
      <c r="EQ4" s="117"/>
      <c r="ER4" s="118"/>
      <c r="ES4" s="119"/>
      <c r="ET4" s="117"/>
      <c r="EU4" s="118"/>
      <c r="EV4" s="119"/>
      <c r="EW4" s="117"/>
      <c r="EX4" s="118"/>
      <c r="EY4" s="119"/>
      <c r="EZ4" s="117"/>
      <c r="FA4" s="118"/>
      <c r="FB4" s="119"/>
      <c r="FC4" s="117"/>
      <c r="FD4" s="118"/>
      <c r="FE4" s="119"/>
      <c r="FF4" s="117"/>
      <c r="FG4" s="118"/>
      <c r="FH4" s="119"/>
      <c r="FI4" s="117"/>
      <c r="FJ4" s="118"/>
      <c r="FK4" s="119"/>
      <c r="FL4" s="117"/>
      <c r="FM4" s="118"/>
      <c r="FN4" s="119"/>
      <c r="FO4" s="117"/>
      <c r="FP4" s="118"/>
      <c r="FQ4" s="119"/>
      <c r="FR4" s="117"/>
      <c r="FS4" s="118"/>
      <c r="FT4" s="120"/>
      <c r="FU4" s="117"/>
      <c r="FV4" s="118"/>
      <c r="FW4" s="120"/>
      <c r="FX4" s="117"/>
      <c r="FY4" s="118"/>
      <c r="FZ4" s="120"/>
    </row>
    <row r="5" spans="1:182" s="1" customFormat="1" ht="14.25" customHeight="1">
      <c r="A5" s="15"/>
      <c r="B5" s="20" t="s">
        <v>17</v>
      </c>
      <c r="C5" s="21">
        <v>5694.3</v>
      </c>
      <c r="D5" s="20" t="s">
        <v>17</v>
      </c>
      <c r="E5" s="21">
        <v>5694.3</v>
      </c>
      <c r="F5" s="20" t="s">
        <v>17</v>
      </c>
      <c r="G5" s="21">
        <v>5694.3</v>
      </c>
      <c r="H5" s="20" t="s">
        <v>17</v>
      </c>
      <c r="I5" s="21">
        <v>5694.3</v>
      </c>
      <c r="J5" s="20" t="s">
        <v>17</v>
      </c>
      <c r="K5" s="21">
        <v>5694.3</v>
      </c>
      <c r="L5" s="20" t="s">
        <v>17</v>
      </c>
      <c r="M5" s="21">
        <v>5694.3</v>
      </c>
      <c r="N5" s="20" t="s">
        <v>17</v>
      </c>
      <c r="O5" s="21">
        <v>5694.3</v>
      </c>
      <c r="P5" s="20" t="s">
        <v>17</v>
      </c>
      <c r="Q5" s="21">
        <v>5694.3</v>
      </c>
      <c r="R5" s="20" t="s">
        <v>17</v>
      </c>
      <c r="S5" s="22">
        <f>C5+E5+G5+I5+K5+M5+O5+Q5</f>
        <v>45554.40000000001</v>
      </c>
      <c r="T5" s="23" t="s">
        <v>58</v>
      </c>
      <c r="U5" s="20"/>
      <c r="V5" s="24">
        <v>5694.3</v>
      </c>
      <c r="W5" s="23" t="s">
        <v>58</v>
      </c>
      <c r="X5" s="20"/>
      <c r="Y5" s="24">
        <v>5694.3</v>
      </c>
      <c r="Z5" s="23" t="s">
        <v>58</v>
      </c>
      <c r="AA5" s="20"/>
      <c r="AB5" s="24">
        <v>5694.3</v>
      </c>
      <c r="AC5" s="23" t="s">
        <v>58</v>
      </c>
      <c r="AD5" s="20"/>
      <c r="AE5" s="24">
        <v>5694.3</v>
      </c>
      <c r="AF5" s="24"/>
      <c r="AG5" s="23" t="s">
        <v>58</v>
      </c>
      <c r="AH5" s="20"/>
      <c r="AI5" s="25">
        <v>5424.57</v>
      </c>
      <c r="AJ5" s="23" t="s">
        <v>58</v>
      </c>
      <c r="AK5" s="20"/>
      <c r="AL5" s="25">
        <v>5424.57</v>
      </c>
      <c r="AM5" s="23" t="s">
        <v>58</v>
      </c>
      <c r="AN5" s="20"/>
      <c r="AO5" s="25">
        <v>5424.57</v>
      </c>
      <c r="AP5" s="23" t="s">
        <v>58</v>
      </c>
      <c r="AQ5" s="20"/>
      <c r="AR5" s="25">
        <v>5424.57</v>
      </c>
      <c r="AS5" s="23" t="s">
        <v>58</v>
      </c>
      <c r="AT5" s="20"/>
      <c r="AU5" s="25">
        <v>5424.57</v>
      </c>
      <c r="AV5" s="23" t="s">
        <v>58</v>
      </c>
      <c r="AW5" s="20"/>
      <c r="AX5" s="25">
        <v>5424.57</v>
      </c>
      <c r="AY5" s="23" t="s">
        <v>58</v>
      </c>
      <c r="AZ5" s="20"/>
      <c r="BA5" s="25">
        <v>5424.57</v>
      </c>
      <c r="BB5" s="23" t="s">
        <v>58</v>
      </c>
      <c r="BC5" s="20"/>
      <c r="BD5" s="25">
        <v>5424.57</v>
      </c>
      <c r="BE5" s="23" t="s">
        <v>58</v>
      </c>
      <c r="BF5" s="20"/>
      <c r="BG5" s="25">
        <v>5424.57</v>
      </c>
      <c r="BH5" s="23" t="s">
        <v>58</v>
      </c>
      <c r="BI5" s="20"/>
      <c r="BJ5" s="25">
        <v>5424.57</v>
      </c>
      <c r="BK5" s="23" t="s">
        <v>58</v>
      </c>
      <c r="BL5" s="20"/>
      <c r="BM5" s="25">
        <v>5424.57</v>
      </c>
      <c r="BN5" s="23" t="s">
        <v>58</v>
      </c>
      <c r="BO5" s="20"/>
      <c r="BP5" s="25">
        <v>5424.57</v>
      </c>
      <c r="BQ5" s="8"/>
      <c r="BR5" s="8"/>
      <c r="BS5" s="23" t="s">
        <v>103</v>
      </c>
      <c r="BT5" s="20"/>
      <c r="BU5" s="24">
        <v>5574.12</v>
      </c>
      <c r="BV5" s="23" t="s">
        <v>103</v>
      </c>
      <c r="BW5" s="20"/>
      <c r="BX5" s="24">
        <v>5574.12</v>
      </c>
      <c r="BY5" s="23" t="s">
        <v>103</v>
      </c>
      <c r="BZ5" s="20"/>
      <c r="CA5" s="24">
        <v>5574.12</v>
      </c>
      <c r="CB5" s="23" t="s">
        <v>103</v>
      </c>
      <c r="CC5" s="20"/>
      <c r="CD5" s="24">
        <v>5574.12</v>
      </c>
      <c r="CE5" s="23" t="s">
        <v>103</v>
      </c>
      <c r="CF5" s="20"/>
      <c r="CG5" s="24">
        <v>5574.12</v>
      </c>
      <c r="CH5" s="23" t="s">
        <v>103</v>
      </c>
      <c r="CI5" s="20"/>
      <c r="CJ5" s="24">
        <v>5574.12</v>
      </c>
      <c r="CK5" s="23" t="s">
        <v>103</v>
      </c>
      <c r="CL5" s="20"/>
      <c r="CM5" s="24">
        <v>5574.12</v>
      </c>
      <c r="CN5" s="23" t="s">
        <v>103</v>
      </c>
      <c r="CO5" s="20"/>
      <c r="CP5" s="24">
        <v>5574.12</v>
      </c>
      <c r="CQ5" s="23" t="s">
        <v>103</v>
      </c>
      <c r="CR5" s="20"/>
      <c r="CS5" s="24">
        <v>5574.12</v>
      </c>
      <c r="CT5" s="23" t="s">
        <v>103</v>
      </c>
      <c r="CU5" s="20"/>
      <c r="CV5" s="24">
        <v>5574.12</v>
      </c>
      <c r="CW5" s="23" t="s">
        <v>103</v>
      </c>
      <c r="CX5" s="20"/>
      <c r="CY5" s="24">
        <v>5574.12</v>
      </c>
      <c r="CZ5" s="23" t="s">
        <v>103</v>
      </c>
      <c r="DA5" s="20"/>
      <c r="DB5" s="24">
        <v>5574.12</v>
      </c>
      <c r="DC5" s="8"/>
      <c r="DD5" s="8"/>
      <c r="DE5" s="23" t="s">
        <v>103</v>
      </c>
      <c r="DF5" s="20"/>
      <c r="DG5" s="24">
        <v>6263.73</v>
      </c>
      <c r="DH5" s="23" t="s">
        <v>103</v>
      </c>
      <c r="DI5" s="20"/>
      <c r="DJ5" s="24">
        <v>6263.73</v>
      </c>
      <c r="DK5" s="23" t="s">
        <v>103</v>
      </c>
      <c r="DL5" s="20"/>
      <c r="DM5" s="24">
        <v>6263.73</v>
      </c>
      <c r="DN5" s="23" t="s">
        <v>103</v>
      </c>
      <c r="DO5" s="20"/>
      <c r="DP5" s="24">
        <v>6263.73</v>
      </c>
      <c r="DQ5" s="23" t="s">
        <v>103</v>
      </c>
      <c r="DR5" s="20"/>
      <c r="DS5" s="24">
        <v>6263.73</v>
      </c>
      <c r="DT5" s="23" t="s">
        <v>103</v>
      </c>
      <c r="DU5" s="20"/>
      <c r="DV5" s="24">
        <v>6263.73</v>
      </c>
      <c r="DW5" s="23" t="s">
        <v>103</v>
      </c>
      <c r="DX5" s="20"/>
      <c r="DY5" s="24">
        <v>6263.73</v>
      </c>
      <c r="DZ5" s="23" t="s">
        <v>103</v>
      </c>
      <c r="EA5" s="20"/>
      <c r="EB5" s="24">
        <v>6263.73</v>
      </c>
      <c r="EC5" s="23" t="s">
        <v>103</v>
      </c>
      <c r="ED5" s="20"/>
      <c r="EE5" s="24">
        <v>6263.73</v>
      </c>
      <c r="EF5" s="23" t="s">
        <v>103</v>
      </c>
      <c r="EG5" s="20"/>
      <c r="EH5" s="24">
        <v>6263.73</v>
      </c>
      <c r="EI5" s="23" t="s">
        <v>103</v>
      </c>
      <c r="EJ5" s="20"/>
      <c r="EK5" s="24">
        <v>6263.73</v>
      </c>
      <c r="EL5" s="23" t="s">
        <v>103</v>
      </c>
      <c r="EM5" s="20"/>
      <c r="EN5" s="24">
        <v>6263.73</v>
      </c>
      <c r="EO5" s="24"/>
      <c r="EP5" s="24"/>
      <c r="EQ5" s="47" t="s">
        <v>103</v>
      </c>
      <c r="ER5" s="20"/>
      <c r="ES5" s="86">
        <v>6713.28</v>
      </c>
      <c r="ET5" s="47" t="s">
        <v>103</v>
      </c>
      <c r="EU5" s="20"/>
      <c r="EV5" s="86">
        <v>6713.28</v>
      </c>
      <c r="EW5" s="47" t="s">
        <v>103</v>
      </c>
      <c r="EX5" s="20"/>
      <c r="EY5" s="86">
        <v>6713.28</v>
      </c>
      <c r="EZ5" s="47" t="s">
        <v>103</v>
      </c>
      <c r="FA5" s="20"/>
      <c r="FB5" s="86">
        <v>6713.28</v>
      </c>
      <c r="FC5" s="47" t="s">
        <v>103</v>
      </c>
      <c r="FD5" s="20"/>
      <c r="FE5" s="86">
        <v>6713.28</v>
      </c>
      <c r="FF5" s="47" t="s">
        <v>103</v>
      </c>
      <c r="FG5" s="20"/>
      <c r="FH5" s="86">
        <v>6713.28</v>
      </c>
      <c r="FI5" s="47" t="s">
        <v>103</v>
      </c>
      <c r="FJ5" s="20"/>
      <c r="FK5" s="86">
        <v>6713.28</v>
      </c>
      <c r="FL5" s="47" t="s">
        <v>103</v>
      </c>
      <c r="FM5" s="20"/>
      <c r="FN5" s="86">
        <v>6713.28</v>
      </c>
      <c r="FO5" s="47" t="s">
        <v>103</v>
      </c>
      <c r="FP5" s="20"/>
      <c r="FQ5" s="86">
        <v>6713.28</v>
      </c>
      <c r="FR5" s="47" t="s">
        <v>103</v>
      </c>
      <c r="FS5" s="20"/>
      <c r="FT5" s="86">
        <v>6713.28</v>
      </c>
      <c r="FU5" s="47" t="s">
        <v>103</v>
      </c>
      <c r="FV5" s="20"/>
      <c r="FW5" s="86">
        <v>6713.28</v>
      </c>
      <c r="FX5" s="47" t="s">
        <v>103</v>
      </c>
      <c r="FY5" s="20"/>
      <c r="FZ5" s="86">
        <v>6713.28</v>
      </c>
    </row>
    <row r="6" spans="1:182" s="1" customFormat="1" ht="24.75" customHeight="1">
      <c r="A6" s="15"/>
      <c r="B6" s="20" t="s">
        <v>17</v>
      </c>
      <c r="C6" s="21">
        <f>SUM(C7:C11)</f>
        <v>719.28</v>
      </c>
      <c r="D6" s="20" t="s">
        <v>17</v>
      </c>
      <c r="E6" s="21">
        <f>SUM(E7:E11)</f>
        <v>719.28</v>
      </c>
      <c r="F6" s="20" t="s">
        <v>17</v>
      </c>
      <c r="G6" s="21">
        <f>SUM(G7:G11)</f>
        <v>719.28</v>
      </c>
      <c r="H6" s="20" t="s">
        <v>17</v>
      </c>
      <c r="I6" s="21">
        <f>SUM(I7:I11)</f>
        <v>719.28</v>
      </c>
      <c r="J6" s="20" t="s">
        <v>17</v>
      </c>
      <c r="K6" s="21">
        <f>SUM(K7:K11)</f>
        <v>719.28</v>
      </c>
      <c r="L6" s="20" t="s">
        <v>17</v>
      </c>
      <c r="M6" s="21">
        <f>SUM(M7:M11)</f>
        <v>719.28</v>
      </c>
      <c r="N6" s="20" t="s">
        <v>17</v>
      </c>
      <c r="O6" s="21">
        <f>SUM(O7:O11)</f>
        <v>719.28</v>
      </c>
      <c r="P6" s="20" t="s">
        <v>17</v>
      </c>
      <c r="Q6" s="21">
        <f>SUM(Q7:Q11)</f>
        <v>719.28</v>
      </c>
      <c r="R6" s="20" t="s">
        <v>17</v>
      </c>
      <c r="S6" s="22">
        <f aca="true" t="shared" si="0" ref="S6:S38">C6+E6+G6+I6+K6+M6+O6+Q6</f>
        <v>5754.239999999999</v>
      </c>
      <c r="T6" s="23" t="s">
        <v>4</v>
      </c>
      <c r="U6" s="26" t="s">
        <v>82</v>
      </c>
      <c r="V6" s="24">
        <v>105.92</v>
      </c>
      <c r="W6" s="23" t="s">
        <v>59</v>
      </c>
      <c r="X6" s="26" t="s">
        <v>60</v>
      </c>
      <c r="Y6" s="24">
        <v>2680.37</v>
      </c>
      <c r="Z6" s="23" t="s">
        <v>62</v>
      </c>
      <c r="AA6" s="26" t="s">
        <v>63</v>
      </c>
      <c r="AB6" s="24">
        <v>353.86</v>
      </c>
      <c r="AC6" s="23" t="s">
        <v>71</v>
      </c>
      <c r="AD6" s="26" t="s">
        <v>72</v>
      </c>
      <c r="AE6" s="25">
        <v>717</v>
      </c>
      <c r="AF6" s="25"/>
      <c r="AG6" s="23" t="s">
        <v>76</v>
      </c>
      <c r="AH6" s="26" t="s">
        <v>77</v>
      </c>
      <c r="AI6" s="25">
        <v>245.72</v>
      </c>
      <c r="AJ6" s="23" t="s">
        <v>87</v>
      </c>
      <c r="AK6" s="26" t="s">
        <v>88</v>
      </c>
      <c r="AL6" s="25">
        <v>3019.1</v>
      </c>
      <c r="AM6" s="23" t="s">
        <v>105</v>
      </c>
      <c r="AN6" s="26" t="s">
        <v>106</v>
      </c>
      <c r="AO6" s="25">
        <v>596.49</v>
      </c>
      <c r="AP6" s="23" t="s">
        <v>122</v>
      </c>
      <c r="AQ6" s="26" t="s">
        <v>123</v>
      </c>
      <c r="AR6" s="24">
        <v>177.26</v>
      </c>
      <c r="AS6" s="23" t="s">
        <v>130</v>
      </c>
      <c r="AT6" s="26" t="s">
        <v>131</v>
      </c>
      <c r="AU6" s="24">
        <v>210.61</v>
      </c>
      <c r="AV6" s="23" t="s">
        <v>151</v>
      </c>
      <c r="AW6" s="26" t="s">
        <v>152</v>
      </c>
      <c r="AX6" s="24">
        <v>620.04</v>
      </c>
      <c r="AY6" s="23" t="s">
        <v>158</v>
      </c>
      <c r="AZ6" s="26" t="s">
        <v>159</v>
      </c>
      <c r="BA6" s="24">
        <v>3424.25</v>
      </c>
      <c r="BB6" s="23" t="s">
        <v>155</v>
      </c>
      <c r="BC6" s="26" t="s">
        <v>156</v>
      </c>
      <c r="BD6" s="24">
        <v>987.72</v>
      </c>
      <c r="BE6" s="23" t="s">
        <v>175</v>
      </c>
      <c r="BF6" s="26" t="s">
        <v>176</v>
      </c>
      <c r="BG6" s="24">
        <v>44.35</v>
      </c>
      <c r="BH6" s="23" t="s">
        <v>179</v>
      </c>
      <c r="BI6" s="26" t="s">
        <v>180</v>
      </c>
      <c r="BJ6" s="24">
        <v>1124.22</v>
      </c>
      <c r="BK6" s="24" t="s">
        <v>175</v>
      </c>
      <c r="BL6" s="23" t="s">
        <v>191</v>
      </c>
      <c r="BM6" s="21">
        <v>44.35</v>
      </c>
      <c r="BN6" s="23" t="s">
        <v>187</v>
      </c>
      <c r="BO6" s="26" t="s">
        <v>203</v>
      </c>
      <c r="BP6" s="24">
        <v>2186.8</v>
      </c>
      <c r="BQ6" s="8"/>
      <c r="BR6" s="8"/>
      <c r="BS6" s="23" t="s">
        <v>58</v>
      </c>
      <c r="BT6" s="27"/>
      <c r="BU6" s="27">
        <v>4978.4</v>
      </c>
      <c r="BV6" s="23" t="s">
        <v>58</v>
      </c>
      <c r="BW6" s="27"/>
      <c r="BX6" s="27">
        <v>4978.4</v>
      </c>
      <c r="BY6" s="23" t="s">
        <v>58</v>
      </c>
      <c r="BZ6" s="27"/>
      <c r="CA6" s="27">
        <v>4978.4</v>
      </c>
      <c r="CB6" s="23" t="s">
        <v>58</v>
      </c>
      <c r="CC6" s="27"/>
      <c r="CD6" s="27">
        <v>4978.4</v>
      </c>
      <c r="CE6" s="23" t="s">
        <v>58</v>
      </c>
      <c r="CF6" s="27"/>
      <c r="CG6" s="27">
        <v>4978.4</v>
      </c>
      <c r="CH6" s="23" t="s">
        <v>58</v>
      </c>
      <c r="CI6" s="27"/>
      <c r="CJ6" s="27">
        <v>4978.4</v>
      </c>
      <c r="CK6" s="23" t="s">
        <v>58</v>
      </c>
      <c r="CL6" s="27"/>
      <c r="CM6" s="27">
        <v>4978.4</v>
      </c>
      <c r="CN6" s="23" t="s">
        <v>58</v>
      </c>
      <c r="CO6" s="27"/>
      <c r="CP6" s="27">
        <v>4978.4</v>
      </c>
      <c r="CQ6" s="23" t="s">
        <v>58</v>
      </c>
      <c r="CR6" s="27"/>
      <c r="CS6" s="27">
        <v>4978.4</v>
      </c>
      <c r="CT6" s="23" t="s">
        <v>58</v>
      </c>
      <c r="CU6" s="27"/>
      <c r="CV6" s="27">
        <v>4978.4</v>
      </c>
      <c r="CW6" s="23" t="s">
        <v>58</v>
      </c>
      <c r="CX6" s="27"/>
      <c r="CY6" s="27">
        <v>4978.4</v>
      </c>
      <c r="CZ6" s="23" t="s">
        <v>58</v>
      </c>
      <c r="DA6" s="27"/>
      <c r="DB6" s="27">
        <v>4978.4</v>
      </c>
      <c r="DC6" s="8"/>
      <c r="DD6" s="8"/>
      <c r="DE6" s="23" t="s">
        <v>58</v>
      </c>
      <c r="DF6" s="27"/>
      <c r="DG6" s="27">
        <v>3806.19</v>
      </c>
      <c r="DH6" s="23" t="s">
        <v>58</v>
      </c>
      <c r="DI6" s="27"/>
      <c r="DJ6" s="27">
        <v>3806.19</v>
      </c>
      <c r="DK6" s="23" t="s">
        <v>58</v>
      </c>
      <c r="DL6" s="27"/>
      <c r="DM6" s="27">
        <v>3806.19</v>
      </c>
      <c r="DN6" s="23" t="s">
        <v>58</v>
      </c>
      <c r="DO6" s="27"/>
      <c r="DP6" s="27">
        <v>3806.19</v>
      </c>
      <c r="DQ6" s="23" t="s">
        <v>58</v>
      </c>
      <c r="DR6" s="27"/>
      <c r="DS6" s="27">
        <v>3806.19</v>
      </c>
      <c r="DT6" s="23" t="s">
        <v>58</v>
      </c>
      <c r="DU6" s="27"/>
      <c r="DV6" s="27">
        <v>3806.19</v>
      </c>
      <c r="DW6" s="23" t="s">
        <v>58</v>
      </c>
      <c r="DX6" s="27"/>
      <c r="DY6" s="27">
        <v>3806.19</v>
      </c>
      <c r="DZ6" s="23" t="s">
        <v>58</v>
      </c>
      <c r="EA6" s="27"/>
      <c r="EB6" s="27">
        <v>3806.19</v>
      </c>
      <c r="EC6" s="23" t="s">
        <v>58</v>
      </c>
      <c r="ED6" s="27"/>
      <c r="EE6" s="27">
        <v>3806.19</v>
      </c>
      <c r="EF6" s="23" t="s">
        <v>58</v>
      </c>
      <c r="EG6" s="27"/>
      <c r="EH6" s="27">
        <v>3806.19</v>
      </c>
      <c r="EI6" s="23" t="s">
        <v>58</v>
      </c>
      <c r="EJ6" s="27"/>
      <c r="EK6" s="27">
        <v>3806.19</v>
      </c>
      <c r="EL6" s="23" t="s">
        <v>58</v>
      </c>
      <c r="EM6" s="27"/>
      <c r="EN6" s="27">
        <v>3806.19</v>
      </c>
      <c r="EO6" s="27"/>
      <c r="EP6" s="27"/>
      <c r="EQ6" s="47" t="s">
        <v>58</v>
      </c>
      <c r="ER6" s="27"/>
      <c r="ES6" s="87">
        <v>4075.92</v>
      </c>
      <c r="ET6" s="47" t="s">
        <v>58</v>
      </c>
      <c r="EU6" s="27"/>
      <c r="EV6" s="87">
        <v>4075.92</v>
      </c>
      <c r="EW6" s="47" t="s">
        <v>58</v>
      </c>
      <c r="EX6" s="27"/>
      <c r="EY6" s="87">
        <v>4075.92</v>
      </c>
      <c r="EZ6" s="47" t="s">
        <v>58</v>
      </c>
      <c r="FA6" s="27"/>
      <c r="FB6" s="87">
        <v>4075.92</v>
      </c>
      <c r="FC6" s="47" t="s">
        <v>58</v>
      </c>
      <c r="FD6" s="27"/>
      <c r="FE6" s="87">
        <v>4075.92</v>
      </c>
      <c r="FF6" s="47" t="s">
        <v>58</v>
      </c>
      <c r="FG6" s="27"/>
      <c r="FH6" s="87">
        <v>4075.92</v>
      </c>
      <c r="FI6" s="47" t="s">
        <v>58</v>
      </c>
      <c r="FJ6" s="27"/>
      <c r="FK6" s="87">
        <v>4075.92</v>
      </c>
      <c r="FL6" s="47" t="s">
        <v>58</v>
      </c>
      <c r="FM6" s="27"/>
      <c r="FN6" s="87">
        <v>4075.92</v>
      </c>
      <c r="FO6" s="47" t="s">
        <v>58</v>
      </c>
      <c r="FP6" s="27"/>
      <c r="FQ6" s="87">
        <v>4075.92</v>
      </c>
      <c r="FR6" s="47" t="s">
        <v>58</v>
      </c>
      <c r="FS6" s="27"/>
      <c r="FT6" s="87">
        <v>4075.92</v>
      </c>
      <c r="FU6" s="47" t="s">
        <v>58</v>
      </c>
      <c r="FV6" s="27"/>
      <c r="FW6" s="87">
        <v>4075.92</v>
      </c>
      <c r="FX6" s="47" t="s">
        <v>58</v>
      </c>
      <c r="FY6" s="27"/>
      <c r="FZ6" s="87">
        <v>4075.92</v>
      </c>
    </row>
    <row r="7" spans="1:182" ht="20.25" customHeight="1">
      <c r="A7" s="20"/>
      <c r="B7" s="20" t="s">
        <v>17</v>
      </c>
      <c r="C7" s="28">
        <v>569.43</v>
      </c>
      <c r="D7" s="20" t="s">
        <v>17</v>
      </c>
      <c r="E7" s="28">
        <v>569.43</v>
      </c>
      <c r="F7" s="20" t="s">
        <v>17</v>
      </c>
      <c r="G7" s="28">
        <v>569.43</v>
      </c>
      <c r="H7" s="20" t="s">
        <v>17</v>
      </c>
      <c r="I7" s="28">
        <v>569.43</v>
      </c>
      <c r="J7" s="20" t="s">
        <v>17</v>
      </c>
      <c r="K7" s="28">
        <v>569.43</v>
      </c>
      <c r="L7" s="20" t="s">
        <v>17</v>
      </c>
      <c r="M7" s="28">
        <v>569.43</v>
      </c>
      <c r="N7" s="20" t="s">
        <v>17</v>
      </c>
      <c r="O7" s="28">
        <v>569.43</v>
      </c>
      <c r="P7" s="20" t="s">
        <v>17</v>
      </c>
      <c r="Q7" s="28">
        <v>569.43</v>
      </c>
      <c r="R7" s="20" t="s">
        <v>17</v>
      </c>
      <c r="S7" s="22">
        <f t="shared" si="0"/>
        <v>4555.44</v>
      </c>
      <c r="T7" s="20" t="s">
        <v>6</v>
      </c>
      <c r="U7" s="21"/>
      <c r="V7" s="21">
        <v>569.43</v>
      </c>
      <c r="W7" s="15" t="s">
        <v>3</v>
      </c>
      <c r="X7" s="21"/>
      <c r="Y7" s="21">
        <v>4765.23</v>
      </c>
      <c r="Z7" s="20" t="s">
        <v>64</v>
      </c>
      <c r="AA7" s="21" t="s">
        <v>65</v>
      </c>
      <c r="AB7" s="21">
        <v>341.66</v>
      </c>
      <c r="AC7" s="20" t="s">
        <v>73</v>
      </c>
      <c r="AD7" s="21" t="s">
        <v>74</v>
      </c>
      <c r="AE7" s="21">
        <v>3252.41</v>
      </c>
      <c r="AF7" s="21"/>
      <c r="AG7" s="20" t="s">
        <v>78</v>
      </c>
      <c r="AH7" s="21" t="s">
        <v>79</v>
      </c>
      <c r="AI7" s="21">
        <v>2718.61</v>
      </c>
      <c r="AJ7" s="20" t="s">
        <v>89</v>
      </c>
      <c r="AK7" s="21" t="s">
        <v>90</v>
      </c>
      <c r="AL7" s="21">
        <v>1514.71</v>
      </c>
      <c r="AM7" s="20" t="s">
        <v>107</v>
      </c>
      <c r="AN7" s="21" t="s">
        <v>108</v>
      </c>
      <c r="AO7" s="21">
        <v>149.12</v>
      </c>
      <c r="AP7" s="20" t="s">
        <v>122</v>
      </c>
      <c r="AQ7" s="21" t="s">
        <v>124</v>
      </c>
      <c r="AR7" s="21">
        <v>82.48</v>
      </c>
      <c r="AS7" s="23" t="s">
        <v>132</v>
      </c>
      <c r="AT7" s="23" t="s">
        <v>133</v>
      </c>
      <c r="AU7" s="23">
        <v>108.45</v>
      </c>
      <c r="AV7" s="20" t="s">
        <v>141</v>
      </c>
      <c r="AW7" s="21" t="s">
        <v>149</v>
      </c>
      <c r="AX7" s="21">
        <v>964.19</v>
      </c>
      <c r="AY7" s="20" t="s">
        <v>160</v>
      </c>
      <c r="AZ7" s="21" t="s">
        <v>161</v>
      </c>
      <c r="BA7" s="21">
        <v>153.82</v>
      </c>
      <c r="BB7" s="20" t="s">
        <v>157</v>
      </c>
      <c r="BC7" s="26" t="s">
        <v>156</v>
      </c>
      <c r="BD7" s="21">
        <v>290.91</v>
      </c>
      <c r="BE7" s="20"/>
      <c r="BF7" s="26"/>
      <c r="BG7" s="21"/>
      <c r="BH7" s="20" t="s">
        <v>181</v>
      </c>
      <c r="BI7" s="26" t="s">
        <v>180</v>
      </c>
      <c r="BJ7" s="21">
        <v>341.82</v>
      </c>
      <c r="BK7" s="20" t="s">
        <v>192</v>
      </c>
      <c r="BL7" s="26" t="s">
        <v>193</v>
      </c>
      <c r="BM7" s="21">
        <v>999.51</v>
      </c>
      <c r="BN7" s="20" t="s">
        <v>201</v>
      </c>
      <c r="BO7" s="26" t="s">
        <v>203</v>
      </c>
      <c r="BP7" s="21">
        <v>387.88</v>
      </c>
      <c r="BS7" s="20" t="s">
        <v>168</v>
      </c>
      <c r="BT7" s="26"/>
      <c r="BU7" s="21">
        <v>89.91</v>
      </c>
      <c r="BV7" s="20" t="s">
        <v>228</v>
      </c>
      <c r="BW7" s="26" t="s">
        <v>229</v>
      </c>
      <c r="BX7" s="21">
        <v>148.92</v>
      </c>
      <c r="BY7" s="20" t="s">
        <v>231</v>
      </c>
      <c r="BZ7" s="26" t="s">
        <v>232</v>
      </c>
      <c r="CA7" s="21">
        <v>390.77</v>
      </c>
      <c r="CB7" s="20" t="s">
        <v>175</v>
      </c>
      <c r="CC7" s="21" t="s">
        <v>243</v>
      </c>
      <c r="CD7" s="21">
        <v>44.35</v>
      </c>
      <c r="CE7" s="20" t="s">
        <v>187</v>
      </c>
      <c r="CF7" s="21" t="s">
        <v>250</v>
      </c>
      <c r="CG7" s="21">
        <v>9840.6</v>
      </c>
      <c r="CH7" s="20" t="s">
        <v>257</v>
      </c>
      <c r="CI7" s="21" t="s">
        <v>258</v>
      </c>
      <c r="CJ7" s="21">
        <v>90.23</v>
      </c>
      <c r="CK7" s="20" t="s">
        <v>270</v>
      </c>
      <c r="CL7" s="21" t="s">
        <v>271</v>
      </c>
      <c r="CM7" s="21">
        <v>63363.04</v>
      </c>
      <c r="CN7" s="20" t="s">
        <v>275</v>
      </c>
      <c r="CO7" s="21" t="s">
        <v>276</v>
      </c>
      <c r="CP7" s="21">
        <v>5236.38</v>
      </c>
      <c r="CQ7" s="23" t="s">
        <v>175</v>
      </c>
      <c r="CR7" s="21" t="s">
        <v>287</v>
      </c>
      <c r="CS7" s="27">
        <v>44.35</v>
      </c>
      <c r="CT7" s="23" t="s">
        <v>194</v>
      </c>
      <c r="CU7" s="23" t="s">
        <v>292</v>
      </c>
      <c r="CV7" s="21">
        <v>310.07</v>
      </c>
      <c r="CW7" s="23" t="s">
        <v>298</v>
      </c>
      <c r="CX7" s="21" t="s">
        <v>299</v>
      </c>
      <c r="CY7" s="27">
        <v>44.35</v>
      </c>
      <c r="CZ7" s="23" t="s">
        <v>306</v>
      </c>
      <c r="DA7" s="21" t="s">
        <v>307</v>
      </c>
      <c r="DB7" s="27">
        <v>193.57</v>
      </c>
      <c r="DE7" s="23" t="s">
        <v>313</v>
      </c>
      <c r="DF7" s="21" t="s">
        <v>314</v>
      </c>
      <c r="DG7" s="27">
        <v>2753.04</v>
      </c>
      <c r="DH7" s="23" t="s">
        <v>233</v>
      </c>
      <c r="DI7" s="21" t="s">
        <v>325</v>
      </c>
      <c r="DJ7" s="27">
        <v>2894.62</v>
      </c>
      <c r="DK7" s="20" t="s">
        <v>298</v>
      </c>
      <c r="DL7" s="21" t="s">
        <v>329</v>
      </c>
      <c r="DM7" s="21">
        <v>75.41</v>
      </c>
      <c r="DN7" s="20" t="s">
        <v>333</v>
      </c>
      <c r="DO7" s="21" t="s">
        <v>334</v>
      </c>
      <c r="DP7" s="21">
        <v>161</v>
      </c>
      <c r="DQ7" s="20" t="s">
        <v>336</v>
      </c>
      <c r="DR7" s="21" t="s">
        <v>337</v>
      </c>
      <c r="DS7" s="21">
        <v>170.35</v>
      </c>
      <c r="DT7" s="20" t="s">
        <v>231</v>
      </c>
      <c r="DU7" s="21" t="s">
        <v>345</v>
      </c>
      <c r="DV7" s="21">
        <v>1202.7</v>
      </c>
      <c r="DW7" s="20"/>
      <c r="DX7" s="21"/>
      <c r="DY7" s="21"/>
      <c r="DZ7" s="20" t="s">
        <v>348</v>
      </c>
      <c r="EA7" s="21" t="s">
        <v>349</v>
      </c>
      <c r="EB7" s="21">
        <v>678.69</v>
      </c>
      <c r="EC7" s="20"/>
      <c r="ED7" s="21"/>
      <c r="EE7" s="21"/>
      <c r="EF7" s="20" t="s">
        <v>357</v>
      </c>
      <c r="EG7" s="21" t="s">
        <v>358</v>
      </c>
      <c r="EH7" s="21">
        <v>3016.4</v>
      </c>
      <c r="EI7" s="20" t="s">
        <v>361</v>
      </c>
      <c r="EJ7" s="21" t="s">
        <v>362</v>
      </c>
      <c r="EK7" s="21">
        <v>516.08</v>
      </c>
      <c r="EL7" s="20" t="s">
        <v>366</v>
      </c>
      <c r="EM7" s="21" t="s">
        <v>367</v>
      </c>
      <c r="EN7" s="21">
        <v>849.51</v>
      </c>
      <c r="EO7" s="21"/>
      <c r="EP7" s="21"/>
      <c r="EQ7" s="48" t="s">
        <v>267</v>
      </c>
      <c r="ER7" s="21"/>
      <c r="ES7" s="88">
        <v>5814.18</v>
      </c>
      <c r="ET7" s="48" t="s">
        <v>267</v>
      </c>
      <c r="EU7" s="21"/>
      <c r="EV7" s="88">
        <v>5814.18</v>
      </c>
      <c r="EW7" s="48" t="s">
        <v>267</v>
      </c>
      <c r="EX7" s="21"/>
      <c r="EY7" s="88">
        <v>5814.18</v>
      </c>
      <c r="EZ7" s="48" t="s">
        <v>267</v>
      </c>
      <c r="FA7" s="21"/>
      <c r="FB7" s="88">
        <v>5814.18</v>
      </c>
      <c r="FC7" s="48" t="s">
        <v>267</v>
      </c>
      <c r="FD7" s="21"/>
      <c r="FE7" s="88">
        <v>5814.18</v>
      </c>
      <c r="FF7" s="48" t="s">
        <v>267</v>
      </c>
      <c r="FG7" s="21"/>
      <c r="FH7" s="88">
        <v>5814.18</v>
      </c>
      <c r="FI7" s="48" t="s">
        <v>267</v>
      </c>
      <c r="FJ7" s="21"/>
      <c r="FK7" s="88">
        <v>5814.18</v>
      </c>
      <c r="FL7" s="48" t="s">
        <v>267</v>
      </c>
      <c r="FM7" s="21"/>
      <c r="FN7" s="88">
        <v>5814.18</v>
      </c>
      <c r="FO7" s="48" t="s">
        <v>267</v>
      </c>
      <c r="FP7" s="21"/>
      <c r="FQ7" s="88">
        <v>5814.18</v>
      </c>
      <c r="FR7" s="48" t="s">
        <v>267</v>
      </c>
      <c r="FS7" s="21"/>
      <c r="FT7" s="88">
        <v>5814.18</v>
      </c>
      <c r="FU7" s="48" t="s">
        <v>267</v>
      </c>
      <c r="FV7" s="21"/>
      <c r="FW7" s="88">
        <v>5814.18</v>
      </c>
      <c r="FX7" s="48" t="s">
        <v>267</v>
      </c>
      <c r="FY7" s="21"/>
      <c r="FZ7" s="88">
        <v>5814.18</v>
      </c>
    </row>
    <row r="8" spans="1:182" ht="20.25" customHeight="1">
      <c r="A8" s="20"/>
      <c r="B8" s="20"/>
      <c r="C8" s="28"/>
      <c r="D8" s="20"/>
      <c r="E8" s="28"/>
      <c r="F8" s="20"/>
      <c r="G8" s="28"/>
      <c r="H8" s="20"/>
      <c r="I8" s="28"/>
      <c r="J8" s="20"/>
      <c r="K8" s="28"/>
      <c r="L8" s="20"/>
      <c r="M8" s="28"/>
      <c r="N8" s="20"/>
      <c r="O8" s="28"/>
      <c r="P8" s="20"/>
      <c r="Q8" s="28"/>
      <c r="R8" s="20"/>
      <c r="S8" s="22">
        <f t="shared" si="0"/>
        <v>0</v>
      </c>
      <c r="T8" s="20" t="s">
        <v>29</v>
      </c>
      <c r="U8" s="28"/>
      <c r="V8" s="28"/>
      <c r="W8" s="15" t="s">
        <v>5</v>
      </c>
      <c r="X8" s="21"/>
      <c r="Y8" s="21">
        <v>2007.99</v>
      </c>
      <c r="Z8" s="20" t="s">
        <v>66</v>
      </c>
      <c r="AA8" s="21" t="s">
        <v>67</v>
      </c>
      <c r="AB8" s="28">
        <v>1598.76</v>
      </c>
      <c r="AC8" s="20" t="s">
        <v>93</v>
      </c>
      <c r="AD8" s="21" t="s">
        <v>94</v>
      </c>
      <c r="AE8" s="28">
        <v>105.92</v>
      </c>
      <c r="AF8" s="28"/>
      <c r="AG8" s="20" t="s">
        <v>80</v>
      </c>
      <c r="AH8" s="21" t="s">
        <v>81</v>
      </c>
      <c r="AI8" s="28">
        <v>308.49</v>
      </c>
      <c r="AJ8" s="20" t="s">
        <v>91</v>
      </c>
      <c r="AK8" s="21" t="s">
        <v>92</v>
      </c>
      <c r="AL8" s="28">
        <v>2090.69</v>
      </c>
      <c r="AM8" s="20" t="s">
        <v>109</v>
      </c>
      <c r="AN8" s="21" t="s">
        <v>110</v>
      </c>
      <c r="AO8" s="28">
        <v>2531.21</v>
      </c>
      <c r="AP8" s="23" t="s">
        <v>125</v>
      </c>
      <c r="AQ8" s="23" t="s">
        <v>126</v>
      </c>
      <c r="AR8" s="27">
        <v>210.61</v>
      </c>
      <c r="AS8" s="23" t="s">
        <v>134</v>
      </c>
      <c r="AT8" s="23" t="s">
        <v>135</v>
      </c>
      <c r="AU8" s="23">
        <v>541.62</v>
      </c>
      <c r="AV8" s="23" t="s">
        <v>138</v>
      </c>
      <c r="AW8" s="23" t="s">
        <v>150</v>
      </c>
      <c r="AX8" s="23">
        <v>105.92</v>
      </c>
      <c r="AY8" s="23" t="s">
        <v>162</v>
      </c>
      <c r="AZ8" s="23" t="s">
        <v>163</v>
      </c>
      <c r="BA8" s="23">
        <v>141.3</v>
      </c>
      <c r="BB8" s="23" t="s">
        <v>166</v>
      </c>
      <c r="BC8" s="23" t="s">
        <v>167</v>
      </c>
      <c r="BD8" s="23">
        <v>13484.25</v>
      </c>
      <c r="BE8" s="23"/>
      <c r="BF8" s="23"/>
      <c r="BG8" s="23"/>
      <c r="BH8" s="20" t="s">
        <v>175</v>
      </c>
      <c r="BI8" s="21" t="s">
        <v>180</v>
      </c>
      <c r="BJ8" s="21">
        <v>44.35</v>
      </c>
      <c r="BK8" s="23" t="s">
        <v>194</v>
      </c>
      <c r="BL8" s="23" t="s">
        <v>193</v>
      </c>
      <c r="BM8" s="23">
        <v>310.07</v>
      </c>
      <c r="BN8" s="20" t="s">
        <v>204</v>
      </c>
      <c r="BO8" s="21" t="s">
        <v>205</v>
      </c>
      <c r="BP8" s="21">
        <v>1344.02</v>
      </c>
      <c r="BS8" s="23" t="s">
        <v>220</v>
      </c>
      <c r="BT8" s="23" t="s">
        <v>219</v>
      </c>
      <c r="BU8" s="21">
        <v>131.2</v>
      </c>
      <c r="BV8" s="23" t="s">
        <v>220</v>
      </c>
      <c r="BW8" s="23"/>
      <c r="BX8" s="21">
        <v>131.2</v>
      </c>
      <c r="BY8" s="23" t="s">
        <v>220</v>
      </c>
      <c r="BZ8" s="23"/>
      <c r="CA8" s="21">
        <v>131.2</v>
      </c>
      <c r="CB8" s="23" t="s">
        <v>220</v>
      </c>
      <c r="CC8" s="23"/>
      <c r="CD8" s="21">
        <v>131.2</v>
      </c>
      <c r="CE8" s="23" t="s">
        <v>220</v>
      </c>
      <c r="CF8" s="23"/>
      <c r="CG8" s="21">
        <v>131.2</v>
      </c>
      <c r="CH8" s="23" t="s">
        <v>220</v>
      </c>
      <c r="CI8" s="23"/>
      <c r="CJ8" s="21">
        <v>131.2</v>
      </c>
      <c r="CK8" s="23"/>
      <c r="CL8" s="23"/>
      <c r="CM8" s="21"/>
      <c r="CN8" s="23"/>
      <c r="CO8" s="23"/>
      <c r="CP8" s="21"/>
      <c r="CQ8" s="23" t="s">
        <v>288</v>
      </c>
      <c r="CR8" s="23" t="s">
        <v>289</v>
      </c>
      <c r="CS8" s="21">
        <v>38554.78</v>
      </c>
      <c r="CT8" s="23" t="s">
        <v>293</v>
      </c>
      <c r="CU8" s="23" t="s">
        <v>294</v>
      </c>
      <c r="CV8" s="21">
        <v>2681.1</v>
      </c>
      <c r="CW8" s="23" t="s">
        <v>300</v>
      </c>
      <c r="CX8" s="23" t="s">
        <v>301</v>
      </c>
      <c r="CY8" s="21">
        <v>603.26</v>
      </c>
      <c r="CZ8" s="23" t="s">
        <v>308</v>
      </c>
      <c r="DA8" s="21" t="s">
        <v>309</v>
      </c>
      <c r="DB8" s="27">
        <v>193.94</v>
      </c>
      <c r="DE8" s="23" t="s">
        <v>315</v>
      </c>
      <c r="DF8" s="21" t="s">
        <v>314</v>
      </c>
      <c r="DG8" s="27">
        <v>1313.1</v>
      </c>
      <c r="DH8" s="23" t="s">
        <v>236</v>
      </c>
      <c r="DI8" s="21" t="s">
        <v>325</v>
      </c>
      <c r="DJ8" s="27">
        <v>681.4</v>
      </c>
      <c r="DK8" s="23" t="s">
        <v>330</v>
      </c>
      <c r="DL8" s="21" t="s">
        <v>331</v>
      </c>
      <c r="DM8" s="27">
        <v>1194.46</v>
      </c>
      <c r="DN8" s="23"/>
      <c r="DO8" s="21"/>
      <c r="DP8" s="27"/>
      <c r="DQ8" s="23" t="s">
        <v>298</v>
      </c>
      <c r="DR8" s="21" t="s">
        <v>338</v>
      </c>
      <c r="DS8" s="21">
        <v>75.41</v>
      </c>
      <c r="DT8" s="23"/>
      <c r="DU8" s="21"/>
      <c r="DV8" s="21"/>
      <c r="DW8" s="23"/>
      <c r="DX8" s="21"/>
      <c r="DY8" s="21"/>
      <c r="DZ8" s="23" t="s">
        <v>351</v>
      </c>
      <c r="EA8" s="21" t="s">
        <v>352</v>
      </c>
      <c r="EB8" s="21">
        <v>1335.84</v>
      </c>
      <c r="EC8" s="23"/>
      <c r="ED8" s="21"/>
      <c r="EE8" s="21"/>
      <c r="EF8" s="23" t="s">
        <v>359</v>
      </c>
      <c r="EG8" s="21" t="s">
        <v>358</v>
      </c>
      <c r="EH8" s="21">
        <v>1055.73</v>
      </c>
      <c r="EI8" s="23" t="s">
        <v>363</v>
      </c>
      <c r="EJ8" s="21" t="s">
        <v>364</v>
      </c>
      <c r="EK8" s="21">
        <v>203.77</v>
      </c>
      <c r="EL8" s="23" t="s">
        <v>368</v>
      </c>
      <c r="EM8" s="21" t="s">
        <v>369</v>
      </c>
      <c r="EN8" s="21">
        <v>161</v>
      </c>
      <c r="EO8" s="21"/>
      <c r="EP8" s="21"/>
      <c r="EQ8" s="48" t="s">
        <v>268</v>
      </c>
      <c r="ER8" s="21"/>
      <c r="ES8" s="88">
        <v>1798.2</v>
      </c>
      <c r="ET8" s="48" t="s">
        <v>268</v>
      </c>
      <c r="EU8" s="21"/>
      <c r="EV8" s="88">
        <v>1798.2</v>
      </c>
      <c r="EW8" s="48" t="s">
        <v>268</v>
      </c>
      <c r="EX8" s="21"/>
      <c r="EY8" s="88">
        <v>1798.2</v>
      </c>
      <c r="EZ8" s="48" t="s">
        <v>268</v>
      </c>
      <c r="FA8" s="21"/>
      <c r="FB8" s="88">
        <v>1798.2</v>
      </c>
      <c r="FC8" s="48" t="s">
        <v>268</v>
      </c>
      <c r="FD8" s="21"/>
      <c r="FE8" s="88">
        <v>1798.2</v>
      </c>
      <c r="FF8" s="48" t="s">
        <v>268</v>
      </c>
      <c r="FG8" s="21"/>
      <c r="FH8" s="88">
        <v>1798.2</v>
      </c>
      <c r="FI8" s="48" t="s">
        <v>268</v>
      </c>
      <c r="FJ8" s="21"/>
      <c r="FK8" s="88">
        <v>1798.2</v>
      </c>
      <c r="FL8" s="48" t="s">
        <v>268</v>
      </c>
      <c r="FM8" s="21"/>
      <c r="FN8" s="88">
        <v>1798.2</v>
      </c>
      <c r="FO8" s="48" t="s">
        <v>268</v>
      </c>
      <c r="FP8" s="21"/>
      <c r="FQ8" s="88">
        <v>1798.2</v>
      </c>
      <c r="FR8" s="48" t="s">
        <v>268</v>
      </c>
      <c r="FS8" s="21"/>
      <c r="FT8" s="88">
        <v>1798.2</v>
      </c>
      <c r="FU8" s="48" t="s">
        <v>268</v>
      </c>
      <c r="FV8" s="21"/>
      <c r="FW8" s="88">
        <v>1798.2</v>
      </c>
      <c r="FX8" s="48" t="s">
        <v>268</v>
      </c>
      <c r="FY8" s="21"/>
      <c r="FZ8" s="88">
        <v>1798.2</v>
      </c>
    </row>
    <row r="9" spans="1:182" ht="25.5" customHeight="1">
      <c r="A9" s="20"/>
      <c r="B9" s="20" t="s">
        <v>17</v>
      </c>
      <c r="C9" s="21">
        <v>29.97</v>
      </c>
      <c r="D9" s="20" t="s">
        <v>17</v>
      </c>
      <c r="E9" s="21">
        <v>29.97</v>
      </c>
      <c r="F9" s="20" t="s">
        <v>17</v>
      </c>
      <c r="G9" s="21">
        <v>29.97</v>
      </c>
      <c r="H9" s="20" t="s">
        <v>17</v>
      </c>
      <c r="I9" s="21">
        <v>29.97</v>
      </c>
      <c r="J9" s="20" t="s">
        <v>17</v>
      </c>
      <c r="K9" s="21">
        <v>29.97</v>
      </c>
      <c r="L9" s="20" t="s">
        <v>17</v>
      </c>
      <c r="M9" s="21">
        <v>29.97</v>
      </c>
      <c r="N9" s="20" t="s">
        <v>17</v>
      </c>
      <c r="O9" s="21">
        <v>29.97</v>
      </c>
      <c r="P9" s="20" t="s">
        <v>17</v>
      </c>
      <c r="Q9" s="21">
        <v>29.97</v>
      </c>
      <c r="R9" s="20" t="s">
        <v>17</v>
      </c>
      <c r="S9" s="22">
        <f t="shared" si="0"/>
        <v>239.76</v>
      </c>
      <c r="T9" s="20" t="s">
        <v>15</v>
      </c>
      <c r="U9" s="28"/>
      <c r="V9" s="28">
        <v>29.97</v>
      </c>
      <c r="W9" s="20" t="s">
        <v>99</v>
      </c>
      <c r="X9" s="28"/>
      <c r="Y9" s="28">
        <v>964.19</v>
      </c>
      <c r="Z9" s="20" t="s">
        <v>68</v>
      </c>
      <c r="AA9" s="21" t="s">
        <v>69</v>
      </c>
      <c r="AB9" s="28">
        <v>353.86</v>
      </c>
      <c r="AC9" s="20" t="s">
        <v>99</v>
      </c>
      <c r="AD9" s="21" t="s">
        <v>101</v>
      </c>
      <c r="AE9" s="28">
        <v>964.19</v>
      </c>
      <c r="AF9" s="28"/>
      <c r="AG9" s="23" t="s">
        <v>95</v>
      </c>
      <c r="AH9" s="26" t="s">
        <v>96</v>
      </c>
      <c r="AI9" s="25">
        <v>1503.82</v>
      </c>
      <c r="AJ9" s="20" t="s">
        <v>207</v>
      </c>
      <c r="AK9" s="21" t="s">
        <v>208</v>
      </c>
      <c r="AL9" s="28">
        <v>3827.83</v>
      </c>
      <c r="AM9" s="20" t="s">
        <v>111</v>
      </c>
      <c r="AN9" s="21" t="s">
        <v>112</v>
      </c>
      <c r="AO9" s="28">
        <v>447.36</v>
      </c>
      <c r="AP9" s="23" t="s">
        <v>127</v>
      </c>
      <c r="AQ9" s="23" t="s">
        <v>128</v>
      </c>
      <c r="AR9" s="27">
        <v>199.82</v>
      </c>
      <c r="AS9" s="20" t="s">
        <v>141</v>
      </c>
      <c r="AT9" s="21" t="s">
        <v>143</v>
      </c>
      <c r="AU9" s="21">
        <v>964.19</v>
      </c>
      <c r="AV9" s="23" t="s">
        <v>140</v>
      </c>
      <c r="AW9" s="23" t="s">
        <v>150</v>
      </c>
      <c r="AX9" s="23">
        <v>131.2</v>
      </c>
      <c r="AY9" s="20" t="s">
        <v>141</v>
      </c>
      <c r="AZ9" s="21" t="s">
        <v>171</v>
      </c>
      <c r="BA9" s="21">
        <v>964.19</v>
      </c>
      <c r="BB9" s="23" t="s">
        <v>138</v>
      </c>
      <c r="BC9" s="21" t="s">
        <v>164</v>
      </c>
      <c r="BD9" s="23">
        <v>105.92</v>
      </c>
      <c r="BE9" s="23" t="s">
        <v>138</v>
      </c>
      <c r="BF9" s="23" t="s">
        <v>177</v>
      </c>
      <c r="BG9" s="23">
        <v>105.92</v>
      </c>
      <c r="BH9" s="23" t="s">
        <v>138</v>
      </c>
      <c r="BI9" s="21"/>
      <c r="BJ9" s="23">
        <v>105.92</v>
      </c>
      <c r="BK9" s="23" t="s">
        <v>138</v>
      </c>
      <c r="BL9" s="21"/>
      <c r="BM9" s="23">
        <v>105.92</v>
      </c>
      <c r="BN9" s="23" t="s">
        <v>138</v>
      </c>
      <c r="BO9" s="21"/>
      <c r="BP9" s="23">
        <v>105.92</v>
      </c>
      <c r="BS9" s="15" t="s">
        <v>218</v>
      </c>
      <c r="BT9" s="21" t="s">
        <v>219</v>
      </c>
      <c r="BU9" s="27">
        <v>105.92</v>
      </c>
      <c r="BV9" s="15" t="s">
        <v>218</v>
      </c>
      <c r="BW9" s="21"/>
      <c r="BX9" s="27">
        <v>105.92</v>
      </c>
      <c r="BY9" s="15" t="s">
        <v>218</v>
      </c>
      <c r="BZ9" s="21"/>
      <c r="CA9" s="27">
        <v>105.92</v>
      </c>
      <c r="CB9" s="15" t="s">
        <v>218</v>
      </c>
      <c r="CC9" s="21"/>
      <c r="CD9" s="27">
        <v>105.92</v>
      </c>
      <c r="CE9" s="15" t="s">
        <v>218</v>
      </c>
      <c r="CF9" s="21"/>
      <c r="CG9" s="27">
        <v>105.92</v>
      </c>
      <c r="CH9" s="15" t="s">
        <v>218</v>
      </c>
      <c r="CI9" s="21"/>
      <c r="CJ9" s="27">
        <v>105.92</v>
      </c>
      <c r="CK9" s="15" t="s">
        <v>218</v>
      </c>
      <c r="CL9" s="21"/>
      <c r="CM9" s="27">
        <v>105.92</v>
      </c>
      <c r="CN9" s="15" t="s">
        <v>218</v>
      </c>
      <c r="CO9" s="21"/>
      <c r="CP9" s="27">
        <v>105.92</v>
      </c>
      <c r="CQ9" s="15" t="s">
        <v>218</v>
      </c>
      <c r="CR9" s="21"/>
      <c r="CS9" s="27">
        <v>105.92</v>
      </c>
      <c r="CT9" s="15" t="s">
        <v>218</v>
      </c>
      <c r="CU9" s="21"/>
      <c r="CV9" s="27">
        <v>105.92</v>
      </c>
      <c r="CW9" s="15" t="s">
        <v>218</v>
      </c>
      <c r="CX9" s="21"/>
      <c r="CY9" s="27">
        <v>105.92</v>
      </c>
      <c r="CZ9" s="15" t="s">
        <v>218</v>
      </c>
      <c r="DA9" s="21"/>
      <c r="DB9" s="27">
        <v>105.92</v>
      </c>
      <c r="DE9" s="23" t="s">
        <v>316</v>
      </c>
      <c r="DF9" s="21" t="s">
        <v>314</v>
      </c>
      <c r="DG9" s="27">
        <v>1376.52</v>
      </c>
      <c r="DH9" s="23" t="s">
        <v>326</v>
      </c>
      <c r="DI9" s="21" t="s">
        <v>325</v>
      </c>
      <c r="DJ9" s="27">
        <v>2624.24</v>
      </c>
      <c r="DK9" s="20" t="s">
        <v>218</v>
      </c>
      <c r="DL9" s="21"/>
      <c r="DM9" s="21">
        <v>105.92</v>
      </c>
      <c r="DN9" s="20" t="s">
        <v>218</v>
      </c>
      <c r="DO9" s="21"/>
      <c r="DP9" s="21">
        <v>105.92</v>
      </c>
      <c r="DQ9" s="20" t="s">
        <v>218</v>
      </c>
      <c r="DR9" s="21"/>
      <c r="DS9" s="21">
        <v>105.92</v>
      </c>
      <c r="DT9" s="20" t="s">
        <v>218</v>
      </c>
      <c r="DU9" s="21"/>
      <c r="DV9" s="21">
        <v>105.92</v>
      </c>
      <c r="DW9" s="20" t="s">
        <v>218</v>
      </c>
      <c r="DX9" s="21"/>
      <c r="DY9" s="21">
        <v>105.92</v>
      </c>
      <c r="DZ9" s="20" t="s">
        <v>218</v>
      </c>
      <c r="EA9" s="21" t="s">
        <v>350</v>
      </c>
      <c r="EB9" s="21">
        <v>105.92</v>
      </c>
      <c r="EC9" s="20" t="s">
        <v>218</v>
      </c>
      <c r="ED9" s="21"/>
      <c r="EE9" s="21">
        <v>105.92</v>
      </c>
      <c r="EF9" s="20" t="s">
        <v>218</v>
      </c>
      <c r="EG9" s="21"/>
      <c r="EH9" s="21">
        <v>105.92</v>
      </c>
      <c r="EI9" s="20" t="s">
        <v>218</v>
      </c>
      <c r="EJ9" s="21"/>
      <c r="EK9" s="21">
        <v>105.92</v>
      </c>
      <c r="EL9" s="20" t="s">
        <v>218</v>
      </c>
      <c r="EM9" s="21"/>
      <c r="EN9" s="21">
        <v>105.92</v>
      </c>
      <c r="EO9" s="21"/>
      <c r="EP9" s="21"/>
      <c r="EQ9" s="48" t="s">
        <v>379</v>
      </c>
      <c r="ER9" s="21"/>
      <c r="ES9" s="88">
        <v>135.03</v>
      </c>
      <c r="ET9" s="48" t="s">
        <v>379</v>
      </c>
      <c r="EU9" s="21"/>
      <c r="EV9" s="88">
        <v>135.03</v>
      </c>
      <c r="EW9" s="48" t="s">
        <v>379</v>
      </c>
      <c r="EX9" s="21"/>
      <c r="EY9" s="88">
        <v>135.03</v>
      </c>
      <c r="EZ9" s="48" t="s">
        <v>379</v>
      </c>
      <c r="FA9" s="21"/>
      <c r="FB9" s="88">
        <v>135.03</v>
      </c>
      <c r="FC9" s="48" t="s">
        <v>379</v>
      </c>
      <c r="FD9" s="21"/>
      <c r="FE9" s="88">
        <v>135.03</v>
      </c>
      <c r="FF9" s="48" t="s">
        <v>379</v>
      </c>
      <c r="FG9" s="21"/>
      <c r="FH9" s="88">
        <v>135.03</v>
      </c>
      <c r="FI9" s="48" t="s">
        <v>379</v>
      </c>
      <c r="FJ9" s="21"/>
      <c r="FK9" s="88">
        <v>135.03</v>
      </c>
      <c r="FL9" s="48" t="s">
        <v>379</v>
      </c>
      <c r="FM9" s="21"/>
      <c r="FN9" s="88">
        <v>135.03</v>
      </c>
      <c r="FO9" s="48" t="s">
        <v>379</v>
      </c>
      <c r="FP9" s="21"/>
      <c r="FQ9" s="88">
        <v>135.03</v>
      </c>
      <c r="FR9" s="48" t="s">
        <v>379</v>
      </c>
      <c r="FS9" s="21"/>
      <c r="FT9" s="88">
        <v>135.03</v>
      </c>
      <c r="FU9" s="48" t="s">
        <v>379</v>
      </c>
      <c r="FV9" s="21"/>
      <c r="FW9" s="88">
        <v>135.03</v>
      </c>
      <c r="FX9" s="48" t="s">
        <v>379</v>
      </c>
      <c r="FY9" s="21"/>
      <c r="FZ9" s="88">
        <v>135.03</v>
      </c>
    </row>
    <row r="10" spans="1:182" ht="33" customHeight="1">
      <c r="A10" s="20"/>
      <c r="B10" s="20" t="s">
        <v>17</v>
      </c>
      <c r="C10" s="21">
        <v>89.91</v>
      </c>
      <c r="D10" s="20" t="s">
        <v>17</v>
      </c>
      <c r="E10" s="21">
        <v>89.91</v>
      </c>
      <c r="F10" s="20" t="s">
        <v>17</v>
      </c>
      <c r="G10" s="21">
        <v>89.91</v>
      </c>
      <c r="H10" s="20" t="s">
        <v>17</v>
      </c>
      <c r="I10" s="21">
        <v>89.91</v>
      </c>
      <c r="J10" s="20" t="s">
        <v>17</v>
      </c>
      <c r="K10" s="21">
        <v>89.91</v>
      </c>
      <c r="L10" s="20" t="s">
        <v>17</v>
      </c>
      <c r="M10" s="21">
        <v>89.91</v>
      </c>
      <c r="N10" s="20" t="s">
        <v>17</v>
      </c>
      <c r="O10" s="21">
        <v>89.91</v>
      </c>
      <c r="P10" s="20" t="s">
        <v>17</v>
      </c>
      <c r="Q10" s="21">
        <v>89.91</v>
      </c>
      <c r="R10" s="20" t="s">
        <v>17</v>
      </c>
      <c r="S10" s="22">
        <f t="shared" si="0"/>
        <v>719.2799999999999</v>
      </c>
      <c r="T10" s="20" t="s">
        <v>16</v>
      </c>
      <c r="U10" s="28"/>
      <c r="V10" s="28">
        <v>89.91</v>
      </c>
      <c r="W10" s="23" t="s">
        <v>4</v>
      </c>
      <c r="X10" s="26"/>
      <c r="Y10" s="24">
        <v>105.92</v>
      </c>
      <c r="Z10" s="20" t="s">
        <v>84</v>
      </c>
      <c r="AA10" s="21" t="s">
        <v>85</v>
      </c>
      <c r="AB10" s="28">
        <v>105.92</v>
      </c>
      <c r="AC10" s="15" t="s">
        <v>3</v>
      </c>
      <c r="AD10" s="21"/>
      <c r="AE10" s="21">
        <v>4765.23</v>
      </c>
      <c r="AF10" s="21"/>
      <c r="AG10" s="20" t="s">
        <v>97</v>
      </c>
      <c r="AH10" s="21" t="s">
        <v>98</v>
      </c>
      <c r="AI10" s="29">
        <v>131.2</v>
      </c>
      <c r="AJ10" s="20" t="s">
        <v>91</v>
      </c>
      <c r="AK10" s="21" t="s">
        <v>92</v>
      </c>
      <c r="AL10" s="29">
        <v>2090.69</v>
      </c>
      <c r="AM10" s="20" t="s">
        <v>113</v>
      </c>
      <c r="AN10" s="21" t="s">
        <v>114</v>
      </c>
      <c r="AO10" s="29">
        <v>2579.57</v>
      </c>
      <c r="AP10" s="15" t="s">
        <v>3</v>
      </c>
      <c r="AQ10" s="21"/>
      <c r="AR10" s="28">
        <v>4825.17</v>
      </c>
      <c r="AS10" s="23" t="s">
        <v>138</v>
      </c>
      <c r="AT10" s="23" t="s">
        <v>144</v>
      </c>
      <c r="AU10" s="23">
        <v>105.92</v>
      </c>
      <c r="AV10" s="15" t="s">
        <v>3</v>
      </c>
      <c r="AW10" s="21"/>
      <c r="AX10" s="28">
        <v>4825.17</v>
      </c>
      <c r="AY10" s="15" t="s">
        <v>3</v>
      </c>
      <c r="AZ10" s="21"/>
      <c r="BA10" s="28">
        <v>4825.17</v>
      </c>
      <c r="BB10" s="20" t="s">
        <v>141</v>
      </c>
      <c r="BC10" s="21" t="s">
        <v>165</v>
      </c>
      <c r="BD10" s="21">
        <v>964.19</v>
      </c>
      <c r="BE10" s="20" t="s">
        <v>141</v>
      </c>
      <c r="BF10" s="21" t="s">
        <v>178</v>
      </c>
      <c r="BG10" s="21">
        <v>964.19</v>
      </c>
      <c r="BH10" s="20" t="s">
        <v>141</v>
      </c>
      <c r="BI10" s="21"/>
      <c r="BJ10" s="21">
        <v>964.19</v>
      </c>
      <c r="BK10" s="20" t="s">
        <v>141</v>
      </c>
      <c r="BL10" s="21"/>
      <c r="BM10" s="21">
        <v>964.19</v>
      </c>
      <c r="BN10" s="20" t="s">
        <v>141</v>
      </c>
      <c r="BO10" s="21"/>
      <c r="BP10" s="21">
        <v>964.19</v>
      </c>
      <c r="BS10" s="20" t="s">
        <v>201</v>
      </c>
      <c r="BT10" s="21" t="s">
        <v>213</v>
      </c>
      <c r="BU10" s="21">
        <v>193.94</v>
      </c>
      <c r="BV10" s="20" t="s">
        <v>168</v>
      </c>
      <c r="BW10" s="26"/>
      <c r="BX10" s="21">
        <v>89.91</v>
      </c>
      <c r="BY10" s="20" t="s">
        <v>233</v>
      </c>
      <c r="BZ10" s="21" t="s">
        <v>234</v>
      </c>
      <c r="CA10" s="21">
        <v>2572.96</v>
      </c>
      <c r="CB10" s="20" t="s">
        <v>194</v>
      </c>
      <c r="CC10" s="21" t="s">
        <v>244</v>
      </c>
      <c r="CD10" s="21">
        <v>310.07</v>
      </c>
      <c r="CE10" s="23" t="s">
        <v>254</v>
      </c>
      <c r="CF10" s="21" t="s">
        <v>255</v>
      </c>
      <c r="CG10" s="27">
        <v>133</v>
      </c>
      <c r="CH10" s="23" t="s">
        <v>175</v>
      </c>
      <c r="CI10" s="21" t="s">
        <v>258</v>
      </c>
      <c r="CJ10" s="27">
        <v>44.35</v>
      </c>
      <c r="CK10" s="23" t="s">
        <v>272</v>
      </c>
      <c r="CL10" s="21" t="s">
        <v>273</v>
      </c>
      <c r="CM10" s="27">
        <v>1447.17</v>
      </c>
      <c r="CN10" s="23" t="s">
        <v>201</v>
      </c>
      <c r="CO10" s="21" t="s">
        <v>277</v>
      </c>
      <c r="CP10" s="27">
        <v>387.88</v>
      </c>
      <c r="CQ10" s="23" t="s">
        <v>189</v>
      </c>
      <c r="CR10" s="21" t="s">
        <v>290</v>
      </c>
      <c r="CS10" s="27">
        <v>306.6</v>
      </c>
      <c r="CT10" s="23" t="s">
        <v>295</v>
      </c>
      <c r="CU10" s="21" t="s">
        <v>294</v>
      </c>
      <c r="CV10" s="27">
        <v>938.4</v>
      </c>
      <c r="CW10" s="23" t="s">
        <v>189</v>
      </c>
      <c r="CX10" s="21" t="s">
        <v>302</v>
      </c>
      <c r="CY10" s="27">
        <v>306.6</v>
      </c>
      <c r="CZ10" s="23"/>
      <c r="DA10" s="21"/>
      <c r="DB10" s="27"/>
      <c r="DE10" s="23" t="s">
        <v>317</v>
      </c>
      <c r="DF10" s="21" t="s">
        <v>314</v>
      </c>
      <c r="DG10" s="27">
        <v>1835.36</v>
      </c>
      <c r="DH10" s="23" t="s">
        <v>111</v>
      </c>
      <c r="DI10" s="21" t="s">
        <v>327</v>
      </c>
      <c r="DJ10" s="27">
        <v>205.33</v>
      </c>
      <c r="DK10" s="23" t="s">
        <v>220</v>
      </c>
      <c r="DL10" s="23"/>
      <c r="DM10" s="21">
        <v>140.08</v>
      </c>
      <c r="DN10" s="23" t="s">
        <v>220</v>
      </c>
      <c r="DO10" s="23"/>
      <c r="DP10" s="21">
        <v>140.08</v>
      </c>
      <c r="DQ10" s="23" t="s">
        <v>220</v>
      </c>
      <c r="DR10" s="23"/>
      <c r="DS10" s="21">
        <v>140.08</v>
      </c>
      <c r="DT10" s="23" t="s">
        <v>220</v>
      </c>
      <c r="DU10" s="23"/>
      <c r="DV10" s="21">
        <v>140.08</v>
      </c>
      <c r="DW10" s="23"/>
      <c r="DX10" s="23"/>
      <c r="DY10" s="21"/>
      <c r="DZ10" s="23" t="s">
        <v>353</v>
      </c>
      <c r="EA10" s="23" t="s">
        <v>354</v>
      </c>
      <c r="EB10" s="21">
        <v>382.15</v>
      </c>
      <c r="EC10" s="23"/>
      <c r="ED10" s="23"/>
      <c r="EE10" s="21"/>
      <c r="EF10" s="23"/>
      <c r="EG10" s="23"/>
      <c r="EH10" s="21"/>
      <c r="EI10" s="23"/>
      <c r="EJ10" s="23"/>
      <c r="EK10" s="21"/>
      <c r="EL10" s="23"/>
      <c r="EM10" s="23"/>
      <c r="EN10" s="21"/>
      <c r="EO10" s="21"/>
      <c r="EP10" s="21"/>
      <c r="EQ10" s="47" t="s">
        <v>380</v>
      </c>
      <c r="ER10" s="23"/>
      <c r="ES10" s="88">
        <v>270.06</v>
      </c>
      <c r="ET10" s="47" t="s">
        <v>380</v>
      </c>
      <c r="EU10" s="23"/>
      <c r="EV10" s="88">
        <v>270.06</v>
      </c>
      <c r="EW10" s="47" t="s">
        <v>380</v>
      </c>
      <c r="EX10" s="23"/>
      <c r="EY10" s="88">
        <v>270.06</v>
      </c>
      <c r="EZ10" s="47" t="s">
        <v>380</v>
      </c>
      <c r="FA10" s="23"/>
      <c r="FB10" s="88">
        <v>270.06</v>
      </c>
      <c r="FC10" s="47" t="s">
        <v>380</v>
      </c>
      <c r="FD10" s="23"/>
      <c r="FE10" s="88">
        <v>270.06</v>
      </c>
      <c r="FF10" s="47" t="s">
        <v>380</v>
      </c>
      <c r="FG10" s="23"/>
      <c r="FH10" s="88">
        <v>270.06</v>
      </c>
      <c r="FI10" s="47" t="s">
        <v>380</v>
      </c>
      <c r="FJ10" s="23"/>
      <c r="FK10" s="88">
        <v>270.06</v>
      </c>
      <c r="FL10" s="47" t="s">
        <v>380</v>
      </c>
      <c r="FM10" s="23"/>
      <c r="FN10" s="88">
        <v>270.06</v>
      </c>
      <c r="FO10" s="47" t="s">
        <v>380</v>
      </c>
      <c r="FP10" s="23"/>
      <c r="FQ10" s="88">
        <v>270.06</v>
      </c>
      <c r="FR10" s="47" t="s">
        <v>380</v>
      </c>
      <c r="FS10" s="23"/>
      <c r="FT10" s="88">
        <v>270.06</v>
      </c>
      <c r="FU10" s="47" t="s">
        <v>380</v>
      </c>
      <c r="FV10" s="23"/>
      <c r="FW10" s="88">
        <v>270.06</v>
      </c>
      <c r="FX10" s="47" t="s">
        <v>380</v>
      </c>
      <c r="FY10" s="23"/>
      <c r="FZ10" s="88">
        <v>270.06</v>
      </c>
    </row>
    <row r="11" spans="1:182" ht="30" customHeight="1">
      <c r="A11" s="20"/>
      <c r="B11" s="20" t="s">
        <v>17</v>
      </c>
      <c r="C11" s="21">
        <v>29.97</v>
      </c>
      <c r="D11" s="20" t="s">
        <v>17</v>
      </c>
      <c r="E11" s="21">
        <v>29.97</v>
      </c>
      <c r="F11" s="20" t="s">
        <v>17</v>
      </c>
      <c r="G11" s="21">
        <v>29.97</v>
      </c>
      <c r="H11" s="20" t="s">
        <v>17</v>
      </c>
      <c r="I11" s="21">
        <v>29.97</v>
      </c>
      <c r="J11" s="20" t="s">
        <v>17</v>
      </c>
      <c r="K11" s="21">
        <v>29.97</v>
      </c>
      <c r="L11" s="20" t="s">
        <v>17</v>
      </c>
      <c r="M11" s="21">
        <v>29.97</v>
      </c>
      <c r="N11" s="20" t="s">
        <v>17</v>
      </c>
      <c r="O11" s="21">
        <v>29.97</v>
      </c>
      <c r="P11" s="20" t="s">
        <v>17</v>
      </c>
      <c r="Q11" s="21">
        <v>29.97</v>
      </c>
      <c r="R11" s="20" t="s">
        <v>17</v>
      </c>
      <c r="S11" s="22">
        <f t="shared" si="0"/>
        <v>239.76</v>
      </c>
      <c r="T11" s="20" t="s">
        <v>9</v>
      </c>
      <c r="U11" s="28"/>
      <c r="V11" s="28">
        <v>29.97</v>
      </c>
      <c r="W11" s="20"/>
      <c r="X11" s="28"/>
      <c r="Y11" s="28"/>
      <c r="Z11" s="15" t="s">
        <v>3</v>
      </c>
      <c r="AA11" s="21"/>
      <c r="AB11" s="21">
        <v>4765.23</v>
      </c>
      <c r="AC11" s="15" t="s">
        <v>5</v>
      </c>
      <c r="AD11" s="21"/>
      <c r="AE11" s="21">
        <v>2007.99</v>
      </c>
      <c r="AF11" s="21"/>
      <c r="AG11" s="20" t="s">
        <v>99</v>
      </c>
      <c r="AH11" s="21" t="s">
        <v>100</v>
      </c>
      <c r="AI11" s="21">
        <v>964.19</v>
      </c>
      <c r="AJ11" s="15" t="s">
        <v>3</v>
      </c>
      <c r="AK11" s="21"/>
      <c r="AL11" s="28">
        <v>4825.17</v>
      </c>
      <c r="AM11" s="20" t="s">
        <v>115</v>
      </c>
      <c r="AN11" s="21" t="s">
        <v>116</v>
      </c>
      <c r="AO11" s="28">
        <v>1124.09</v>
      </c>
      <c r="AP11" s="23" t="s">
        <v>138</v>
      </c>
      <c r="AQ11" s="21" t="s">
        <v>145</v>
      </c>
      <c r="AR11" s="28">
        <v>105.92</v>
      </c>
      <c r="AS11" s="23" t="s">
        <v>140</v>
      </c>
      <c r="AT11" s="23" t="s">
        <v>144</v>
      </c>
      <c r="AU11" s="23">
        <v>131.2</v>
      </c>
      <c r="AV11" s="20" t="s">
        <v>103</v>
      </c>
      <c r="AW11" s="21"/>
      <c r="AX11" s="21">
        <v>5124.87</v>
      </c>
      <c r="AY11" s="20" t="s">
        <v>103</v>
      </c>
      <c r="AZ11" s="21"/>
      <c r="BA11" s="21">
        <v>5124.87</v>
      </c>
      <c r="BB11" s="23" t="s">
        <v>168</v>
      </c>
      <c r="BC11" s="26" t="s">
        <v>169</v>
      </c>
      <c r="BD11" s="21">
        <v>44.18</v>
      </c>
      <c r="BE11" s="23" t="s">
        <v>168</v>
      </c>
      <c r="BF11" s="26"/>
      <c r="BG11" s="21">
        <v>44.18</v>
      </c>
      <c r="BH11" s="23" t="s">
        <v>168</v>
      </c>
      <c r="BI11" s="26"/>
      <c r="BJ11" s="21">
        <v>44.18</v>
      </c>
      <c r="BK11" s="23" t="s">
        <v>168</v>
      </c>
      <c r="BL11" s="26"/>
      <c r="BM11" s="21">
        <v>44.18</v>
      </c>
      <c r="BN11" s="23" t="s">
        <v>168</v>
      </c>
      <c r="BO11" s="26"/>
      <c r="BP11" s="21">
        <v>44.18</v>
      </c>
      <c r="BS11" s="20" t="s">
        <v>175</v>
      </c>
      <c r="BT11" s="21" t="s">
        <v>214</v>
      </c>
      <c r="BU11" s="21">
        <v>44.35</v>
      </c>
      <c r="BV11" s="20"/>
      <c r="BW11" s="21"/>
      <c r="BX11" s="21"/>
      <c r="BY11" s="20" t="s">
        <v>235</v>
      </c>
      <c r="BZ11" s="21" t="s">
        <v>234</v>
      </c>
      <c r="CA11" s="21">
        <v>577.12</v>
      </c>
      <c r="CB11" s="23" t="s">
        <v>245</v>
      </c>
      <c r="CC11" s="23" t="s">
        <v>244</v>
      </c>
      <c r="CD11" s="21">
        <v>4423.36</v>
      </c>
      <c r="CE11" s="23"/>
      <c r="CF11" s="23"/>
      <c r="CG11" s="21"/>
      <c r="CH11" s="23" t="s">
        <v>259</v>
      </c>
      <c r="CI11" s="23" t="s">
        <v>260</v>
      </c>
      <c r="CJ11" s="21">
        <v>536.22</v>
      </c>
      <c r="CK11" s="23"/>
      <c r="CL11" s="23"/>
      <c r="CM11" s="21"/>
      <c r="CN11" s="23" t="s">
        <v>278</v>
      </c>
      <c r="CO11" s="23" t="s">
        <v>279</v>
      </c>
      <c r="CP11" s="21">
        <v>1530.85</v>
      </c>
      <c r="CQ11" s="23"/>
      <c r="CR11" s="23"/>
      <c r="CS11" s="21"/>
      <c r="CT11" s="23" t="s">
        <v>175</v>
      </c>
      <c r="CU11" s="21" t="s">
        <v>296</v>
      </c>
      <c r="CV11" s="27">
        <v>44.35</v>
      </c>
      <c r="CW11" s="23" t="s">
        <v>303</v>
      </c>
      <c r="CX11" s="21" t="s">
        <v>304</v>
      </c>
      <c r="CY11" s="27">
        <v>2715.16</v>
      </c>
      <c r="CZ11" s="23"/>
      <c r="DA11" s="21"/>
      <c r="DB11" s="27"/>
      <c r="DE11" s="23" t="s">
        <v>318</v>
      </c>
      <c r="DF11" s="21" t="s">
        <v>314</v>
      </c>
      <c r="DG11" s="27">
        <v>649.27</v>
      </c>
      <c r="DH11" s="20" t="s">
        <v>218</v>
      </c>
      <c r="DI11" s="21"/>
      <c r="DJ11" s="21">
        <v>105.92</v>
      </c>
      <c r="DK11" s="23"/>
      <c r="DL11" s="21"/>
      <c r="DM11" s="27"/>
      <c r="DN11" s="23"/>
      <c r="DO11" s="21"/>
      <c r="DP11" s="27"/>
      <c r="DQ11" s="20" t="s">
        <v>339</v>
      </c>
      <c r="DR11" s="21" t="s">
        <v>340</v>
      </c>
      <c r="DS11" s="21">
        <v>1170.87</v>
      </c>
      <c r="DT11" s="20"/>
      <c r="DU11" s="21"/>
      <c r="DV11" s="21"/>
      <c r="DW11" s="20"/>
      <c r="DX11" s="21"/>
      <c r="DY11" s="21"/>
      <c r="DZ11" s="20"/>
      <c r="EA11" s="21"/>
      <c r="EB11" s="21"/>
      <c r="EC11" s="20"/>
      <c r="ED11" s="21"/>
      <c r="EE11" s="21"/>
      <c r="EF11" s="20"/>
      <c r="EG11" s="21"/>
      <c r="EH11" s="21"/>
      <c r="EI11" s="20"/>
      <c r="EJ11" s="21"/>
      <c r="EK11" s="21"/>
      <c r="EL11" s="20"/>
      <c r="EM11" s="21"/>
      <c r="EN11" s="21"/>
      <c r="EO11" s="21"/>
      <c r="EP11" s="21"/>
      <c r="EQ11" s="48" t="s">
        <v>381</v>
      </c>
      <c r="ER11" s="21"/>
      <c r="ES11" s="88">
        <v>852.66</v>
      </c>
      <c r="ET11" s="48" t="s">
        <v>381</v>
      </c>
      <c r="EU11" s="21"/>
      <c r="EV11" s="88">
        <v>852.66</v>
      </c>
      <c r="EW11" s="48" t="s">
        <v>381</v>
      </c>
      <c r="EX11" s="21"/>
      <c r="EY11" s="88">
        <v>852.66</v>
      </c>
      <c r="EZ11" s="48" t="s">
        <v>381</v>
      </c>
      <c r="FA11" s="21"/>
      <c r="FB11" s="88">
        <v>852.66</v>
      </c>
      <c r="FC11" s="48" t="s">
        <v>381</v>
      </c>
      <c r="FD11" s="21"/>
      <c r="FE11" s="88">
        <v>852.66</v>
      </c>
      <c r="FF11" s="48" t="s">
        <v>381</v>
      </c>
      <c r="FG11" s="21"/>
      <c r="FH11" s="88">
        <v>852.66</v>
      </c>
      <c r="FI11" s="48" t="s">
        <v>381</v>
      </c>
      <c r="FJ11" s="21"/>
      <c r="FK11" s="88">
        <v>852.66</v>
      </c>
      <c r="FL11" s="48" t="s">
        <v>381</v>
      </c>
      <c r="FM11" s="21"/>
      <c r="FN11" s="88">
        <v>852.66</v>
      </c>
      <c r="FO11" s="48" t="s">
        <v>381</v>
      </c>
      <c r="FP11" s="21"/>
      <c r="FQ11" s="88">
        <v>852.66</v>
      </c>
      <c r="FR11" s="48" t="s">
        <v>381</v>
      </c>
      <c r="FS11" s="21"/>
      <c r="FT11" s="88">
        <v>852.66</v>
      </c>
      <c r="FU11" s="48" t="s">
        <v>381</v>
      </c>
      <c r="FV11" s="21"/>
      <c r="FW11" s="88">
        <v>852.66</v>
      </c>
      <c r="FX11" s="48" t="s">
        <v>381</v>
      </c>
      <c r="FY11" s="21"/>
      <c r="FZ11" s="88">
        <v>852.66</v>
      </c>
    </row>
    <row r="12" spans="1:182" ht="30" customHeight="1">
      <c r="A12" s="20"/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2"/>
      <c r="T12" s="20"/>
      <c r="U12" s="28"/>
      <c r="V12" s="28"/>
      <c r="W12" s="20"/>
      <c r="X12" s="28"/>
      <c r="Y12" s="28"/>
      <c r="Z12" s="57"/>
      <c r="AA12" s="21"/>
      <c r="AB12" s="21"/>
      <c r="AC12" s="57"/>
      <c r="AD12" s="21"/>
      <c r="AE12" s="21"/>
      <c r="AF12" s="21"/>
      <c r="AG12" s="20"/>
      <c r="AH12" s="21"/>
      <c r="AI12" s="21"/>
      <c r="AJ12" s="57"/>
      <c r="AK12" s="21"/>
      <c r="AL12" s="28"/>
      <c r="AM12" s="20"/>
      <c r="AN12" s="21"/>
      <c r="AO12" s="28"/>
      <c r="AP12" s="23"/>
      <c r="AQ12" s="21"/>
      <c r="AR12" s="28"/>
      <c r="AS12" s="23"/>
      <c r="AT12" s="23"/>
      <c r="AU12" s="23"/>
      <c r="AV12" s="20"/>
      <c r="AW12" s="21"/>
      <c r="AX12" s="21"/>
      <c r="AY12" s="20"/>
      <c r="AZ12" s="21"/>
      <c r="BA12" s="21"/>
      <c r="BB12" s="23"/>
      <c r="BC12" s="26"/>
      <c r="BD12" s="21"/>
      <c r="BE12" s="23"/>
      <c r="BF12" s="26"/>
      <c r="BG12" s="21"/>
      <c r="BH12" s="23"/>
      <c r="BI12" s="26"/>
      <c r="BJ12" s="21"/>
      <c r="BK12" s="23"/>
      <c r="BL12" s="26"/>
      <c r="BM12" s="21"/>
      <c r="BN12" s="23"/>
      <c r="BO12" s="26"/>
      <c r="BP12" s="21"/>
      <c r="BS12" s="20"/>
      <c r="BT12" s="21"/>
      <c r="BU12" s="21"/>
      <c r="BV12" s="20"/>
      <c r="BW12" s="21"/>
      <c r="BX12" s="21"/>
      <c r="BY12" s="20"/>
      <c r="BZ12" s="21"/>
      <c r="CA12" s="21"/>
      <c r="CB12" s="23"/>
      <c r="CC12" s="23"/>
      <c r="CD12" s="21"/>
      <c r="CE12" s="23"/>
      <c r="CF12" s="23"/>
      <c r="CG12" s="21"/>
      <c r="CH12" s="23"/>
      <c r="CI12" s="23"/>
      <c r="CJ12" s="21"/>
      <c r="CK12" s="23"/>
      <c r="CL12" s="23"/>
      <c r="CM12" s="21"/>
      <c r="CN12" s="23"/>
      <c r="CO12" s="23"/>
      <c r="CP12" s="21"/>
      <c r="CQ12" s="23"/>
      <c r="CR12" s="23"/>
      <c r="CS12" s="21"/>
      <c r="CT12" s="23"/>
      <c r="CU12" s="21"/>
      <c r="CV12" s="27"/>
      <c r="CW12" s="23"/>
      <c r="CX12" s="21"/>
      <c r="CY12" s="27"/>
      <c r="CZ12" s="23"/>
      <c r="DA12" s="21"/>
      <c r="DB12" s="27"/>
      <c r="DE12" s="23"/>
      <c r="DF12" s="21"/>
      <c r="DG12" s="27"/>
      <c r="DH12" s="20"/>
      <c r="DI12" s="21"/>
      <c r="DJ12" s="21"/>
      <c r="DK12" s="23"/>
      <c r="DL12" s="21"/>
      <c r="DM12" s="27"/>
      <c r="DN12" s="23"/>
      <c r="DO12" s="21"/>
      <c r="DP12" s="27"/>
      <c r="DQ12" s="20"/>
      <c r="DR12" s="21"/>
      <c r="DS12" s="21"/>
      <c r="DT12" s="20"/>
      <c r="DU12" s="21"/>
      <c r="DV12" s="21"/>
      <c r="DW12" s="20"/>
      <c r="DX12" s="21"/>
      <c r="DY12" s="21"/>
      <c r="DZ12" s="20"/>
      <c r="EA12" s="21"/>
      <c r="EB12" s="21"/>
      <c r="EC12" s="20"/>
      <c r="ED12" s="21"/>
      <c r="EE12" s="21"/>
      <c r="EF12" s="20"/>
      <c r="EG12" s="21"/>
      <c r="EH12" s="21"/>
      <c r="EI12" s="20"/>
      <c r="EJ12" s="21"/>
      <c r="EK12" s="21"/>
      <c r="EL12" s="20"/>
      <c r="EM12" s="21"/>
      <c r="EN12" s="21"/>
      <c r="EO12" s="21"/>
      <c r="EP12" s="21"/>
      <c r="EQ12" s="48" t="s">
        <v>442</v>
      </c>
      <c r="ER12" s="21"/>
      <c r="ES12" s="88">
        <v>419.58</v>
      </c>
      <c r="ET12" s="48" t="s">
        <v>442</v>
      </c>
      <c r="EU12" s="21"/>
      <c r="EV12" s="88">
        <v>419.58</v>
      </c>
      <c r="EW12" s="48" t="s">
        <v>442</v>
      </c>
      <c r="EX12" s="21"/>
      <c r="EY12" s="88">
        <v>419.58</v>
      </c>
      <c r="EZ12" s="48" t="s">
        <v>442</v>
      </c>
      <c r="FA12" s="21"/>
      <c r="FB12" s="88">
        <v>419.58</v>
      </c>
      <c r="FC12" s="48" t="s">
        <v>442</v>
      </c>
      <c r="FD12" s="21"/>
      <c r="FE12" s="88">
        <v>419.58</v>
      </c>
      <c r="FF12" s="48" t="s">
        <v>442</v>
      </c>
      <c r="FG12" s="21"/>
      <c r="FH12" s="88">
        <v>419.58</v>
      </c>
      <c r="FI12" s="48" t="s">
        <v>442</v>
      </c>
      <c r="FJ12" s="21"/>
      <c r="FK12" s="88">
        <v>419.58</v>
      </c>
      <c r="FL12" s="48" t="s">
        <v>442</v>
      </c>
      <c r="FM12" s="21"/>
      <c r="FN12" s="88">
        <v>419.58</v>
      </c>
      <c r="FO12" s="48" t="s">
        <v>442</v>
      </c>
      <c r="FP12" s="21"/>
      <c r="FQ12" s="88">
        <v>419.58</v>
      </c>
      <c r="FR12" s="48" t="s">
        <v>442</v>
      </c>
      <c r="FS12" s="21"/>
      <c r="FT12" s="88">
        <v>419.58</v>
      </c>
      <c r="FU12" s="48" t="s">
        <v>442</v>
      </c>
      <c r="FV12" s="21"/>
      <c r="FW12" s="88">
        <v>419.58</v>
      </c>
      <c r="FX12" s="48" t="s">
        <v>442</v>
      </c>
      <c r="FY12" s="21"/>
      <c r="FZ12" s="88">
        <v>419.58</v>
      </c>
    </row>
    <row r="13" spans="1:182" s="1" customFormat="1" ht="17.25" customHeight="1">
      <c r="A13" s="15"/>
      <c r="B13" s="20" t="s">
        <v>17</v>
      </c>
      <c r="C13" s="21">
        <f>SUM(C14:C25)</f>
        <v>2817.18</v>
      </c>
      <c r="D13" s="20" t="s">
        <v>17</v>
      </c>
      <c r="E13" s="21">
        <f>SUM(E14:E25)</f>
        <v>2817.18</v>
      </c>
      <c r="F13" s="20" t="s">
        <v>17</v>
      </c>
      <c r="G13" s="21">
        <f>SUM(G14:G25)</f>
        <v>2817.18</v>
      </c>
      <c r="H13" s="20" t="s">
        <v>17</v>
      </c>
      <c r="I13" s="21">
        <f>SUM(I14:I25)</f>
        <v>2817.18</v>
      </c>
      <c r="J13" s="20" t="s">
        <v>17</v>
      </c>
      <c r="K13" s="21">
        <f>SUM(K14:K25)</f>
        <v>2817.18</v>
      </c>
      <c r="L13" s="20" t="s">
        <v>17</v>
      </c>
      <c r="M13" s="21">
        <f>SUM(M14:M25)</f>
        <v>2817.18</v>
      </c>
      <c r="N13" s="20" t="s">
        <v>17</v>
      </c>
      <c r="O13" s="21">
        <f>SUM(O14:O25)</f>
        <v>2817.18</v>
      </c>
      <c r="P13" s="20" t="s">
        <v>17</v>
      </c>
      <c r="Q13" s="21">
        <f>SUM(Q14:Q25)</f>
        <v>2817.18</v>
      </c>
      <c r="R13" s="20" t="s">
        <v>17</v>
      </c>
      <c r="S13" s="22">
        <f t="shared" si="0"/>
        <v>22537.44</v>
      </c>
      <c r="T13" s="20" t="s">
        <v>30</v>
      </c>
      <c r="U13" s="21"/>
      <c r="V13" s="21">
        <v>479.52</v>
      </c>
      <c r="W13" s="20"/>
      <c r="X13" s="21"/>
      <c r="Y13" s="21"/>
      <c r="Z13" s="15" t="s">
        <v>5</v>
      </c>
      <c r="AA13" s="21"/>
      <c r="AB13" s="21">
        <v>2007.99</v>
      </c>
      <c r="AC13" s="20"/>
      <c r="AD13" s="21"/>
      <c r="AE13" s="21"/>
      <c r="AF13" s="21"/>
      <c r="AG13" s="15" t="s">
        <v>3</v>
      </c>
      <c r="AH13" s="21"/>
      <c r="AI13" s="21">
        <v>4825.17</v>
      </c>
      <c r="AJ13" s="20" t="s">
        <v>103</v>
      </c>
      <c r="AK13" s="21"/>
      <c r="AL13" s="21">
        <v>5124.87</v>
      </c>
      <c r="AM13" s="20" t="s">
        <v>117</v>
      </c>
      <c r="AN13" s="21" t="s">
        <v>118</v>
      </c>
      <c r="AO13" s="21">
        <v>213.84</v>
      </c>
      <c r="AP13" s="20" t="s">
        <v>140</v>
      </c>
      <c r="AQ13" s="21" t="s">
        <v>145</v>
      </c>
      <c r="AR13" s="21">
        <v>131.2</v>
      </c>
      <c r="AS13" s="15" t="s">
        <v>3</v>
      </c>
      <c r="AT13" s="21"/>
      <c r="AU13" s="28">
        <v>4825.17</v>
      </c>
      <c r="AV13" s="20" t="s">
        <v>147</v>
      </c>
      <c r="AW13" s="21"/>
      <c r="AX13" s="21">
        <v>1165.88</v>
      </c>
      <c r="AY13" s="23" t="s">
        <v>138</v>
      </c>
      <c r="AZ13" s="23" t="s">
        <v>170</v>
      </c>
      <c r="BA13" s="21">
        <v>105.92</v>
      </c>
      <c r="BB13" s="15" t="s">
        <v>3</v>
      </c>
      <c r="BC13" s="21"/>
      <c r="BD13" s="28">
        <v>4825.17</v>
      </c>
      <c r="BE13" s="15" t="s">
        <v>3</v>
      </c>
      <c r="BF13" s="21"/>
      <c r="BG13" s="28">
        <v>4825.17</v>
      </c>
      <c r="BH13" s="15" t="s">
        <v>3</v>
      </c>
      <c r="BI13" s="21"/>
      <c r="BJ13" s="28">
        <v>4825.17</v>
      </c>
      <c r="BK13" s="15" t="s">
        <v>3</v>
      </c>
      <c r="BL13" s="21"/>
      <c r="BM13" s="28">
        <v>4825.17</v>
      </c>
      <c r="BN13" s="15" t="s">
        <v>3</v>
      </c>
      <c r="BO13" s="21"/>
      <c r="BP13" s="28">
        <v>4825.17</v>
      </c>
      <c r="BQ13" s="8"/>
      <c r="BR13" s="8"/>
      <c r="BS13" s="20" t="s">
        <v>215</v>
      </c>
      <c r="BT13" s="21" t="s">
        <v>216</v>
      </c>
      <c r="BU13" s="21">
        <v>302.84</v>
      </c>
      <c r="BV13" s="20"/>
      <c r="BW13" s="21"/>
      <c r="BX13" s="21"/>
      <c r="BY13" s="20" t="s">
        <v>236</v>
      </c>
      <c r="BZ13" s="21" t="s">
        <v>234</v>
      </c>
      <c r="CA13" s="21">
        <v>302.84</v>
      </c>
      <c r="CB13" s="20" t="s">
        <v>194</v>
      </c>
      <c r="CC13" s="21" t="s">
        <v>246</v>
      </c>
      <c r="CD13" s="21">
        <v>620.14</v>
      </c>
      <c r="CE13" s="20"/>
      <c r="CF13" s="21"/>
      <c r="CG13" s="21"/>
      <c r="CH13" s="20" t="s">
        <v>194</v>
      </c>
      <c r="CI13" s="21" t="s">
        <v>261</v>
      </c>
      <c r="CJ13" s="21">
        <v>310.07</v>
      </c>
      <c r="CK13" s="20"/>
      <c r="CL13" s="21"/>
      <c r="CM13" s="21"/>
      <c r="CN13" s="20" t="s">
        <v>280</v>
      </c>
      <c r="CO13" s="21" t="s">
        <v>281</v>
      </c>
      <c r="CP13" s="21">
        <v>7682.58</v>
      </c>
      <c r="CQ13" s="20"/>
      <c r="CR13" s="21"/>
      <c r="CS13" s="21"/>
      <c r="CT13" s="20"/>
      <c r="CU13" s="21"/>
      <c r="CV13" s="21"/>
      <c r="CW13" s="20"/>
      <c r="CX13" s="21"/>
      <c r="CY13" s="21"/>
      <c r="CZ13" s="20"/>
      <c r="DA13" s="21"/>
      <c r="DB13" s="21"/>
      <c r="DC13" s="8"/>
      <c r="DD13" s="8"/>
      <c r="DE13" s="20" t="s">
        <v>319</v>
      </c>
      <c r="DF13" s="21" t="s">
        <v>314</v>
      </c>
      <c r="DG13" s="21">
        <v>324.63</v>
      </c>
      <c r="DH13" s="23" t="s">
        <v>220</v>
      </c>
      <c r="DI13" s="23"/>
      <c r="DJ13" s="21">
        <v>140.08</v>
      </c>
      <c r="DK13" s="20"/>
      <c r="DL13" s="21"/>
      <c r="DM13" s="21"/>
      <c r="DN13" s="20"/>
      <c r="DO13" s="21"/>
      <c r="DP13" s="21"/>
      <c r="DQ13" s="20" t="s">
        <v>341</v>
      </c>
      <c r="DR13" s="21" t="s">
        <v>340</v>
      </c>
      <c r="DS13" s="21">
        <v>1194.46</v>
      </c>
      <c r="DT13" s="20"/>
      <c r="DU13" s="21"/>
      <c r="DV13" s="21"/>
      <c r="DW13" s="20"/>
      <c r="DX13" s="21"/>
      <c r="DY13" s="21"/>
      <c r="DZ13" s="20"/>
      <c r="EA13" s="21"/>
      <c r="EB13" s="21"/>
      <c r="EC13" s="20"/>
      <c r="ED13" s="21"/>
      <c r="EE13" s="21"/>
      <c r="EF13" s="20"/>
      <c r="EG13" s="21"/>
      <c r="EH13" s="21"/>
      <c r="EI13" s="20"/>
      <c r="EJ13" s="21"/>
      <c r="EK13" s="21"/>
      <c r="EL13" s="20"/>
      <c r="EM13" s="21"/>
      <c r="EN13" s="21"/>
      <c r="EO13" s="21"/>
      <c r="EP13" s="21"/>
      <c r="EQ13" s="47" t="s">
        <v>4</v>
      </c>
      <c r="ER13" s="21"/>
      <c r="ES13" s="88">
        <v>89.91</v>
      </c>
      <c r="ET13" s="47" t="s">
        <v>4</v>
      </c>
      <c r="EU13" s="21"/>
      <c r="EV13" s="88">
        <v>89.91</v>
      </c>
      <c r="EW13" s="47" t="s">
        <v>4</v>
      </c>
      <c r="EX13" s="21"/>
      <c r="EY13" s="88">
        <v>89.91</v>
      </c>
      <c r="EZ13" s="47" t="s">
        <v>4</v>
      </c>
      <c r="FA13" s="21"/>
      <c r="FB13" s="88">
        <v>89.91</v>
      </c>
      <c r="FC13" s="47" t="s">
        <v>4</v>
      </c>
      <c r="FD13" s="21"/>
      <c r="FE13" s="88">
        <v>89.91</v>
      </c>
      <c r="FF13" s="47" t="s">
        <v>4</v>
      </c>
      <c r="FG13" s="21"/>
      <c r="FH13" s="88">
        <v>89.91</v>
      </c>
      <c r="FI13" s="47" t="s">
        <v>4</v>
      </c>
      <c r="FJ13" s="21"/>
      <c r="FK13" s="88">
        <v>89.91</v>
      </c>
      <c r="FL13" s="47" t="s">
        <v>4</v>
      </c>
      <c r="FM13" s="21"/>
      <c r="FN13" s="88">
        <v>89.91</v>
      </c>
      <c r="FO13" s="47" t="s">
        <v>4</v>
      </c>
      <c r="FP13" s="21"/>
      <c r="FQ13" s="88">
        <v>89.91</v>
      </c>
      <c r="FR13" s="47" t="s">
        <v>4</v>
      </c>
      <c r="FS13" s="21"/>
      <c r="FT13" s="88">
        <v>89.91</v>
      </c>
      <c r="FU13" s="47" t="s">
        <v>4</v>
      </c>
      <c r="FV13" s="21"/>
      <c r="FW13" s="88">
        <v>89.91</v>
      </c>
      <c r="FX13" s="47" t="s">
        <v>4</v>
      </c>
      <c r="FY13" s="21"/>
      <c r="FZ13" s="88">
        <v>89.91</v>
      </c>
    </row>
    <row r="14" spans="1:182" ht="18.75" customHeight="1">
      <c r="A14" s="20"/>
      <c r="B14" s="20" t="s">
        <v>17</v>
      </c>
      <c r="C14" s="21">
        <v>479.52</v>
      </c>
      <c r="D14" s="20" t="s">
        <v>17</v>
      </c>
      <c r="E14" s="21">
        <v>479.52</v>
      </c>
      <c r="F14" s="20" t="s">
        <v>17</v>
      </c>
      <c r="G14" s="21">
        <v>479.52</v>
      </c>
      <c r="H14" s="20" t="s">
        <v>17</v>
      </c>
      <c r="I14" s="21">
        <v>479.52</v>
      </c>
      <c r="J14" s="20" t="s">
        <v>17</v>
      </c>
      <c r="K14" s="21">
        <v>479.52</v>
      </c>
      <c r="L14" s="20" t="s">
        <v>17</v>
      </c>
      <c r="M14" s="21">
        <v>479.52</v>
      </c>
      <c r="N14" s="20" t="s">
        <v>17</v>
      </c>
      <c r="O14" s="21">
        <v>479.52</v>
      </c>
      <c r="P14" s="20" t="s">
        <v>17</v>
      </c>
      <c r="Q14" s="21">
        <v>479.52</v>
      </c>
      <c r="R14" s="20" t="s">
        <v>17</v>
      </c>
      <c r="S14" s="22">
        <f t="shared" si="0"/>
        <v>3836.16</v>
      </c>
      <c r="T14" s="20" t="s">
        <v>31</v>
      </c>
      <c r="U14" s="21"/>
      <c r="V14" s="21">
        <v>29.97</v>
      </c>
      <c r="W14" s="30"/>
      <c r="X14" s="21"/>
      <c r="Y14" s="21"/>
      <c r="Z14" s="20" t="s">
        <v>99</v>
      </c>
      <c r="AA14" s="28"/>
      <c r="AB14" s="28">
        <v>964.19</v>
      </c>
      <c r="AC14" s="20"/>
      <c r="AD14" s="21"/>
      <c r="AE14" s="21"/>
      <c r="AF14" s="21"/>
      <c r="AG14" s="20" t="s">
        <v>103</v>
      </c>
      <c r="AH14" s="21"/>
      <c r="AI14" s="21">
        <v>5124.87</v>
      </c>
      <c r="AJ14" s="20" t="s">
        <v>99</v>
      </c>
      <c r="AK14" s="28"/>
      <c r="AL14" s="28">
        <v>964.19</v>
      </c>
      <c r="AM14" s="20" t="s">
        <v>119</v>
      </c>
      <c r="AN14" s="21" t="s">
        <v>120</v>
      </c>
      <c r="AO14" s="28">
        <v>747.4</v>
      </c>
      <c r="AP14" s="20" t="s">
        <v>141</v>
      </c>
      <c r="AQ14" s="21" t="s">
        <v>146</v>
      </c>
      <c r="AR14" s="21">
        <v>964.19</v>
      </c>
      <c r="AS14" s="20" t="s">
        <v>103</v>
      </c>
      <c r="AT14" s="21"/>
      <c r="AU14" s="21">
        <v>5124.87</v>
      </c>
      <c r="AV14" s="20" t="s">
        <v>224</v>
      </c>
      <c r="AW14" s="21"/>
      <c r="AX14" s="21">
        <v>29.97</v>
      </c>
      <c r="AY14" s="20" t="s">
        <v>224</v>
      </c>
      <c r="AZ14" s="21"/>
      <c r="BA14" s="21">
        <v>29.97</v>
      </c>
      <c r="BB14" s="20" t="s">
        <v>103</v>
      </c>
      <c r="BC14" s="21"/>
      <c r="BD14" s="21">
        <v>5124.87</v>
      </c>
      <c r="BE14" s="20" t="s">
        <v>103</v>
      </c>
      <c r="BF14" s="21"/>
      <c r="BG14" s="21">
        <v>5124.87</v>
      </c>
      <c r="BH14" s="20" t="s">
        <v>103</v>
      </c>
      <c r="BI14" s="21"/>
      <c r="BJ14" s="21">
        <v>5124.87</v>
      </c>
      <c r="BK14" s="20" t="s">
        <v>103</v>
      </c>
      <c r="BL14" s="21"/>
      <c r="BM14" s="21">
        <v>5124.87</v>
      </c>
      <c r="BN14" s="20" t="s">
        <v>103</v>
      </c>
      <c r="BO14" s="21"/>
      <c r="BP14" s="21">
        <v>5124.87</v>
      </c>
      <c r="BS14" s="20" t="s">
        <v>175</v>
      </c>
      <c r="BT14" s="21" t="s">
        <v>217</v>
      </c>
      <c r="BU14" s="21">
        <v>44.35</v>
      </c>
      <c r="BV14" s="20"/>
      <c r="BW14" s="21"/>
      <c r="BX14" s="21"/>
      <c r="BY14" s="20" t="s">
        <v>237</v>
      </c>
      <c r="BZ14" s="21" t="s">
        <v>234</v>
      </c>
      <c r="CA14" s="21">
        <v>153.93</v>
      </c>
      <c r="CB14" s="20" t="s">
        <v>207</v>
      </c>
      <c r="CC14" s="21" t="s">
        <v>246</v>
      </c>
      <c r="CD14" s="21">
        <v>2448.9</v>
      </c>
      <c r="CE14" s="20"/>
      <c r="CF14" s="21"/>
      <c r="CG14" s="21"/>
      <c r="CH14" s="23" t="s">
        <v>175</v>
      </c>
      <c r="CI14" s="23" t="s">
        <v>262</v>
      </c>
      <c r="CJ14" s="21">
        <v>44.35</v>
      </c>
      <c r="CK14" s="23"/>
      <c r="CL14" s="23"/>
      <c r="CM14" s="21"/>
      <c r="CN14" s="23" t="s">
        <v>278</v>
      </c>
      <c r="CO14" s="23" t="s">
        <v>282</v>
      </c>
      <c r="CP14" s="21">
        <v>1072.05</v>
      </c>
      <c r="CQ14" s="23"/>
      <c r="CR14" s="23"/>
      <c r="CS14" s="21"/>
      <c r="CT14" s="23"/>
      <c r="CU14" s="23"/>
      <c r="CV14" s="21"/>
      <c r="CW14" s="23"/>
      <c r="CX14" s="23"/>
      <c r="CY14" s="21"/>
      <c r="CZ14" s="23"/>
      <c r="DA14" s="23"/>
      <c r="DB14" s="21"/>
      <c r="DE14" s="20" t="s">
        <v>320</v>
      </c>
      <c r="DF14" s="21" t="s">
        <v>321</v>
      </c>
      <c r="DG14" s="21">
        <v>170.35</v>
      </c>
      <c r="DH14" s="20"/>
      <c r="DI14" s="21"/>
      <c r="DJ14" s="21"/>
      <c r="DK14" s="20"/>
      <c r="DL14" s="21"/>
      <c r="DM14" s="21"/>
      <c r="DN14" s="20"/>
      <c r="DO14" s="21"/>
      <c r="DP14" s="21"/>
      <c r="DQ14" s="23" t="s">
        <v>342</v>
      </c>
      <c r="DR14" s="21" t="s">
        <v>343</v>
      </c>
      <c r="DS14" s="29">
        <v>161</v>
      </c>
      <c r="DT14" s="23"/>
      <c r="DU14" s="21"/>
      <c r="DV14" s="29"/>
      <c r="DW14" s="23"/>
      <c r="DX14" s="21"/>
      <c r="DY14" s="29"/>
      <c r="DZ14" s="23"/>
      <c r="EA14" s="21"/>
      <c r="EB14" s="29"/>
      <c r="EC14" s="23"/>
      <c r="ED14" s="21"/>
      <c r="EE14" s="29"/>
      <c r="EF14" s="23"/>
      <c r="EG14" s="21"/>
      <c r="EH14" s="29"/>
      <c r="EI14" s="23"/>
      <c r="EJ14" s="21"/>
      <c r="EK14" s="29"/>
      <c r="EL14" s="23"/>
      <c r="EM14" s="21"/>
      <c r="EN14" s="29"/>
      <c r="EO14" s="29"/>
      <c r="EP14" s="29"/>
      <c r="EQ14" s="48" t="s">
        <v>97</v>
      </c>
      <c r="ER14" s="21"/>
      <c r="ES14" s="89">
        <v>59.94</v>
      </c>
      <c r="ET14" s="48" t="s">
        <v>97</v>
      </c>
      <c r="EU14" s="21"/>
      <c r="EV14" s="89">
        <v>59.94</v>
      </c>
      <c r="EW14" s="48" t="s">
        <v>97</v>
      </c>
      <c r="EX14" s="21"/>
      <c r="EY14" s="89">
        <v>59.94</v>
      </c>
      <c r="EZ14" s="48" t="s">
        <v>97</v>
      </c>
      <c r="FA14" s="21"/>
      <c r="FB14" s="89">
        <v>59.94</v>
      </c>
      <c r="FC14" s="48" t="s">
        <v>97</v>
      </c>
      <c r="FD14" s="21"/>
      <c r="FE14" s="89">
        <v>59.94</v>
      </c>
      <c r="FF14" s="48" t="s">
        <v>97</v>
      </c>
      <c r="FG14" s="21"/>
      <c r="FH14" s="89">
        <v>59.94</v>
      </c>
      <c r="FI14" s="48" t="s">
        <v>97</v>
      </c>
      <c r="FJ14" s="21"/>
      <c r="FK14" s="89">
        <v>59.94</v>
      </c>
      <c r="FL14" s="48" t="s">
        <v>97</v>
      </c>
      <c r="FM14" s="21"/>
      <c r="FN14" s="89">
        <v>59.94</v>
      </c>
      <c r="FO14" s="48" t="s">
        <v>97</v>
      </c>
      <c r="FP14" s="21"/>
      <c r="FQ14" s="89">
        <v>59.94</v>
      </c>
      <c r="FR14" s="48" t="s">
        <v>97</v>
      </c>
      <c r="FS14" s="21"/>
      <c r="FT14" s="73">
        <v>59.94</v>
      </c>
      <c r="FU14" s="48" t="s">
        <v>97</v>
      </c>
      <c r="FV14" s="21"/>
      <c r="FW14" s="73">
        <v>59.94</v>
      </c>
      <c r="FX14" s="48" t="s">
        <v>97</v>
      </c>
      <c r="FY14" s="21"/>
      <c r="FZ14" s="73">
        <v>59.94</v>
      </c>
    </row>
    <row r="15" spans="1:182" ht="47.25" customHeight="1">
      <c r="A15" s="20"/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2"/>
      <c r="T15" s="20"/>
      <c r="U15" s="21"/>
      <c r="V15" s="21"/>
      <c r="W15" s="30"/>
      <c r="X15" s="21"/>
      <c r="Y15" s="21"/>
      <c r="Z15" s="20"/>
      <c r="AA15" s="28"/>
      <c r="AB15" s="28"/>
      <c r="AC15" s="20"/>
      <c r="AD15" s="21"/>
      <c r="AE15" s="21"/>
      <c r="AF15" s="21"/>
      <c r="AG15" s="20"/>
      <c r="AH15" s="21"/>
      <c r="AI15" s="21"/>
      <c r="AJ15" s="20"/>
      <c r="AK15" s="28"/>
      <c r="AL15" s="29"/>
      <c r="AM15" s="20"/>
      <c r="AN15" s="21"/>
      <c r="AO15" s="29"/>
      <c r="AP15" s="20"/>
      <c r="AQ15" s="21"/>
      <c r="AR15" s="21"/>
      <c r="AS15" s="20"/>
      <c r="AT15" s="21"/>
      <c r="AU15" s="21"/>
      <c r="AV15" s="20"/>
      <c r="AW15" s="21"/>
      <c r="AX15" s="21"/>
      <c r="AY15" s="20"/>
      <c r="AZ15" s="21"/>
      <c r="BA15" s="21"/>
      <c r="BB15" s="20"/>
      <c r="BC15" s="21"/>
      <c r="BD15" s="21"/>
      <c r="BE15" s="20"/>
      <c r="BF15" s="21"/>
      <c r="BG15" s="21"/>
      <c r="BH15" s="20"/>
      <c r="BI15" s="21"/>
      <c r="BJ15" s="21"/>
      <c r="BK15" s="20"/>
      <c r="BL15" s="21"/>
      <c r="BM15" s="21"/>
      <c r="BN15" s="20"/>
      <c r="BO15" s="21"/>
      <c r="BP15" s="21"/>
      <c r="BS15" s="20"/>
      <c r="BT15" s="26"/>
      <c r="BU15" s="21"/>
      <c r="BV15" s="20"/>
      <c r="BW15" s="26"/>
      <c r="BX15" s="21"/>
      <c r="BY15" s="20"/>
      <c r="BZ15" s="26"/>
      <c r="CA15" s="21"/>
      <c r="CB15" s="20"/>
      <c r="CC15" s="26"/>
      <c r="CD15" s="21"/>
      <c r="CE15" s="20"/>
      <c r="CF15" s="26"/>
      <c r="CG15" s="21"/>
      <c r="CH15" s="23"/>
      <c r="CI15" s="90"/>
      <c r="CJ15" s="21"/>
      <c r="CK15" s="23"/>
      <c r="CL15" s="90"/>
      <c r="CM15" s="21"/>
      <c r="CN15" s="23"/>
      <c r="CO15" s="90"/>
      <c r="CP15" s="21"/>
      <c r="CQ15" s="23"/>
      <c r="CR15" s="90"/>
      <c r="CS15" s="21"/>
      <c r="CT15" s="23"/>
      <c r="CU15" s="90"/>
      <c r="CV15" s="21"/>
      <c r="CW15" s="23"/>
      <c r="CX15" s="90"/>
      <c r="CY15" s="21"/>
      <c r="CZ15" s="23"/>
      <c r="DA15" s="90"/>
      <c r="DB15" s="21"/>
      <c r="DE15" s="20"/>
      <c r="DF15" s="26"/>
      <c r="DG15" s="21"/>
      <c r="DH15" s="20"/>
      <c r="DI15" s="26"/>
      <c r="DJ15" s="21"/>
      <c r="DK15" s="20"/>
      <c r="DL15" s="26"/>
      <c r="DM15" s="21"/>
      <c r="DN15" s="20"/>
      <c r="DO15" s="26"/>
      <c r="DP15" s="21"/>
      <c r="DQ15" s="23"/>
      <c r="DR15" s="26"/>
      <c r="DS15" s="29"/>
      <c r="DT15" s="23"/>
      <c r="DU15" s="26"/>
      <c r="DV15" s="29"/>
      <c r="DW15" s="23"/>
      <c r="DX15" s="26"/>
      <c r="DY15" s="29"/>
      <c r="DZ15" s="23"/>
      <c r="EA15" s="26"/>
      <c r="EB15" s="29"/>
      <c r="EC15" s="23"/>
      <c r="ED15" s="26"/>
      <c r="EE15" s="29"/>
      <c r="EF15" s="23"/>
      <c r="EG15" s="26"/>
      <c r="EH15" s="29"/>
      <c r="EI15" s="23"/>
      <c r="EJ15" s="26"/>
      <c r="EK15" s="29"/>
      <c r="EL15" s="23"/>
      <c r="EM15" s="26"/>
      <c r="EN15" s="29"/>
      <c r="EO15" s="29"/>
      <c r="EP15" s="29"/>
      <c r="EQ15" s="48" t="s">
        <v>39</v>
      </c>
      <c r="ER15" s="26"/>
      <c r="ES15" s="89">
        <v>89.91</v>
      </c>
      <c r="ET15" s="48" t="s">
        <v>39</v>
      </c>
      <c r="EU15" s="26"/>
      <c r="EV15" s="89">
        <v>89.91</v>
      </c>
      <c r="EW15" s="48" t="s">
        <v>39</v>
      </c>
      <c r="EX15" s="26"/>
      <c r="EY15" s="89">
        <v>89.91</v>
      </c>
      <c r="EZ15" s="48" t="s">
        <v>39</v>
      </c>
      <c r="FA15" s="26"/>
      <c r="FB15" s="89">
        <v>89.91</v>
      </c>
      <c r="FC15" s="48" t="s">
        <v>39</v>
      </c>
      <c r="FD15" s="26"/>
      <c r="FE15" s="89">
        <v>89.91</v>
      </c>
      <c r="FF15" s="48" t="s">
        <v>39</v>
      </c>
      <c r="FG15" s="26"/>
      <c r="FH15" s="89">
        <v>89.91</v>
      </c>
      <c r="FI15" s="48" t="s">
        <v>39</v>
      </c>
      <c r="FJ15" s="26"/>
      <c r="FK15" s="89">
        <v>89.91</v>
      </c>
      <c r="FL15" s="48" t="s">
        <v>39</v>
      </c>
      <c r="FM15" s="26"/>
      <c r="FN15" s="89">
        <v>89.91</v>
      </c>
      <c r="FO15" s="48" t="s">
        <v>39</v>
      </c>
      <c r="FP15" s="26"/>
      <c r="FQ15" s="89">
        <v>89.91</v>
      </c>
      <c r="FR15" s="48" t="s">
        <v>39</v>
      </c>
      <c r="FS15" s="21"/>
      <c r="FT15" s="73">
        <v>89.91</v>
      </c>
      <c r="FU15" s="48" t="s">
        <v>39</v>
      </c>
      <c r="FV15" s="21"/>
      <c r="FW15" s="73">
        <v>89.91</v>
      </c>
      <c r="FX15" s="48" t="s">
        <v>39</v>
      </c>
      <c r="FY15" s="21"/>
      <c r="FZ15" s="73">
        <v>89.91</v>
      </c>
    </row>
    <row r="16" spans="1:182" ht="39" customHeight="1">
      <c r="A16" s="20"/>
      <c r="B16" s="20" t="s">
        <v>17</v>
      </c>
      <c r="C16" s="21">
        <v>29.97</v>
      </c>
      <c r="D16" s="20" t="s">
        <v>17</v>
      </c>
      <c r="E16" s="21">
        <v>29.97</v>
      </c>
      <c r="F16" s="20" t="s">
        <v>17</v>
      </c>
      <c r="G16" s="21">
        <v>29.97</v>
      </c>
      <c r="H16" s="20" t="s">
        <v>17</v>
      </c>
      <c r="I16" s="21">
        <v>29.97</v>
      </c>
      <c r="J16" s="20" t="s">
        <v>17</v>
      </c>
      <c r="K16" s="21">
        <v>29.97</v>
      </c>
      <c r="L16" s="20" t="s">
        <v>17</v>
      </c>
      <c r="M16" s="21">
        <v>29.97</v>
      </c>
      <c r="N16" s="20" t="s">
        <v>17</v>
      </c>
      <c r="O16" s="21">
        <v>29.97</v>
      </c>
      <c r="P16" s="20" t="s">
        <v>17</v>
      </c>
      <c r="Q16" s="21">
        <v>29.97</v>
      </c>
      <c r="R16" s="20" t="s">
        <v>17</v>
      </c>
      <c r="S16" s="22">
        <f t="shared" si="0"/>
        <v>239.76</v>
      </c>
      <c r="T16" s="20" t="s">
        <v>32</v>
      </c>
      <c r="U16" s="21"/>
      <c r="V16" s="21">
        <v>119.88</v>
      </c>
      <c r="W16" s="20"/>
      <c r="X16" s="21"/>
      <c r="Y16" s="21"/>
      <c r="Z16" s="20"/>
      <c r="AA16" s="21"/>
      <c r="AB16" s="21"/>
      <c r="AC16" s="20"/>
      <c r="AD16" s="21"/>
      <c r="AE16" s="21"/>
      <c r="AF16" s="21"/>
      <c r="AG16" s="20" t="s">
        <v>224</v>
      </c>
      <c r="AH16" s="21"/>
      <c r="AI16" s="21">
        <v>29.97</v>
      </c>
      <c r="AJ16" s="20" t="s">
        <v>97</v>
      </c>
      <c r="AK16" s="21" t="s">
        <v>98</v>
      </c>
      <c r="AL16" s="29">
        <v>131.2</v>
      </c>
      <c r="AM16" s="20" t="s">
        <v>136</v>
      </c>
      <c r="AN16" s="21" t="s">
        <v>137</v>
      </c>
      <c r="AO16" s="29">
        <v>45000</v>
      </c>
      <c r="AP16" s="20" t="s">
        <v>103</v>
      </c>
      <c r="AQ16" s="21"/>
      <c r="AR16" s="21">
        <v>5124.87</v>
      </c>
      <c r="AS16" s="20" t="s">
        <v>147</v>
      </c>
      <c r="AT16" s="21"/>
      <c r="AU16" s="21">
        <v>1165.88</v>
      </c>
      <c r="AV16" s="20" t="s">
        <v>225</v>
      </c>
      <c r="AW16" s="21"/>
      <c r="AX16" s="21">
        <v>29.97</v>
      </c>
      <c r="AY16" s="20" t="s">
        <v>225</v>
      </c>
      <c r="AZ16" s="21"/>
      <c r="BA16" s="21">
        <v>29.97</v>
      </c>
      <c r="BB16" s="20" t="s">
        <v>224</v>
      </c>
      <c r="BC16" s="21"/>
      <c r="BD16" s="21">
        <v>29.97</v>
      </c>
      <c r="BE16" s="20" t="s">
        <v>224</v>
      </c>
      <c r="BF16" s="21"/>
      <c r="BG16" s="21">
        <v>29.97</v>
      </c>
      <c r="BH16" s="20" t="s">
        <v>175</v>
      </c>
      <c r="BI16" s="21" t="s">
        <v>183</v>
      </c>
      <c r="BJ16" s="21">
        <v>44.35</v>
      </c>
      <c r="BK16" s="20" t="s">
        <v>194</v>
      </c>
      <c r="BL16" s="21" t="s">
        <v>195</v>
      </c>
      <c r="BM16" s="21">
        <v>620.14</v>
      </c>
      <c r="BN16" s="20" t="s">
        <v>206</v>
      </c>
      <c r="BO16" s="21" t="s">
        <v>205</v>
      </c>
      <c r="BP16" s="21">
        <v>96.97</v>
      </c>
      <c r="BS16" s="23" t="s">
        <v>141</v>
      </c>
      <c r="BT16" s="26"/>
      <c r="BU16" s="24">
        <v>1711.51</v>
      </c>
      <c r="BV16" s="23" t="s">
        <v>141</v>
      </c>
      <c r="BW16" s="26"/>
      <c r="BX16" s="24">
        <v>1711.51</v>
      </c>
      <c r="BY16" s="23" t="s">
        <v>141</v>
      </c>
      <c r="BZ16" s="26"/>
      <c r="CA16" s="24">
        <v>1711.51</v>
      </c>
      <c r="CB16" s="23" t="s">
        <v>141</v>
      </c>
      <c r="CC16" s="26"/>
      <c r="CD16" s="24">
        <v>1711.51</v>
      </c>
      <c r="CE16" s="23" t="s">
        <v>141</v>
      </c>
      <c r="CF16" s="26"/>
      <c r="CG16" s="24">
        <v>1711.51</v>
      </c>
      <c r="CH16" s="23" t="s">
        <v>141</v>
      </c>
      <c r="CI16" s="26"/>
      <c r="CJ16" s="24">
        <v>1711.51</v>
      </c>
      <c r="CK16" s="23" t="s">
        <v>141</v>
      </c>
      <c r="CL16" s="26"/>
      <c r="CM16" s="24">
        <v>1711.51</v>
      </c>
      <c r="CN16" s="23" t="s">
        <v>141</v>
      </c>
      <c r="CO16" s="26"/>
      <c r="CP16" s="24">
        <v>1711.51</v>
      </c>
      <c r="CQ16" s="23" t="s">
        <v>141</v>
      </c>
      <c r="CR16" s="26"/>
      <c r="CS16" s="24">
        <v>1711.51</v>
      </c>
      <c r="CT16" s="23" t="s">
        <v>141</v>
      </c>
      <c r="CU16" s="26"/>
      <c r="CV16" s="24">
        <v>1711.51</v>
      </c>
      <c r="CW16" s="23" t="s">
        <v>141</v>
      </c>
      <c r="CX16" s="26"/>
      <c r="CY16" s="24">
        <v>1711.51</v>
      </c>
      <c r="CZ16" s="23" t="s">
        <v>141</v>
      </c>
      <c r="DA16" s="26"/>
      <c r="DB16" s="24">
        <v>1711.51</v>
      </c>
      <c r="DE16" s="23" t="s">
        <v>141</v>
      </c>
      <c r="DF16" s="26"/>
      <c r="DG16" s="24">
        <v>1168.83</v>
      </c>
      <c r="DH16" s="23" t="s">
        <v>141</v>
      </c>
      <c r="DI16" s="26"/>
      <c r="DJ16" s="24">
        <v>1168.83</v>
      </c>
      <c r="DK16" s="23" t="s">
        <v>141</v>
      </c>
      <c r="DL16" s="26"/>
      <c r="DM16" s="24">
        <v>1168.83</v>
      </c>
      <c r="DN16" s="23" t="s">
        <v>141</v>
      </c>
      <c r="DO16" s="26"/>
      <c r="DP16" s="24">
        <v>1168.83</v>
      </c>
      <c r="DQ16" s="23" t="s">
        <v>141</v>
      </c>
      <c r="DR16" s="26"/>
      <c r="DS16" s="24">
        <v>1168.83</v>
      </c>
      <c r="DT16" s="23" t="s">
        <v>141</v>
      </c>
      <c r="DU16" s="26"/>
      <c r="DV16" s="24">
        <v>1168.83</v>
      </c>
      <c r="DW16" s="23" t="s">
        <v>141</v>
      </c>
      <c r="DX16" s="26"/>
      <c r="DY16" s="24">
        <v>1168.83</v>
      </c>
      <c r="DZ16" s="23" t="s">
        <v>141</v>
      </c>
      <c r="EA16" s="26"/>
      <c r="EB16" s="24">
        <v>1168.83</v>
      </c>
      <c r="EC16" s="23" t="s">
        <v>141</v>
      </c>
      <c r="ED16" s="26"/>
      <c r="EE16" s="24">
        <v>1168.83</v>
      </c>
      <c r="EF16" s="23" t="s">
        <v>141</v>
      </c>
      <c r="EG16" s="26"/>
      <c r="EH16" s="24">
        <v>1168.83</v>
      </c>
      <c r="EI16" s="23" t="s">
        <v>141</v>
      </c>
      <c r="EJ16" s="26"/>
      <c r="EK16" s="24">
        <v>1168.83</v>
      </c>
      <c r="EL16" s="23" t="s">
        <v>141</v>
      </c>
      <c r="EM16" s="26"/>
      <c r="EN16" s="24">
        <v>1168.83</v>
      </c>
      <c r="EO16" s="24"/>
      <c r="EP16" s="24"/>
      <c r="EQ16" s="30" t="s">
        <v>382</v>
      </c>
      <c r="ER16" s="26" t="s">
        <v>383</v>
      </c>
      <c r="ES16" s="96">
        <v>2964.96</v>
      </c>
      <c r="ET16" s="23"/>
      <c r="EU16" s="26"/>
      <c r="EV16" s="24"/>
      <c r="EW16" s="23" t="s">
        <v>389</v>
      </c>
      <c r="EX16" s="26" t="s">
        <v>390</v>
      </c>
      <c r="EY16" s="96">
        <v>2807.92</v>
      </c>
      <c r="EZ16" s="23" t="s">
        <v>401</v>
      </c>
      <c r="FA16" s="26" t="s">
        <v>402</v>
      </c>
      <c r="FB16" s="95">
        <v>599.85</v>
      </c>
      <c r="FC16" s="23" t="s">
        <v>387</v>
      </c>
      <c r="FD16" s="26" t="s">
        <v>414</v>
      </c>
      <c r="FE16" s="96">
        <v>128.27</v>
      </c>
      <c r="FF16" s="23"/>
      <c r="FG16" s="26"/>
      <c r="FH16" s="24"/>
      <c r="FI16" s="23"/>
      <c r="FJ16" s="26"/>
      <c r="FK16" s="24"/>
      <c r="FL16" s="23"/>
      <c r="FM16" s="26"/>
      <c r="FN16" s="24"/>
      <c r="FO16" s="23" t="s">
        <v>348</v>
      </c>
      <c r="FP16" s="26" t="s">
        <v>443</v>
      </c>
      <c r="FQ16" s="96">
        <v>1452.4</v>
      </c>
      <c r="FR16" s="23" t="s">
        <v>445</v>
      </c>
      <c r="FS16" s="23" t="s">
        <v>446</v>
      </c>
      <c r="FT16" s="112">
        <v>320.86</v>
      </c>
      <c r="FU16" s="65"/>
      <c r="FV16" s="65"/>
      <c r="FW16" s="65"/>
      <c r="FX16" s="20" t="s">
        <v>456</v>
      </c>
      <c r="FY16" s="21" t="s">
        <v>457</v>
      </c>
      <c r="FZ16" s="112">
        <v>87829.66</v>
      </c>
    </row>
    <row r="17" spans="1:182" ht="40.5" customHeight="1">
      <c r="A17" s="20"/>
      <c r="B17" s="20" t="s">
        <v>17</v>
      </c>
      <c r="C17" s="21">
        <v>119.88</v>
      </c>
      <c r="D17" s="20" t="s">
        <v>17</v>
      </c>
      <c r="E17" s="21">
        <v>119.88</v>
      </c>
      <c r="F17" s="20" t="s">
        <v>17</v>
      </c>
      <c r="G17" s="21">
        <v>119.88</v>
      </c>
      <c r="H17" s="20" t="s">
        <v>17</v>
      </c>
      <c r="I17" s="21">
        <v>119.88</v>
      </c>
      <c r="J17" s="20" t="s">
        <v>17</v>
      </c>
      <c r="K17" s="21">
        <v>119.88</v>
      </c>
      <c r="L17" s="20" t="s">
        <v>17</v>
      </c>
      <c r="M17" s="21">
        <v>119.88</v>
      </c>
      <c r="N17" s="20" t="s">
        <v>17</v>
      </c>
      <c r="O17" s="21">
        <v>119.88</v>
      </c>
      <c r="P17" s="20" t="s">
        <v>17</v>
      </c>
      <c r="Q17" s="21">
        <v>119.88</v>
      </c>
      <c r="R17" s="20" t="s">
        <v>17</v>
      </c>
      <c r="S17" s="22">
        <f t="shared" si="0"/>
        <v>959.04</v>
      </c>
      <c r="T17" s="20" t="s">
        <v>33</v>
      </c>
      <c r="U17" s="21"/>
      <c r="V17" s="21">
        <v>389.61</v>
      </c>
      <c r="W17" s="20"/>
      <c r="X17" s="21"/>
      <c r="Y17" s="21"/>
      <c r="Z17" s="20"/>
      <c r="AA17" s="21"/>
      <c r="AB17" s="21"/>
      <c r="AC17" s="20"/>
      <c r="AD17" s="21"/>
      <c r="AE17" s="21"/>
      <c r="AF17" s="21"/>
      <c r="AG17" s="20" t="s">
        <v>225</v>
      </c>
      <c r="AH17" s="21"/>
      <c r="AI17" s="21">
        <v>29.97</v>
      </c>
      <c r="AJ17" s="20" t="s">
        <v>147</v>
      </c>
      <c r="AK17" s="21"/>
      <c r="AL17" s="21">
        <v>4529.9</v>
      </c>
      <c r="AM17" s="20" t="s">
        <v>138</v>
      </c>
      <c r="AN17" s="21" t="s">
        <v>139</v>
      </c>
      <c r="AO17" s="21">
        <v>105.92</v>
      </c>
      <c r="AP17" s="20" t="s">
        <v>224</v>
      </c>
      <c r="AQ17" s="21"/>
      <c r="AR17" s="21">
        <v>29.97</v>
      </c>
      <c r="AS17" s="31" t="s">
        <v>209</v>
      </c>
      <c r="AT17" s="21" t="s">
        <v>210</v>
      </c>
      <c r="AU17" s="21">
        <v>274.08</v>
      </c>
      <c r="AV17" s="20" t="s">
        <v>226</v>
      </c>
      <c r="AW17" s="21"/>
      <c r="AX17" s="21">
        <v>509.49</v>
      </c>
      <c r="AY17" s="20" t="s">
        <v>168</v>
      </c>
      <c r="AZ17" s="21"/>
      <c r="BA17" s="21">
        <v>89.91</v>
      </c>
      <c r="BB17" s="20" t="s">
        <v>225</v>
      </c>
      <c r="BC17" s="21"/>
      <c r="BD17" s="21">
        <v>29.97</v>
      </c>
      <c r="BE17" s="20" t="s">
        <v>225</v>
      </c>
      <c r="BF17" s="21"/>
      <c r="BG17" s="21">
        <v>29.97</v>
      </c>
      <c r="BH17" s="20" t="s">
        <v>184</v>
      </c>
      <c r="BI17" s="21" t="s">
        <v>185</v>
      </c>
      <c r="BJ17" s="21">
        <v>338.76</v>
      </c>
      <c r="BK17" s="20" t="s">
        <v>196</v>
      </c>
      <c r="BL17" s="21" t="s">
        <v>195</v>
      </c>
      <c r="BM17" s="21">
        <v>834.01</v>
      </c>
      <c r="BN17" s="20" t="s">
        <v>224</v>
      </c>
      <c r="BO17" s="21"/>
      <c r="BP17" s="21">
        <v>29.97</v>
      </c>
      <c r="BS17" s="20" t="s">
        <v>267</v>
      </c>
      <c r="BT17" s="21"/>
      <c r="BU17" s="21">
        <v>4825.17</v>
      </c>
      <c r="BV17" s="20" t="s">
        <v>267</v>
      </c>
      <c r="BW17" s="21"/>
      <c r="BX17" s="21">
        <v>4825.17</v>
      </c>
      <c r="BY17" s="20" t="s">
        <v>238</v>
      </c>
      <c r="BZ17" s="21" t="s">
        <v>239</v>
      </c>
      <c r="CA17" s="21">
        <v>180.46</v>
      </c>
      <c r="CB17" s="20" t="s">
        <v>247</v>
      </c>
      <c r="CC17" s="21" t="s">
        <v>246</v>
      </c>
      <c r="CD17" s="21">
        <v>1167.14</v>
      </c>
      <c r="CE17" s="20"/>
      <c r="CF17" s="21"/>
      <c r="CG17" s="21"/>
      <c r="CH17" s="20" t="s">
        <v>194</v>
      </c>
      <c r="CI17" s="21" t="s">
        <v>263</v>
      </c>
      <c r="CJ17" s="21">
        <v>310.07</v>
      </c>
      <c r="CK17" s="20"/>
      <c r="CL17" s="21"/>
      <c r="CM17" s="21"/>
      <c r="CN17" s="23" t="s">
        <v>283</v>
      </c>
      <c r="CO17" s="23" t="s">
        <v>282</v>
      </c>
      <c r="CP17" s="21">
        <v>603.26</v>
      </c>
      <c r="CQ17" s="23"/>
      <c r="CR17" s="23"/>
      <c r="CS17" s="21"/>
      <c r="CT17" s="23"/>
      <c r="CU17" s="23"/>
      <c r="CV17" s="21"/>
      <c r="CW17" s="23"/>
      <c r="CX17" s="23"/>
      <c r="CY17" s="21"/>
      <c r="CZ17" s="23"/>
      <c r="DA17" s="23"/>
      <c r="DB17" s="21"/>
      <c r="DE17" s="20" t="s">
        <v>298</v>
      </c>
      <c r="DF17" s="21" t="s">
        <v>322</v>
      </c>
      <c r="DG17" s="21">
        <v>75.41</v>
      </c>
      <c r="DH17" s="20"/>
      <c r="DI17" s="21"/>
      <c r="DJ17" s="21"/>
      <c r="DK17" s="20"/>
      <c r="DL17" s="21"/>
      <c r="DM17" s="21"/>
      <c r="DN17" s="20"/>
      <c r="DO17" s="21"/>
      <c r="DP17" s="21"/>
      <c r="DQ17" s="20"/>
      <c r="DR17" s="21"/>
      <c r="DS17" s="21"/>
      <c r="DT17" s="20"/>
      <c r="DU17" s="21"/>
      <c r="DV17" s="21"/>
      <c r="DW17" s="20"/>
      <c r="DX17" s="21"/>
      <c r="DY17" s="21"/>
      <c r="DZ17" s="20"/>
      <c r="EA17" s="21"/>
      <c r="EB17" s="21"/>
      <c r="EC17" s="20"/>
      <c r="ED17" s="21"/>
      <c r="EE17" s="21"/>
      <c r="EF17" s="20"/>
      <c r="EG17" s="21"/>
      <c r="EH17" s="21"/>
      <c r="EI17" s="20"/>
      <c r="EJ17" s="21"/>
      <c r="EK17" s="21"/>
      <c r="EL17" s="20"/>
      <c r="EM17" s="21"/>
      <c r="EN17" s="21"/>
      <c r="EO17" s="21"/>
      <c r="EP17" s="21"/>
      <c r="EQ17" s="20" t="s">
        <v>384</v>
      </c>
      <c r="ER17" s="21" t="s">
        <v>383</v>
      </c>
      <c r="ES17" s="97">
        <v>1335.36</v>
      </c>
      <c r="ET17" s="20"/>
      <c r="EU17" s="21"/>
      <c r="EV17" s="21"/>
      <c r="EW17" s="20" t="s">
        <v>391</v>
      </c>
      <c r="EX17" s="21" t="s">
        <v>392</v>
      </c>
      <c r="EY17" s="97">
        <v>3097.24</v>
      </c>
      <c r="EZ17" s="20" t="s">
        <v>403</v>
      </c>
      <c r="FA17" s="21" t="s">
        <v>404</v>
      </c>
      <c r="FB17" s="97">
        <v>4671.02</v>
      </c>
      <c r="FC17" s="20" t="s">
        <v>415</v>
      </c>
      <c r="FD17" s="21" t="s">
        <v>416</v>
      </c>
      <c r="FE17" s="97">
        <v>172.27</v>
      </c>
      <c r="FF17" s="20"/>
      <c r="FG17" s="21"/>
      <c r="FH17" s="21"/>
      <c r="FI17" s="20"/>
      <c r="FJ17" s="21"/>
      <c r="FK17" s="21"/>
      <c r="FL17" s="20"/>
      <c r="FM17" s="21"/>
      <c r="FN17" s="21"/>
      <c r="FO17" s="20"/>
      <c r="FP17" s="21"/>
      <c r="FQ17" s="21"/>
      <c r="FR17" s="23" t="s">
        <v>447</v>
      </c>
      <c r="FS17" s="23" t="s">
        <v>448</v>
      </c>
      <c r="FT17" s="97">
        <v>3227.5</v>
      </c>
      <c r="FU17" s="66"/>
      <c r="FV17" s="66"/>
      <c r="FW17" s="67"/>
      <c r="FX17" s="20" t="s">
        <v>458</v>
      </c>
      <c r="FY17" s="113" t="s">
        <v>459</v>
      </c>
      <c r="FZ17" s="112">
        <v>599.27</v>
      </c>
    </row>
    <row r="18" spans="1:182" ht="41.25" customHeight="1">
      <c r="A18" s="20"/>
      <c r="B18" s="20" t="s">
        <v>17</v>
      </c>
      <c r="C18" s="21">
        <v>389.61</v>
      </c>
      <c r="D18" s="20" t="s">
        <v>17</v>
      </c>
      <c r="E18" s="21">
        <v>389.61</v>
      </c>
      <c r="F18" s="20" t="s">
        <v>17</v>
      </c>
      <c r="G18" s="21">
        <v>389.61</v>
      </c>
      <c r="H18" s="20" t="s">
        <v>17</v>
      </c>
      <c r="I18" s="21">
        <v>389.61</v>
      </c>
      <c r="J18" s="20" t="s">
        <v>17</v>
      </c>
      <c r="K18" s="21">
        <v>389.61</v>
      </c>
      <c r="L18" s="20" t="s">
        <v>17</v>
      </c>
      <c r="M18" s="21">
        <v>389.61</v>
      </c>
      <c r="N18" s="20" t="s">
        <v>17</v>
      </c>
      <c r="O18" s="21">
        <v>389.61</v>
      </c>
      <c r="P18" s="20" t="s">
        <v>17</v>
      </c>
      <c r="Q18" s="21">
        <v>389.61</v>
      </c>
      <c r="R18" s="20" t="s">
        <v>17</v>
      </c>
      <c r="S18" s="22">
        <f t="shared" si="0"/>
        <v>3116.8800000000006</v>
      </c>
      <c r="T18" s="20" t="s">
        <v>34</v>
      </c>
      <c r="U18" s="21"/>
      <c r="V18" s="21">
        <v>29.97</v>
      </c>
      <c r="W18" s="20"/>
      <c r="X18" s="21"/>
      <c r="Y18" s="21"/>
      <c r="Z18" s="20"/>
      <c r="AA18" s="21"/>
      <c r="AB18" s="21"/>
      <c r="AC18" s="20"/>
      <c r="AD18" s="21"/>
      <c r="AE18" s="21"/>
      <c r="AF18" s="21"/>
      <c r="AG18" s="20" t="s">
        <v>168</v>
      </c>
      <c r="AH18" s="21"/>
      <c r="AI18" s="21">
        <v>89.91</v>
      </c>
      <c r="AJ18" s="20" t="s">
        <v>224</v>
      </c>
      <c r="AK18" s="21"/>
      <c r="AL18" s="21">
        <v>29.97</v>
      </c>
      <c r="AM18" s="20" t="s">
        <v>140</v>
      </c>
      <c r="AN18" s="21" t="s">
        <v>139</v>
      </c>
      <c r="AO18" s="21">
        <v>131.2</v>
      </c>
      <c r="AP18" s="20" t="s">
        <v>225</v>
      </c>
      <c r="AQ18" s="21"/>
      <c r="AR18" s="21">
        <v>29.97</v>
      </c>
      <c r="AS18" s="20" t="s">
        <v>224</v>
      </c>
      <c r="AT18" s="21"/>
      <c r="AU18" s="21">
        <v>29.97</v>
      </c>
      <c r="AV18" s="20" t="s">
        <v>168</v>
      </c>
      <c r="AW18" s="21"/>
      <c r="AX18" s="21">
        <v>89.91</v>
      </c>
      <c r="AY18" s="20"/>
      <c r="AZ18" s="21"/>
      <c r="BA18" s="21"/>
      <c r="BB18" s="20" t="s">
        <v>168</v>
      </c>
      <c r="BC18" s="21"/>
      <c r="BD18" s="21">
        <v>89.91</v>
      </c>
      <c r="BE18" s="20" t="s">
        <v>226</v>
      </c>
      <c r="BF18" s="21"/>
      <c r="BG18" s="21">
        <v>509.49</v>
      </c>
      <c r="BH18" s="20" t="s">
        <v>186</v>
      </c>
      <c r="BI18" s="21" t="s">
        <v>185</v>
      </c>
      <c r="BJ18" s="21">
        <v>528.54</v>
      </c>
      <c r="BK18" s="20" t="s">
        <v>197</v>
      </c>
      <c r="BL18" s="21" t="s">
        <v>195</v>
      </c>
      <c r="BM18" s="21">
        <v>387.88</v>
      </c>
      <c r="BN18" s="20" t="s">
        <v>225</v>
      </c>
      <c r="BO18" s="21"/>
      <c r="BP18" s="21">
        <v>29.97</v>
      </c>
      <c r="BS18" s="20" t="s">
        <v>268</v>
      </c>
      <c r="BT18" s="21"/>
      <c r="BU18" s="21">
        <v>1498.5</v>
      </c>
      <c r="BV18" s="20" t="s">
        <v>268</v>
      </c>
      <c r="BW18" s="21"/>
      <c r="BX18" s="21">
        <v>1498.5</v>
      </c>
      <c r="BY18" s="20" t="s">
        <v>240</v>
      </c>
      <c r="BZ18" s="21" t="s">
        <v>241</v>
      </c>
      <c r="CA18" s="21">
        <v>4275.56</v>
      </c>
      <c r="CB18" s="20" t="s">
        <v>235</v>
      </c>
      <c r="CC18" s="21" t="s">
        <v>246</v>
      </c>
      <c r="CD18" s="21">
        <v>577.12</v>
      </c>
      <c r="CE18" s="20"/>
      <c r="CF18" s="21"/>
      <c r="CG18" s="21"/>
      <c r="CH18" s="20" t="s">
        <v>264</v>
      </c>
      <c r="CI18" s="21" t="s">
        <v>265</v>
      </c>
      <c r="CJ18" s="21">
        <v>3337.64</v>
      </c>
      <c r="CK18" s="20"/>
      <c r="CL18" s="21"/>
      <c r="CM18" s="21"/>
      <c r="CN18" s="20" t="s">
        <v>284</v>
      </c>
      <c r="CO18" s="21" t="s">
        <v>285</v>
      </c>
      <c r="CP18" s="21">
        <v>25209.87</v>
      </c>
      <c r="CQ18" s="20"/>
      <c r="CR18" s="21"/>
      <c r="CS18" s="21"/>
      <c r="CT18" s="20"/>
      <c r="CU18" s="21"/>
      <c r="CV18" s="21"/>
      <c r="CW18" s="20"/>
      <c r="CX18" s="21"/>
      <c r="CY18" s="21"/>
      <c r="CZ18" s="20"/>
      <c r="DA18" s="21"/>
      <c r="DB18" s="21"/>
      <c r="DE18" s="23" t="s">
        <v>298</v>
      </c>
      <c r="DF18" s="21" t="s">
        <v>323</v>
      </c>
      <c r="DG18" s="21">
        <v>75.41</v>
      </c>
      <c r="DH18" s="23"/>
      <c r="DI18" s="21"/>
      <c r="DJ18" s="21"/>
      <c r="DK18" s="23"/>
      <c r="DL18" s="21"/>
      <c r="DM18" s="21"/>
      <c r="DN18" s="23"/>
      <c r="DO18" s="21"/>
      <c r="DP18" s="21"/>
      <c r="DQ18" s="23"/>
      <c r="DR18" s="21"/>
      <c r="DS18" s="21"/>
      <c r="DT18" s="23"/>
      <c r="DU18" s="21"/>
      <c r="DV18" s="21"/>
      <c r="DW18" s="23"/>
      <c r="DX18" s="21"/>
      <c r="DY18" s="21"/>
      <c r="DZ18" s="23"/>
      <c r="EA18" s="21"/>
      <c r="EB18" s="21"/>
      <c r="EC18" s="23"/>
      <c r="ED18" s="21"/>
      <c r="EE18" s="21"/>
      <c r="EF18" s="23"/>
      <c r="EG18" s="21"/>
      <c r="EH18" s="21"/>
      <c r="EI18" s="23"/>
      <c r="EJ18" s="21"/>
      <c r="EK18" s="21"/>
      <c r="EL18" s="23"/>
      <c r="EM18" s="21"/>
      <c r="EN18" s="21"/>
      <c r="EO18" s="21"/>
      <c r="EP18" s="21"/>
      <c r="EQ18" s="23" t="s">
        <v>385</v>
      </c>
      <c r="ER18" s="21" t="s">
        <v>383</v>
      </c>
      <c r="ES18" s="97">
        <v>694.72</v>
      </c>
      <c r="ET18" s="23"/>
      <c r="EU18" s="21"/>
      <c r="EV18" s="21"/>
      <c r="EW18" s="23" t="s">
        <v>393</v>
      </c>
      <c r="EX18" s="21" t="s">
        <v>392</v>
      </c>
      <c r="EY18" s="97">
        <v>729.1</v>
      </c>
      <c r="EZ18" s="23" t="s">
        <v>405</v>
      </c>
      <c r="FA18" s="21" t="s">
        <v>406</v>
      </c>
      <c r="FB18" s="98">
        <v>121.35</v>
      </c>
      <c r="FC18" s="23" t="s">
        <v>417</v>
      </c>
      <c r="FD18" s="21" t="s">
        <v>418</v>
      </c>
      <c r="FE18" s="98">
        <v>68.46</v>
      </c>
      <c r="FF18" s="23"/>
      <c r="FG18" s="21"/>
      <c r="FH18" s="21"/>
      <c r="FI18" s="23"/>
      <c r="FJ18" s="21"/>
      <c r="FK18" s="21"/>
      <c r="FL18" s="23"/>
      <c r="FM18" s="21"/>
      <c r="FN18" s="21"/>
      <c r="FO18" s="23"/>
      <c r="FP18" s="21"/>
      <c r="FQ18" s="21"/>
      <c r="FR18" s="23" t="s">
        <v>449</v>
      </c>
      <c r="FS18" s="23" t="s">
        <v>448</v>
      </c>
      <c r="FT18" s="97">
        <v>1129.63</v>
      </c>
      <c r="FU18" s="66"/>
      <c r="FV18" s="66"/>
      <c r="FW18" s="67"/>
      <c r="FX18" s="113" t="s">
        <v>461</v>
      </c>
      <c r="FY18" s="113" t="s">
        <v>462</v>
      </c>
      <c r="FZ18" s="97">
        <v>847.21</v>
      </c>
    </row>
    <row r="19" spans="1:182" ht="40.5" customHeight="1">
      <c r="A19" s="20"/>
      <c r="B19" s="20" t="s">
        <v>17</v>
      </c>
      <c r="C19" s="21">
        <v>29.97</v>
      </c>
      <c r="D19" s="20" t="s">
        <v>17</v>
      </c>
      <c r="E19" s="21">
        <v>29.97</v>
      </c>
      <c r="F19" s="20" t="s">
        <v>17</v>
      </c>
      <c r="G19" s="21">
        <v>29.97</v>
      </c>
      <c r="H19" s="20" t="s">
        <v>17</v>
      </c>
      <c r="I19" s="21">
        <v>29.97</v>
      </c>
      <c r="J19" s="20" t="s">
        <v>17</v>
      </c>
      <c r="K19" s="21">
        <v>29.97</v>
      </c>
      <c r="L19" s="20" t="s">
        <v>17</v>
      </c>
      <c r="M19" s="21">
        <v>29.97</v>
      </c>
      <c r="N19" s="20" t="s">
        <v>17</v>
      </c>
      <c r="O19" s="21">
        <v>29.97</v>
      </c>
      <c r="P19" s="20" t="s">
        <v>17</v>
      </c>
      <c r="Q19" s="21">
        <v>29.97</v>
      </c>
      <c r="R19" s="20" t="s">
        <v>17</v>
      </c>
      <c r="S19" s="22">
        <f t="shared" si="0"/>
        <v>239.76</v>
      </c>
      <c r="T19" s="20" t="s">
        <v>35</v>
      </c>
      <c r="U19" s="21"/>
      <c r="V19" s="21">
        <v>419.58</v>
      </c>
      <c r="W19" s="20"/>
      <c r="X19" s="21"/>
      <c r="Y19" s="21"/>
      <c r="Z19" s="20"/>
      <c r="AA19" s="21"/>
      <c r="AB19" s="21"/>
      <c r="AC19" s="20"/>
      <c r="AD19" s="21"/>
      <c r="AE19" s="21"/>
      <c r="AF19" s="21"/>
      <c r="AG19" s="20"/>
      <c r="AH19" s="21"/>
      <c r="AI19" s="21"/>
      <c r="AJ19" s="20" t="s">
        <v>225</v>
      </c>
      <c r="AK19" s="21"/>
      <c r="AL19" s="21">
        <v>29.97</v>
      </c>
      <c r="AM19" s="20" t="s">
        <v>141</v>
      </c>
      <c r="AN19" s="21" t="s">
        <v>142</v>
      </c>
      <c r="AO19" s="21">
        <v>964.19</v>
      </c>
      <c r="AP19" s="20" t="s">
        <v>168</v>
      </c>
      <c r="AQ19" s="21"/>
      <c r="AR19" s="21">
        <v>89.91</v>
      </c>
      <c r="AS19" s="20" t="s">
        <v>225</v>
      </c>
      <c r="AT19" s="21"/>
      <c r="AU19" s="21">
        <v>29.97</v>
      </c>
      <c r="AV19" s="20"/>
      <c r="AW19" s="21"/>
      <c r="AX19" s="21"/>
      <c r="AY19" s="20"/>
      <c r="AZ19" s="21"/>
      <c r="BA19" s="21"/>
      <c r="BB19" s="20"/>
      <c r="BC19" s="21"/>
      <c r="BD19" s="21"/>
      <c r="BE19" s="20" t="s">
        <v>168</v>
      </c>
      <c r="BF19" s="21"/>
      <c r="BG19" s="21">
        <v>89.91</v>
      </c>
      <c r="BH19" s="20" t="s">
        <v>187</v>
      </c>
      <c r="BI19" s="21" t="s">
        <v>185</v>
      </c>
      <c r="BJ19" s="29">
        <v>1093.4</v>
      </c>
      <c r="BK19" s="20" t="s">
        <v>175</v>
      </c>
      <c r="BL19" s="21" t="s">
        <v>198</v>
      </c>
      <c r="BM19" s="21">
        <v>44.35</v>
      </c>
      <c r="BN19" s="20" t="s">
        <v>226</v>
      </c>
      <c r="BO19" s="21"/>
      <c r="BP19" s="21">
        <v>509.49</v>
      </c>
      <c r="BS19" s="20"/>
      <c r="BT19" s="21"/>
      <c r="BU19" s="21"/>
      <c r="BV19" s="20"/>
      <c r="BW19" s="21"/>
      <c r="BX19" s="21"/>
      <c r="BY19" s="20" t="s">
        <v>168</v>
      </c>
      <c r="BZ19" s="26"/>
      <c r="CA19" s="21">
        <v>89.91</v>
      </c>
      <c r="CB19" s="20" t="s">
        <v>248</v>
      </c>
      <c r="CC19" s="21" t="s">
        <v>246</v>
      </c>
      <c r="CD19" s="21">
        <v>47386.37</v>
      </c>
      <c r="CE19" s="20"/>
      <c r="CF19" s="21"/>
      <c r="CG19" s="21"/>
      <c r="CH19" s="20"/>
      <c r="CI19" s="21"/>
      <c r="CJ19" s="21"/>
      <c r="CK19" s="20"/>
      <c r="CL19" s="21"/>
      <c r="CM19" s="21"/>
      <c r="CN19" s="20"/>
      <c r="CO19" s="21"/>
      <c r="CP19" s="21"/>
      <c r="CQ19" s="20"/>
      <c r="CR19" s="21"/>
      <c r="CS19" s="21"/>
      <c r="CT19" s="20"/>
      <c r="CU19" s="21"/>
      <c r="CV19" s="21"/>
      <c r="CW19" s="20"/>
      <c r="CX19" s="21"/>
      <c r="CY19" s="21"/>
      <c r="CZ19" s="20"/>
      <c r="DA19" s="21"/>
      <c r="DB19" s="21"/>
      <c r="DE19" s="20"/>
      <c r="DF19" s="21"/>
      <c r="DG19" s="21"/>
      <c r="DH19" s="20"/>
      <c r="DI19" s="21"/>
      <c r="DJ19" s="21"/>
      <c r="DK19" s="20"/>
      <c r="DL19" s="21"/>
      <c r="DM19" s="21"/>
      <c r="DN19" s="20"/>
      <c r="DO19" s="21"/>
      <c r="DP19" s="21"/>
      <c r="DQ19" s="20"/>
      <c r="DR19" s="21"/>
      <c r="DS19" s="21"/>
      <c r="DT19" s="20"/>
      <c r="DU19" s="21"/>
      <c r="DV19" s="21"/>
      <c r="DW19" s="20"/>
      <c r="DX19" s="21"/>
      <c r="DY19" s="21"/>
      <c r="DZ19" s="20"/>
      <c r="EA19" s="21"/>
      <c r="EB19" s="21"/>
      <c r="EC19" s="20"/>
      <c r="ED19" s="21"/>
      <c r="EE19" s="21"/>
      <c r="EF19" s="20"/>
      <c r="EG19" s="21"/>
      <c r="EH19" s="21"/>
      <c r="EI19" s="20"/>
      <c r="EJ19" s="21"/>
      <c r="EK19" s="21"/>
      <c r="EL19" s="20"/>
      <c r="EM19" s="21"/>
      <c r="EN19" s="21"/>
      <c r="EO19" s="21"/>
      <c r="EP19" s="21"/>
      <c r="EQ19" s="20" t="s">
        <v>386</v>
      </c>
      <c r="ER19" s="21" t="s">
        <v>383</v>
      </c>
      <c r="ES19" s="97">
        <v>347.35</v>
      </c>
      <c r="ET19" s="20"/>
      <c r="EU19" s="21"/>
      <c r="EV19" s="21"/>
      <c r="EW19" s="20" t="s">
        <v>394</v>
      </c>
      <c r="EX19" s="21" t="s">
        <v>395</v>
      </c>
      <c r="EY19" s="98">
        <v>201148.24</v>
      </c>
      <c r="EZ19" s="20" t="s">
        <v>407</v>
      </c>
      <c r="FA19" s="21" t="s">
        <v>406</v>
      </c>
      <c r="FB19" s="98">
        <v>435.54</v>
      </c>
      <c r="FC19" s="20" t="s">
        <v>419</v>
      </c>
      <c r="FD19" s="21" t="s">
        <v>420</v>
      </c>
      <c r="FE19" s="98">
        <v>1057.25</v>
      </c>
      <c r="FF19" s="20"/>
      <c r="FG19" s="21"/>
      <c r="FH19" s="21"/>
      <c r="FI19" s="20"/>
      <c r="FJ19" s="21"/>
      <c r="FK19" s="21"/>
      <c r="FL19" s="20"/>
      <c r="FM19" s="21"/>
      <c r="FN19" s="21"/>
      <c r="FO19" s="20"/>
      <c r="FP19" s="21"/>
      <c r="FQ19" s="21"/>
      <c r="FR19" s="23" t="s">
        <v>450</v>
      </c>
      <c r="FS19" s="23" t="s">
        <v>451</v>
      </c>
      <c r="FT19" s="112">
        <v>80.69</v>
      </c>
      <c r="FU19" s="65"/>
      <c r="FV19" s="66"/>
      <c r="FW19" s="65"/>
      <c r="FX19" s="20"/>
      <c r="FY19" s="21"/>
      <c r="FZ19" s="83"/>
    </row>
    <row r="20" spans="1:182" ht="47.25" customHeight="1">
      <c r="A20" s="20"/>
      <c r="B20" s="20" t="s">
        <v>17</v>
      </c>
      <c r="C20" s="21">
        <v>419.58</v>
      </c>
      <c r="D20" s="20" t="s">
        <v>17</v>
      </c>
      <c r="E20" s="21">
        <v>419.58</v>
      </c>
      <c r="F20" s="20" t="s">
        <v>17</v>
      </c>
      <c r="G20" s="21">
        <v>419.58</v>
      </c>
      <c r="H20" s="20" t="s">
        <v>17</v>
      </c>
      <c r="I20" s="21">
        <v>419.58</v>
      </c>
      <c r="J20" s="20" t="s">
        <v>17</v>
      </c>
      <c r="K20" s="21">
        <v>419.58</v>
      </c>
      <c r="L20" s="20" t="s">
        <v>17</v>
      </c>
      <c r="M20" s="21">
        <v>419.58</v>
      </c>
      <c r="N20" s="20" t="s">
        <v>17</v>
      </c>
      <c r="O20" s="21">
        <v>419.58</v>
      </c>
      <c r="P20" s="20" t="s">
        <v>17</v>
      </c>
      <c r="Q20" s="21">
        <v>419.58</v>
      </c>
      <c r="R20" s="20" t="s">
        <v>17</v>
      </c>
      <c r="S20" s="22">
        <f t="shared" si="0"/>
        <v>3356.64</v>
      </c>
      <c r="T20" s="20" t="s">
        <v>36</v>
      </c>
      <c r="U20" s="21"/>
      <c r="V20" s="21">
        <v>29.97</v>
      </c>
      <c r="W20" s="20"/>
      <c r="X20" s="21"/>
      <c r="Y20" s="21"/>
      <c r="Z20" s="20"/>
      <c r="AA20" s="21"/>
      <c r="AB20" s="21"/>
      <c r="AC20" s="20"/>
      <c r="AD20" s="21"/>
      <c r="AE20" s="21"/>
      <c r="AF20" s="21"/>
      <c r="AG20" s="20"/>
      <c r="AH20" s="21"/>
      <c r="AI20" s="21"/>
      <c r="AJ20" s="20" t="s">
        <v>168</v>
      </c>
      <c r="AK20" s="21"/>
      <c r="AL20" s="21">
        <v>89.91</v>
      </c>
      <c r="AM20" s="15" t="s">
        <v>3</v>
      </c>
      <c r="AN20" s="21"/>
      <c r="AO20" s="28">
        <v>4825.17</v>
      </c>
      <c r="AP20" s="20"/>
      <c r="AQ20" s="21"/>
      <c r="AR20" s="29"/>
      <c r="AS20" s="20" t="s">
        <v>168</v>
      </c>
      <c r="AT20" s="21"/>
      <c r="AU20" s="21">
        <v>89.91</v>
      </c>
      <c r="AV20" s="20"/>
      <c r="AW20" s="21"/>
      <c r="AX20" s="29"/>
      <c r="AY20" s="20"/>
      <c r="AZ20" s="21"/>
      <c r="BA20" s="29"/>
      <c r="BB20" s="20"/>
      <c r="BC20" s="21"/>
      <c r="BD20" s="29"/>
      <c r="BE20" s="20"/>
      <c r="BF20" s="21"/>
      <c r="BG20" s="29"/>
      <c r="BH20" s="23" t="s">
        <v>175</v>
      </c>
      <c r="BI20" s="26" t="s">
        <v>188</v>
      </c>
      <c r="BJ20" s="21">
        <v>44.35</v>
      </c>
      <c r="BK20" s="20" t="s">
        <v>199</v>
      </c>
      <c r="BL20" s="21" t="s">
        <v>200</v>
      </c>
      <c r="BM20" s="29">
        <v>600.3</v>
      </c>
      <c r="BN20" s="20" t="s">
        <v>168</v>
      </c>
      <c r="BO20" s="21"/>
      <c r="BP20" s="21">
        <v>89.91</v>
      </c>
      <c r="BS20" s="20"/>
      <c r="BT20" s="21"/>
      <c r="BU20" s="29"/>
      <c r="BV20" s="20"/>
      <c r="BW20" s="21"/>
      <c r="BX20" s="29"/>
      <c r="BY20" s="20" t="s">
        <v>267</v>
      </c>
      <c r="BZ20" s="21"/>
      <c r="CA20" s="21">
        <v>4825.17</v>
      </c>
      <c r="CB20" s="20" t="s">
        <v>168</v>
      </c>
      <c r="CC20" s="26"/>
      <c r="CD20" s="21">
        <v>89.91</v>
      </c>
      <c r="CE20" s="20" t="s">
        <v>168</v>
      </c>
      <c r="CF20" s="26"/>
      <c r="CG20" s="21">
        <v>89.91</v>
      </c>
      <c r="CH20" s="20" t="s">
        <v>168</v>
      </c>
      <c r="CI20" s="26"/>
      <c r="CJ20" s="21">
        <v>89.91</v>
      </c>
      <c r="CK20" s="20" t="s">
        <v>168</v>
      </c>
      <c r="CL20" s="26"/>
      <c r="CM20" s="21">
        <v>89.91</v>
      </c>
      <c r="CN20" s="20" t="s">
        <v>168</v>
      </c>
      <c r="CO20" s="26"/>
      <c r="CP20" s="21">
        <v>89.91</v>
      </c>
      <c r="CQ20" s="20" t="s">
        <v>168</v>
      </c>
      <c r="CR20" s="26"/>
      <c r="CS20" s="21">
        <v>89.91</v>
      </c>
      <c r="CT20" s="20" t="s">
        <v>168</v>
      </c>
      <c r="CU20" s="26"/>
      <c r="CV20" s="21">
        <v>89.91</v>
      </c>
      <c r="CW20" s="20" t="s">
        <v>168</v>
      </c>
      <c r="CX20" s="26"/>
      <c r="CY20" s="21">
        <v>89.91</v>
      </c>
      <c r="CZ20" s="20" t="s">
        <v>168</v>
      </c>
      <c r="DA20" s="26"/>
      <c r="DB20" s="21">
        <v>89.91</v>
      </c>
      <c r="DE20" s="20" t="s">
        <v>218</v>
      </c>
      <c r="DF20" s="21"/>
      <c r="DG20" s="21">
        <v>105.92</v>
      </c>
      <c r="DH20" s="20"/>
      <c r="DI20" s="26"/>
      <c r="DJ20" s="21"/>
      <c r="DK20" s="20"/>
      <c r="DL20" s="26"/>
      <c r="DM20" s="21"/>
      <c r="DN20" s="20"/>
      <c r="DO20" s="26"/>
      <c r="DP20" s="21"/>
      <c r="DQ20" s="20"/>
      <c r="DR20" s="26"/>
      <c r="DS20" s="21"/>
      <c r="DT20" s="20"/>
      <c r="DU20" s="26"/>
      <c r="DV20" s="21"/>
      <c r="DW20" s="20"/>
      <c r="DX20" s="26"/>
      <c r="DY20" s="21"/>
      <c r="DZ20" s="20"/>
      <c r="EA20" s="26"/>
      <c r="EB20" s="21"/>
      <c r="EC20" s="20"/>
      <c r="ED20" s="26"/>
      <c r="EE20" s="21"/>
      <c r="EF20" s="20"/>
      <c r="EG20" s="26"/>
      <c r="EH20" s="21"/>
      <c r="EI20" s="20"/>
      <c r="EJ20" s="26"/>
      <c r="EK20" s="21"/>
      <c r="EL20" s="20"/>
      <c r="EM20" s="26"/>
      <c r="EN20" s="21"/>
      <c r="EO20" s="21"/>
      <c r="EP20" s="21"/>
      <c r="EQ20" s="20" t="s">
        <v>387</v>
      </c>
      <c r="ER20" s="26" t="s">
        <v>388</v>
      </c>
      <c r="ES20" s="97">
        <v>182.28</v>
      </c>
      <c r="ET20" s="20"/>
      <c r="EU20" s="26"/>
      <c r="EV20" s="21"/>
      <c r="EW20" s="20" t="s">
        <v>396</v>
      </c>
      <c r="EX20" s="26" t="s">
        <v>395</v>
      </c>
      <c r="EY20" s="98">
        <v>12958.22</v>
      </c>
      <c r="EZ20" s="20" t="s">
        <v>408</v>
      </c>
      <c r="FA20" s="26" t="s">
        <v>406</v>
      </c>
      <c r="FB20" s="98">
        <v>121.35</v>
      </c>
      <c r="FC20" s="20" t="s">
        <v>421</v>
      </c>
      <c r="FD20" s="26" t="s">
        <v>422</v>
      </c>
      <c r="FE20" s="98">
        <v>554.71</v>
      </c>
      <c r="FF20" s="20"/>
      <c r="FG20" s="26"/>
      <c r="FH20" s="21"/>
      <c r="FI20" s="20"/>
      <c r="FJ20" s="26"/>
      <c r="FK20" s="21"/>
      <c r="FL20" s="20"/>
      <c r="FM20" s="26"/>
      <c r="FN20" s="21"/>
      <c r="FO20" s="20"/>
      <c r="FP20" s="26"/>
      <c r="FQ20" s="21"/>
      <c r="FR20" s="65"/>
      <c r="FS20" s="65"/>
      <c r="FT20" s="65"/>
      <c r="FU20" s="65"/>
      <c r="FV20" s="65"/>
      <c r="FW20" s="65"/>
      <c r="FX20" s="65"/>
      <c r="FY20" s="65"/>
      <c r="FZ20" s="65"/>
    </row>
    <row r="21" spans="1:182" ht="38.25" customHeight="1">
      <c r="A21" s="20"/>
      <c r="B21" s="20" t="s">
        <v>17</v>
      </c>
      <c r="C21" s="21">
        <v>29.97</v>
      </c>
      <c r="D21" s="20" t="s">
        <v>17</v>
      </c>
      <c r="E21" s="21">
        <v>29.97</v>
      </c>
      <c r="F21" s="20" t="s">
        <v>17</v>
      </c>
      <c r="G21" s="21">
        <v>29.97</v>
      </c>
      <c r="H21" s="20" t="s">
        <v>17</v>
      </c>
      <c r="I21" s="21">
        <v>29.97</v>
      </c>
      <c r="J21" s="20" t="s">
        <v>17</v>
      </c>
      <c r="K21" s="21">
        <v>29.97</v>
      </c>
      <c r="L21" s="20" t="s">
        <v>17</v>
      </c>
      <c r="M21" s="21">
        <v>29.97</v>
      </c>
      <c r="N21" s="20" t="s">
        <v>17</v>
      </c>
      <c r="O21" s="21">
        <v>29.97</v>
      </c>
      <c r="P21" s="20" t="s">
        <v>17</v>
      </c>
      <c r="Q21" s="21">
        <v>29.97</v>
      </c>
      <c r="R21" s="20" t="s">
        <v>17</v>
      </c>
      <c r="S21" s="22">
        <f t="shared" si="0"/>
        <v>239.76</v>
      </c>
      <c r="T21" s="20" t="s">
        <v>37</v>
      </c>
      <c r="U21" s="21"/>
      <c r="V21" s="21">
        <v>29.97</v>
      </c>
      <c r="W21" s="20"/>
      <c r="X21" s="21"/>
      <c r="Y21" s="21"/>
      <c r="Z21" s="20"/>
      <c r="AA21" s="21"/>
      <c r="AB21" s="21"/>
      <c r="AC21" s="20"/>
      <c r="AD21" s="21"/>
      <c r="AE21" s="21"/>
      <c r="AF21" s="21"/>
      <c r="AG21" s="20"/>
      <c r="AH21" s="21"/>
      <c r="AI21" s="21"/>
      <c r="AJ21" s="20"/>
      <c r="AK21" s="21"/>
      <c r="AL21" s="21"/>
      <c r="AM21" s="20" t="s">
        <v>103</v>
      </c>
      <c r="AN21" s="21"/>
      <c r="AO21" s="21">
        <v>5124.87</v>
      </c>
      <c r="AP21" s="20"/>
      <c r="AQ21" s="21"/>
      <c r="AR21" s="21"/>
      <c r="AS21" s="20"/>
      <c r="AT21" s="21"/>
      <c r="AU21" s="21"/>
      <c r="AV21" s="20"/>
      <c r="AW21" s="21"/>
      <c r="AX21" s="21"/>
      <c r="AY21" s="20"/>
      <c r="AZ21" s="21"/>
      <c r="BA21" s="21"/>
      <c r="BB21" s="20"/>
      <c r="BC21" s="21"/>
      <c r="BD21" s="21"/>
      <c r="BE21" s="20"/>
      <c r="BF21" s="21"/>
      <c r="BG21" s="21"/>
      <c r="BH21" s="20" t="s">
        <v>189</v>
      </c>
      <c r="BI21" s="21" t="s">
        <v>190</v>
      </c>
      <c r="BJ21" s="21">
        <v>306.6</v>
      </c>
      <c r="BK21" s="20" t="s">
        <v>189</v>
      </c>
      <c r="BL21" s="21" t="s">
        <v>200</v>
      </c>
      <c r="BM21" s="21">
        <v>306.6</v>
      </c>
      <c r="BN21" s="20"/>
      <c r="BO21" s="21"/>
      <c r="BP21" s="21"/>
      <c r="BS21" s="20"/>
      <c r="BT21" s="21"/>
      <c r="BU21" s="21"/>
      <c r="BV21" s="20"/>
      <c r="BW21" s="21"/>
      <c r="BX21" s="21"/>
      <c r="BY21" s="20" t="s">
        <v>268</v>
      </c>
      <c r="BZ21" s="21"/>
      <c r="CA21" s="21">
        <v>1498.5</v>
      </c>
      <c r="CB21" s="20" t="s">
        <v>251</v>
      </c>
      <c r="CC21" s="21" t="s">
        <v>252</v>
      </c>
      <c r="CD21" s="21">
        <v>740.6</v>
      </c>
      <c r="CE21" s="20" t="s">
        <v>267</v>
      </c>
      <c r="CF21" s="21"/>
      <c r="CG21" s="21">
        <v>4825.17</v>
      </c>
      <c r="CH21" s="20" t="s">
        <v>228</v>
      </c>
      <c r="CI21" s="21" t="s">
        <v>266</v>
      </c>
      <c r="CJ21" s="21">
        <v>148.92</v>
      </c>
      <c r="CK21" s="20"/>
      <c r="CL21" s="21"/>
      <c r="CM21" s="21"/>
      <c r="CN21" s="20"/>
      <c r="CO21" s="21"/>
      <c r="CP21" s="21"/>
      <c r="CQ21" s="20"/>
      <c r="CR21" s="21"/>
      <c r="CS21" s="21"/>
      <c r="CT21" s="20"/>
      <c r="CU21" s="21"/>
      <c r="CV21" s="21"/>
      <c r="CW21" s="20"/>
      <c r="CX21" s="21"/>
      <c r="CY21" s="21"/>
      <c r="CZ21" s="20"/>
      <c r="DA21" s="21"/>
      <c r="DB21" s="21"/>
      <c r="DE21" s="23" t="s">
        <v>220</v>
      </c>
      <c r="DF21" s="23"/>
      <c r="DG21" s="21">
        <v>140.08</v>
      </c>
      <c r="DH21" s="20"/>
      <c r="DI21" s="21"/>
      <c r="DJ21" s="21"/>
      <c r="DK21" s="20"/>
      <c r="DL21" s="21"/>
      <c r="DM21" s="21"/>
      <c r="DN21" s="20"/>
      <c r="DO21" s="21"/>
      <c r="DP21" s="21"/>
      <c r="DQ21" s="20"/>
      <c r="DR21" s="21"/>
      <c r="DS21" s="21"/>
      <c r="DT21" s="20"/>
      <c r="DU21" s="21"/>
      <c r="DV21" s="21"/>
      <c r="DW21" s="20"/>
      <c r="DX21" s="21"/>
      <c r="DY21" s="21"/>
      <c r="DZ21" s="20"/>
      <c r="EA21" s="21"/>
      <c r="EB21" s="21"/>
      <c r="EC21" s="20"/>
      <c r="ED21" s="21"/>
      <c r="EE21" s="21"/>
      <c r="EF21" s="20"/>
      <c r="EG21" s="21"/>
      <c r="EH21" s="21"/>
      <c r="EI21" s="20"/>
      <c r="EJ21" s="21"/>
      <c r="EK21" s="21"/>
      <c r="EL21" s="20"/>
      <c r="EM21" s="21"/>
      <c r="EN21" s="21"/>
      <c r="EO21" s="21"/>
      <c r="EP21" s="21"/>
      <c r="EQ21" s="20"/>
      <c r="ER21" s="21"/>
      <c r="ES21" s="21"/>
      <c r="ET21" s="20"/>
      <c r="EU21" s="21"/>
      <c r="EV21" s="21"/>
      <c r="EW21" s="20" t="s">
        <v>397</v>
      </c>
      <c r="EX21" s="21" t="s">
        <v>398</v>
      </c>
      <c r="EY21" s="98">
        <v>132.16</v>
      </c>
      <c r="EZ21" s="20" t="s">
        <v>409</v>
      </c>
      <c r="FA21" s="21" t="s">
        <v>410</v>
      </c>
      <c r="FB21" s="98">
        <v>426.75</v>
      </c>
      <c r="FC21" s="20" t="s">
        <v>423</v>
      </c>
      <c r="FD21" s="21" t="s">
        <v>424</v>
      </c>
      <c r="FE21" s="98">
        <v>221.76</v>
      </c>
      <c r="FF21" s="20"/>
      <c r="FG21" s="21"/>
      <c r="FH21" s="21"/>
      <c r="FI21" s="20"/>
      <c r="FJ21" s="21"/>
      <c r="FK21" s="21"/>
      <c r="FL21" s="20"/>
      <c r="FM21" s="21"/>
      <c r="FN21" s="21"/>
      <c r="FO21" s="20"/>
      <c r="FP21" s="21"/>
      <c r="FQ21" s="21"/>
      <c r="FR21" s="65"/>
      <c r="FS21" s="65"/>
      <c r="FT21" s="65"/>
      <c r="FU21" s="65"/>
      <c r="FV21" s="65"/>
      <c r="FW21" s="65"/>
      <c r="FX21" s="65"/>
      <c r="FY21" s="65"/>
      <c r="FZ21" s="65"/>
    </row>
    <row r="22" spans="1:182" ht="38.25">
      <c r="A22" s="20"/>
      <c r="B22" s="20" t="s">
        <v>17</v>
      </c>
      <c r="C22" s="21">
        <v>29.97</v>
      </c>
      <c r="D22" s="20" t="s">
        <v>17</v>
      </c>
      <c r="E22" s="21">
        <v>29.97</v>
      </c>
      <c r="F22" s="20" t="s">
        <v>17</v>
      </c>
      <c r="G22" s="21">
        <v>29.97</v>
      </c>
      <c r="H22" s="20" t="s">
        <v>17</v>
      </c>
      <c r="I22" s="21">
        <v>29.97</v>
      </c>
      <c r="J22" s="20" t="s">
        <v>17</v>
      </c>
      <c r="K22" s="21">
        <v>29.97</v>
      </c>
      <c r="L22" s="20" t="s">
        <v>17</v>
      </c>
      <c r="M22" s="21">
        <v>29.97</v>
      </c>
      <c r="N22" s="20" t="s">
        <v>17</v>
      </c>
      <c r="O22" s="21">
        <v>29.97</v>
      </c>
      <c r="P22" s="20" t="s">
        <v>17</v>
      </c>
      <c r="Q22" s="21">
        <v>29.97</v>
      </c>
      <c r="R22" s="20" t="s">
        <v>17</v>
      </c>
      <c r="S22" s="22">
        <f t="shared" si="0"/>
        <v>239.76</v>
      </c>
      <c r="T22" s="20" t="s">
        <v>40</v>
      </c>
      <c r="U22" s="21"/>
      <c r="V22" s="21">
        <v>299.7</v>
      </c>
      <c r="W22" s="20"/>
      <c r="X22" s="21"/>
      <c r="Y22" s="21"/>
      <c r="Z22" s="20"/>
      <c r="AA22" s="21"/>
      <c r="AB22" s="21"/>
      <c r="AC22" s="20"/>
      <c r="AD22" s="21"/>
      <c r="AE22" s="21"/>
      <c r="AF22" s="21"/>
      <c r="AG22" s="20"/>
      <c r="AH22" s="21"/>
      <c r="AI22" s="21"/>
      <c r="AJ22" s="20"/>
      <c r="AK22" s="21"/>
      <c r="AL22" s="21"/>
      <c r="AM22" s="20" t="s">
        <v>224</v>
      </c>
      <c r="AN22" s="21"/>
      <c r="AO22" s="21">
        <v>29.97</v>
      </c>
      <c r="AP22" s="20"/>
      <c r="AQ22" s="21"/>
      <c r="AR22" s="21"/>
      <c r="AS22" s="20"/>
      <c r="AT22" s="21"/>
      <c r="AU22" s="21"/>
      <c r="AV22" s="20"/>
      <c r="AW22" s="21"/>
      <c r="AX22" s="21"/>
      <c r="AY22" s="20"/>
      <c r="AZ22" s="21"/>
      <c r="BA22" s="21"/>
      <c r="BB22" s="20"/>
      <c r="BC22" s="21"/>
      <c r="BD22" s="21"/>
      <c r="BE22" s="20"/>
      <c r="BF22" s="21"/>
      <c r="BG22" s="21"/>
      <c r="BH22" s="20" t="s">
        <v>224</v>
      </c>
      <c r="BI22" s="21"/>
      <c r="BJ22" s="21">
        <v>29.97</v>
      </c>
      <c r="BK22" s="20" t="s">
        <v>194</v>
      </c>
      <c r="BL22" s="21" t="s">
        <v>200</v>
      </c>
      <c r="BM22" s="21">
        <v>310.07</v>
      </c>
      <c r="BN22" s="20"/>
      <c r="BO22" s="21"/>
      <c r="BP22" s="21"/>
      <c r="BS22" s="20"/>
      <c r="BT22" s="21"/>
      <c r="BU22" s="21"/>
      <c r="BV22" s="20"/>
      <c r="BW22" s="21"/>
      <c r="BX22" s="21"/>
      <c r="BY22" s="20"/>
      <c r="BZ22" s="21"/>
      <c r="CA22" s="21"/>
      <c r="CB22" s="20" t="s">
        <v>175</v>
      </c>
      <c r="CC22" s="21" t="s">
        <v>253</v>
      </c>
      <c r="CD22" s="21">
        <v>44.35</v>
      </c>
      <c r="CE22" s="20" t="s">
        <v>268</v>
      </c>
      <c r="CF22" s="21"/>
      <c r="CG22" s="21">
        <v>1498.5</v>
      </c>
      <c r="CH22" s="20" t="s">
        <v>267</v>
      </c>
      <c r="CI22" s="21"/>
      <c r="CJ22" s="21">
        <v>4825.17</v>
      </c>
      <c r="CK22" s="20" t="s">
        <v>267</v>
      </c>
      <c r="CL22" s="21"/>
      <c r="CM22" s="21">
        <v>4825.17</v>
      </c>
      <c r="CN22" s="20" t="s">
        <v>267</v>
      </c>
      <c r="CO22" s="21"/>
      <c r="CP22" s="21">
        <v>4825.17</v>
      </c>
      <c r="CQ22" s="20" t="s">
        <v>267</v>
      </c>
      <c r="CR22" s="21"/>
      <c r="CS22" s="21">
        <v>4825.17</v>
      </c>
      <c r="CT22" s="20" t="s">
        <v>267</v>
      </c>
      <c r="CU22" s="21"/>
      <c r="CV22" s="21">
        <v>4825.17</v>
      </c>
      <c r="CW22" s="20" t="s">
        <v>267</v>
      </c>
      <c r="CX22" s="21"/>
      <c r="CY22" s="21">
        <v>4825.17</v>
      </c>
      <c r="CZ22" s="20" t="s">
        <v>267</v>
      </c>
      <c r="DA22" s="21"/>
      <c r="DB22" s="21">
        <v>4825.17</v>
      </c>
      <c r="DE22" s="20" t="s">
        <v>267</v>
      </c>
      <c r="DF22" s="21"/>
      <c r="DG22" s="21">
        <v>5424.57</v>
      </c>
      <c r="DH22" s="20" t="s">
        <v>267</v>
      </c>
      <c r="DI22" s="21"/>
      <c r="DJ22" s="21">
        <v>5424.57</v>
      </c>
      <c r="DK22" s="20" t="s">
        <v>267</v>
      </c>
      <c r="DL22" s="21"/>
      <c r="DM22" s="21">
        <v>5424.57</v>
      </c>
      <c r="DN22" s="20" t="s">
        <v>267</v>
      </c>
      <c r="DO22" s="21"/>
      <c r="DP22" s="21">
        <v>5424.57</v>
      </c>
      <c r="DQ22" s="20" t="s">
        <v>267</v>
      </c>
      <c r="DR22" s="21"/>
      <c r="DS22" s="21">
        <v>5424.57</v>
      </c>
      <c r="DT22" s="20" t="s">
        <v>267</v>
      </c>
      <c r="DU22" s="21"/>
      <c r="DV22" s="21">
        <v>5424.57</v>
      </c>
      <c r="DW22" s="20" t="s">
        <v>267</v>
      </c>
      <c r="DX22" s="21"/>
      <c r="DY22" s="21">
        <v>5424.57</v>
      </c>
      <c r="DZ22" s="20" t="s">
        <v>267</v>
      </c>
      <c r="EA22" s="21"/>
      <c r="EB22" s="21">
        <v>5424.57</v>
      </c>
      <c r="EC22" s="20" t="s">
        <v>267</v>
      </c>
      <c r="ED22" s="21"/>
      <c r="EE22" s="21">
        <v>5424.57</v>
      </c>
      <c r="EF22" s="20" t="s">
        <v>267</v>
      </c>
      <c r="EG22" s="21"/>
      <c r="EH22" s="21">
        <v>5424.57</v>
      </c>
      <c r="EI22" s="20" t="s">
        <v>267</v>
      </c>
      <c r="EJ22" s="21"/>
      <c r="EK22" s="21">
        <v>5424.57</v>
      </c>
      <c r="EL22" s="20" t="s">
        <v>267</v>
      </c>
      <c r="EM22" s="21"/>
      <c r="EN22" s="21">
        <v>5424.57</v>
      </c>
      <c r="EO22" s="21"/>
      <c r="EP22" s="21"/>
      <c r="EQ22" s="20"/>
      <c r="ER22" s="21"/>
      <c r="ES22" s="21"/>
      <c r="ET22" s="20"/>
      <c r="EU22" s="21"/>
      <c r="EV22" s="21"/>
      <c r="EW22" s="20" t="s">
        <v>399</v>
      </c>
      <c r="EX22" s="21" t="s">
        <v>400</v>
      </c>
      <c r="EY22" s="98">
        <v>221.76</v>
      </c>
      <c r="EZ22" s="20" t="s">
        <v>412</v>
      </c>
      <c r="FA22" s="21" t="s">
        <v>413</v>
      </c>
      <c r="FB22" s="97">
        <v>10396</v>
      </c>
      <c r="FC22" s="20" t="s">
        <v>425</v>
      </c>
      <c r="FD22" s="21" t="s">
        <v>424</v>
      </c>
      <c r="FE22" s="98">
        <v>422.16</v>
      </c>
      <c r="FF22" s="20"/>
      <c r="FG22" s="21"/>
      <c r="FH22" s="21"/>
      <c r="FI22" s="20"/>
      <c r="FJ22" s="21"/>
      <c r="FK22" s="21"/>
      <c r="FL22" s="20"/>
      <c r="FM22" s="21"/>
      <c r="FN22" s="21"/>
      <c r="FO22" s="20"/>
      <c r="FP22" s="21"/>
      <c r="FQ22" s="21"/>
      <c r="FR22" s="65"/>
      <c r="FS22" s="65"/>
      <c r="FT22" s="65"/>
      <c r="FU22" s="65"/>
      <c r="FV22" s="65"/>
      <c r="FW22" s="65"/>
      <c r="FX22" s="65"/>
      <c r="FY22" s="65"/>
      <c r="FZ22" s="65"/>
    </row>
    <row r="23" spans="1:182" ht="38.25">
      <c r="A23" s="20"/>
      <c r="B23" s="20" t="s">
        <v>17</v>
      </c>
      <c r="C23" s="21">
        <v>299.7</v>
      </c>
      <c r="D23" s="20" t="s">
        <v>17</v>
      </c>
      <c r="E23" s="21">
        <v>299.7</v>
      </c>
      <c r="F23" s="20" t="s">
        <v>17</v>
      </c>
      <c r="G23" s="21">
        <v>299.7</v>
      </c>
      <c r="H23" s="20" t="s">
        <v>17</v>
      </c>
      <c r="I23" s="21">
        <v>299.7</v>
      </c>
      <c r="J23" s="20" t="s">
        <v>17</v>
      </c>
      <c r="K23" s="21">
        <v>299.7</v>
      </c>
      <c r="L23" s="20" t="s">
        <v>17</v>
      </c>
      <c r="M23" s="21">
        <v>299.7</v>
      </c>
      <c r="N23" s="20" t="s">
        <v>17</v>
      </c>
      <c r="O23" s="21">
        <v>299.7</v>
      </c>
      <c r="P23" s="20" t="s">
        <v>17</v>
      </c>
      <c r="Q23" s="21">
        <v>299.7</v>
      </c>
      <c r="R23" s="20" t="s">
        <v>17</v>
      </c>
      <c r="S23" s="22">
        <f t="shared" si="0"/>
        <v>2397.6</v>
      </c>
      <c r="T23" s="20" t="s">
        <v>38</v>
      </c>
      <c r="U23" s="21"/>
      <c r="V23" s="21">
        <v>839.16</v>
      </c>
      <c r="W23" s="20"/>
      <c r="X23" s="21"/>
      <c r="Y23" s="21"/>
      <c r="Z23" s="20"/>
      <c r="AA23" s="21"/>
      <c r="AB23" s="21"/>
      <c r="AC23" s="20"/>
      <c r="AD23" s="21"/>
      <c r="AE23" s="21"/>
      <c r="AF23" s="21"/>
      <c r="AG23" s="20"/>
      <c r="AH23" s="21"/>
      <c r="AI23" s="21"/>
      <c r="AJ23" s="20"/>
      <c r="AK23" s="21"/>
      <c r="AL23" s="21"/>
      <c r="AM23" s="20" t="s">
        <v>225</v>
      </c>
      <c r="AN23" s="21"/>
      <c r="AO23" s="21">
        <v>29.97</v>
      </c>
      <c r="AP23" s="20"/>
      <c r="AQ23" s="21"/>
      <c r="AR23" s="21"/>
      <c r="AS23" s="20"/>
      <c r="AT23" s="21"/>
      <c r="AU23" s="21"/>
      <c r="AV23" s="20"/>
      <c r="AW23" s="21"/>
      <c r="AX23" s="21"/>
      <c r="AY23" s="20"/>
      <c r="AZ23" s="21"/>
      <c r="BA23" s="21"/>
      <c r="BB23" s="20"/>
      <c r="BC23" s="21"/>
      <c r="BD23" s="21"/>
      <c r="BE23" s="20"/>
      <c r="BF23" s="21"/>
      <c r="BG23" s="21"/>
      <c r="BH23" s="20" t="s">
        <v>225</v>
      </c>
      <c r="BI23" s="21"/>
      <c r="BJ23" s="21">
        <v>29.97</v>
      </c>
      <c r="BK23" s="20" t="s">
        <v>194</v>
      </c>
      <c r="BL23" s="21" t="s">
        <v>200</v>
      </c>
      <c r="BM23" s="21">
        <v>620.14</v>
      </c>
      <c r="BN23" s="20"/>
      <c r="BO23" s="21"/>
      <c r="BP23" s="21"/>
      <c r="BS23" s="20"/>
      <c r="BT23" s="21"/>
      <c r="BU23" s="21"/>
      <c r="BV23" s="20"/>
      <c r="BW23" s="21"/>
      <c r="BX23" s="21"/>
      <c r="BY23" s="20"/>
      <c r="BZ23" s="21"/>
      <c r="CA23" s="21"/>
      <c r="CB23" s="20" t="s">
        <v>267</v>
      </c>
      <c r="CC23" s="21"/>
      <c r="CD23" s="21">
        <v>4825.17</v>
      </c>
      <c r="CE23" s="20"/>
      <c r="CF23" s="21"/>
      <c r="CG23" s="21"/>
      <c r="CH23" s="20" t="s">
        <v>268</v>
      </c>
      <c r="CI23" s="21"/>
      <c r="CJ23" s="21">
        <v>1498.5</v>
      </c>
      <c r="CK23" s="20" t="s">
        <v>268</v>
      </c>
      <c r="CL23" s="21"/>
      <c r="CM23" s="21">
        <v>1498.5</v>
      </c>
      <c r="CN23" s="20" t="s">
        <v>268</v>
      </c>
      <c r="CO23" s="21"/>
      <c r="CP23" s="21">
        <v>1498.5</v>
      </c>
      <c r="CQ23" s="20" t="s">
        <v>268</v>
      </c>
      <c r="CR23" s="21"/>
      <c r="CS23" s="21">
        <v>1498.5</v>
      </c>
      <c r="CT23" s="20" t="s">
        <v>268</v>
      </c>
      <c r="CU23" s="21"/>
      <c r="CV23" s="21">
        <v>1498.5</v>
      </c>
      <c r="CW23" s="20" t="s">
        <v>268</v>
      </c>
      <c r="CX23" s="21"/>
      <c r="CY23" s="21">
        <v>1498.5</v>
      </c>
      <c r="CZ23" s="20" t="s">
        <v>268</v>
      </c>
      <c r="DA23" s="21"/>
      <c r="DB23" s="21">
        <v>1498.5</v>
      </c>
      <c r="DE23" s="20" t="s">
        <v>268</v>
      </c>
      <c r="DF23" s="21"/>
      <c r="DG23" s="21">
        <v>1678.32</v>
      </c>
      <c r="DH23" s="20" t="s">
        <v>268</v>
      </c>
      <c r="DI23" s="21"/>
      <c r="DJ23" s="21">
        <v>1678.32</v>
      </c>
      <c r="DK23" s="20" t="s">
        <v>268</v>
      </c>
      <c r="DL23" s="21"/>
      <c r="DM23" s="21">
        <v>1678.32</v>
      </c>
      <c r="DN23" s="20" t="s">
        <v>268</v>
      </c>
      <c r="DO23" s="21"/>
      <c r="DP23" s="21">
        <v>1678.32</v>
      </c>
      <c r="DQ23" s="20" t="s">
        <v>268</v>
      </c>
      <c r="DR23" s="21"/>
      <c r="DS23" s="21">
        <v>1678.32</v>
      </c>
      <c r="DT23" s="20" t="s">
        <v>268</v>
      </c>
      <c r="DU23" s="21"/>
      <c r="DV23" s="21">
        <v>1678.32</v>
      </c>
      <c r="DW23" s="20" t="s">
        <v>268</v>
      </c>
      <c r="DX23" s="21"/>
      <c r="DY23" s="21">
        <v>1678.32</v>
      </c>
      <c r="DZ23" s="20" t="s">
        <v>268</v>
      </c>
      <c r="EA23" s="21"/>
      <c r="EB23" s="21">
        <v>1678.32</v>
      </c>
      <c r="EC23" s="20" t="s">
        <v>268</v>
      </c>
      <c r="ED23" s="21"/>
      <c r="EE23" s="21">
        <v>1678.32</v>
      </c>
      <c r="EF23" s="20" t="s">
        <v>268</v>
      </c>
      <c r="EG23" s="21"/>
      <c r="EH23" s="21">
        <v>1678.32</v>
      </c>
      <c r="EI23" s="20" t="s">
        <v>268</v>
      </c>
      <c r="EJ23" s="21"/>
      <c r="EK23" s="21">
        <v>1678.32</v>
      </c>
      <c r="EL23" s="20" t="s">
        <v>268</v>
      </c>
      <c r="EM23" s="21"/>
      <c r="EN23" s="21">
        <v>1678.32</v>
      </c>
      <c r="EO23" s="21"/>
      <c r="EP23" s="21"/>
      <c r="EQ23" s="20"/>
      <c r="ER23" s="21"/>
      <c r="ES23" s="21"/>
      <c r="ET23" s="20"/>
      <c r="EU23" s="21"/>
      <c r="EV23" s="21"/>
      <c r="EW23" s="20" t="s">
        <v>437</v>
      </c>
      <c r="EX23" s="21" t="s">
        <v>438</v>
      </c>
      <c r="EY23" s="98">
        <v>121.35</v>
      </c>
      <c r="EZ23" s="20" t="s">
        <v>463</v>
      </c>
      <c r="FA23" s="21" t="s">
        <v>464</v>
      </c>
      <c r="FB23" s="97">
        <v>359.64</v>
      </c>
      <c r="FC23" s="20" t="s">
        <v>426</v>
      </c>
      <c r="FD23" s="21" t="s">
        <v>424</v>
      </c>
      <c r="FE23" s="98">
        <v>479.66</v>
      </c>
      <c r="FF23" s="20"/>
      <c r="FG23" s="21"/>
      <c r="FH23" s="21"/>
      <c r="FI23" s="20"/>
      <c r="FJ23" s="21"/>
      <c r="FK23" s="21"/>
      <c r="FL23" s="20"/>
      <c r="FM23" s="21"/>
      <c r="FN23" s="21"/>
      <c r="FO23" s="20"/>
      <c r="FP23" s="21"/>
      <c r="FQ23" s="21"/>
      <c r="FR23" s="58"/>
      <c r="FS23" s="58"/>
      <c r="FT23" s="58"/>
      <c r="FU23" s="58"/>
      <c r="FV23" s="58"/>
      <c r="FW23" s="58"/>
      <c r="FX23" s="58"/>
      <c r="FY23" s="58"/>
      <c r="FZ23" s="58"/>
    </row>
    <row r="24" spans="1:182" ht="80.25" customHeight="1">
      <c r="A24" s="20"/>
      <c r="B24" s="20" t="s">
        <v>17</v>
      </c>
      <c r="C24" s="21">
        <v>839.16</v>
      </c>
      <c r="D24" s="20" t="s">
        <v>17</v>
      </c>
      <c r="E24" s="21">
        <v>839.16</v>
      </c>
      <c r="F24" s="20" t="s">
        <v>17</v>
      </c>
      <c r="G24" s="21">
        <v>839.16</v>
      </c>
      <c r="H24" s="20" t="s">
        <v>17</v>
      </c>
      <c r="I24" s="21">
        <v>839.16</v>
      </c>
      <c r="J24" s="20" t="s">
        <v>17</v>
      </c>
      <c r="K24" s="21">
        <v>839.16</v>
      </c>
      <c r="L24" s="20" t="s">
        <v>17</v>
      </c>
      <c r="M24" s="21">
        <v>839.16</v>
      </c>
      <c r="N24" s="20" t="s">
        <v>17</v>
      </c>
      <c r="O24" s="21">
        <v>839.16</v>
      </c>
      <c r="P24" s="20" t="s">
        <v>17</v>
      </c>
      <c r="Q24" s="21">
        <v>839.16</v>
      </c>
      <c r="R24" s="20" t="s">
        <v>17</v>
      </c>
      <c r="S24" s="22">
        <f t="shared" si="0"/>
        <v>6713.28</v>
      </c>
      <c r="T24" s="20" t="s">
        <v>39</v>
      </c>
      <c r="U24" s="21"/>
      <c r="V24" s="21">
        <v>149.85</v>
      </c>
      <c r="W24" s="20"/>
      <c r="X24" s="21"/>
      <c r="Y24" s="21"/>
      <c r="Z24" s="20"/>
      <c r="AA24" s="21"/>
      <c r="AB24" s="21"/>
      <c r="AC24" s="20"/>
      <c r="AD24" s="21"/>
      <c r="AE24" s="21"/>
      <c r="AF24" s="21"/>
      <c r="AG24" s="20"/>
      <c r="AH24" s="21"/>
      <c r="AI24" s="21"/>
      <c r="AJ24" s="20"/>
      <c r="AK24" s="21"/>
      <c r="AL24" s="21"/>
      <c r="AM24" s="20" t="s">
        <v>226</v>
      </c>
      <c r="AN24" s="21"/>
      <c r="AO24" s="21">
        <v>509.49</v>
      </c>
      <c r="AP24" s="20"/>
      <c r="AQ24" s="21"/>
      <c r="AR24" s="21"/>
      <c r="AS24" s="20"/>
      <c r="AT24" s="21"/>
      <c r="AU24" s="21"/>
      <c r="AV24" s="20"/>
      <c r="AW24" s="21"/>
      <c r="AX24" s="21"/>
      <c r="AY24" s="20"/>
      <c r="AZ24" s="21"/>
      <c r="BA24" s="21"/>
      <c r="BB24" s="20"/>
      <c r="BC24" s="21"/>
      <c r="BD24" s="21"/>
      <c r="BE24" s="20"/>
      <c r="BF24" s="21"/>
      <c r="BG24" s="21"/>
      <c r="BH24" s="20" t="s">
        <v>168</v>
      </c>
      <c r="BI24" s="21"/>
      <c r="BJ24" s="21">
        <v>89.91</v>
      </c>
      <c r="BK24" s="20" t="s">
        <v>201</v>
      </c>
      <c r="BL24" s="21" t="s">
        <v>200</v>
      </c>
      <c r="BM24" s="21">
        <v>387.88</v>
      </c>
      <c r="BN24" s="20"/>
      <c r="BO24" s="21"/>
      <c r="BP24" s="21"/>
      <c r="BS24" s="20"/>
      <c r="BT24" s="21"/>
      <c r="BU24" s="21"/>
      <c r="BV24" s="20"/>
      <c r="BW24" s="21"/>
      <c r="BX24" s="21"/>
      <c r="BY24" s="20"/>
      <c r="BZ24" s="21"/>
      <c r="CA24" s="21"/>
      <c r="CB24" s="20" t="s">
        <v>268</v>
      </c>
      <c r="CC24" s="21"/>
      <c r="CD24" s="21">
        <v>1498.5</v>
      </c>
      <c r="CE24" s="20"/>
      <c r="CF24" s="21"/>
      <c r="CG24" s="21"/>
      <c r="CH24" s="20"/>
      <c r="CI24" s="21"/>
      <c r="CJ24" s="21"/>
      <c r="CK24" s="20"/>
      <c r="CL24" s="21"/>
      <c r="CM24" s="21"/>
      <c r="CN24" s="20"/>
      <c r="CO24" s="21"/>
      <c r="CP24" s="21"/>
      <c r="CQ24" s="20"/>
      <c r="CR24" s="21"/>
      <c r="CS24" s="21"/>
      <c r="CT24" s="20"/>
      <c r="CU24" s="21"/>
      <c r="CV24" s="21"/>
      <c r="CW24" s="20"/>
      <c r="CX24" s="21"/>
      <c r="CY24" s="21"/>
      <c r="CZ24" s="20"/>
      <c r="DA24" s="21"/>
      <c r="DB24" s="21"/>
      <c r="DE24" s="20"/>
      <c r="DF24" s="21"/>
      <c r="DG24" s="21"/>
      <c r="DH24" s="20"/>
      <c r="DI24" s="21"/>
      <c r="DJ24" s="21"/>
      <c r="DK24" s="20"/>
      <c r="DL24" s="21"/>
      <c r="DM24" s="21"/>
      <c r="DN24" s="20"/>
      <c r="DO24" s="21"/>
      <c r="DP24" s="21"/>
      <c r="DQ24" s="20"/>
      <c r="DR24" s="21"/>
      <c r="DS24" s="21"/>
      <c r="DT24" s="20"/>
      <c r="DU24" s="21"/>
      <c r="DV24" s="21"/>
      <c r="DW24" s="20"/>
      <c r="DX24" s="21"/>
      <c r="DY24" s="21"/>
      <c r="DZ24" s="20"/>
      <c r="EA24" s="21"/>
      <c r="EB24" s="21"/>
      <c r="EC24" s="20"/>
      <c r="ED24" s="21"/>
      <c r="EE24" s="21"/>
      <c r="EF24" s="20"/>
      <c r="EG24" s="21"/>
      <c r="EH24" s="21"/>
      <c r="EI24" s="20"/>
      <c r="EJ24" s="21"/>
      <c r="EK24" s="21"/>
      <c r="EL24" s="20"/>
      <c r="EM24" s="21"/>
      <c r="EN24" s="21"/>
      <c r="EO24" s="21"/>
      <c r="EP24" s="21"/>
      <c r="EQ24" s="20"/>
      <c r="ER24" s="21"/>
      <c r="ES24" s="21"/>
      <c r="ET24" s="20"/>
      <c r="EU24" s="21"/>
      <c r="EV24" s="21"/>
      <c r="EW24" s="20" t="s">
        <v>440</v>
      </c>
      <c r="EX24" s="21" t="s">
        <v>441</v>
      </c>
      <c r="EY24" s="21"/>
      <c r="EZ24" s="20"/>
      <c r="FA24" s="21"/>
      <c r="FB24" s="21"/>
      <c r="FC24" s="20" t="s">
        <v>423</v>
      </c>
      <c r="FD24" s="21" t="s">
        <v>427</v>
      </c>
      <c r="FE24" s="98">
        <v>221.76</v>
      </c>
      <c r="FF24" s="20"/>
      <c r="FG24" s="21"/>
      <c r="FH24" s="21"/>
      <c r="FI24" s="20"/>
      <c r="FJ24" s="21"/>
      <c r="FK24" s="21"/>
      <c r="FL24" s="20"/>
      <c r="FM24" s="21"/>
      <c r="FN24" s="21"/>
      <c r="FO24" s="20"/>
      <c r="FP24" s="21"/>
      <c r="FQ24" s="21"/>
      <c r="FR24" s="58"/>
      <c r="FS24" s="58"/>
      <c r="FT24" s="58"/>
      <c r="FU24" s="58"/>
      <c r="FV24" s="58"/>
      <c r="FW24" s="58"/>
      <c r="FX24" s="58"/>
      <c r="FY24" s="58"/>
      <c r="FZ24" s="58"/>
    </row>
    <row r="25" spans="1:182" ht="25.5" customHeight="1" hidden="1">
      <c r="A25" s="20"/>
      <c r="B25" s="20" t="s">
        <v>17</v>
      </c>
      <c r="C25" s="21">
        <v>149.85</v>
      </c>
      <c r="D25" s="20" t="s">
        <v>17</v>
      </c>
      <c r="E25" s="21">
        <v>149.85</v>
      </c>
      <c r="F25" s="20" t="s">
        <v>17</v>
      </c>
      <c r="G25" s="21">
        <v>149.85</v>
      </c>
      <c r="H25" s="20" t="s">
        <v>17</v>
      </c>
      <c r="I25" s="21">
        <v>149.85</v>
      </c>
      <c r="J25" s="20" t="s">
        <v>17</v>
      </c>
      <c r="K25" s="21">
        <v>149.85</v>
      </c>
      <c r="L25" s="20" t="s">
        <v>17</v>
      </c>
      <c r="M25" s="21">
        <v>149.85</v>
      </c>
      <c r="N25" s="20" t="s">
        <v>17</v>
      </c>
      <c r="O25" s="21">
        <v>149.85</v>
      </c>
      <c r="P25" s="20" t="s">
        <v>17</v>
      </c>
      <c r="Q25" s="21">
        <v>149.85</v>
      </c>
      <c r="R25" s="20" t="s">
        <v>17</v>
      </c>
      <c r="S25" s="22">
        <f t="shared" si="0"/>
        <v>1198.8</v>
      </c>
      <c r="T25" s="15" t="s">
        <v>3</v>
      </c>
      <c r="U25" s="21"/>
      <c r="V25" s="21">
        <v>4765.23</v>
      </c>
      <c r="W25" s="20"/>
      <c r="X25" s="21"/>
      <c r="Y25" s="21"/>
      <c r="Z25" s="20"/>
      <c r="AA25" s="21"/>
      <c r="AB25" s="21"/>
      <c r="AC25" s="20"/>
      <c r="AD25" s="21"/>
      <c r="AE25" s="21"/>
      <c r="AF25" s="21"/>
      <c r="AG25" s="20"/>
      <c r="AH25" s="21"/>
      <c r="AI25" s="21"/>
      <c r="AJ25" s="20"/>
      <c r="AK25" s="21"/>
      <c r="AL25" s="21"/>
      <c r="AM25" s="20" t="s">
        <v>168</v>
      </c>
      <c r="AN25" s="21"/>
      <c r="AO25" s="21">
        <v>89.91</v>
      </c>
      <c r="AP25" s="20"/>
      <c r="AQ25" s="21"/>
      <c r="AR25" s="21"/>
      <c r="AS25" s="20"/>
      <c r="AT25" s="21"/>
      <c r="AU25" s="21"/>
      <c r="AV25" s="20"/>
      <c r="AW25" s="21"/>
      <c r="AX25" s="21"/>
      <c r="AY25" s="20"/>
      <c r="AZ25" s="21"/>
      <c r="BA25" s="21"/>
      <c r="BB25" s="20"/>
      <c r="BC25" s="21"/>
      <c r="BD25" s="21"/>
      <c r="BE25" s="20"/>
      <c r="BF25" s="21"/>
      <c r="BG25" s="21"/>
      <c r="BH25" s="20"/>
      <c r="BI25" s="21"/>
      <c r="BJ25" s="21"/>
      <c r="BK25" s="20" t="s">
        <v>194</v>
      </c>
      <c r="BL25" s="21" t="s">
        <v>200</v>
      </c>
      <c r="BM25" s="21">
        <v>310.07</v>
      </c>
      <c r="BN25" s="20"/>
      <c r="BO25" s="21"/>
      <c r="BP25" s="21"/>
      <c r="BS25" s="20"/>
      <c r="BT25" s="21"/>
      <c r="BU25" s="21"/>
      <c r="BV25" s="20"/>
      <c r="BW25" s="21"/>
      <c r="BX25" s="21"/>
      <c r="BY25" s="20"/>
      <c r="BZ25" s="21"/>
      <c r="CA25" s="21"/>
      <c r="CB25" s="20"/>
      <c r="CC25" s="21"/>
      <c r="CD25" s="21"/>
      <c r="CE25" s="20"/>
      <c r="CF25" s="21"/>
      <c r="CG25" s="21"/>
      <c r="CH25" s="20"/>
      <c r="CI25" s="21"/>
      <c r="CJ25" s="21"/>
      <c r="CK25" s="20"/>
      <c r="CL25" s="21"/>
      <c r="CM25" s="21"/>
      <c r="CN25" s="20"/>
      <c r="CO25" s="21"/>
      <c r="CP25" s="21"/>
      <c r="CQ25" s="20"/>
      <c r="CR25" s="21"/>
      <c r="CS25" s="21"/>
      <c r="CT25" s="20"/>
      <c r="CU25" s="21"/>
      <c r="CV25" s="21"/>
      <c r="CW25" s="20"/>
      <c r="CX25" s="21"/>
      <c r="CY25" s="21"/>
      <c r="CZ25" s="20"/>
      <c r="DA25" s="21"/>
      <c r="DB25" s="21"/>
      <c r="DE25" s="20"/>
      <c r="DF25" s="21"/>
      <c r="DG25" s="21"/>
      <c r="DH25" s="20"/>
      <c r="DI25" s="21"/>
      <c r="DJ25" s="21"/>
      <c r="DK25" s="20"/>
      <c r="DL25" s="21"/>
      <c r="DM25" s="21"/>
      <c r="DN25" s="20"/>
      <c r="DO25" s="21"/>
      <c r="DP25" s="21"/>
      <c r="DQ25" s="20"/>
      <c r="DR25" s="21"/>
      <c r="DS25" s="21"/>
      <c r="DT25" s="20"/>
      <c r="DU25" s="21"/>
      <c r="DV25" s="21"/>
      <c r="DW25" s="20"/>
      <c r="DX25" s="21"/>
      <c r="DY25" s="21"/>
      <c r="DZ25" s="20"/>
      <c r="EA25" s="21"/>
      <c r="EB25" s="21"/>
      <c r="EC25" s="20"/>
      <c r="ED25" s="21"/>
      <c r="EE25" s="21"/>
      <c r="EF25" s="20"/>
      <c r="EG25" s="21"/>
      <c r="EH25" s="21"/>
      <c r="EI25" s="20"/>
      <c r="EJ25" s="21"/>
      <c r="EK25" s="21"/>
      <c r="EL25" s="20"/>
      <c r="EM25" s="21"/>
      <c r="EN25" s="21"/>
      <c r="EO25" s="21"/>
      <c r="EP25" s="21"/>
      <c r="EQ25" s="20"/>
      <c r="ER25" s="21"/>
      <c r="ES25" s="21"/>
      <c r="ET25" s="20"/>
      <c r="EU25" s="21"/>
      <c r="EV25" s="21"/>
      <c r="EW25" s="20"/>
      <c r="EX25" s="21"/>
      <c r="EY25" s="21"/>
      <c r="EZ25" s="20"/>
      <c r="FA25" s="21"/>
      <c r="FB25" s="21"/>
      <c r="FC25" s="20"/>
      <c r="FD25" s="21"/>
      <c r="FE25" s="21"/>
      <c r="FF25" s="20"/>
      <c r="FG25" s="21"/>
      <c r="FH25" s="21"/>
      <c r="FI25" s="20"/>
      <c r="FJ25" s="21"/>
      <c r="FK25" s="21"/>
      <c r="FL25" s="20"/>
      <c r="FM25" s="21"/>
      <c r="FN25" s="21"/>
      <c r="FO25" s="20"/>
      <c r="FP25" s="21"/>
      <c r="FQ25" s="21"/>
      <c r="FR25" s="58"/>
      <c r="FS25" s="58"/>
      <c r="FT25" s="58"/>
      <c r="FU25" s="58"/>
      <c r="FV25" s="58"/>
      <c r="FW25" s="58"/>
      <c r="FX25" s="58"/>
      <c r="FY25" s="58"/>
      <c r="FZ25" s="58"/>
    </row>
    <row r="26" spans="1:182" s="1" customFormat="1" ht="2.25" customHeight="1" hidden="1">
      <c r="A26" s="15"/>
      <c r="B26" s="20" t="s">
        <v>17</v>
      </c>
      <c r="C26" s="21">
        <v>4765.23</v>
      </c>
      <c r="D26" s="20" t="s">
        <v>17</v>
      </c>
      <c r="E26" s="21">
        <v>4765.23</v>
      </c>
      <c r="F26" s="20" t="s">
        <v>17</v>
      </c>
      <c r="G26" s="21">
        <v>4765.23</v>
      </c>
      <c r="H26" s="20" t="s">
        <v>17</v>
      </c>
      <c r="I26" s="21">
        <v>4765.23</v>
      </c>
      <c r="J26" s="20" t="s">
        <v>17</v>
      </c>
      <c r="K26" s="21">
        <v>4765.23</v>
      </c>
      <c r="L26" s="20" t="s">
        <v>17</v>
      </c>
      <c r="M26" s="21">
        <v>4765.23</v>
      </c>
      <c r="N26" s="20" t="s">
        <v>17</v>
      </c>
      <c r="O26" s="21">
        <v>4765.23</v>
      </c>
      <c r="P26" s="20" t="s">
        <v>17</v>
      </c>
      <c r="Q26" s="21">
        <v>4765.23</v>
      </c>
      <c r="R26" s="20" t="s">
        <v>17</v>
      </c>
      <c r="S26" s="22">
        <f t="shared" si="0"/>
        <v>38121.84</v>
      </c>
      <c r="T26" s="15" t="s">
        <v>5</v>
      </c>
      <c r="U26" s="21"/>
      <c r="V26" s="21">
        <v>2007.99</v>
      </c>
      <c r="W26" s="20"/>
      <c r="X26" s="21"/>
      <c r="Y26" s="21"/>
      <c r="Z26" s="20"/>
      <c r="AA26" s="21"/>
      <c r="AB26" s="21"/>
      <c r="AC26" s="20"/>
      <c r="AD26" s="21"/>
      <c r="AE26" s="21"/>
      <c r="AF26" s="21"/>
      <c r="AG26" s="20"/>
      <c r="AH26" s="21"/>
      <c r="AI26" s="21"/>
      <c r="AJ26" s="20"/>
      <c r="AK26" s="21"/>
      <c r="AL26" s="21"/>
      <c r="AM26" s="20"/>
      <c r="AN26" s="21"/>
      <c r="AO26" s="21"/>
      <c r="AP26" s="20"/>
      <c r="AQ26" s="21"/>
      <c r="AR26" s="21"/>
      <c r="AS26" s="20"/>
      <c r="AT26" s="21"/>
      <c r="AU26" s="21"/>
      <c r="AV26" s="20"/>
      <c r="AW26" s="21"/>
      <c r="AX26" s="21"/>
      <c r="AY26" s="20"/>
      <c r="AZ26" s="21"/>
      <c r="BA26" s="21"/>
      <c r="BB26" s="20"/>
      <c r="BC26" s="21"/>
      <c r="BD26" s="21"/>
      <c r="BE26" s="20"/>
      <c r="BF26" s="21"/>
      <c r="BG26" s="21"/>
      <c r="BH26" s="20"/>
      <c r="BI26" s="21"/>
      <c r="BJ26" s="21"/>
      <c r="BK26" s="20" t="s">
        <v>199</v>
      </c>
      <c r="BL26" s="21" t="s">
        <v>202</v>
      </c>
      <c r="BM26" s="21">
        <v>1200.6</v>
      </c>
      <c r="BN26" s="20"/>
      <c r="BO26" s="21"/>
      <c r="BP26" s="21"/>
      <c r="BQ26" s="8"/>
      <c r="BR26" s="8"/>
      <c r="BS26" s="20"/>
      <c r="BT26" s="21"/>
      <c r="BU26" s="21"/>
      <c r="BV26" s="20"/>
      <c r="BW26" s="21"/>
      <c r="BX26" s="21"/>
      <c r="BY26" s="20"/>
      <c r="BZ26" s="21"/>
      <c r="CA26" s="21"/>
      <c r="CB26" s="20"/>
      <c r="CC26" s="21"/>
      <c r="CD26" s="21"/>
      <c r="CE26" s="20"/>
      <c r="CF26" s="21"/>
      <c r="CG26" s="21"/>
      <c r="CH26" s="20"/>
      <c r="CI26" s="21"/>
      <c r="CJ26" s="21"/>
      <c r="CK26" s="20"/>
      <c r="CL26" s="21"/>
      <c r="CM26" s="21"/>
      <c r="CN26" s="20"/>
      <c r="CO26" s="21"/>
      <c r="CP26" s="21"/>
      <c r="CQ26" s="20"/>
      <c r="CR26" s="21"/>
      <c r="CS26" s="21"/>
      <c r="CT26" s="20"/>
      <c r="CU26" s="21"/>
      <c r="CV26" s="21"/>
      <c r="CW26" s="20"/>
      <c r="CX26" s="21"/>
      <c r="CY26" s="21"/>
      <c r="CZ26" s="20"/>
      <c r="DA26" s="21"/>
      <c r="DB26" s="21"/>
      <c r="DC26" s="8"/>
      <c r="DD26" s="8"/>
      <c r="DE26" s="20"/>
      <c r="DF26" s="21"/>
      <c r="DG26" s="21"/>
      <c r="DH26" s="20"/>
      <c r="DI26" s="21"/>
      <c r="DJ26" s="21"/>
      <c r="DK26" s="20"/>
      <c r="DL26" s="21"/>
      <c r="DM26" s="21"/>
      <c r="DN26" s="20"/>
      <c r="DO26" s="21"/>
      <c r="DP26" s="21"/>
      <c r="DQ26" s="20"/>
      <c r="DR26" s="21"/>
      <c r="DS26" s="21"/>
      <c r="DT26" s="20"/>
      <c r="DU26" s="21"/>
      <c r="DV26" s="21"/>
      <c r="DW26" s="20"/>
      <c r="DX26" s="21"/>
      <c r="DY26" s="21"/>
      <c r="DZ26" s="20"/>
      <c r="EA26" s="21"/>
      <c r="EB26" s="21"/>
      <c r="EC26" s="20"/>
      <c r="ED26" s="21"/>
      <c r="EE26" s="21"/>
      <c r="EF26" s="20"/>
      <c r="EG26" s="21"/>
      <c r="EH26" s="21"/>
      <c r="EI26" s="20"/>
      <c r="EJ26" s="21"/>
      <c r="EK26" s="21"/>
      <c r="EL26" s="20"/>
      <c r="EM26" s="21"/>
      <c r="EN26" s="21"/>
      <c r="EO26" s="21"/>
      <c r="EP26" s="21"/>
      <c r="EQ26" s="20"/>
      <c r="ER26" s="21"/>
      <c r="ES26" s="21"/>
      <c r="ET26" s="20"/>
      <c r="EU26" s="21"/>
      <c r="EV26" s="21"/>
      <c r="EW26" s="20"/>
      <c r="EX26" s="21"/>
      <c r="EY26" s="21"/>
      <c r="EZ26" s="20"/>
      <c r="FA26" s="21"/>
      <c r="FB26" s="21"/>
      <c r="FC26" s="20"/>
      <c r="FD26" s="21"/>
      <c r="FE26" s="21"/>
      <c r="FF26" s="20"/>
      <c r="FG26" s="21"/>
      <c r="FH26" s="21"/>
      <c r="FI26" s="20"/>
      <c r="FJ26" s="21"/>
      <c r="FK26" s="21"/>
      <c r="FL26" s="20"/>
      <c r="FM26" s="21"/>
      <c r="FN26" s="21"/>
      <c r="FO26" s="20"/>
      <c r="FP26" s="21"/>
      <c r="FQ26" s="21"/>
      <c r="FR26" s="59"/>
      <c r="FS26" s="59"/>
      <c r="FT26" s="59"/>
      <c r="FU26" s="59"/>
      <c r="FV26" s="59"/>
      <c r="FW26" s="59"/>
      <c r="FX26" s="59"/>
      <c r="FY26" s="59"/>
      <c r="FZ26" s="59"/>
    </row>
    <row r="27" spans="1:182" s="1" customFormat="1" ht="6" customHeight="1" hidden="1">
      <c r="A27" s="15"/>
      <c r="B27" s="20" t="s">
        <v>17</v>
      </c>
      <c r="C27" s="21">
        <v>89.91</v>
      </c>
      <c r="D27" s="20" t="s">
        <v>17</v>
      </c>
      <c r="E27" s="21">
        <v>89.91</v>
      </c>
      <c r="F27" s="20" t="s">
        <v>17</v>
      </c>
      <c r="G27" s="21">
        <v>89.91</v>
      </c>
      <c r="H27" s="20" t="s">
        <v>17</v>
      </c>
      <c r="I27" s="21">
        <v>89.91</v>
      </c>
      <c r="J27" s="20" t="s">
        <v>17</v>
      </c>
      <c r="K27" s="21">
        <v>89.91</v>
      </c>
      <c r="L27" s="20" t="s">
        <v>17</v>
      </c>
      <c r="M27" s="21">
        <v>89.91</v>
      </c>
      <c r="N27" s="20" t="s">
        <v>17</v>
      </c>
      <c r="O27" s="21">
        <v>89.91</v>
      </c>
      <c r="P27" s="20" t="s">
        <v>17</v>
      </c>
      <c r="Q27" s="21">
        <v>89.91</v>
      </c>
      <c r="R27" s="20" t="s">
        <v>17</v>
      </c>
      <c r="S27" s="22">
        <f t="shared" si="0"/>
        <v>719.2799999999999</v>
      </c>
      <c r="T27" s="30" t="s">
        <v>102</v>
      </c>
      <c r="U27" s="21"/>
      <c r="V27" s="21">
        <v>1364.54</v>
      </c>
      <c r="W27" s="30"/>
      <c r="X27" s="21"/>
      <c r="Y27" s="21"/>
      <c r="Z27" s="30"/>
      <c r="AA27" s="21"/>
      <c r="AB27" s="21"/>
      <c r="AC27" s="30"/>
      <c r="AD27" s="21"/>
      <c r="AE27" s="21"/>
      <c r="AF27" s="21"/>
      <c r="AG27" s="30"/>
      <c r="AH27" s="21"/>
      <c r="AI27" s="21"/>
      <c r="AJ27" s="30"/>
      <c r="AK27" s="21"/>
      <c r="AL27" s="21"/>
      <c r="AM27" s="30"/>
      <c r="AN27" s="21"/>
      <c r="AO27" s="21"/>
      <c r="AP27" s="30"/>
      <c r="AQ27" s="21"/>
      <c r="AR27" s="21"/>
      <c r="AS27" s="30"/>
      <c r="AT27" s="21"/>
      <c r="AU27" s="21"/>
      <c r="AV27" s="30"/>
      <c r="AW27" s="21"/>
      <c r="AX27" s="21"/>
      <c r="AY27" s="30"/>
      <c r="AZ27" s="21"/>
      <c r="BA27" s="21"/>
      <c r="BB27" s="30"/>
      <c r="BC27" s="21"/>
      <c r="BD27" s="21"/>
      <c r="BE27" s="30"/>
      <c r="BF27" s="21"/>
      <c r="BG27" s="21"/>
      <c r="BH27" s="30"/>
      <c r="BI27" s="21"/>
      <c r="BJ27" s="21"/>
      <c r="BK27" s="20" t="s">
        <v>211</v>
      </c>
      <c r="BL27" s="21"/>
      <c r="BM27" s="21">
        <v>158.69</v>
      </c>
      <c r="BN27" s="30"/>
      <c r="BO27" s="21"/>
      <c r="BP27" s="21"/>
      <c r="BQ27" s="8"/>
      <c r="BR27" s="8"/>
      <c r="BS27" s="30"/>
      <c r="BT27" s="21"/>
      <c r="BU27" s="21"/>
      <c r="BV27" s="30"/>
      <c r="BW27" s="21"/>
      <c r="BX27" s="21"/>
      <c r="BY27" s="30"/>
      <c r="BZ27" s="21"/>
      <c r="CA27" s="21"/>
      <c r="CB27" s="30"/>
      <c r="CC27" s="21"/>
      <c r="CD27" s="21"/>
      <c r="CE27" s="30"/>
      <c r="CF27" s="21"/>
      <c r="CG27" s="21"/>
      <c r="CH27" s="30"/>
      <c r="CI27" s="21"/>
      <c r="CJ27" s="21"/>
      <c r="CK27" s="30"/>
      <c r="CL27" s="21"/>
      <c r="CM27" s="21"/>
      <c r="CN27" s="30"/>
      <c r="CO27" s="21"/>
      <c r="CP27" s="21"/>
      <c r="CQ27" s="30"/>
      <c r="CR27" s="21"/>
      <c r="CS27" s="21"/>
      <c r="CT27" s="30"/>
      <c r="CU27" s="21"/>
      <c r="CV27" s="21"/>
      <c r="CW27" s="30"/>
      <c r="CX27" s="21"/>
      <c r="CY27" s="21"/>
      <c r="CZ27" s="30"/>
      <c r="DA27" s="21"/>
      <c r="DB27" s="21"/>
      <c r="DC27" s="8"/>
      <c r="DD27" s="8"/>
      <c r="DE27" s="30"/>
      <c r="DF27" s="21"/>
      <c r="DG27" s="21"/>
      <c r="DH27" s="30"/>
      <c r="DI27" s="21"/>
      <c r="DJ27" s="21"/>
      <c r="DK27" s="30"/>
      <c r="DL27" s="21"/>
      <c r="DM27" s="21"/>
      <c r="DN27" s="30"/>
      <c r="DO27" s="21"/>
      <c r="DP27" s="21"/>
      <c r="DQ27" s="30"/>
      <c r="DR27" s="21"/>
      <c r="DS27" s="21"/>
      <c r="DT27" s="30"/>
      <c r="DU27" s="21"/>
      <c r="DV27" s="21"/>
      <c r="DW27" s="30"/>
      <c r="DX27" s="21"/>
      <c r="DY27" s="21"/>
      <c r="DZ27" s="30"/>
      <c r="EA27" s="21"/>
      <c r="EB27" s="21"/>
      <c r="EC27" s="30"/>
      <c r="ED27" s="21"/>
      <c r="EE27" s="21"/>
      <c r="EF27" s="30"/>
      <c r="EG27" s="21"/>
      <c r="EH27" s="21"/>
      <c r="EI27" s="30"/>
      <c r="EJ27" s="21"/>
      <c r="EK27" s="21"/>
      <c r="EL27" s="30"/>
      <c r="EM27" s="21"/>
      <c r="EN27" s="21"/>
      <c r="EO27" s="21"/>
      <c r="EP27" s="21"/>
      <c r="EQ27" s="30"/>
      <c r="ER27" s="21"/>
      <c r="ES27" s="21"/>
      <c r="ET27" s="30"/>
      <c r="EU27" s="21"/>
      <c r="EV27" s="21"/>
      <c r="EW27" s="30"/>
      <c r="EX27" s="21"/>
      <c r="EY27" s="21"/>
      <c r="EZ27" s="30"/>
      <c r="FA27" s="21"/>
      <c r="FB27" s="21"/>
      <c r="FC27" s="30"/>
      <c r="FD27" s="21"/>
      <c r="FE27" s="21"/>
      <c r="FF27" s="30"/>
      <c r="FG27" s="21"/>
      <c r="FH27" s="21"/>
      <c r="FI27" s="30"/>
      <c r="FJ27" s="21"/>
      <c r="FK27" s="21"/>
      <c r="FL27" s="30"/>
      <c r="FM27" s="21"/>
      <c r="FN27" s="21"/>
      <c r="FO27" s="30"/>
      <c r="FP27" s="21"/>
      <c r="FQ27" s="21"/>
      <c r="FR27" s="59"/>
      <c r="FS27" s="59"/>
      <c r="FT27" s="59"/>
      <c r="FU27" s="59"/>
      <c r="FV27" s="59"/>
      <c r="FW27" s="59"/>
      <c r="FX27" s="59"/>
      <c r="FY27" s="59"/>
      <c r="FZ27" s="59"/>
    </row>
    <row r="28" spans="1:182" s="1" customFormat="1" ht="5.25" customHeight="1" hidden="1">
      <c r="A28" s="15"/>
      <c r="B28" s="20" t="s">
        <v>17</v>
      </c>
      <c r="C28" s="21">
        <v>59.94</v>
      </c>
      <c r="D28" s="20" t="s">
        <v>17</v>
      </c>
      <c r="E28" s="21">
        <v>59.94</v>
      </c>
      <c r="F28" s="20" t="s">
        <v>17</v>
      </c>
      <c r="G28" s="21">
        <v>59.94</v>
      </c>
      <c r="H28" s="20" t="s">
        <v>17</v>
      </c>
      <c r="I28" s="21">
        <v>59.94</v>
      </c>
      <c r="J28" s="20" t="s">
        <v>17</v>
      </c>
      <c r="K28" s="21">
        <v>59.94</v>
      </c>
      <c r="L28" s="20" t="s">
        <v>17</v>
      </c>
      <c r="M28" s="21">
        <v>59.94</v>
      </c>
      <c r="N28" s="20" t="s">
        <v>17</v>
      </c>
      <c r="O28" s="21">
        <v>59.94</v>
      </c>
      <c r="P28" s="20" t="s">
        <v>17</v>
      </c>
      <c r="Q28" s="21">
        <v>59.94</v>
      </c>
      <c r="R28" s="20" t="s">
        <v>17</v>
      </c>
      <c r="S28" s="22">
        <f t="shared" si="0"/>
        <v>479.52</v>
      </c>
      <c r="T28" s="20"/>
      <c r="U28" s="21"/>
      <c r="V28" s="21"/>
      <c r="W28" s="20"/>
      <c r="X28" s="21"/>
      <c r="Y28" s="21"/>
      <c r="Z28" s="20"/>
      <c r="AA28" s="21"/>
      <c r="AB28" s="21"/>
      <c r="AC28" s="20"/>
      <c r="AD28" s="21"/>
      <c r="AE28" s="21"/>
      <c r="AF28" s="21"/>
      <c r="AG28" s="20"/>
      <c r="AH28" s="21"/>
      <c r="AI28" s="21"/>
      <c r="AJ28" s="20"/>
      <c r="AK28" s="21"/>
      <c r="AL28" s="21"/>
      <c r="AM28" s="20"/>
      <c r="AN28" s="21"/>
      <c r="AO28" s="21"/>
      <c r="AP28" s="20"/>
      <c r="AQ28" s="21"/>
      <c r="AR28" s="21"/>
      <c r="AS28" s="20"/>
      <c r="AT28" s="21"/>
      <c r="AU28" s="21"/>
      <c r="AV28" s="20"/>
      <c r="AW28" s="21"/>
      <c r="AX28" s="21"/>
      <c r="AY28" s="20"/>
      <c r="AZ28" s="21"/>
      <c r="BA28" s="21"/>
      <c r="BB28" s="20"/>
      <c r="BC28" s="21"/>
      <c r="BD28" s="21"/>
      <c r="BE28" s="20"/>
      <c r="BF28" s="21"/>
      <c r="BG28" s="21"/>
      <c r="BH28" s="20"/>
      <c r="BI28" s="21"/>
      <c r="BJ28" s="21"/>
      <c r="BK28" s="20" t="s">
        <v>224</v>
      </c>
      <c r="BL28" s="21"/>
      <c r="BM28" s="21">
        <v>29.97</v>
      </c>
      <c r="BN28" s="20"/>
      <c r="BO28" s="21"/>
      <c r="BP28" s="21"/>
      <c r="BQ28" s="8"/>
      <c r="BR28" s="8"/>
      <c r="BS28" s="20"/>
      <c r="BT28" s="21"/>
      <c r="BU28" s="21"/>
      <c r="BV28" s="20"/>
      <c r="BW28" s="21"/>
      <c r="BX28" s="21"/>
      <c r="BY28" s="20"/>
      <c r="BZ28" s="21"/>
      <c r="CA28" s="21"/>
      <c r="CB28" s="20"/>
      <c r="CC28" s="21"/>
      <c r="CD28" s="21"/>
      <c r="CE28" s="20"/>
      <c r="CF28" s="21"/>
      <c r="CG28" s="21"/>
      <c r="CH28" s="20"/>
      <c r="CI28" s="21"/>
      <c r="CJ28" s="21"/>
      <c r="CK28" s="20"/>
      <c r="CL28" s="21"/>
      <c r="CM28" s="21"/>
      <c r="CN28" s="20"/>
      <c r="CO28" s="21"/>
      <c r="CP28" s="21"/>
      <c r="CQ28" s="20"/>
      <c r="CR28" s="21"/>
      <c r="CS28" s="21"/>
      <c r="CT28" s="20"/>
      <c r="CU28" s="21"/>
      <c r="CV28" s="21"/>
      <c r="CW28" s="20"/>
      <c r="CX28" s="21"/>
      <c r="CY28" s="21"/>
      <c r="CZ28" s="20"/>
      <c r="DA28" s="21"/>
      <c r="DB28" s="21"/>
      <c r="DC28" s="8"/>
      <c r="DD28" s="8"/>
      <c r="DE28" s="20"/>
      <c r="DF28" s="21"/>
      <c r="DG28" s="21"/>
      <c r="DH28" s="20"/>
      <c r="DI28" s="21"/>
      <c r="DJ28" s="21"/>
      <c r="DK28" s="20"/>
      <c r="DL28" s="21"/>
      <c r="DM28" s="21"/>
      <c r="DN28" s="20"/>
      <c r="DO28" s="21"/>
      <c r="DP28" s="21"/>
      <c r="DQ28" s="20"/>
      <c r="DR28" s="21"/>
      <c r="DS28" s="21"/>
      <c r="DT28" s="20"/>
      <c r="DU28" s="21"/>
      <c r="DV28" s="21"/>
      <c r="DW28" s="20"/>
      <c r="DX28" s="21"/>
      <c r="DY28" s="21"/>
      <c r="DZ28" s="20"/>
      <c r="EA28" s="21"/>
      <c r="EB28" s="21"/>
      <c r="EC28" s="20"/>
      <c r="ED28" s="21"/>
      <c r="EE28" s="21"/>
      <c r="EF28" s="20"/>
      <c r="EG28" s="21"/>
      <c r="EH28" s="21"/>
      <c r="EI28" s="20"/>
      <c r="EJ28" s="21"/>
      <c r="EK28" s="21"/>
      <c r="EL28" s="20"/>
      <c r="EM28" s="21"/>
      <c r="EN28" s="21"/>
      <c r="EO28" s="21"/>
      <c r="EP28" s="21"/>
      <c r="EQ28" s="20"/>
      <c r="ER28" s="21"/>
      <c r="ES28" s="21"/>
      <c r="ET28" s="20"/>
      <c r="EU28" s="21"/>
      <c r="EV28" s="21"/>
      <c r="EW28" s="20"/>
      <c r="EX28" s="21"/>
      <c r="EY28" s="21"/>
      <c r="EZ28" s="20"/>
      <c r="FA28" s="21"/>
      <c r="FB28" s="21"/>
      <c r="FC28" s="20"/>
      <c r="FD28" s="21"/>
      <c r="FE28" s="21"/>
      <c r="FF28" s="20"/>
      <c r="FG28" s="21"/>
      <c r="FH28" s="21"/>
      <c r="FI28" s="20"/>
      <c r="FJ28" s="21"/>
      <c r="FK28" s="21"/>
      <c r="FL28" s="20"/>
      <c r="FM28" s="21"/>
      <c r="FN28" s="21"/>
      <c r="FO28" s="20"/>
      <c r="FP28" s="21"/>
      <c r="FQ28" s="21"/>
      <c r="FR28" s="59"/>
      <c r="FS28" s="59"/>
      <c r="FT28" s="59"/>
      <c r="FU28" s="59"/>
      <c r="FV28" s="59"/>
      <c r="FW28" s="59"/>
      <c r="FX28" s="59"/>
      <c r="FY28" s="59"/>
      <c r="FZ28" s="59"/>
    </row>
    <row r="29" spans="1:182" s="1" customFormat="1" ht="6" customHeight="1" hidden="1">
      <c r="A29" s="15"/>
      <c r="B29" s="20" t="s">
        <v>17</v>
      </c>
      <c r="C29" s="21">
        <v>2007.99</v>
      </c>
      <c r="D29" s="20" t="s">
        <v>17</v>
      </c>
      <c r="E29" s="21">
        <v>2007.99</v>
      </c>
      <c r="F29" s="20" t="s">
        <v>17</v>
      </c>
      <c r="G29" s="21">
        <v>2007.99</v>
      </c>
      <c r="H29" s="20" t="s">
        <v>17</v>
      </c>
      <c r="I29" s="21">
        <v>2007.99</v>
      </c>
      <c r="J29" s="20" t="s">
        <v>17</v>
      </c>
      <c r="K29" s="21">
        <v>2007.99</v>
      </c>
      <c r="L29" s="20" t="s">
        <v>17</v>
      </c>
      <c r="M29" s="21">
        <v>2007.99</v>
      </c>
      <c r="N29" s="20" t="s">
        <v>17</v>
      </c>
      <c r="O29" s="21">
        <v>2007.99</v>
      </c>
      <c r="P29" s="20" t="s">
        <v>17</v>
      </c>
      <c r="Q29" s="21">
        <v>2007.99</v>
      </c>
      <c r="R29" s="20" t="s">
        <v>17</v>
      </c>
      <c r="S29" s="22">
        <f t="shared" si="0"/>
        <v>16063.92</v>
      </c>
      <c r="T29" s="20"/>
      <c r="U29" s="21"/>
      <c r="V29" s="21"/>
      <c r="W29" s="20"/>
      <c r="X29" s="21"/>
      <c r="Y29" s="21"/>
      <c r="Z29" s="20"/>
      <c r="AA29" s="21"/>
      <c r="AB29" s="21"/>
      <c r="AC29" s="20"/>
      <c r="AD29" s="21"/>
      <c r="AE29" s="21"/>
      <c r="AF29" s="21"/>
      <c r="AG29" s="20"/>
      <c r="AH29" s="21"/>
      <c r="AI29" s="21"/>
      <c r="AJ29" s="20"/>
      <c r="AK29" s="21"/>
      <c r="AL29" s="21"/>
      <c r="AM29" s="20"/>
      <c r="AN29" s="21"/>
      <c r="AO29" s="21"/>
      <c r="AP29" s="20"/>
      <c r="AQ29" s="21"/>
      <c r="AR29" s="21"/>
      <c r="AS29" s="20"/>
      <c r="AT29" s="21"/>
      <c r="AU29" s="21"/>
      <c r="AV29" s="20"/>
      <c r="AW29" s="21"/>
      <c r="AX29" s="21"/>
      <c r="AY29" s="20"/>
      <c r="AZ29" s="21"/>
      <c r="BA29" s="21"/>
      <c r="BB29" s="20"/>
      <c r="BC29" s="21"/>
      <c r="BD29" s="21"/>
      <c r="BE29" s="20"/>
      <c r="BF29" s="21"/>
      <c r="BG29" s="21"/>
      <c r="BH29" s="20"/>
      <c r="BI29" s="21"/>
      <c r="BJ29" s="21"/>
      <c r="BK29" s="20" t="s">
        <v>225</v>
      </c>
      <c r="BL29" s="21"/>
      <c r="BM29" s="21">
        <v>29.97</v>
      </c>
      <c r="BN29" s="20"/>
      <c r="BO29" s="21"/>
      <c r="BP29" s="21"/>
      <c r="BQ29" s="8"/>
      <c r="BR29" s="8"/>
      <c r="BS29" s="20"/>
      <c r="BT29" s="21"/>
      <c r="BU29" s="21"/>
      <c r="BV29" s="20"/>
      <c r="BW29" s="21"/>
      <c r="BX29" s="21"/>
      <c r="BY29" s="20"/>
      <c r="BZ29" s="21"/>
      <c r="CA29" s="21"/>
      <c r="CB29" s="20"/>
      <c r="CC29" s="21"/>
      <c r="CD29" s="21"/>
      <c r="CE29" s="20"/>
      <c r="CF29" s="21"/>
      <c r="CG29" s="21"/>
      <c r="CH29" s="20"/>
      <c r="CI29" s="21"/>
      <c r="CJ29" s="21"/>
      <c r="CK29" s="20"/>
      <c r="CL29" s="21"/>
      <c r="CM29" s="21"/>
      <c r="CN29" s="20"/>
      <c r="CO29" s="21"/>
      <c r="CP29" s="21"/>
      <c r="CQ29" s="20"/>
      <c r="CR29" s="21"/>
      <c r="CS29" s="21"/>
      <c r="CT29" s="20"/>
      <c r="CU29" s="21"/>
      <c r="CV29" s="21"/>
      <c r="CW29" s="20"/>
      <c r="CX29" s="21"/>
      <c r="CY29" s="21"/>
      <c r="CZ29" s="20"/>
      <c r="DA29" s="21"/>
      <c r="DB29" s="21"/>
      <c r="DC29" s="8"/>
      <c r="DD29" s="8"/>
      <c r="DE29" s="20"/>
      <c r="DF29" s="21"/>
      <c r="DG29" s="21"/>
      <c r="DH29" s="20"/>
      <c r="DI29" s="21"/>
      <c r="DJ29" s="21"/>
      <c r="DK29" s="20"/>
      <c r="DL29" s="21"/>
      <c r="DM29" s="21"/>
      <c r="DN29" s="20"/>
      <c r="DO29" s="21"/>
      <c r="DP29" s="21"/>
      <c r="DQ29" s="20"/>
      <c r="DR29" s="21"/>
      <c r="DS29" s="21"/>
      <c r="DT29" s="20"/>
      <c r="DU29" s="21"/>
      <c r="DV29" s="21"/>
      <c r="DW29" s="20"/>
      <c r="DX29" s="21"/>
      <c r="DY29" s="21"/>
      <c r="DZ29" s="20"/>
      <c r="EA29" s="21"/>
      <c r="EB29" s="21"/>
      <c r="EC29" s="20"/>
      <c r="ED29" s="21"/>
      <c r="EE29" s="21"/>
      <c r="EF29" s="20"/>
      <c r="EG29" s="21"/>
      <c r="EH29" s="21"/>
      <c r="EI29" s="20"/>
      <c r="EJ29" s="21"/>
      <c r="EK29" s="21"/>
      <c r="EL29" s="20"/>
      <c r="EM29" s="21"/>
      <c r="EN29" s="21"/>
      <c r="EO29" s="21"/>
      <c r="EP29" s="21"/>
      <c r="EQ29" s="20"/>
      <c r="ER29" s="21"/>
      <c r="ES29" s="21"/>
      <c r="ET29" s="20"/>
      <c r="EU29" s="21"/>
      <c r="EV29" s="21"/>
      <c r="EW29" s="20"/>
      <c r="EX29" s="21"/>
      <c r="EY29" s="21"/>
      <c r="EZ29" s="20"/>
      <c r="FA29" s="21"/>
      <c r="FB29" s="21"/>
      <c r="FC29" s="20"/>
      <c r="FD29" s="21"/>
      <c r="FE29" s="21"/>
      <c r="FF29" s="20"/>
      <c r="FG29" s="21"/>
      <c r="FH29" s="21"/>
      <c r="FI29" s="20"/>
      <c r="FJ29" s="21"/>
      <c r="FK29" s="21"/>
      <c r="FL29" s="20"/>
      <c r="FM29" s="21"/>
      <c r="FN29" s="21"/>
      <c r="FO29" s="20"/>
      <c r="FP29" s="21"/>
      <c r="FQ29" s="21"/>
      <c r="FR29" s="59"/>
      <c r="FS29" s="59"/>
      <c r="FT29" s="59"/>
      <c r="FU29" s="59"/>
      <c r="FV29" s="59"/>
      <c r="FW29" s="59"/>
      <c r="FX29" s="59"/>
      <c r="FY29" s="59"/>
      <c r="FZ29" s="59"/>
    </row>
    <row r="30" spans="1:182" s="1" customFormat="1" ht="9" customHeight="1" hidden="1">
      <c r="A30" s="15"/>
      <c r="B30" s="20" t="s">
        <v>20</v>
      </c>
      <c r="C30" s="21">
        <v>1755.6</v>
      </c>
      <c r="D30" s="20" t="s">
        <v>20</v>
      </c>
      <c r="E30" s="21">
        <v>1755.6</v>
      </c>
      <c r="F30" s="20" t="s">
        <v>21</v>
      </c>
      <c r="G30" s="21">
        <v>1739.64</v>
      </c>
      <c r="H30" s="20" t="s">
        <v>22</v>
      </c>
      <c r="I30" s="21">
        <v>1723.68</v>
      </c>
      <c r="J30" s="20" t="s">
        <v>23</v>
      </c>
      <c r="K30" s="21">
        <v>1771.56</v>
      </c>
      <c r="L30" s="21" t="s">
        <v>25</v>
      </c>
      <c r="M30" s="21">
        <v>1787.52</v>
      </c>
      <c r="N30" s="21" t="s">
        <v>25</v>
      </c>
      <c r="O30" s="21">
        <v>1787.52</v>
      </c>
      <c r="P30" s="21" t="s">
        <v>21</v>
      </c>
      <c r="Q30" s="21">
        <v>1739.64</v>
      </c>
      <c r="R30" s="20" t="s">
        <v>20</v>
      </c>
      <c r="S30" s="22">
        <f t="shared" si="0"/>
        <v>14060.76</v>
      </c>
      <c r="T30" s="30"/>
      <c r="U30" s="21"/>
      <c r="V30" s="21"/>
      <c r="W30" s="30"/>
      <c r="X30" s="21"/>
      <c r="Y30" s="21"/>
      <c r="Z30" s="30"/>
      <c r="AA30" s="21"/>
      <c r="AB30" s="21"/>
      <c r="AC30" s="30"/>
      <c r="AD30" s="21"/>
      <c r="AE30" s="21"/>
      <c r="AF30" s="21"/>
      <c r="AG30" s="30"/>
      <c r="AH30" s="21"/>
      <c r="AI30" s="21"/>
      <c r="AJ30" s="30"/>
      <c r="AK30" s="21"/>
      <c r="AL30" s="21"/>
      <c r="AM30" s="30"/>
      <c r="AN30" s="21"/>
      <c r="AO30" s="21"/>
      <c r="AP30" s="30"/>
      <c r="AQ30" s="21"/>
      <c r="AR30" s="21"/>
      <c r="AS30" s="30"/>
      <c r="AT30" s="21"/>
      <c r="AU30" s="21"/>
      <c r="AV30" s="30"/>
      <c r="AW30" s="21"/>
      <c r="AX30" s="21"/>
      <c r="AY30" s="30"/>
      <c r="AZ30" s="21"/>
      <c r="BA30" s="21"/>
      <c r="BB30" s="30"/>
      <c r="BC30" s="21"/>
      <c r="BD30" s="21"/>
      <c r="BE30" s="30"/>
      <c r="BF30" s="21"/>
      <c r="BG30" s="21"/>
      <c r="BH30" s="30"/>
      <c r="BI30" s="21"/>
      <c r="BJ30" s="21"/>
      <c r="BK30" s="20" t="s">
        <v>168</v>
      </c>
      <c r="BL30" s="21"/>
      <c r="BM30" s="21">
        <v>89.91</v>
      </c>
      <c r="BN30" s="30"/>
      <c r="BO30" s="21"/>
      <c r="BP30" s="21"/>
      <c r="BQ30" s="8"/>
      <c r="BR30" s="8"/>
      <c r="BS30" s="30"/>
      <c r="BT30" s="21"/>
      <c r="BU30" s="21"/>
      <c r="BV30" s="30"/>
      <c r="BW30" s="21"/>
      <c r="BX30" s="21"/>
      <c r="BY30" s="30"/>
      <c r="BZ30" s="21"/>
      <c r="CA30" s="21"/>
      <c r="CB30" s="30"/>
      <c r="CC30" s="21"/>
      <c r="CD30" s="21"/>
      <c r="CE30" s="30"/>
      <c r="CF30" s="21"/>
      <c r="CG30" s="21"/>
      <c r="CH30" s="30"/>
      <c r="CI30" s="21"/>
      <c r="CJ30" s="21"/>
      <c r="CK30" s="30"/>
      <c r="CL30" s="21"/>
      <c r="CM30" s="21"/>
      <c r="CN30" s="30"/>
      <c r="CO30" s="21"/>
      <c r="CP30" s="21"/>
      <c r="CQ30" s="30"/>
      <c r="CR30" s="21"/>
      <c r="CS30" s="21"/>
      <c r="CT30" s="30"/>
      <c r="CU30" s="21"/>
      <c r="CV30" s="21"/>
      <c r="CW30" s="30"/>
      <c r="CX30" s="21"/>
      <c r="CY30" s="21"/>
      <c r="CZ30" s="30"/>
      <c r="DA30" s="21"/>
      <c r="DB30" s="21"/>
      <c r="DC30" s="8"/>
      <c r="DD30" s="8"/>
      <c r="DE30" s="30"/>
      <c r="DF30" s="21"/>
      <c r="DG30" s="21"/>
      <c r="DH30" s="30"/>
      <c r="DI30" s="21"/>
      <c r="DJ30" s="21"/>
      <c r="DK30" s="30"/>
      <c r="DL30" s="21"/>
      <c r="DM30" s="21"/>
      <c r="DN30" s="30"/>
      <c r="DO30" s="21"/>
      <c r="DP30" s="21"/>
      <c r="DQ30" s="30"/>
      <c r="DR30" s="21"/>
      <c r="DS30" s="21"/>
      <c r="DT30" s="30"/>
      <c r="DU30" s="21"/>
      <c r="DV30" s="21"/>
      <c r="DW30" s="30"/>
      <c r="DX30" s="21"/>
      <c r="DY30" s="21"/>
      <c r="DZ30" s="30"/>
      <c r="EA30" s="21"/>
      <c r="EB30" s="21"/>
      <c r="EC30" s="30"/>
      <c r="ED30" s="21"/>
      <c r="EE30" s="21"/>
      <c r="EF30" s="30"/>
      <c r="EG30" s="21"/>
      <c r="EH30" s="21"/>
      <c r="EI30" s="30"/>
      <c r="EJ30" s="21"/>
      <c r="EK30" s="21"/>
      <c r="EL30" s="30"/>
      <c r="EM30" s="21"/>
      <c r="EN30" s="21"/>
      <c r="EO30" s="21"/>
      <c r="EP30" s="21"/>
      <c r="EQ30" s="30"/>
      <c r="ER30" s="21"/>
      <c r="ES30" s="21"/>
      <c r="ET30" s="30"/>
      <c r="EU30" s="21"/>
      <c r="EV30" s="21"/>
      <c r="EW30" s="30"/>
      <c r="EX30" s="21"/>
      <c r="EY30" s="21"/>
      <c r="EZ30" s="30"/>
      <c r="FA30" s="21"/>
      <c r="FB30" s="21"/>
      <c r="FC30" s="30"/>
      <c r="FD30" s="21"/>
      <c r="FE30" s="21"/>
      <c r="FF30" s="30"/>
      <c r="FG30" s="21"/>
      <c r="FH30" s="21"/>
      <c r="FI30" s="30"/>
      <c r="FJ30" s="21"/>
      <c r="FK30" s="21"/>
      <c r="FL30" s="30"/>
      <c r="FM30" s="21"/>
      <c r="FN30" s="21"/>
      <c r="FO30" s="30"/>
      <c r="FP30" s="21"/>
      <c r="FQ30" s="21"/>
      <c r="FR30" s="59"/>
      <c r="FS30" s="59"/>
      <c r="FT30" s="59"/>
      <c r="FU30" s="59"/>
      <c r="FV30" s="59"/>
      <c r="FW30" s="59"/>
      <c r="FX30" s="59"/>
      <c r="FY30" s="59"/>
      <c r="FZ30" s="59"/>
    </row>
    <row r="31" spans="1:182" ht="41.25" customHeight="1">
      <c r="A31" s="17"/>
      <c r="B31" s="122" t="s">
        <v>7</v>
      </c>
      <c r="C31" s="122"/>
      <c r="D31" s="122" t="s">
        <v>7</v>
      </c>
      <c r="E31" s="122"/>
      <c r="F31" s="122" t="s">
        <v>7</v>
      </c>
      <c r="G31" s="122"/>
      <c r="H31" s="122" t="s">
        <v>7</v>
      </c>
      <c r="I31" s="122"/>
      <c r="J31" s="122" t="s">
        <v>7</v>
      </c>
      <c r="K31" s="122"/>
      <c r="L31" s="122" t="s">
        <v>7</v>
      </c>
      <c r="M31" s="122"/>
      <c r="N31" s="122" t="s">
        <v>7</v>
      </c>
      <c r="O31" s="122"/>
      <c r="P31" s="122" t="s">
        <v>7</v>
      </c>
      <c r="Q31" s="122"/>
      <c r="R31" s="122" t="s">
        <v>7</v>
      </c>
      <c r="S31" s="122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 t="s">
        <v>428</v>
      </c>
      <c r="FD31" s="21" t="s">
        <v>429</v>
      </c>
      <c r="FE31" s="98">
        <v>855.57</v>
      </c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58"/>
      <c r="FS31" s="58"/>
      <c r="FT31" s="58"/>
      <c r="FU31" s="58"/>
      <c r="FV31" s="58"/>
      <c r="FW31" s="58"/>
      <c r="FX31" s="58"/>
      <c r="FY31" s="58"/>
      <c r="FZ31" s="58"/>
    </row>
    <row r="32" spans="1:182" ht="42" customHeight="1">
      <c r="A32" s="17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52"/>
      <c r="EP32" s="52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 t="s">
        <v>421</v>
      </c>
      <c r="FD32" s="21" t="s">
        <v>431</v>
      </c>
      <c r="FE32" s="98">
        <v>1109.42</v>
      </c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58"/>
      <c r="FS32" s="58"/>
      <c r="FT32" s="58"/>
      <c r="FU32" s="58"/>
      <c r="FV32" s="58"/>
      <c r="FW32" s="58"/>
      <c r="FX32" s="58"/>
      <c r="FY32" s="58"/>
      <c r="FZ32" s="58"/>
    </row>
    <row r="33" spans="1:182" ht="33" customHeight="1">
      <c r="A33" s="17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52"/>
      <c r="EP33" s="52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 t="s">
        <v>432</v>
      </c>
      <c r="FD33" s="21" t="s">
        <v>433</v>
      </c>
      <c r="FE33" s="98">
        <v>588.02</v>
      </c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58"/>
      <c r="FS33" s="58"/>
      <c r="FT33" s="58"/>
      <c r="FU33" s="58"/>
      <c r="FV33" s="58"/>
      <c r="FW33" s="58"/>
      <c r="FX33" s="58"/>
      <c r="FY33" s="58"/>
      <c r="FZ33" s="58"/>
    </row>
    <row r="34" spans="1:182" ht="21.75" customHeight="1">
      <c r="A34" s="20"/>
      <c r="B34" s="20"/>
      <c r="C34" s="21"/>
      <c r="D34" s="20"/>
      <c r="E34" s="21"/>
      <c r="F34" s="20" t="s">
        <v>18</v>
      </c>
      <c r="G34" s="21"/>
      <c r="H34" s="20"/>
      <c r="I34" s="21"/>
      <c r="J34" s="20" t="s">
        <v>19</v>
      </c>
      <c r="K34" s="21">
        <v>95.23</v>
      </c>
      <c r="L34" s="21"/>
      <c r="M34" s="21"/>
      <c r="N34" s="21"/>
      <c r="O34" s="21"/>
      <c r="P34" s="21"/>
      <c r="Q34" s="21"/>
      <c r="R34" s="32"/>
      <c r="S34" s="22">
        <f t="shared" si="0"/>
        <v>95.23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33" t="s">
        <v>221</v>
      </c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34" t="s">
        <v>222</v>
      </c>
      <c r="BR34" s="34" t="s">
        <v>223</v>
      </c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34" t="s">
        <v>310</v>
      </c>
      <c r="DD34" s="34" t="s">
        <v>311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34" t="s">
        <v>370</v>
      </c>
      <c r="EP34" s="34" t="s">
        <v>371</v>
      </c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 t="s">
        <v>430</v>
      </c>
      <c r="FD34" s="21" t="s">
        <v>427</v>
      </c>
      <c r="FE34" s="97">
        <v>935.09</v>
      </c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58"/>
      <c r="FS34" s="58"/>
      <c r="FT34" s="58"/>
      <c r="FU34" s="58"/>
      <c r="FV34" s="58"/>
      <c r="FW34" s="58"/>
      <c r="FX34" s="58"/>
      <c r="FY34" s="58"/>
      <c r="FZ34" s="58"/>
    </row>
    <row r="35" spans="1:182" ht="27.75" customHeight="1">
      <c r="A35" s="20"/>
      <c r="B35" s="20"/>
      <c r="C35" s="21"/>
      <c r="D35" s="20"/>
      <c r="E35" s="21"/>
      <c r="F35" s="20"/>
      <c r="G35" s="21"/>
      <c r="H35" s="20"/>
      <c r="I35" s="21"/>
      <c r="J35" s="20"/>
      <c r="K35" s="21"/>
      <c r="L35" s="21"/>
      <c r="M35" s="21"/>
      <c r="N35" s="21"/>
      <c r="O35" s="21"/>
      <c r="P35" s="21"/>
      <c r="Q35" s="21"/>
      <c r="R35" s="32"/>
      <c r="S35" s="22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33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34"/>
      <c r="BR35" s="34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34"/>
      <c r="DD35" s="34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34"/>
      <c r="EP35" s="34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 t="s">
        <v>452</v>
      </c>
      <c r="FD35" s="21" t="s">
        <v>453</v>
      </c>
      <c r="FE35" s="97">
        <v>14672.82</v>
      </c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58"/>
      <c r="FS35" s="58"/>
      <c r="FT35" s="58"/>
      <c r="FU35" s="58"/>
      <c r="FV35" s="58"/>
      <c r="FW35" s="58"/>
      <c r="FX35" s="58"/>
      <c r="FY35" s="58"/>
      <c r="FZ35" s="58"/>
    </row>
    <row r="36" spans="1:182" ht="29.25" customHeight="1">
      <c r="A36" s="20"/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1"/>
      <c r="M36" s="21"/>
      <c r="N36" s="21"/>
      <c r="O36" s="21"/>
      <c r="P36" s="21"/>
      <c r="Q36" s="21"/>
      <c r="R36" s="32"/>
      <c r="S36" s="22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3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/>
      <c r="BR36" s="34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34"/>
      <c r="DD36" s="34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34"/>
      <c r="EP36" s="34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 t="s">
        <v>15</v>
      </c>
      <c r="FD36" s="21" t="s">
        <v>465</v>
      </c>
      <c r="FE36" s="98">
        <v>2273.8</v>
      </c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58"/>
      <c r="FS36" s="58"/>
      <c r="FT36" s="58"/>
      <c r="FU36" s="58"/>
      <c r="FV36" s="58"/>
      <c r="FW36" s="58"/>
      <c r="FX36" s="58"/>
      <c r="FY36" s="58"/>
      <c r="FZ36" s="58"/>
    </row>
    <row r="37" spans="1:182" ht="18.75" customHeight="1">
      <c r="A37" s="20"/>
      <c r="B37" s="20"/>
      <c r="C37" s="21"/>
      <c r="D37" s="20"/>
      <c r="E37" s="21"/>
      <c r="F37" s="20"/>
      <c r="G37" s="21"/>
      <c r="H37" s="20"/>
      <c r="I37" s="21"/>
      <c r="J37" s="20"/>
      <c r="K37" s="21"/>
      <c r="L37" s="21"/>
      <c r="M37" s="21"/>
      <c r="N37" s="21"/>
      <c r="O37" s="21"/>
      <c r="P37" s="21"/>
      <c r="Q37" s="21"/>
      <c r="R37" s="32"/>
      <c r="S37" s="22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4"/>
      <c r="BR37" s="34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34"/>
      <c r="DD37" s="34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34"/>
      <c r="EP37" s="34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58"/>
      <c r="FS37" s="58"/>
      <c r="FT37" s="58"/>
      <c r="FU37" s="58"/>
      <c r="FV37" s="58"/>
      <c r="FW37" s="58"/>
      <c r="FX37" s="58"/>
      <c r="FY37" s="58"/>
      <c r="FZ37" s="58"/>
    </row>
    <row r="38" spans="1:182" ht="12.75">
      <c r="A38" s="15" t="s">
        <v>8</v>
      </c>
      <c r="B38" s="15"/>
      <c r="C38" s="16">
        <f>SUM(C5:C6)+C13+SUM(C26:C30)+C34</f>
        <v>17909.43</v>
      </c>
      <c r="D38" s="15"/>
      <c r="E38" s="16">
        <f>SUM(E5:E6)+E13+SUM(E26:E30)+E34</f>
        <v>17909.43</v>
      </c>
      <c r="F38" s="32"/>
      <c r="G38" s="16">
        <f>SUM(G5:G6)+G13+SUM(G26:G30)+G34</f>
        <v>17893.47</v>
      </c>
      <c r="H38" s="32"/>
      <c r="I38" s="16">
        <f>SUM(I5:I6)+I13+SUM(I26:I30)+I34</f>
        <v>17877.51</v>
      </c>
      <c r="J38" s="15"/>
      <c r="K38" s="16">
        <f>SUM(K5:K6)+K13+SUM(K26:K30)+K34</f>
        <v>18020.62</v>
      </c>
      <c r="L38" s="16"/>
      <c r="M38" s="16">
        <f>SUM(M5:M6)+M13+SUM(M26:M30)+M34</f>
        <v>17941.35</v>
      </c>
      <c r="N38" s="16"/>
      <c r="O38" s="16">
        <f>SUM(O5:O6)+O13+SUM(O26:O30)+O34</f>
        <v>17941.35</v>
      </c>
      <c r="P38" s="16"/>
      <c r="Q38" s="16">
        <f>SUM(Q5:Q6)+Q13+SUM(Q26:Q30)+Q34</f>
        <v>17893.47</v>
      </c>
      <c r="R38" s="32"/>
      <c r="S38" s="22">
        <f t="shared" si="0"/>
        <v>143386.63</v>
      </c>
      <c r="T38" s="21"/>
      <c r="U38" s="21"/>
      <c r="V38" s="21">
        <f>SUM(V5:V34)</f>
        <v>17474.440000000002</v>
      </c>
      <c r="W38" s="21">
        <f aca="true" t="shared" si="1" ref="W38:AL38">SUM(W5:W34)</f>
        <v>0</v>
      </c>
      <c r="X38" s="21">
        <f t="shared" si="1"/>
        <v>0</v>
      </c>
      <c r="Y38" s="21">
        <f t="shared" si="1"/>
        <v>16218</v>
      </c>
      <c r="Z38" s="21">
        <f t="shared" si="1"/>
        <v>0</v>
      </c>
      <c r="AA38" s="21">
        <f t="shared" si="1"/>
        <v>0</v>
      </c>
      <c r="AB38" s="21">
        <f t="shared" si="1"/>
        <v>16185.77</v>
      </c>
      <c r="AC38" s="21">
        <f t="shared" si="1"/>
        <v>0</v>
      </c>
      <c r="AD38" s="21">
        <f t="shared" si="1"/>
        <v>0</v>
      </c>
      <c r="AE38" s="21">
        <f t="shared" si="1"/>
        <v>17507.04</v>
      </c>
      <c r="AF38" s="25">
        <f>S38+V38+Y38+AB38+AE38</f>
        <v>210771.88</v>
      </c>
      <c r="AG38" s="21">
        <f t="shared" si="1"/>
        <v>0</v>
      </c>
      <c r="AH38" s="21">
        <f t="shared" si="1"/>
        <v>0</v>
      </c>
      <c r="AI38" s="21">
        <f t="shared" si="1"/>
        <v>21396.49</v>
      </c>
      <c r="AJ38" s="21">
        <f t="shared" si="1"/>
        <v>0</v>
      </c>
      <c r="AK38" s="21">
        <f t="shared" si="1"/>
        <v>0</v>
      </c>
      <c r="AL38" s="21">
        <f t="shared" si="1"/>
        <v>33692.770000000004</v>
      </c>
      <c r="AM38" s="21"/>
      <c r="AN38" s="21"/>
      <c r="AO38" s="21">
        <f>SUM(AO5:AO34)</f>
        <v>70624.34000000001</v>
      </c>
      <c r="AP38" s="21">
        <f aca="true" t="shared" si="2" ref="AP38:AU38">SUM(AP5:AP34)</f>
        <v>0</v>
      </c>
      <c r="AQ38" s="21">
        <f t="shared" si="2"/>
        <v>0</v>
      </c>
      <c r="AR38" s="21">
        <f t="shared" si="2"/>
        <v>17395.940000000002</v>
      </c>
      <c r="AS38" s="21">
        <f t="shared" si="2"/>
        <v>0</v>
      </c>
      <c r="AT38" s="21">
        <f t="shared" si="2"/>
        <v>0</v>
      </c>
      <c r="AU38" s="21">
        <f t="shared" si="2"/>
        <v>19026.410000000003</v>
      </c>
      <c r="AV38" s="21"/>
      <c r="AW38" s="21"/>
      <c r="AX38" s="21">
        <f>SUM(AX5:AX34)</f>
        <v>19021.180000000004</v>
      </c>
      <c r="AY38" s="21">
        <f aca="true" t="shared" si="3" ref="AY38:BD38">SUM(AY5:AY34)</f>
        <v>0</v>
      </c>
      <c r="AZ38" s="21">
        <f t="shared" si="3"/>
        <v>0</v>
      </c>
      <c r="BA38" s="21">
        <f t="shared" si="3"/>
        <v>20313.94</v>
      </c>
      <c r="BB38" s="21">
        <f t="shared" si="3"/>
        <v>0</v>
      </c>
      <c r="BC38" s="21">
        <f t="shared" si="3"/>
        <v>0</v>
      </c>
      <c r="BD38" s="21">
        <f t="shared" si="3"/>
        <v>31401.629999999997</v>
      </c>
      <c r="BE38" s="21">
        <f aca="true" t="shared" si="4" ref="BE38:BM38">SUM(BE5:BE34)</f>
        <v>0</v>
      </c>
      <c r="BF38" s="21">
        <f t="shared" si="4"/>
        <v>0</v>
      </c>
      <c r="BG38" s="21">
        <f t="shared" si="4"/>
        <v>17192.590000000004</v>
      </c>
      <c r="BH38" s="21">
        <f t="shared" si="4"/>
        <v>0</v>
      </c>
      <c r="BI38" s="21">
        <f t="shared" si="4"/>
        <v>0</v>
      </c>
      <c r="BJ38" s="21">
        <f t="shared" si="4"/>
        <v>20505.14</v>
      </c>
      <c r="BK38" s="21">
        <f t="shared" si="4"/>
        <v>0</v>
      </c>
      <c r="BL38" s="21">
        <f t="shared" si="4"/>
        <v>0</v>
      </c>
      <c r="BM38" s="21">
        <f t="shared" si="4"/>
        <v>23773.409999999996</v>
      </c>
      <c r="BN38" s="21">
        <f>SUM(BN5:BN34)</f>
        <v>0</v>
      </c>
      <c r="BO38" s="21">
        <f>SUM(BO5:BO34)</f>
        <v>0</v>
      </c>
      <c r="BP38" s="21">
        <f>SUM(BP5:BP34)</f>
        <v>21163.910000000007</v>
      </c>
      <c r="BQ38" s="25">
        <f>AI34:AI38+AL38+AO38+AR38+AU38+AX38+BA38+BD38+BG38+BJ38+BM38+BP38</f>
        <v>315507.75000000006</v>
      </c>
      <c r="BR38" s="25">
        <f>BQ38+AF38</f>
        <v>526279.6300000001</v>
      </c>
      <c r="BS38" s="21"/>
      <c r="BT38" s="21"/>
      <c r="BU38" s="21">
        <f>SUM(BU5:BU34)</f>
        <v>19500.210000000003</v>
      </c>
      <c r="BV38" s="21"/>
      <c r="BW38" s="21"/>
      <c r="BX38" s="21">
        <f>SUM(BX5:BX34)</f>
        <v>19063.65</v>
      </c>
      <c r="BY38" s="21"/>
      <c r="BZ38" s="21"/>
      <c r="CA38" s="21">
        <f>SUM(CA5:CA34)</f>
        <v>27368.370000000003</v>
      </c>
      <c r="CB38" s="21"/>
      <c r="CC38" s="21"/>
      <c r="CD38" s="21">
        <f>SUM(CD5:CD34)</f>
        <v>76677.13000000002</v>
      </c>
      <c r="CE38" s="21"/>
      <c r="CF38" s="21"/>
      <c r="CG38" s="21">
        <f>SUM(CG5:CG34)</f>
        <v>28888.33</v>
      </c>
      <c r="CH38" s="21"/>
      <c r="CI38" s="21"/>
      <c r="CJ38" s="21">
        <f>SUM(CJ5:CJ34)</f>
        <v>23736.58</v>
      </c>
      <c r="CK38" s="21"/>
      <c r="CL38" s="21"/>
      <c r="CM38" s="21">
        <f>SUM(CM5:CM34)</f>
        <v>83593.73999999999</v>
      </c>
      <c r="CN38" s="21"/>
      <c r="CO38" s="21"/>
      <c r="CP38" s="21">
        <f>SUM(CP5:CP34)</f>
        <v>60506.399999999994</v>
      </c>
      <c r="CQ38" s="21"/>
      <c r="CR38" s="21"/>
      <c r="CS38" s="21">
        <f>SUM(CS5:CS34)</f>
        <v>57689.26</v>
      </c>
      <c r="CT38" s="21"/>
      <c r="CU38" s="21"/>
      <c r="CV38" s="21">
        <f>SUM(CV5:CV34)</f>
        <v>22757.450000000004</v>
      </c>
      <c r="CW38" s="21"/>
      <c r="CX38" s="21"/>
      <c r="CY38" s="21">
        <f>SUM(CY5:CY34)</f>
        <v>22452.9</v>
      </c>
      <c r="CZ38" s="21"/>
      <c r="DA38" s="21"/>
      <c r="DB38" s="21">
        <f>SUM(DB5:DB34)</f>
        <v>19171.04</v>
      </c>
      <c r="DC38" s="8">
        <f>DB38+CY38+CV38+CS38+CP38+CM38+CJ38+CG38+CD38+CA38+BX38+BU38</f>
        <v>461405.06000000006</v>
      </c>
      <c r="DD38" s="9">
        <f>DC38+BR38</f>
        <v>987684.6900000002</v>
      </c>
      <c r="DE38" s="21"/>
      <c r="DF38" s="21"/>
      <c r="DG38" s="21">
        <f>SUM(DG5:DG34)</f>
        <v>27160.729999999996</v>
      </c>
      <c r="DH38" s="21"/>
      <c r="DI38" s="21"/>
      <c r="DJ38" s="21">
        <f>SUM(DJ5:DJ34)</f>
        <v>24993.230000000003</v>
      </c>
      <c r="DK38" s="21"/>
      <c r="DL38" s="21"/>
      <c r="DM38" s="21">
        <f>SUM(DM5:DM34)</f>
        <v>19857.510000000002</v>
      </c>
      <c r="DN38" s="21"/>
      <c r="DO38" s="21"/>
      <c r="DP38" s="21">
        <f>SUM(DP5:DP34)</f>
        <v>18748.64</v>
      </c>
      <c r="DQ38" s="21"/>
      <c r="DR38" s="21"/>
      <c r="DS38" s="21">
        <f>SUM(DS5:DS34)</f>
        <v>21359.729999999996</v>
      </c>
      <c r="DT38" s="21"/>
      <c r="DU38" s="21"/>
      <c r="DV38" s="21">
        <f>SUM(DV5:DV34)</f>
        <v>19790.34</v>
      </c>
      <c r="DW38" s="21"/>
      <c r="DX38" s="21"/>
      <c r="DY38" s="21">
        <f>SUM(DY5:DY34)</f>
        <v>18447.559999999998</v>
      </c>
      <c r="DZ38" s="21"/>
      <c r="EA38" s="21"/>
      <c r="EB38" s="21">
        <f>SUM(EB5:EB34)</f>
        <v>20844.239999999998</v>
      </c>
      <c r="EC38" s="21"/>
      <c r="ED38" s="21"/>
      <c r="EE38" s="21">
        <f>SUM(EE5:EE34)</f>
        <v>18447.559999999998</v>
      </c>
      <c r="EF38" s="21"/>
      <c r="EG38" s="21"/>
      <c r="EH38" s="21">
        <f>SUM(EH5:EH34)</f>
        <v>22519.69</v>
      </c>
      <c r="EI38" s="21"/>
      <c r="EJ38" s="21"/>
      <c r="EK38" s="21">
        <f>SUM(EK5:EK34)</f>
        <v>19167.41</v>
      </c>
      <c r="EL38" s="21"/>
      <c r="EM38" s="21"/>
      <c r="EN38" s="21">
        <f>SUM(EN5:EN34)</f>
        <v>19458.07</v>
      </c>
      <c r="EO38" s="21">
        <f>SUM(EO5:EO34)</f>
        <v>0</v>
      </c>
      <c r="EP38" s="21">
        <f>SUM(EP5:EP34)</f>
        <v>0</v>
      </c>
      <c r="EQ38" s="21"/>
      <c r="ER38" s="21"/>
      <c r="ES38" s="21">
        <f>SUM(ES5:ES34)</f>
        <v>25843.34</v>
      </c>
      <c r="ET38" s="21"/>
      <c r="EU38" s="21"/>
      <c r="EV38" s="21">
        <f>SUM(EV5:EV34)</f>
        <v>20318.670000000002</v>
      </c>
      <c r="EW38" s="21"/>
      <c r="EX38" s="21"/>
      <c r="EY38" s="21">
        <f>SUM(EY5:EY34)</f>
        <v>241534.66</v>
      </c>
      <c r="EZ38" s="21"/>
      <c r="FA38" s="21"/>
      <c r="FB38" s="21">
        <f>SUM(FB5:FB34)</f>
        <v>37450.17</v>
      </c>
      <c r="FC38" s="21"/>
      <c r="FD38" s="21"/>
      <c r="FE38" s="21">
        <f>SUM(FE5:FE36)</f>
        <v>44079.69</v>
      </c>
      <c r="FF38" s="21"/>
      <c r="FG38" s="21"/>
      <c r="FH38" s="21">
        <f>SUM(FH5:FH34)</f>
        <v>20318.670000000002</v>
      </c>
      <c r="FI38" s="21"/>
      <c r="FJ38" s="21"/>
      <c r="FK38" s="21">
        <f>SUM(FK5:FK34)</f>
        <v>20318.670000000002</v>
      </c>
      <c r="FL38" s="21"/>
      <c r="FM38" s="21"/>
      <c r="FN38" s="21">
        <f>SUM(FN5:FN34)</f>
        <v>20318.670000000002</v>
      </c>
      <c r="FO38" s="21"/>
      <c r="FP38" s="21"/>
      <c r="FQ38" s="21">
        <f>SUM(FQ5:FQ34)</f>
        <v>21771.070000000003</v>
      </c>
      <c r="FR38" s="58"/>
      <c r="FS38" s="58"/>
      <c r="FT38" s="21">
        <f>SUM(FT5:FT34)</f>
        <v>25077.350000000002</v>
      </c>
      <c r="FU38" s="58"/>
      <c r="FV38" s="58"/>
      <c r="FW38" s="21">
        <f>SUM(FW5:FW34)</f>
        <v>20318.670000000002</v>
      </c>
      <c r="FX38" s="58"/>
      <c r="FY38" s="58"/>
      <c r="FZ38" s="21">
        <f>SUM(FZ5:FZ34)</f>
        <v>109594.81000000001</v>
      </c>
    </row>
    <row r="39" spans="1:183" s="2" customFormat="1" ht="57" customHeight="1">
      <c r="A39" s="100" t="s">
        <v>54</v>
      </c>
      <c r="B39" s="35" t="s">
        <v>41</v>
      </c>
      <c r="C39" s="36"/>
      <c r="D39" s="36"/>
      <c r="E39" s="36"/>
      <c r="F39" s="35"/>
      <c r="G39" s="36"/>
      <c r="H39" s="36"/>
      <c r="I39" s="36"/>
      <c r="J39" s="35"/>
      <c r="K39" s="36"/>
      <c r="L39" s="36"/>
      <c r="M39" s="36"/>
      <c r="N39" s="35"/>
      <c r="O39" s="36"/>
      <c r="P39" s="36"/>
      <c r="Q39" s="36"/>
      <c r="R39" s="35" t="s">
        <v>42</v>
      </c>
      <c r="S39" s="36"/>
      <c r="T39" s="122"/>
      <c r="U39" s="122"/>
      <c r="V39" s="8"/>
      <c r="W39" s="122"/>
      <c r="X39" s="122"/>
      <c r="Y39" s="8"/>
      <c r="Z39" s="122"/>
      <c r="AA39" s="122"/>
      <c r="AB39" s="8"/>
      <c r="AC39" s="122"/>
      <c r="AD39" s="122"/>
      <c r="AE39" s="9"/>
      <c r="AF39" s="25">
        <f aca="true" t="shared" si="5" ref="AF39:AF54">S39+V39+Y39+AB39+AE39</f>
        <v>0</v>
      </c>
      <c r="AG39" s="122"/>
      <c r="AH39" s="122"/>
      <c r="AI39" s="9"/>
      <c r="AJ39" s="122"/>
      <c r="AK39" s="122"/>
      <c r="AL39" s="9"/>
      <c r="AM39" s="122"/>
      <c r="AN39" s="122"/>
      <c r="AO39" s="9"/>
      <c r="AP39" s="122"/>
      <c r="AQ39" s="122"/>
      <c r="AR39" s="8"/>
      <c r="AS39" s="122"/>
      <c r="AT39" s="122"/>
      <c r="AU39" s="8"/>
      <c r="AV39" s="122"/>
      <c r="AW39" s="122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25">
        <f aca="true" t="shared" si="6" ref="BQ39:BQ54">AI38:AI39+AL39+AO39+AR39+AU39+AX39+BA39+BD39+BG39+BJ39+BM39+BP39</f>
        <v>0</v>
      </c>
      <c r="BR39" s="25">
        <f aca="true" t="shared" si="7" ref="BR39:BR54">BQ39+AF39</f>
        <v>0</v>
      </c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8">
        <f aca="true" t="shared" si="8" ref="DC39:DC54">DB39+CY39+CV39+CS39+CP39+CM39+CJ39+CG39+CD39+CA39+BX39+BU39</f>
        <v>0</v>
      </c>
      <c r="DD39" s="9">
        <f aca="true" t="shared" si="9" ref="DD39:DD54">DC39+BR39</f>
        <v>0</v>
      </c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60"/>
      <c r="FS39" s="60"/>
      <c r="FT39" s="37"/>
      <c r="FU39" s="60"/>
      <c r="FV39" s="60"/>
      <c r="FW39" s="37"/>
      <c r="FX39" s="60"/>
      <c r="FY39" s="60"/>
      <c r="FZ39" s="37"/>
      <c r="GA39" s="99" t="s">
        <v>466</v>
      </c>
    </row>
    <row r="40" spans="1:183" s="3" customFormat="1" ht="25.5">
      <c r="A40" s="38" t="s">
        <v>43</v>
      </c>
      <c r="B40" s="15"/>
      <c r="C40" s="22">
        <f>C38-C30</f>
        <v>16153.83</v>
      </c>
      <c r="D40" s="22"/>
      <c r="E40" s="22">
        <f aca="true" t="shared" si="10" ref="E40:Q40">E38-E30</f>
        <v>16153.83</v>
      </c>
      <c r="F40" s="22"/>
      <c r="G40" s="22">
        <f t="shared" si="10"/>
        <v>16153.830000000002</v>
      </c>
      <c r="H40" s="22"/>
      <c r="I40" s="22">
        <f t="shared" si="10"/>
        <v>16153.829999999998</v>
      </c>
      <c r="J40" s="22"/>
      <c r="K40" s="22">
        <f t="shared" si="10"/>
        <v>16249.06</v>
      </c>
      <c r="L40" s="22"/>
      <c r="M40" s="22">
        <f t="shared" si="10"/>
        <v>16153.829999999998</v>
      </c>
      <c r="N40" s="22"/>
      <c r="O40" s="22">
        <f t="shared" si="10"/>
        <v>16153.829999999998</v>
      </c>
      <c r="P40" s="22"/>
      <c r="Q40" s="22">
        <f t="shared" si="10"/>
        <v>16153.830000000002</v>
      </c>
      <c r="R40" s="22"/>
      <c r="S40" s="22">
        <f>C40+E40+G40+I40+K40+M40+O40+Q40</f>
        <v>129325.87000000001</v>
      </c>
      <c r="T40" s="19"/>
      <c r="U40" s="19"/>
      <c r="V40" s="37">
        <f>V38</f>
        <v>17474.440000000002</v>
      </c>
      <c r="W40" s="37">
        <f aca="true" t="shared" si="11" ref="W40:AL40">W38</f>
        <v>0</v>
      </c>
      <c r="X40" s="37">
        <f t="shared" si="11"/>
        <v>0</v>
      </c>
      <c r="Y40" s="37">
        <f t="shared" si="11"/>
        <v>16218</v>
      </c>
      <c r="Z40" s="37">
        <f t="shared" si="11"/>
        <v>0</v>
      </c>
      <c r="AA40" s="37">
        <f t="shared" si="11"/>
        <v>0</v>
      </c>
      <c r="AB40" s="37">
        <f t="shared" si="11"/>
        <v>16185.77</v>
      </c>
      <c r="AC40" s="37">
        <f t="shared" si="11"/>
        <v>0</v>
      </c>
      <c r="AD40" s="37">
        <f t="shared" si="11"/>
        <v>0</v>
      </c>
      <c r="AE40" s="37">
        <f t="shared" si="11"/>
        <v>17507.04</v>
      </c>
      <c r="AF40" s="25">
        <f t="shared" si="5"/>
        <v>196711.12</v>
      </c>
      <c r="AG40" s="37">
        <f t="shared" si="11"/>
        <v>0</v>
      </c>
      <c r="AH40" s="37">
        <f t="shared" si="11"/>
        <v>0</v>
      </c>
      <c r="AI40" s="37">
        <f t="shared" si="11"/>
        <v>21396.49</v>
      </c>
      <c r="AJ40" s="37">
        <f t="shared" si="11"/>
        <v>0</v>
      </c>
      <c r="AK40" s="37">
        <f t="shared" si="11"/>
        <v>0</v>
      </c>
      <c r="AL40" s="37">
        <f t="shared" si="11"/>
        <v>33692.770000000004</v>
      </c>
      <c r="AM40" s="37"/>
      <c r="AN40" s="37"/>
      <c r="AO40" s="37">
        <f>AO38</f>
        <v>70624.34000000001</v>
      </c>
      <c r="AP40" s="37">
        <f aca="true" t="shared" si="12" ref="AP40:AU40">AP38</f>
        <v>0</v>
      </c>
      <c r="AQ40" s="37">
        <f t="shared" si="12"/>
        <v>0</v>
      </c>
      <c r="AR40" s="37">
        <f t="shared" si="12"/>
        <v>17395.940000000002</v>
      </c>
      <c r="AS40" s="37">
        <f t="shared" si="12"/>
        <v>0</v>
      </c>
      <c r="AT40" s="37">
        <f t="shared" si="12"/>
        <v>0</v>
      </c>
      <c r="AU40" s="37">
        <f t="shared" si="12"/>
        <v>19026.410000000003</v>
      </c>
      <c r="AV40" s="37"/>
      <c r="AW40" s="37"/>
      <c r="AX40" s="37">
        <f>AX38</f>
        <v>19021.180000000004</v>
      </c>
      <c r="AY40" s="37">
        <f aca="true" t="shared" si="13" ref="AY40:BD40">AY38</f>
        <v>0</v>
      </c>
      <c r="AZ40" s="37">
        <f t="shared" si="13"/>
        <v>0</v>
      </c>
      <c r="BA40" s="37">
        <f t="shared" si="13"/>
        <v>20313.94</v>
      </c>
      <c r="BB40" s="37">
        <f t="shared" si="13"/>
        <v>0</v>
      </c>
      <c r="BC40" s="37">
        <f t="shared" si="13"/>
        <v>0</v>
      </c>
      <c r="BD40" s="37">
        <f t="shared" si="13"/>
        <v>31401.629999999997</v>
      </c>
      <c r="BE40" s="37">
        <f aca="true" t="shared" si="14" ref="BE40:BM40">BE38</f>
        <v>0</v>
      </c>
      <c r="BF40" s="37">
        <f t="shared" si="14"/>
        <v>0</v>
      </c>
      <c r="BG40" s="37">
        <f t="shared" si="14"/>
        <v>17192.590000000004</v>
      </c>
      <c r="BH40" s="37">
        <f t="shared" si="14"/>
        <v>0</v>
      </c>
      <c r="BI40" s="37">
        <f t="shared" si="14"/>
        <v>0</v>
      </c>
      <c r="BJ40" s="37">
        <f t="shared" si="14"/>
        <v>20505.14</v>
      </c>
      <c r="BK40" s="37">
        <f t="shared" si="14"/>
        <v>0</v>
      </c>
      <c r="BL40" s="37">
        <f t="shared" si="14"/>
        <v>0</v>
      </c>
      <c r="BM40" s="37">
        <f t="shared" si="14"/>
        <v>23773.409999999996</v>
      </c>
      <c r="BN40" s="37">
        <f>BN38</f>
        <v>0</v>
      </c>
      <c r="BO40" s="37">
        <f>BO38</f>
        <v>0</v>
      </c>
      <c r="BP40" s="37">
        <f>BP38</f>
        <v>21163.910000000007</v>
      </c>
      <c r="BQ40" s="25">
        <f t="shared" si="6"/>
        <v>315507.75000000006</v>
      </c>
      <c r="BR40" s="25">
        <f t="shared" si="7"/>
        <v>512218.87000000005</v>
      </c>
      <c r="BS40" s="37"/>
      <c r="BT40" s="37"/>
      <c r="BU40" s="37">
        <f>BU38</f>
        <v>19500.210000000003</v>
      </c>
      <c r="BV40" s="37"/>
      <c r="BW40" s="37"/>
      <c r="BX40" s="37">
        <f>BX38</f>
        <v>19063.65</v>
      </c>
      <c r="BY40" s="37"/>
      <c r="BZ40" s="37"/>
      <c r="CA40" s="37">
        <f>CA38</f>
        <v>27368.370000000003</v>
      </c>
      <c r="CB40" s="37"/>
      <c r="CC40" s="37"/>
      <c r="CD40" s="37">
        <f>CD38</f>
        <v>76677.13000000002</v>
      </c>
      <c r="CE40" s="37"/>
      <c r="CF40" s="37"/>
      <c r="CG40" s="37">
        <f>CG38</f>
        <v>28888.33</v>
      </c>
      <c r="CH40" s="37"/>
      <c r="CI40" s="37"/>
      <c r="CJ40" s="37">
        <f>CJ38</f>
        <v>23736.58</v>
      </c>
      <c r="CK40" s="37"/>
      <c r="CL40" s="37"/>
      <c r="CM40" s="37">
        <f>CM38</f>
        <v>83593.73999999999</v>
      </c>
      <c r="CN40" s="37"/>
      <c r="CO40" s="37"/>
      <c r="CP40" s="37">
        <f>CP38</f>
        <v>60506.399999999994</v>
      </c>
      <c r="CQ40" s="37"/>
      <c r="CR40" s="37"/>
      <c r="CS40" s="37">
        <f>CS38</f>
        <v>57689.26</v>
      </c>
      <c r="CT40" s="37"/>
      <c r="CU40" s="37"/>
      <c r="CV40" s="37">
        <f>CV38</f>
        <v>22757.450000000004</v>
      </c>
      <c r="CW40" s="37"/>
      <c r="CX40" s="37"/>
      <c r="CY40" s="37">
        <f>CY38</f>
        <v>22452.9</v>
      </c>
      <c r="CZ40" s="37"/>
      <c r="DA40" s="37"/>
      <c r="DB40" s="37">
        <f>DB38</f>
        <v>19171.04</v>
      </c>
      <c r="DC40" s="8">
        <f t="shared" si="8"/>
        <v>461405.06000000006</v>
      </c>
      <c r="DD40" s="9">
        <f t="shared" si="9"/>
        <v>973623.9300000002</v>
      </c>
      <c r="DE40" s="37"/>
      <c r="DF40" s="37"/>
      <c r="DG40" s="37">
        <f>DG38</f>
        <v>27160.729999999996</v>
      </c>
      <c r="DH40" s="37"/>
      <c r="DI40" s="37"/>
      <c r="DJ40" s="37">
        <f>DJ38</f>
        <v>24993.230000000003</v>
      </c>
      <c r="DK40" s="37"/>
      <c r="DL40" s="37"/>
      <c r="DM40" s="37">
        <f>DM38</f>
        <v>19857.510000000002</v>
      </c>
      <c r="DN40" s="37"/>
      <c r="DO40" s="37"/>
      <c r="DP40" s="37">
        <f>DP38</f>
        <v>18748.64</v>
      </c>
      <c r="DQ40" s="37"/>
      <c r="DR40" s="37"/>
      <c r="DS40" s="37">
        <f>DS38</f>
        <v>21359.729999999996</v>
      </c>
      <c r="DT40" s="37"/>
      <c r="DU40" s="37"/>
      <c r="DV40" s="37">
        <f>DV38</f>
        <v>19790.34</v>
      </c>
      <c r="DW40" s="37"/>
      <c r="DX40" s="37"/>
      <c r="DY40" s="37">
        <f>DY38</f>
        <v>18447.559999999998</v>
      </c>
      <c r="DZ40" s="37"/>
      <c r="EA40" s="37"/>
      <c r="EB40" s="37">
        <f>EB38</f>
        <v>20844.239999999998</v>
      </c>
      <c r="EC40" s="37"/>
      <c r="ED40" s="37"/>
      <c r="EE40" s="37">
        <f>EE38</f>
        <v>18447.559999999998</v>
      </c>
      <c r="EF40" s="37"/>
      <c r="EG40" s="37"/>
      <c r="EH40" s="37">
        <f>EH38</f>
        <v>22519.69</v>
      </c>
      <c r="EI40" s="37"/>
      <c r="EJ40" s="37"/>
      <c r="EK40" s="37">
        <f>EK38</f>
        <v>19167.41</v>
      </c>
      <c r="EL40" s="37"/>
      <c r="EM40" s="37"/>
      <c r="EN40" s="37">
        <f>EN38</f>
        <v>19458.07</v>
      </c>
      <c r="EO40" s="37">
        <f>EO38</f>
        <v>0</v>
      </c>
      <c r="EP40" s="37">
        <f>EP38</f>
        <v>0</v>
      </c>
      <c r="EQ40" s="37"/>
      <c r="ER40" s="37"/>
      <c r="ES40" s="37">
        <f>ES38</f>
        <v>25843.34</v>
      </c>
      <c r="ET40" s="37"/>
      <c r="EU40" s="37"/>
      <c r="EV40" s="37">
        <f>EV38</f>
        <v>20318.670000000002</v>
      </c>
      <c r="EW40" s="37"/>
      <c r="EX40" s="37"/>
      <c r="EY40" s="37">
        <f>EY38</f>
        <v>241534.66</v>
      </c>
      <c r="EZ40" s="37"/>
      <c r="FA40" s="37"/>
      <c r="FB40" s="37">
        <f>FB38</f>
        <v>37450.17</v>
      </c>
      <c r="FC40" s="37"/>
      <c r="FD40" s="37"/>
      <c r="FE40" s="37">
        <f>FE38</f>
        <v>44079.69</v>
      </c>
      <c r="FF40" s="37"/>
      <c r="FG40" s="37"/>
      <c r="FH40" s="37">
        <f>FH38</f>
        <v>20318.670000000002</v>
      </c>
      <c r="FI40" s="37"/>
      <c r="FJ40" s="37"/>
      <c r="FK40" s="37">
        <f>FK38</f>
        <v>20318.670000000002</v>
      </c>
      <c r="FL40" s="37"/>
      <c r="FM40" s="37"/>
      <c r="FN40" s="37">
        <f>FN38</f>
        <v>20318.670000000002</v>
      </c>
      <c r="FO40" s="37"/>
      <c r="FP40" s="37"/>
      <c r="FQ40" s="37">
        <f>FQ38</f>
        <v>21771.070000000003</v>
      </c>
      <c r="FR40" s="61"/>
      <c r="FS40" s="61"/>
      <c r="FT40" s="37">
        <f>FT38</f>
        <v>25077.350000000002</v>
      </c>
      <c r="FU40" s="61"/>
      <c r="FV40" s="61"/>
      <c r="FW40" s="37">
        <f>FW38</f>
        <v>20318.670000000002</v>
      </c>
      <c r="FX40" s="61"/>
      <c r="FY40" s="61"/>
      <c r="FZ40" s="37">
        <f>FZ38</f>
        <v>109594.81000000001</v>
      </c>
      <c r="GA40" s="28">
        <f>SUM(ES40:FZ40)</f>
        <v>606944.44</v>
      </c>
    </row>
    <row r="41" spans="1:183" s="82" customFormat="1" ht="14.25" customHeight="1">
      <c r="A41" s="69" t="s">
        <v>44</v>
      </c>
      <c r="B41" s="70"/>
      <c r="C41" s="71">
        <v>23736.24</v>
      </c>
      <c r="D41" s="71"/>
      <c r="E41" s="71">
        <v>23736.24</v>
      </c>
      <c r="F41" s="71"/>
      <c r="G41" s="71">
        <v>23736.24</v>
      </c>
      <c r="H41" s="71"/>
      <c r="I41" s="71">
        <v>23736.24</v>
      </c>
      <c r="J41" s="72"/>
      <c r="K41" s="71">
        <v>23736.24</v>
      </c>
      <c r="L41" s="71"/>
      <c r="M41" s="71">
        <v>23736.24</v>
      </c>
      <c r="N41" s="72"/>
      <c r="O41" s="71">
        <v>23736.24</v>
      </c>
      <c r="P41" s="71"/>
      <c r="Q41" s="71">
        <v>23736.24</v>
      </c>
      <c r="R41" s="72"/>
      <c r="S41" s="73">
        <f>C41+E41+G41+I41+K41+M41+O41+Q41</f>
        <v>189889.91999999998</v>
      </c>
      <c r="T41" s="74"/>
      <c r="U41" s="74"/>
      <c r="V41" s="74">
        <v>23736.24</v>
      </c>
      <c r="W41" s="74"/>
      <c r="X41" s="74"/>
      <c r="Y41" s="74">
        <v>23736.24</v>
      </c>
      <c r="Z41" s="74"/>
      <c r="AA41" s="74"/>
      <c r="AB41" s="74">
        <v>23736.24</v>
      </c>
      <c r="AC41" s="74"/>
      <c r="AD41" s="74"/>
      <c r="AE41" s="75">
        <v>23736.24</v>
      </c>
      <c r="AF41" s="76">
        <f t="shared" si="5"/>
        <v>284834.87999999995</v>
      </c>
      <c r="AG41" s="74"/>
      <c r="AH41" s="74"/>
      <c r="AI41" s="75">
        <v>24485.53</v>
      </c>
      <c r="AJ41" s="74"/>
      <c r="AK41" s="74"/>
      <c r="AL41" s="75">
        <v>24485.53</v>
      </c>
      <c r="AM41" s="74"/>
      <c r="AN41" s="74"/>
      <c r="AO41" s="75">
        <v>24485.53</v>
      </c>
      <c r="AP41" s="77"/>
      <c r="AQ41" s="77"/>
      <c r="AR41" s="77">
        <v>24485.53</v>
      </c>
      <c r="AS41" s="77"/>
      <c r="AT41" s="77"/>
      <c r="AU41" s="77">
        <v>24485.53</v>
      </c>
      <c r="AV41" s="77"/>
      <c r="AW41" s="77"/>
      <c r="AX41" s="77">
        <v>24485.53</v>
      </c>
      <c r="AY41" s="77"/>
      <c r="AZ41" s="77"/>
      <c r="BA41" s="77">
        <v>24485.53</v>
      </c>
      <c r="BB41" s="77"/>
      <c r="BC41" s="77"/>
      <c r="BD41" s="77">
        <v>24485.53</v>
      </c>
      <c r="BE41" s="77"/>
      <c r="BF41" s="77"/>
      <c r="BG41" s="77">
        <v>24485.53</v>
      </c>
      <c r="BH41" s="77"/>
      <c r="BI41" s="77"/>
      <c r="BJ41" s="77">
        <v>24485.53</v>
      </c>
      <c r="BK41" s="77"/>
      <c r="BL41" s="77"/>
      <c r="BM41" s="77">
        <v>24485.53</v>
      </c>
      <c r="BN41" s="77"/>
      <c r="BO41" s="77"/>
      <c r="BP41" s="77">
        <v>24485.53</v>
      </c>
      <c r="BQ41" s="76">
        <f t="shared" si="6"/>
        <v>293826.36</v>
      </c>
      <c r="BR41" s="76">
        <f t="shared" si="7"/>
        <v>578661.24</v>
      </c>
      <c r="BS41" s="77"/>
      <c r="BT41" s="77"/>
      <c r="BU41" s="77">
        <v>34975.03</v>
      </c>
      <c r="BV41" s="77"/>
      <c r="BW41" s="77"/>
      <c r="BX41" s="77">
        <v>34975.03</v>
      </c>
      <c r="BY41" s="77"/>
      <c r="BZ41" s="77"/>
      <c r="CA41" s="77">
        <v>34975.03</v>
      </c>
      <c r="CB41" s="77"/>
      <c r="CC41" s="77"/>
      <c r="CD41" s="77">
        <v>34975.03</v>
      </c>
      <c r="CE41" s="77"/>
      <c r="CF41" s="77"/>
      <c r="CG41" s="77">
        <v>34975.03</v>
      </c>
      <c r="CH41" s="77"/>
      <c r="CI41" s="77"/>
      <c r="CJ41" s="77">
        <v>34975.03</v>
      </c>
      <c r="CK41" s="77"/>
      <c r="CL41" s="77"/>
      <c r="CM41" s="77">
        <v>34975.03</v>
      </c>
      <c r="CN41" s="77"/>
      <c r="CO41" s="77"/>
      <c r="CP41" s="77">
        <v>34975.03</v>
      </c>
      <c r="CQ41" s="77"/>
      <c r="CR41" s="77"/>
      <c r="CS41" s="77">
        <v>34975.03</v>
      </c>
      <c r="CT41" s="77"/>
      <c r="CU41" s="77"/>
      <c r="CV41" s="77">
        <v>34975.03</v>
      </c>
      <c r="CW41" s="77"/>
      <c r="CX41" s="77"/>
      <c r="CY41" s="77">
        <v>34975.03</v>
      </c>
      <c r="CZ41" s="77"/>
      <c r="DA41" s="77"/>
      <c r="DB41" s="77">
        <v>34975.03</v>
      </c>
      <c r="DC41" s="78">
        <f t="shared" si="8"/>
        <v>419700.3600000001</v>
      </c>
      <c r="DD41" s="79">
        <f t="shared" si="9"/>
        <v>998361.6000000001</v>
      </c>
      <c r="DE41" s="77"/>
      <c r="DF41" s="77"/>
      <c r="DG41" s="77">
        <v>41448.5</v>
      </c>
      <c r="DH41" s="77"/>
      <c r="DI41" s="77"/>
      <c r="DJ41" s="77">
        <v>41448.5</v>
      </c>
      <c r="DK41" s="77"/>
      <c r="DL41" s="77"/>
      <c r="DM41" s="77">
        <v>41448.5</v>
      </c>
      <c r="DN41" s="77"/>
      <c r="DO41" s="77"/>
      <c r="DP41" s="77">
        <v>41448.5</v>
      </c>
      <c r="DQ41" s="77"/>
      <c r="DR41" s="77"/>
      <c r="DS41" s="77">
        <v>41448.5</v>
      </c>
      <c r="DT41" s="77"/>
      <c r="DU41" s="77"/>
      <c r="DV41" s="77">
        <v>41448.5</v>
      </c>
      <c r="DW41" s="77"/>
      <c r="DX41" s="77"/>
      <c r="DY41" s="77">
        <v>41448.5</v>
      </c>
      <c r="DZ41" s="77"/>
      <c r="EA41" s="77"/>
      <c r="EB41" s="77">
        <v>41448.5</v>
      </c>
      <c r="EC41" s="77"/>
      <c r="ED41" s="77"/>
      <c r="EE41" s="77">
        <v>41448.5</v>
      </c>
      <c r="EF41" s="77"/>
      <c r="EG41" s="77"/>
      <c r="EH41" s="77">
        <v>41448.5</v>
      </c>
      <c r="EI41" s="77"/>
      <c r="EJ41" s="77"/>
      <c r="EK41" s="77">
        <v>41448.5</v>
      </c>
      <c r="EL41" s="77"/>
      <c r="EM41" s="77"/>
      <c r="EN41" s="77">
        <v>41448.5</v>
      </c>
      <c r="EO41" s="77">
        <f>EN41+EK41+EH41+EE41+EB41+DY41+DV41+DS41+DP41+DM41+DJ41+DG41</f>
        <v>497382</v>
      </c>
      <c r="EP41" s="80">
        <f>EO41+DD41</f>
        <v>1495743.6</v>
      </c>
      <c r="EQ41" s="77"/>
      <c r="ER41" s="77"/>
      <c r="ES41" s="77">
        <v>35394.6</v>
      </c>
      <c r="ET41" s="77"/>
      <c r="EU41" s="77"/>
      <c r="EV41" s="77">
        <v>35394.6</v>
      </c>
      <c r="EW41" s="77"/>
      <c r="EX41" s="77"/>
      <c r="EY41" s="77">
        <v>35394.6</v>
      </c>
      <c r="EZ41" s="77"/>
      <c r="FA41" s="77"/>
      <c r="FB41" s="77">
        <v>35394.6</v>
      </c>
      <c r="FC41" s="77"/>
      <c r="FD41" s="77"/>
      <c r="FE41" s="77">
        <v>35394.6</v>
      </c>
      <c r="FF41" s="77"/>
      <c r="FG41" s="77"/>
      <c r="FH41" s="77">
        <v>35394.6</v>
      </c>
      <c r="FI41" s="77"/>
      <c r="FJ41" s="77"/>
      <c r="FK41" s="77">
        <v>35394.6</v>
      </c>
      <c r="FL41" s="77"/>
      <c r="FM41" s="77"/>
      <c r="FN41" s="77">
        <v>35394.6</v>
      </c>
      <c r="FO41" s="77"/>
      <c r="FP41" s="77"/>
      <c r="FQ41" s="77">
        <v>35394.6</v>
      </c>
      <c r="FR41" s="81"/>
      <c r="FS41" s="81"/>
      <c r="FT41" s="77">
        <v>35394.6</v>
      </c>
      <c r="FU41" s="81"/>
      <c r="FV41" s="81"/>
      <c r="FW41" s="77">
        <v>35394.6</v>
      </c>
      <c r="FX41" s="81"/>
      <c r="FY41" s="81"/>
      <c r="FZ41" s="77">
        <v>35394.6</v>
      </c>
      <c r="GA41" s="101">
        <f aca="true" t="shared" si="15" ref="GA41:GA54">SUM(ES41:FZ41)</f>
        <v>424735.1999999999</v>
      </c>
    </row>
    <row r="42" spans="1:183" s="82" customFormat="1" ht="14.25" customHeight="1">
      <c r="A42" s="69" t="s">
        <v>45</v>
      </c>
      <c r="B42" s="70"/>
      <c r="C42" s="71">
        <f>1671.06+22494.39</f>
        <v>24165.45</v>
      </c>
      <c r="D42" s="71"/>
      <c r="E42" s="71">
        <f>1717.05+23689.31</f>
        <v>25406.36</v>
      </c>
      <c r="F42" s="71"/>
      <c r="G42" s="71">
        <f>1717.05+21798.81</f>
        <v>23515.86</v>
      </c>
      <c r="H42" s="71"/>
      <c r="I42" s="71">
        <f>1717.05+18925.23</f>
        <v>20642.28</v>
      </c>
      <c r="J42" s="72"/>
      <c r="K42" s="71">
        <f>1717.05+23236.92</f>
        <v>24953.969999999998</v>
      </c>
      <c r="L42" s="71"/>
      <c r="M42" s="71">
        <f>1717.05+24600.9</f>
        <v>26317.95</v>
      </c>
      <c r="N42" s="72"/>
      <c r="O42" s="71">
        <f>1717.05+22811.07</f>
        <v>24528.12</v>
      </c>
      <c r="P42" s="71"/>
      <c r="Q42" s="71">
        <f>1717.05+23732.64</f>
        <v>25449.69</v>
      </c>
      <c r="R42" s="72"/>
      <c r="S42" s="73">
        <f>C42+E42+G42+I42+K42+M42+O42+Q42</f>
        <v>194979.68</v>
      </c>
      <c r="T42" s="74"/>
      <c r="U42" s="74"/>
      <c r="V42" s="74">
        <v>20681.88</v>
      </c>
      <c r="W42" s="74"/>
      <c r="X42" s="74"/>
      <c r="Y42" s="74">
        <v>18085.18</v>
      </c>
      <c r="Z42" s="74"/>
      <c r="AA42" s="74"/>
      <c r="AB42" s="74">
        <v>33199.52</v>
      </c>
      <c r="AC42" s="74"/>
      <c r="AD42" s="74"/>
      <c r="AE42" s="75">
        <v>14853.61</v>
      </c>
      <c r="AF42" s="76">
        <f t="shared" si="5"/>
        <v>281799.87</v>
      </c>
      <c r="AG42" s="74"/>
      <c r="AH42" s="74"/>
      <c r="AI42" s="75">
        <v>21343.6</v>
      </c>
      <c r="AJ42" s="74"/>
      <c r="AK42" s="74"/>
      <c r="AL42" s="75">
        <v>19319.89</v>
      </c>
      <c r="AM42" s="74"/>
      <c r="AN42" s="74"/>
      <c r="AO42" s="75">
        <f>1771.27+23131.97</f>
        <v>24903.24</v>
      </c>
      <c r="AP42" s="77"/>
      <c r="AQ42" s="77"/>
      <c r="AR42" s="77">
        <f>1771.27+29128.83</f>
        <v>30900.100000000002</v>
      </c>
      <c r="AS42" s="77"/>
      <c r="AT42" s="77"/>
      <c r="AU42" s="77">
        <f>1771.27+17289.02</f>
        <v>19060.29</v>
      </c>
      <c r="AV42" s="77"/>
      <c r="AW42" s="77"/>
      <c r="AX42" s="77">
        <f>1775.48+24915.4</f>
        <v>26690.88</v>
      </c>
      <c r="AY42" s="77"/>
      <c r="AZ42" s="77"/>
      <c r="BA42" s="77">
        <f>1783.12+20395.23</f>
        <v>22178.35</v>
      </c>
      <c r="BB42" s="77"/>
      <c r="BC42" s="77"/>
      <c r="BD42" s="77">
        <v>25448.99</v>
      </c>
      <c r="BE42" s="77"/>
      <c r="BF42" s="77"/>
      <c r="BG42" s="77">
        <v>21317.78</v>
      </c>
      <c r="BH42" s="77"/>
      <c r="BI42" s="77"/>
      <c r="BJ42" s="77">
        <v>23878.17</v>
      </c>
      <c r="BK42" s="77"/>
      <c r="BL42" s="77"/>
      <c r="BM42" s="77">
        <v>24875.3</v>
      </c>
      <c r="BN42" s="77"/>
      <c r="BO42" s="77"/>
      <c r="BP42" s="77">
        <v>24521.49</v>
      </c>
      <c r="BQ42" s="76">
        <f t="shared" si="6"/>
        <v>284438.07999999996</v>
      </c>
      <c r="BR42" s="76">
        <f t="shared" si="7"/>
        <v>566237.95</v>
      </c>
      <c r="BS42" s="77"/>
      <c r="BT42" s="77"/>
      <c r="BU42" s="77">
        <v>25985.7</v>
      </c>
      <c r="BV42" s="77"/>
      <c r="BW42" s="77"/>
      <c r="BX42" s="77">
        <v>34638.3</v>
      </c>
      <c r="BY42" s="77"/>
      <c r="BZ42" s="77"/>
      <c r="CA42" s="77">
        <v>34165.33</v>
      </c>
      <c r="CB42" s="77"/>
      <c r="CC42" s="77"/>
      <c r="CD42" s="77">
        <v>38268.94</v>
      </c>
      <c r="CE42" s="77"/>
      <c r="CF42" s="77"/>
      <c r="CG42" s="77">
        <v>34055.42</v>
      </c>
      <c r="CH42" s="77"/>
      <c r="CI42" s="77"/>
      <c r="CJ42" s="77">
        <v>34417.22</v>
      </c>
      <c r="CK42" s="77"/>
      <c r="CL42" s="77"/>
      <c r="CM42" s="77">
        <v>33647.46</v>
      </c>
      <c r="CN42" s="77"/>
      <c r="CO42" s="77"/>
      <c r="CP42" s="77">
        <v>35974.2</v>
      </c>
      <c r="CQ42" s="77"/>
      <c r="CR42" s="77"/>
      <c r="CS42" s="77">
        <v>35164.43</v>
      </c>
      <c r="CT42" s="77"/>
      <c r="CU42" s="77"/>
      <c r="CV42" s="77">
        <v>34564.37</v>
      </c>
      <c r="CW42" s="77"/>
      <c r="CX42" s="77"/>
      <c r="CY42" s="77">
        <v>33921.86</v>
      </c>
      <c r="CZ42" s="77"/>
      <c r="DA42" s="77"/>
      <c r="DB42" s="77">
        <v>36885.84</v>
      </c>
      <c r="DC42" s="78">
        <f t="shared" si="8"/>
        <v>411689.07</v>
      </c>
      <c r="DD42" s="79">
        <f t="shared" si="9"/>
        <v>977927.02</v>
      </c>
      <c r="DE42" s="77"/>
      <c r="DF42" s="77"/>
      <c r="DG42" s="77">
        <v>35723.55</v>
      </c>
      <c r="DH42" s="77"/>
      <c r="DI42" s="77"/>
      <c r="DJ42" s="77">
        <v>41948.36</v>
      </c>
      <c r="DK42" s="77"/>
      <c r="DL42" s="77"/>
      <c r="DM42" s="77">
        <v>40120.41</v>
      </c>
      <c r="DN42" s="77"/>
      <c r="DO42" s="77"/>
      <c r="DP42" s="77">
        <v>43037.48</v>
      </c>
      <c r="DQ42" s="77"/>
      <c r="DR42" s="77"/>
      <c r="DS42" s="77">
        <v>40581.2</v>
      </c>
      <c r="DT42" s="77"/>
      <c r="DU42" s="77"/>
      <c r="DV42" s="77">
        <v>41587.58</v>
      </c>
      <c r="DW42" s="77"/>
      <c r="DX42" s="77"/>
      <c r="DY42" s="77">
        <v>42311.13</v>
      </c>
      <c r="DZ42" s="77"/>
      <c r="EA42" s="77"/>
      <c r="EB42" s="77">
        <v>42457.37</v>
      </c>
      <c r="EC42" s="77"/>
      <c r="ED42" s="77"/>
      <c r="EE42" s="77">
        <v>40440.09</v>
      </c>
      <c r="EF42" s="77"/>
      <c r="EG42" s="77"/>
      <c r="EH42" s="77">
        <v>40857.87</v>
      </c>
      <c r="EI42" s="77"/>
      <c r="EJ42" s="77"/>
      <c r="EK42" s="77">
        <v>40650.15</v>
      </c>
      <c r="EL42" s="77"/>
      <c r="EM42" s="77"/>
      <c r="EN42" s="77">
        <v>40508.79</v>
      </c>
      <c r="EO42" s="77">
        <f aca="true" t="shared" si="16" ref="EO42:EO54">EN42+EK42+EH42+EE42+EB42+DY42+DV42+DS42+DP42+DM42+DJ42+DG42</f>
        <v>490223.9799999999</v>
      </c>
      <c r="EP42" s="80">
        <f aca="true" t="shared" si="17" ref="EP42:EP54">EO42+DD42</f>
        <v>1468151</v>
      </c>
      <c r="EQ42" s="77"/>
      <c r="ER42" s="77"/>
      <c r="ES42" s="77">
        <v>41944.42</v>
      </c>
      <c r="ET42" s="77"/>
      <c r="EU42" s="77"/>
      <c r="EV42" s="77">
        <v>35934.83</v>
      </c>
      <c r="EW42" s="77"/>
      <c r="EX42" s="77"/>
      <c r="EY42" s="77">
        <v>34325.52</v>
      </c>
      <c r="EZ42" s="77"/>
      <c r="FA42" s="77"/>
      <c r="FB42" s="77">
        <v>35644.15</v>
      </c>
      <c r="FC42" s="77"/>
      <c r="FD42" s="77"/>
      <c r="FE42" s="77">
        <v>35653.05</v>
      </c>
      <c r="FF42" s="77"/>
      <c r="FG42" s="77"/>
      <c r="FH42" s="77">
        <v>36901.75</v>
      </c>
      <c r="FI42" s="77"/>
      <c r="FJ42" s="77"/>
      <c r="FK42" s="77">
        <v>34010.7</v>
      </c>
      <c r="FL42" s="77"/>
      <c r="FM42" s="77"/>
      <c r="FN42" s="77">
        <v>33690.74</v>
      </c>
      <c r="FO42" s="77"/>
      <c r="FP42" s="77"/>
      <c r="FQ42" s="77">
        <v>39146.04</v>
      </c>
      <c r="FR42" s="81"/>
      <c r="FS42" s="81"/>
      <c r="FT42" s="77">
        <v>35162.47</v>
      </c>
      <c r="FU42" s="81"/>
      <c r="FV42" s="81"/>
      <c r="FW42" s="77">
        <v>33380.31</v>
      </c>
      <c r="FX42" s="81"/>
      <c r="FY42" s="81"/>
      <c r="FZ42" s="77">
        <v>36053.43</v>
      </c>
      <c r="GA42" s="101">
        <f t="shared" si="15"/>
        <v>431847.4099999999</v>
      </c>
    </row>
    <row r="43" spans="1:183" s="4" customFormat="1" ht="18" customHeight="1">
      <c r="A43" s="35" t="s">
        <v>46</v>
      </c>
      <c r="B43" s="23">
        <v>26651.68</v>
      </c>
      <c r="C43" s="39">
        <f>C41-C42</f>
        <v>-429.2099999999991</v>
      </c>
      <c r="D43" s="39"/>
      <c r="E43" s="39">
        <f aca="true" t="shared" si="18" ref="E43:Q43">E41-E42</f>
        <v>-1670.119999999999</v>
      </c>
      <c r="F43" s="39"/>
      <c r="G43" s="39">
        <f t="shared" si="18"/>
        <v>220.38000000000102</v>
      </c>
      <c r="H43" s="39"/>
      <c r="I43" s="39">
        <f t="shared" si="18"/>
        <v>3093.9600000000028</v>
      </c>
      <c r="J43" s="39"/>
      <c r="K43" s="39">
        <f t="shared" si="18"/>
        <v>-1217.729999999996</v>
      </c>
      <c r="L43" s="39"/>
      <c r="M43" s="39">
        <f t="shared" si="18"/>
        <v>-2581.709999999999</v>
      </c>
      <c r="N43" s="39"/>
      <c r="O43" s="39">
        <f t="shared" si="18"/>
        <v>-791.8799999999974</v>
      </c>
      <c r="P43" s="39"/>
      <c r="Q43" s="39">
        <f t="shared" si="18"/>
        <v>-1713.449999999997</v>
      </c>
      <c r="R43" s="39">
        <v>21561.92</v>
      </c>
      <c r="S43" s="22">
        <f>C43+E43+G43+I43+K43+M43+O43+Q43</f>
        <v>-5089.759999999984</v>
      </c>
      <c r="T43" s="41"/>
      <c r="U43" s="41"/>
      <c r="V43" s="41">
        <f>V41-V42</f>
        <v>3054.3600000000006</v>
      </c>
      <c r="W43" s="41">
        <f aca="true" t="shared" si="19" ref="W43:AL43">W41-W42</f>
        <v>0</v>
      </c>
      <c r="X43" s="41">
        <f t="shared" si="19"/>
        <v>0</v>
      </c>
      <c r="Y43" s="41">
        <f t="shared" si="19"/>
        <v>5651.060000000001</v>
      </c>
      <c r="Z43" s="41">
        <f t="shared" si="19"/>
        <v>0</v>
      </c>
      <c r="AA43" s="41">
        <f t="shared" si="19"/>
        <v>0</v>
      </c>
      <c r="AB43" s="41">
        <f t="shared" si="19"/>
        <v>-9463.279999999995</v>
      </c>
      <c r="AC43" s="41">
        <f t="shared" si="19"/>
        <v>0</v>
      </c>
      <c r="AD43" s="41">
        <f t="shared" si="19"/>
        <v>0</v>
      </c>
      <c r="AE43" s="41">
        <f t="shared" si="19"/>
        <v>8882.630000000001</v>
      </c>
      <c r="AF43" s="25">
        <f t="shared" si="5"/>
        <v>3035.010000000024</v>
      </c>
      <c r="AG43" s="41">
        <f t="shared" si="19"/>
        <v>0</v>
      </c>
      <c r="AH43" s="41">
        <f t="shared" si="19"/>
        <v>0</v>
      </c>
      <c r="AI43" s="41">
        <f t="shared" si="19"/>
        <v>3141.9300000000003</v>
      </c>
      <c r="AJ43" s="41">
        <f t="shared" si="19"/>
        <v>0</v>
      </c>
      <c r="AK43" s="41">
        <f t="shared" si="19"/>
        <v>0</v>
      </c>
      <c r="AL43" s="41">
        <f t="shared" si="19"/>
        <v>5165.639999999999</v>
      </c>
      <c r="AM43" s="41"/>
      <c r="AN43" s="41"/>
      <c r="AO43" s="37">
        <f>AO41-AO42</f>
        <v>-417.71000000000276</v>
      </c>
      <c r="AP43" s="37">
        <f aca="true" t="shared" si="20" ref="AP43:AU43">AP41-AP42</f>
        <v>0</v>
      </c>
      <c r="AQ43" s="37">
        <f t="shared" si="20"/>
        <v>0</v>
      </c>
      <c r="AR43" s="37">
        <f t="shared" si="20"/>
        <v>-6414.570000000003</v>
      </c>
      <c r="AS43" s="37">
        <f t="shared" si="20"/>
        <v>0</v>
      </c>
      <c r="AT43" s="37">
        <f t="shared" si="20"/>
        <v>0</v>
      </c>
      <c r="AU43" s="37">
        <f t="shared" si="20"/>
        <v>5425.239999999998</v>
      </c>
      <c r="AV43" s="37"/>
      <c r="AW43" s="37"/>
      <c r="AX43" s="37">
        <f>AX41-AX42</f>
        <v>-2205.350000000002</v>
      </c>
      <c r="AY43" s="37">
        <f aca="true" t="shared" si="21" ref="AY43:BD43">AY41-AY42</f>
        <v>0</v>
      </c>
      <c r="AZ43" s="37">
        <f t="shared" si="21"/>
        <v>0</v>
      </c>
      <c r="BA43" s="37">
        <f t="shared" si="21"/>
        <v>2307.1800000000003</v>
      </c>
      <c r="BB43" s="37">
        <f t="shared" si="21"/>
        <v>0</v>
      </c>
      <c r="BC43" s="37">
        <f t="shared" si="21"/>
        <v>0</v>
      </c>
      <c r="BD43" s="37">
        <f t="shared" si="21"/>
        <v>-963.4600000000028</v>
      </c>
      <c r="BE43" s="37">
        <f aca="true" t="shared" si="22" ref="BE43:BM43">BE41-BE42</f>
        <v>0</v>
      </c>
      <c r="BF43" s="37">
        <f t="shared" si="22"/>
        <v>0</v>
      </c>
      <c r="BG43" s="37">
        <f t="shared" si="22"/>
        <v>3167.75</v>
      </c>
      <c r="BH43" s="37">
        <f t="shared" si="22"/>
        <v>0</v>
      </c>
      <c r="BI43" s="37">
        <f t="shared" si="22"/>
        <v>0</v>
      </c>
      <c r="BJ43" s="37">
        <f t="shared" si="22"/>
        <v>607.3600000000006</v>
      </c>
      <c r="BK43" s="37">
        <f t="shared" si="22"/>
        <v>0</v>
      </c>
      <c r="BL43" s="37">
        <f t="shared" si="22"/>
        <v>0</v>
      </c>
      <c r="BM43" s="37">
        <f t="shared" si="22"/>
        <v>-389.77000000000044</v>
      </c>
      <c r="BN43" s="37">
        <f>BN41-BN42</f>
        <v>0</v>
      </c>
      <c r="BO43" s="37">
        <f>BO41-BO42</f>
        <v>0</v>
      </c>
      <c r="BP43" s="37">
        <f>BP41-BP42</f>
        <v>-35.960000000002765</v>
      </c>
      <c r="BQ43" s="25">
        <f t="shared" si="6"/>
        <v>9388.279999999984</v>
      </c>
      <c r="BR43" s="25">
        <f t="shared" si="7"/>
        <v>12423.290000000008</v>
      </c>
      <c r="BS43" s="37"/>
      <c r="BT43" s="37"/>
      <c r="BU43" s="37">
        <f>BU41-BU42</f>
        <v>8989.329999999998</v>
      </c>
      <c r="BV43" s="37"/>
      <c r="BW43" s="37"/>
      <c r="BX43" s="37">
        <f>BX41-BX42</f>
        <v>336.7299999999959</v>
      </c>
      <c r="BY43" s="37"/>
      <c r="BZ43" s="37"/>
      <c r="CA43" s="37">
        <f>CA41-CA42</f>
        <v>809.6999999999971</v>
      </c>
      <c r="CB43" s="37"/>
      <c r="CC43" s="37"/>
      <c r="CD43" s="37">
        <f>CD41-CD42</f>
        <v>-3293.9100000000035</v>
      </c>
      <c r="CE43" s="37"/>
      <c r="CF43" s="37"/>
      <c r="CG43" s="37">
        <f>CG41-CG42</f>
        <v>919.6100000000006</v>
      </c>
      <c r="CH43" s="37"/>
      <c r="CI43" s="37"/>
      <c r="CJ43" s="37">
        <f>CJ41-CJ42</f>
        <v>557.8099999999977</v>
      </c>
      <c r="CK43" s="37"/>
      <c r="CL43" s="37"/>
      <c r="CM43" s="37">
        <f>CM41-CM42</f>
        <v>1327.5699999999997</v>
      </c>
      <c r="CN43" s="37"/>
      <c r="CO43" s="37"/>
      <c r="CP43" s="37">
        <f>CP41-CP42</f>
        <v>-999.1699999999983</v>
      </c>
      <c r="CQ43" s="37"/>
      <c r="CR43" s="37"/>
      <c r="CS43" s="37">
        <f>CS41-CS42</f>
        <v>-189.40000000000146</v>
      </c>
      <c r="CT43" s="37"/>
      <c r="CU43" s="37"/>
      <c r="CV43" s="37">
        <f>CV41-CV42</f>
        <v>410.6599999999962</v>
      </c>
      <c r="CW43" s="37"/>
      <c r="CX43" s="37"/>
      <c r="CY43" s="37">
        <f>CY41-CY42</f>
        <v>1053.1699999999983</v>
      </c>
      <c r="CZ43" s="37"/>
      <c r="DA43" s="37"/>
      <c r="DB43" s="37">
        <f>DB41-DB42</f>
        <v>-1910.8099999999977</v>
      </c>
      <c r="DC43" s="8">
        <f t="shared" si="8"/>
        <v>8011.289999999983</v>
      </c>
      <c r="DD43" s="9">
        <f t="shared" si="9"/>
        <v>20434.57999999999</v>
      </c>
      <c r="DE43" s="37"/>
      <c r="DF43" s="37"/>
      <c r="DG43" s="37">
        <f>DG41-DG42</f>
        <v>5724.949999999997</v>
      </c>
      <c r="DH43" s="37"/>
      <c r="DI43" s="37"/>
      <c r="DJ43" s="37">
        <f>DJ41-DJ42</f>
        <v>-499.8600000000006</v>
      </c>
      <c r="DK43" s="37"/>
      <c r="DL43" s="37"/>
      <c r="DM43" s="37">
        <f>DM41-DM42</f>
        <v>1328.0899999999965</v>
      </c>
      <c r="DN43" s="37"/>
      <c r="DO43" s="37"/>
      <c r="DP43" s="37">
        <f>DP41-DP42</f>
        <v>-1588.9800000000032</v>
      </c>
      <c r="DQ43" s="37"/>
      <c r="DR43" s="37"/>
      <c r="DS43" s="37">
        <f>DS41-DS42</f>
        <v>867.3000000000029</v>
      </c>
      <c r="DT43" s="37"/>
      <c r="DU43" s="37"/>
      <c r="DV43" s="37">
        <f>DV41-DV42</f>
        <v>-139.08000000000175</v>
      </c>
      <c r="DW43" s="37"/>
      <c r="DX43" s="37"/>
      <c r="DY43" s="37">
        <f>DY41-DY42</f>
        <v>-862.6299999999974</v>
      </c>
      <c r="DZ43" s="37"/>
      <c r="EA43" s="37"/>
      <c r="EB43" s="37">
        <f>EB41-EB42</f>
        <v>-1008.8700000000026</v>
      </c>
      <c r="EC43" s="37"/>
      <c r="ED43" s="37"/>
      <c r="EE43" s="37">
        <f>EE41-EE42</f>
        <v>1008.4100000000035</v>
      </c>
      <c r="EF43" s="37"/>
      <c r="EG43" s="37"/>
      <c r="EH43" s="37">
        <f>EH41-EH42</f>
        <v>590.6299999999974</v>
      </c>
      <c r="EI43" s="37"/>
      <c r="EJ43" s="37"/>
      <c r="EK43" s="37">
        <f>EK41-EK42</f>
        <v>798.3499999999985</v>
      </c>
      <c r="EL43" s="37"/>
      <c r="EM43" s="37"/>
      <c r="EN43" s="37">
        <f>EN41-EN42</f>
        <v>939.7099999999991</v>
      </c>
      <c r="EO43" s="19">
        <f t="shared" si="16"/>
        <v>7158.0199999999895</v>
      </c>
      <c r="EP43" s="42">
        <f t="shared" si="17"/>
        <v>27592.59999999998</v>
      </c>
      <c r="EQ43" s="37"/>
      <c r="ER43" s="37"/>
      <c r="ES43" s="37">
        <f>ES41-ES42</f>
        <v>-6549.82</v>
      </c>
      <c r="ET43" s="37"/>
      <c r="EU43" s="37"/>
      <c r="EV43" s="37">
        <f>EV41-EV42</f>
        <v>-540.2300000000032</v>
      </c>
      <c r="EW43" s="37"/>
      <c r="EX43" s="37"/>
      <c r="EY43" s="37">
        <f>EY41-EY42</f>
        <v>1069.0800000000017</v>
      </c>
      <c r="EZ43" s="37"/>
      <c r="FA43" s="37"/>
      <c r="FB43" s="37">
        <f>FB41-FB42</f>
        <v>-249.5500000000029</v>
      </c>
      <c r="FC43" s="37"/>
      <c r="FD43" s="37"/>
      <c r="FE43" s="37">
        <f>FE41-FE42</f>
        <v>-258.45000000000437</v>
      </c>
      <c r="FF43" s="37"/>
      <c r="FG43" s="37"/>
      <c r="FH43" s="37">
        <f>FH41-FH42</f>
        <v>-1507.1500000000015</v>
      </c>
      <c r="FI43" s="37"/>
      <c r="FJ43" s="37"/>
      <c r="FK43" s="37">
        <f>FK41-FK42</f>
        <v>1383.9000000000015</v>
      </c>
      <c r="FL43" s="37"/>
      <c r="FM43" s="37"/>
      <c r="FN43" s="37">
        <f>FN41-FN42</f>
        <v>1703.8600000000006</v>
      </c>
      <c r="FO43" s="37"/>
      <c r="FP43" s="37"/>
      <c r="FQ43" s="37">
        <f>FQ41-FQ42</f>
        <v>-3751.4400000000023</v>
      </c>
      <c r="FR43" s="62"/>
      <c r="FS43" s="62"/>
      <c r="FT43" s="37">
        <f>FT41-FT42</f>
        <v>232.12999999999738</v>
      </c>
      <c r="FU43" s="62"/>
      <c r="FV43" s="62"/>
      <c r="FW43" s="37">
        <f>FW41-FW42</f>
        <v>2014.2900000000009</v>
      </c>
      <c r="FX43" s="62"/>
      <c r="FY43" s="62"/>
      <c r="FZ43" s="37">
        <f>FZ41-FZ42</f>
        <v>-658.8300000000017</v>
      </c>
      <c r="GA43" s="28">
        <f t="shared" si="15"/>
        <v>-7112.210000000014</v>
      </c>
    </row>
    <row r="44" spans="1:183" s="4" customFormat="1" ht="22.5" customHeight="1" hidden="1">
      <c r="A44" s="35" t="s">
        <v>47</v>
      </c>
      <c r="B44" s="23"/>
      <c r="C44" s="39"/>
      <c r="D44" s="39"/>
      <c r="E44" s="39"/>
      <c r="F44" s="39"/>
      <c r="G44" s="39"/>
      <c r="H44" s="39"/>
      <c r="I44" s="39"/>
      <c r="J44" s="40"/>
      <c r="K44" s="39"/>
      <c r="L44" s="39"/>
      <c r="M44" s="39"/>
      <c r="N44" s="40"/>
      <c r="O44" s="39"/>
      <c r="P44" s="39"/>
      <c r="Q44" s="39"/>
      <c r="R44" s="40"/>
      <c r="S44" s="39">
        <v>-5089.76</v>
      </c>
      <c r="T44" s="41"/>
      <c r="U44" s="41"/>
      <c r="V44" s="37">
        <f>V42-V40</f>
        <v>3207.4399999999987</v>
      </c>
      <c r="W44" s="37">
        <f aca="true" t="shared" si="23" ref="W44:AL44">W42-W40</f>
        <v>0</v>
      </c>
      <c r="X44" s="37">
        <f t="shared" si="23"/>
        <v>0</v>
      </c>
      <c r="Y44" s="37">
        <f t="shared" si="23"/>
        <v>1867.1800000000003</v>
      </c>
      <c r="Z44" s="37">
        <f t="shared" si="23"/>
        <v>0</v>
      </c>
      <c r="AA44" s="37">
        <f t="shared" si="23"/>
        <v>0</v>
      </c>
      <c r="AB44" s="37">
        <f t="shared" si="23"/>
        <v>17013.749999999996</v>
      </c>
      <c r="AC44" s="37">
        <f t="shared" si="23"/>
        <v>0</v>
      </c>
      <c r="AD44" s="37">
        <f t="shared" si="23"/>
        <v>0</v>
      </c>
      <c r="AE44" s="37">
        <f t="shared" si="23"/>
        <v>-2653.4300000000003</v>
      </c>
      <c r="AF44" s="25">
        <f t="shared" si="5"/>
        <v>14345.179999999993</v>
      </c>
      <c r="AG44" s="37">
        <f t="shared" si="23"/>
        <v>0</v>
      </c>
      <c r="AH44" s="37">
        <f t="shared" si="23"/>
        <v>0</v>
      </c>
      <c r="AI44" s="37">
        <f t="shared" si="23"/>
        <v>-52.890000000003056</v>
      </c>
      <c r="AJ44" s="37">
        <f t="shared" si="23"/>
        <v>0</v>
      </c>
      <c r="AK44" s="37">
        <f t="shared" si="23"/>
        <v>0</v>
      </c>
      <c r="AL44" s="37">
        <f t="shared" si="23"/>
        <v>-14372.880000000005</v>
      </c>
      <c r="AM44" s="37"/>
      <c r="AN44" s="37"/>
      <c r="AO44" s="37"/>
      <c r="AP44" s="42"/>
      <c r="AQ44" s="19"/>
      <c r="AR44" s="19"/>
      <c r="AS44" s="42"/>
      <c r="AT44" s="19"/>
      <c r="AU44" s="19"/>
      <c r="AV44" s="42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25">
        <f t="shared" si="6"/>
        <v>-14425.770000000008</v>
      </c>
      <c r="BR44" s="25">
        <f t="shared" si="7"/>
        <v>-80.5900000000147</v>
      </c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8">
        <f t="shared" si="8"/>
        <v>0</v>
      </c>
      <c r="DD44" s="9">
        <f t="shared" si="9"/>
        <v>-80.5900000000147</v>
      </c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>
        <f t="shared" si="16"/>
        <v>0</v>
      </c>
      <c r="EP44" s="42">
        <f t="shared" si="17"/>
        <v>-80.5900000000147</v>
      </c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62"/>
      <c r="FS44" s="62"/>
      <c r="FT44" s="19"/>
      <c r="FU44" s="62"/>
      <c r="FV44" s="62"/>
      <c r="FW44" s="19"/>
      <c r="FX44" s="62"/>
      <c r="FY44" s="62"/>
      <c r="FZ44" s="19"/>
      <c r="GA44" s="28">
        <f t="shared" si="15"/>
        <v>0</v>
      </c>
    </row>
    <row r="45" spans="1:183" s="4" customFormat="1" ht="25.5">
      <c r="A45" s="35" t="s">
        <v>48</v>
      </c>
      <c r="B45" s="23"/>
      <c r="C45" s="39">
        <f>C42-C40</f>
        <v>8011.620000000001</v>
      </c>
      <c r="D45" s="39"/>
      <c r="E45" s="39">
        <f aca="true" t="shared" si="24" ref="E45:Q45">E42-E40</f>
        <v>9252.53</v>
      </c>
      <c r="F45" s="39">
        <f t="shared" si="24"/>
        <v>0</v>
      </c>
      <c r="G45" s="39">
        <f t="shared" si="24"/>
        <v>7362.029999999999</v>
      </c>
      <c r="H45" s="39">
        <f t="shared" si="24"/>
        <v>0</v>
      </c>
      <c r="I45" s="39">
        <f t="shared" si="24"/>
        <v>4488.450000000001</v>
      </c>
      <c r="J45" s="39">
        <f t="shared" si="24"/>
        <v>0</v>
      </c>
      <c r="K45" s="39">
        <f t="shared" si="24"/>
        <v>8704.909999999998</v>
      </c>
      <c r="L45" s="39">
        <f t="shared" si="24"/>
        <v>0</v>
      </c>
      <c r="M45" s="39">
        <f t="shared" si="24"/>
        <v>10164.120000000003</v>
      </c>
      <c r="N45" s="39">
        <f t="shared" si="24"/>
        <v>0</v>
      </c>
      <c r="O45" s="39">
        <f t="shared" si="24"/>
        <v>8374.29</v>
      </c>
      <c r="P45" s="39">
        <f t="shared" si="24"/>
        <v>0</v>
      </c>
      <c r="Q45" s="39">
        <f t="shared" si="24"/>
        <v>9295.859999999997</v>
      </c>
      <c r="R45" s="39"/>
      <c r="S45" s="22">
        <f>C45+E45+G45+I45+K45+M45+O45+Q45</f>
        <v>65653.81</v>
      </c>
      <c r="T45" s="41"/>
      <c r="U45" s="41"/>
      <c r="V45" s="37">
        <f>V42-V40</f>
        <v>3207.4399999999987</v>
      </c>
      <c r="W45" s="37">
        <f aca="true" t="shared" si="25" ref="W45:AL45">W42-W40</f>
        <v>0</v>
      </c>
      <c r="X45" s="37">
        <f t="shared" si="25"/>
        <v>0</v>
      </c>
      <c r="Y45" s="37">
        <f t="shared" si="25"/>
        <v>1867.1800000000003</v>
      </c>
      <c r="Z45" s="37">
        <f t="shared" si="25"/>
        <v>0</v>
      </c>
      <c r="AA45" s="37">
        <f t="shared" si="25"/>
        <v>0</v>
      </c>
      <c r="AB45" s="37">
        <f t="shared" si="25"/>
        <v>17013.749999999996</v>
      </c>
      <c r="AC45" s="37">
        <f t="shared" si="25"/>
        <v>0</v>
      </c>
      <c r="AD45" s="37">
        <f t="shared" si="25"/>
        <v>0</v>
      </c>
      <c r="AE45" s="37">
        <f t="shared" si="25"/>
        <v>-2653.4300000000003</v>
      </c>
      <c r="AF45" s="25">
        <f t="shared" si="5"/>
        <v>85088.75</v>
      </c>
      <c r="AG45" s="37">
        <f t="shared" si="25"/>
        <v>0</v>
      </c>
      <c r="AH45" s="37">
        <f t="shared" si="25"/>
        <v>0</v>
      </c>
      <c r="AI45" s="37">
        <f t="shared" si="25"/>
        <v>-52.890000000003056</v>
      </c>
      <c r="AJ45" s="37">
        <f t="shared" si="25"/>
        <v>0</v>
      </c>
      <c r="AK45" s="37">
        <f t="shared" si="25"/>
        <v>0</v>
      </c>
      <c r="AL45" s="37">
        <f t="shared" si="25"/>
        <v>-14372.880000000005</v>
      </c>
      <c r="AM45" s="37"/>
      <c r="AN45" s="37"/>
      <c r="AO45" s="37">
        <f>AO42-AO40</f>
        <v>-45721.100000000006</v>
      </c>
      <c r="AP45" s="37">
        <f aca="true" t="shared" si="26" ref="AP45:AU45">AP42-AP40</f>
        <v>0</v>
      </c>
      <c r="AQ45" s="37">
        <f t="shared" si="26"/>
        <v>0</v>
      </c>
      <c r="AR45" s="37">
        <f t="shared" si="26"/>
        <v>13504.16</v>
      </c>
      <c r="AS45" s="37">
        <f t="shared" si="26"/>
        <v>0</v>
      </c>
      <c r="AT45" s="37">
        <f t="shared" si="26"/>
        <v>0</v>
      </c>
      <c r="AU45" s="37">
        <f t="shared" si="26"/>
        <v>33.87999999999738</v>
      </c>
      <c r="AV45" s="37"/>
      <c r="AW45" s="37"/>
      <c r="AX45" s="37">
        <f>AX42-AX40</f>
        <v>7669.699999999997</v>
      </c>
      <c r="AY45" s="37">
        <f aca="true" t="shared" si="27" ref="AY45:BD45">AY42-AY40</f>
        <v>0</v>
      </c>
      <c r="AZ45" s="37">
        <f t="shared" si="27"/>
        <v>0</v>
      </c>
      <c r="BA45" s="37">
        <f t="shared" si="27"/>
        <v>1864.4099999999999</v>
      </c>
      <c r="BB45" s="37">
        <f t="shared" si="27"/>
        <v>0</v>
      </c>
      <c r="BC45" s="37">
        <f t="shared" si="27"/>
        <v>0</v>
      </c>
      <c r="BD45" s="37">
        <f t="shared" si="27"/>
        <v>-5952.639999999996</v>
      </c>
      <c r="BE45" s="37">
        <f aca="true" t="shared" si="28" ref="BE45:BM45">BE42-BE40</f>
        <v>0</v>
      </c>
      <c r="BF45" s="37">
        <f t="shared" si="28"/>
        <v>0</v>
      </c>
      <c r="BG45" s="37">
        <f t="shared" si="28"/>
        <v>4125.189999999995</v>
      </c>
      <c r="BH45" s="37">
        <f t="shared" si="28"/>
        <v>0</v>
      </c>
      <c r="BI45" s="37">
        <f t="shared" si="28"/>
        <v>0</v>
      </c>
      <c r="BJ45" s="37">
        <f t="shared" si="28"/>
        <v>3373.029999999999</v>
      </c>
      <c r="BK45" s="37">
        <f t="shared" si="28"/>
        <v>0</v>
      </c>
      <c r="BL45" s="37">
        <f t="shared" si="28"/>
        <v>0</v>
      </c>
      <c r="BM45" s="37">
        <f t="shared" si="28"/>
        <v>1101.890000000003</v>
      </c>
      <c r="BN45" s="37">
        <f>BN42-BN40</f>
        <v>0</v>
      </c>
      <c r="BO45" s="37">
        <f>BO42-BO40</f>
        <v>0</v>
      </c>
      <c r="BP45" s="37">
        <f>BP42-BP40</f>
        <v>3357.5799999999945</v>
      </c>
      <c r="BQ45" s="25">
        <f t="shared" si="6"/>
        <v>-31069.67000000002</v>
      </c>
      <c r="BR45" s="25">
        <f t="shared" si="7"/>
        <v>54019.07999999998</v>
      </c>
      <c r="BS45" s="37"/>
      <c r="BT45" s="37"/>
      <c r="BU45" s="37">
        <f>BU42-BU40</f>
        <v>6485.489999999998</v>
      </c>
      <c r="BV45" s="37"/>
      <c r="BW45" s="37"/>
      <c r="BX45" s="37">
        <f>BX42-BX40</f>
        <v>15574.650000000001</v>
      </c>
      <c r="BY45" s="37"/>
      <c r="BZ45" s="37"/>
      <c r="CA45" s="37">
        <f>CA42-CA40</f>
        <v>6796.959999999999</v>
      </c>
      <c r="CB45" s="37"/>
      <c r="CC45" s="37"/>
      <c r="CD45" s="37">
        <f>CD42-CD40</f>
        <v>-38408.19000000002</v>
      </c>
      <c r="CE45" s="37"/>
      <c r="CF45" s="37"/>
      <c r="CG45" s="37">
        <f>CG42-CG40</f>
        <v>5167.0899999999965</v>
      </c>
      <c r="CH45" s="37"/>
      <c r="CI45" s="37"/>
      <c r="CJ45" s="37">
        <f>CJ42-CJ40</f>
        <v>10680.64</v>
      </c>
      <c r="CK45" s="37"/>
      <c r="CL45" s="37"/>
      <c r="CM45" s="37">
        <f>CM42-CM40</f>
        <v>-49946.27999999999</v>
      </c>
      <c r="CN45" s="37"/>
      <c r="CO45" s="37"/>
      <c r="CP45" s="37">
        <f>CP42-CP40</f>
        <v>-24532.199999999997</v>
      </c>
      <c r="CQ45" s="37"/>
      <c r="CR45" s="37"/>
      <c r="CS45" s="37">
        <f>CS42-CS40</f>
        <v>-22524.83</v>
      </c>
      <c r="CT45" s="37"/>
      <c r="CU45" s="37"/>
      <c r="CV45" s="37">
        <f>CV42-CV40</f>
        <v>11806.919999999998</v>
      </c>
      <c r="CW45" s="37"/>
      <c r="CX45" s="37"/>
      <c r="CY45" s="37">
        <f>CY42-CY40</f>
        <v>11468.96</v>
      </c>
      <c r="CZ45" s="37"/>
      <c r="DA45" s="37"/>
      <c r="DB45" s="37">
        <f>DB42-DB40</f>
        <v>17714.799999999996</v>
      </c>
      <c r="DC45" s="8">
        <f t="shared" si="8"/>
        <v>-49715.990000000034</v>
      </c>
      <c r="DD45" s="9">
        <f t="shared" si="9"/>
        <v>4303.089999999946</v>
      </c>
      <c r="DE45" s="37"/>
      <c r="DF45" s="37"/>
      <c r="DG45" s="37">
        <f>DG42-DG40</f>
        <v>8562.820000000007</v>
      </c>
      <c r="DH45" s="37"/>
      <c r="DI45" s="37"/>
      <c r="DJ45" s="37">
        <f>DJ42-DJ40</f>
        <v>16955.129999999997</v>
      </c>
      <c r="DK45" s="37"/>
      <c r="DL45" s="37"/>
      <c r="DM45" s="37">
        <f>DM42-DM40</f>
        <v>20262.9</v>
      </c>
      <c r="DN45" s="37"/>
      <c r="DO45" s="37"/>
      <c r="DP45" s="37">
        <f>DP42-DP40</f>
        <v>24288.840000000004</v>
      </c>
      <c r="DQ45" s="37"/>
      <c r="DR45" s="37"/>
      <c r="DS45" s="37">
        <f>DS42-DS40</f>
        <v>19221.47</v>
      </c>
      <c r="DT45" s="37"/>
      <c r="DU45" s="37"/>
      <c r="DV45" s="37">
        <f>DV42-DV40</f>
        <v>21797.24</v>
      </c>
      <c r="DW45" s="37"/>
      <c r="DX45" s="37"/>
      <c r="DY45" s="37">
        <f>DY42-DY40</f>
        <v>23863.57</v>
      </c>
      <c r="DZ45" s="37"/>
      <c r="EA45" s="37"/>
      <c r="EB45" s="37">
        <f>EB42-EB40</f>
        <v>21613.130000000005</v>
      </c>
      <c r="EC45" s="37"/>
      <c r="ED45" s="37"/>
      <c r="EE45" s="37">
        <f>EE42-EE40</f>
        <v>21992.53</v>
      </c>
      <c r="EF45" s="37"/>
      <c r="EG45" s="37"/>
      <c r="EH45" s="37">
        <f>EH42-EH40</f>
        <v>18338.180000000004</v>
      </c>
      <c r="EI45" s="37"/>
      <c r="EJ45" s="37"/>
      <c r="EK45" s="37">
        <f>EK42-EK40</f>
        <v>21482.74</v>
      </c>
      <c r="EL45" s="37"/>
      <c r="EM45" s="37"/>
      <c r="EN45" s="37">
        <f>EN42-EN40</f>
        <v>21050.72</v>
      </c>
      <c r="EO45" s="19">
        <f t="shared" si="16"/>
        <v>239429.27000000002</v>
      </c>
      <c r="EP45" s="42">
        <f t="shared" si="17"/>
        <v>243732.35999999996</v>
      </c>
      <c r="EQ45" s="37"/>
      <c r="ER45" s="37"/>
      <c r="ES45" s="37">
        <f>ES42-ES40</f>
        <v>16101.079999999998</v>
      </c>
      <c r="ET45" s="37"/>
      <c r="EU45" s="37"/>
      <c r="EV45" s="37">
        <f>EV42-EV40</f>
        <v>15616.16</v>
      </c>
      <c r="EW45" s="37"/>
      <c r="EX45" s="37"/>
      <c r="EY45" s="37">
        <f>EY42-EY40</f>
        <v>-207209.14</v>
      </c>
      <c r="EZ45" s="37"/>
      <c r="FA45" s="37"/>
      <c r="FB45" s="37">
        <f>FB42-FB40</f>
        <v>-1806.0199999999968</v>
      </c>
      <c r="FC45" s="37"/>
      <c r="FD45" s="37"/>
      <c r="FE45" s="37">
        <f>FE42-FE40</f>
        <v>-8426.64</v>
      </c>
      <c r="FF45" s="37"/>
      <c r="FG45" s="37"/>
      <c r="FH45" s="37">
        <f>FH42-FH40</f>
        <v>16583.079999999998</v>
      </c>
      <c r="FI45" s="37"/>
      <c r="FJ45" s="37"/>
      <c r="FK45" s="37">
        <f>FK42-FK40</f>
        <v>13692.029999999995</v>
      </c>
      <c r="FL45" s="37"/>
      <c r="FM45" s="37"/>
      <c r="FN45" s="37">
        <f>FN42-FN40</f>
        <v>13372.069999999996</v>
      </c>
      <c r="FO45" s="37"/>
      <c r="FP45" s="37"/>
      <c r="FQ45" s="37">
        <f>FQ42-FQ40</f>
        <v>17374.969999999998</v>
      </c>
      <c r="FR45" s="62"/>
      <c r="FS45" s="62"/>
      <c r="FT45" s="37">
        <f>FT42-FT40</f>
        <v>10085.119999999999</v>
      </c>
      <c r="FU45" s="62"/>
      <c r="FV45" s="62"/>
      <c r="FW45" s="37">
        <f>FW42-FW40</f>
        <v>13061.639999999996</v>
      </c>
      <c r="FX45" s="62"/>
      <c r="FY45" s="62"/>
      <c r="FZ45" s="37">
        <f>FZ42-FZ40</f>
        <v>-73541.38</v>
      </c>
      <c r="GA45" s="28">
        <f t="shared" si="15"/>
        <v>-175097.03000000003</v>
      </c>
    </row>
    <row r="46" spans="1:183" s="5" customFormat="1" ht="12.75">
      <c r="A46" s="20"/>
      <c r="B46" s="20"/>
      <c r="C46" s="20"/>
      <c r="D46" s="20"/>
      <c r="E46" s="20"/>
      <c r="F46" s="2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24"/>
      <c r="U46" s="25"/>
      <c r="V46" s="25"/>
      <c r="W46" s="24"/>
      <c r="X46" s="25"/>
      <c r="Y46" s="25"/>
      <c r="Z46" s="24"/>
      <c r="AA46" s="25"/>
      <c r="AB46" s="25"/>
      <c r="AC46" s="24"/>
      <c r="AD46" s="25"/>
      <c r="AE46" s="25"/>
      <c r="AF46" s="25">
        <f t="shared" si="5"/>
        <v>0</v>
      </c>
      <c r="AG46" s="24"/>
      <c r="AH46" s="25"/>
      <c r="AI46" s="25"/>
      <c r="AJ46" s="24"/>
      <c r="AK46" s="25"/>
      <c r="AL46" s="25"/>
      <c r="AM46" s="24"/>
      <c r="AN46" s="25"/>
      <c r="AO46" s="25"/>
      <c r="AP46" s="24"/>
      <c r="AQ46" s="25"/>
      <c r="AR46" s="25"/>
      <c r="AS46" s="24"/>
      <c r="AT46" s="25"/>
      <c r="AU46" s="25"/>
      <c r="AV46" s="24"/>
      <c r="AW46" s="25"/>
      <c r="AX46" s="25"/>
      <c r="AY46" s="24"/>
      <c r="AZ46" s="25"/>
      <c r="BA46" s="25"/>
      <c r="BB46" s="24"/>
      <c r="BC46" s="25"/>
      <c r="BD46" s="25"/>
      <c r="BE46" s="24"/>
      <c r="BF46" s="25"/>
      <c r="BG46" s="25"/>
      <c r="BH46" s="24"/>
      <c r="BI46" s="25"/>
      <c r="BJ46" s="25"/>
      <c r="BK46" s="24"/>
      <c r="BL46" s="25"/>
      <c r="BM46" s="25"/>
      <c r="BN46" s="24"/>
      <c r="BO46" s="25"/>
      <c r="BP46" s="25"/>
      <c r="BQ46" s="25">
        <f t="shared" si="6"/>
        <v>0</v>
      </c>
      <c r="BR46" s="25">
        <f t="shared" si="7"/>
        <v>0</v>
      </c>
      <c r="BS46" s="24"/>
      <c r="BT46" s="25"/>
      <c r="BU46" s="25"/>
      <c r="BV46" s="24"/>
      <c r="BW46" s="25"/>
      <c r="BX46" s="25"/>
      <c r="BY46" s="24"/>
      <c r="BZ46" s="25"/>
      <c r="CA46" s="25"/>
      <c r="CB46" s="24"/>
      <c r="CC46" s="25"/>
      <c r="CD46" s="25"/>
      <c r="CE46" s="24"/>
      <c r="CF46" s="25"/>
      <c r="CG46" s="25"/>
      <c r="CH46" s="24"/>
      <c r="CI46" s="25"/>
      <c r="CJ46" s="25"/>
      <c r="CK46" s="24"/>
      <c r="CL46" s="25"/>
      <c r="CM46" s="25"/>
      <c r="CN46" s="24"/>
      <c r="CO46" s="25"/>
      <c r="CP46" s="25"/>
      <c r="CQ46" s="24"/>
      <c r="CR46" s="25"/>
      <c r="CS46" s="25"/>
      <c r="CT46" s="24"/>
      <c r="CU46" s="25"/>
      <c r="CV46" s="25"/>
      <c r="CW46" s="24"/>
      <c r="CX46" s="25"/>
      <c r="CY46" s="25"/>
      <c r="CZ46" s="24"/>
      <c r="DA46" s="25"/>
      <c r="DB46" s="25"/>
      <c r="DC46" s="8">
        <f t="shared" si="8"/>
        <v>0</v>
      </c>
      <c r="DD46" s="9">
        <f t="shared" si="9"/>
        <v>0</v>
      </c>
      <c r="DE46" s="24"/>
      <c r="DF46" s="25"/>
      <c r="DG46" s="25"/>
      <c r="DH46" s="24"/>
      <c r="DI46" s="25"/>
      <c r="DJ46" s="25"/>
      <c r="DK46" s="24"/>
      <c r="DL46" s="25"/>
      <c r="DM46" s="25"/>
      <c r="DN46" s="24"/>
      <c r="DO46" s="25"/>
      <c r="DP46" s="25"/>
      <c r="DQ46" s="24"/>
      <c r="DR46" s="25"/>
      <c r="DS46" s="25"/>
      <c r="DT46" s="24"/>
      <c r="DU46" s="25"/>
      <c r="DV46" s="25"/>
      <c r="DW46" s="24"/>
      <c r="DX46" s="25"/>
      <c r="DY46" s="25"/>
      <c r="DZ46" s="24"/>
      <c r="EA46" s="25"/>
      <c r="EB46" s="25"/>
      <c r="EC46" s="24"/>
      <c r="ED46" s="25"/>
      <c r="EE46" s="25"/>
      <c r="EF46" s="24"/>
      <c r="EG46" s="25"/>
      <c r="EH46" s="25"/>
      <c r="EI46" s="24"/>
      <c r="EJ46" s="25"/>
      <c r="EK46" s="25"/>
      <c r="EL46" s="24"/>
      <c r="EM46" s="25"/>
      <c r="EN46" s="25"/>
      <c r="EO46" s="19"/>
      <c r="EP46" s="42"/>
      <c r="EQ46" s="24"/>
      <c r="ER46" s="25"/>
      <c r="ES46" s="25"/>
      <c r="ET46" s="24"/>
      <c r="EU46" s="25"/>
      <c r="EV46" s="25"/>
      <c r="EW46" s="24"/>
      <c r="EX46" s="25"/>
      <c r="EY46" s="25"/>
      <c r="EZ46" s="24"/>
      <c r="FA46" s="25"/>
      <c r="FB46" s="25"/>
      <c r="FC46" s="24"/>
      <c r="FD46" s="25"/>
      <c r="FE46" s="25"/>
      <c r="FF46" s="24"/>
      <c r="FG46" s="25"/>
      <c r="FH46" s="25"/>
      <c r="FI46" s="24"/>
      <c r="FJ46" s="25"/>
      <c r="FK46" s="25"/>
      <c r="FL46" s="24"/>
      <c r="FM46" s="25"/>
      <c r="FN46" s="25"/>
      <c r="FO46" s="24"/>
      <c r="FP46" s="25"/>
      <c r="FQ46" s="25"/>
      <c r="FR46" s="63"/>
      <c r="FS46" s="63"/>
      <c r="FT46" s="25"/>
      <c r="FU46" s="63"/>
      <c r="FV46" s="63"/>
      <c r="FW46" s="25"/>
      <c r="FX46" s="63"/>
      <c r="FY46" s="63"/>
      <c r="FZ46" s="25"/>
      <c r="GA46" s="28"/>
    </row>
    <row r="47" spans="1:183" s="5" customFormat="1" ht="12.75">
      <c r="A47" s="38" t="s">
        <v>49</v>
      </c>
      <c r="B47" s="20"/>
      <c r="C47" s="21">
        <v>1755.6</v>
      </c>
      <c r="D47" s="20"/>
      <c r="E47" s="21">
        <v>1755.6</v>
      </c>
      <c r="F47" s="20"/>
      <c r="G47" s="21">
        <v>1739.64</v>
      </c>
      <c r="H47" s="20"/>
      <c r="I47" s="21">
        <v>1723.68</v>
      </c>
      <c r="J47" s="20"/>
      <c r="K47" s="21">
        <v>1771.56</v>
      </c>
      <c r="L47" s="21"/>
      <c r="M47" s="21">
        <v>1787.52</v>
      </c>
      <c r="N47" s="21"/>
      <c r="O47" s="21">
        <v>1787.52</v>
      </c>
      <c r="P47" s="21"/>
      <c r="Q47" s="21">
        <v>1739.64</v>
      </c>
      <c r="R47" s="20"/>
      <c r="S47" s="22">
        <f>C47+E47+G47+I47+K47+M47+O47+Q47</f>
        <v>14060.76</v>
      </c>
      <c r="T47" s="25"/>
      <c r="U47" s="25"/>
      <c r="V47" s="25">
        <v>3204.92</v>
      </c>
      <c r="W47" s="25"/>
      <c r="X47" s="25"/>
      <c r="Y47" s="25">
        <v>2823.73</v>
      </c>
      <c r="Z47" s="25"/>
      <c r="AA47" s="25"/>
      <c r="AB47" s="25">
        <v>2873.34</v>
      </c>
      <c r="AC47" s="25"/>
      <c r="AD47" s="25"/>
      <c r="AE47" s="25">
        <v>2609.15</v>
      </c>
      <c r="AF47" s="25">
        <f t="shared" si="5"/>
        <v>25571.9</v>
      </c>
      <c r="AG47" s="25"/>
      <c r="AH47" s="25"/>
      <c r="AI47" s="25">
        <v>2484.24</v>
      </c>
      <c r="AJ47" s="25"/>
      <c r="AK47" s="25"/>
      <c r="AL47" s="25">
        <v>2470.72</v>
      </c>
      <c r="AM47" s="25"/>
      <c r="AN47" s="25"/>
      <c r="AO47" s="25">
        <v>2535.48</v>
      </c>
      <c r="AP47" s="25"/>
      <c r="AQ47" s="25"/>
      <c r="AR47" s="25">
        <v>2482.82</v>
      </c>
      <c r="AS47" s="25"/>
      <c r="AT47" s="25"/>
      <c r="AU47" s="25">
        <v>2474.28</v>
      </c>
      <c r="AV47" s="25"/>
      <c r="AW47" s="25"/>
      <c r="AX47" s="25">
        <v>2448.66</v>
      </c>
      <c r="AY47" s="25"/>
      <c r="AZ47" s="25"/>
      <c r="BA47" s="25">
        <v>2485.43</v>
      </c>
      <c r="BB47" s="25"/>
      <c r="BC47" s="25"/>
      <c r="BD47" s="25">
        <v>2475.18</v>
      </c>
      <c r="BE47" s="25"/>
      <c r="BF47" s="25"/>
      <c r="BG47" s="25">
        <v>2404.54</v>
      </c>
      <c r="BH47" s="25"/>
      <c r="BI47" s="25"/>
      <c r="BJ47" s="25">
        <v>2492.78</v>
      </c>
      <c r="BK47" s="25"/>
      <c r="BL47" s="25"/>
      <c r="BM47" s="25">
        <v>2426.6</v>
      </c>
      <c r="BN47" s="25"/>
      <c r="BO47" s="25"/>
      <c r="BP47" s="25">
        <v>2492.78</v>
      </c>
      <c r="BQ47" s="25">
        <f t="shared" si="6"/>
        <v>29673.509999999995</v>
      </c>
      <c r="BR47" s="25">
        <f t="shared" si="7"/>
        <v>55245.409999999996</v>
      </c>
      <c r="BS47" s="25"/>
      <c r="BT47" s="25"/>
      <c r="BU47" s="25">
        <v>2659.92</v>
      </c>
      <c r="BV47" s="25"/>
      <c r="BW47" s="25"/>
      <c r="BX47" s="25">
        <v>2768.34</v>
      </c>
      <c r="BY47" s="25"/>
      <c r="BZ47" s="25"/>
      <c r="CA47" s="25">
        <v>2674.16</v>
      </c>
      <c r="CB47" s="25"/>
      <c r="CC47" s="25"/>
      <c r="CD47" s="25">
        <v>2785.23</v>
      </c>
      <c r="CE47" s="25"/>
      <c r="CF47" s="25"/>
      <c r="CG47" s="25">
        <v>2770.59</v>
      </c>
      <c r="CH47" s="25"/>
      <c r="CI47" s="25"/>
      <c r="CJ47" s="25">
        <v>2793.28</v>
      </c>
      <c r="CK47" s="25"/>
      <c r="CL47" s="25"/>
      <c r="CM47" s="25">
        <v>2818.22</v>
      </c>
      <c r="CN47" s="25"/>
      <c r="CO47" s="25"/>
      <c r="CP47" s="25">
        <v>2818.22</v>
      </c>
      <c r="CQ47" s="25"/>
      <c r="CR47" s="25"/>
      <c r="CS47" s="25">
        <v>2859.25</v>
      </c>
      <c r="CT47" s="25"/>
      <c r="CU47" s="25"/>
      <c r="CV47" s="25">
        <v>2868.1</v>
      </c>
      <c r="CW47" s="25"/>
      <c r="CX47" s="25"/>
      <c r="CY47" s="25">
        <v>2786.84</v>
      </c>
      <c r="CZ47" s="25"/>
      <c r="DA47" s="25"/>
      <c r="DB47" s="25">
        <v>2868.1</v>
      </c>
      <c r="DC47" s="8">
        <f t="shared" si="8"/>
        <v>33470.25</v>
      </c>
      <c r="DD47" s="9">
        <f t="shared" si="9"/>
        <v>88715.66</v>
      </c>
      <c r="DE47" s="25"/>
      <c r="DF47" s="25"/>
      <c r="DG47" s="25">
        <v>2868.1</v>
      </c>
      <c r="DH47" s="25"/>
      <c r="DI47" s="25"/>
      <c r="DJ47" s="25">
        <v>2891.38</v>
      </c>
      <c r="DK47" s="25"/>
      <c r="DL47" s="25"/>
      <c r="DM47" s="25">
        <v>2893.04</v>
      </c>
      <c r="DN47" s="25"/>
      <c r="DO47" s="25"/>
      <c r="DP47" s="25">
        <v>2848.79</v>
      </c>
      <c r="DQ47" s="25"/>
      <c r="DR47" s="25"/>
      <c r="DS47" s="25">
        <v>2851.47</v>
      </c>
      <c r="DT47" s="25"/>
      <c r="DU47" s="25"/>
      <c r="DV47" s="25">
        <v>2868.1</v>
      </c>
      <c r="DW47" s="25"/>
      <c r="DX47" s="25"/>
      <c r="DY47" s="25">
        <v>2868.1</v>
      </c>
      <c r="DZ47" s="25"/>
      <c r="EA47" s="25"/>
      <c r="EB47" s="25">
        <v>2868.1</v>
      </c>
      <c r="EC47" s="25"/>
      <c r="ED47" s="25"/>
      <c r="EE47" s="25">
        <v>2868.1</v>
      </c>
      <c r="EF47" s="25"/>
      <c r="EG47" s="25"/>
      <c r="EH47" s="25">
        <v>2874.98</v>
      </c>
      <c r="EI47" s="25"/>
      <c r="EJ47" s="25"/>
      <c r="EK47" s="25">
        <v>2885.8</v>
      </c>
      <c r="EL47" s="25"/>
      <c r="EM47" s="25"/>
      <c r="EN47" s="25">
        <v>2868.1</v>
      </c>
      <c r="EO47" s="19">
        <f t="shared" si="16"/>
        <v>34454.060000000005</v>
      </c>
      <c r="EP47" s="42">
        <f t="shared" si="17"/>
        <v>123169.72</v>
      </c>
      <c r="EQ47" s="25"/>
      <c r="ER47" s="25"/>
      <c r="ES47" s="25">
        <v>4225.8</v>
      </c>
      <c r="ET47" s="25"/>
      <c r="EU47" s="25"/>
      <c r="EV47" s="25">
        <v>4225.8</v>
      </c>
      <c r="EW47" s="25"/>
      <c r="EX47" s="25"/>
      <c r="EY47" s="25">
        <v>4225.8</v>
      </c>
      <c r="EZ47" s="25"/>
      <c r="FA47" s="25"/>
      <c r="FB47" s="25">
        <v>4225.8</v>
      </c>
      <c r="FC47" s="25"/>
      <c r="FD47" s="25"/>
      <c r="FE47" s="25">
        <v>4225.8</v>
      </c>
      <c r="FF47" s="25"/>
      <c r="FG47" s="25"/>
      <c r="FH47" s="25">
        <v>4225.8</v>
      </c>
      <c r="FI47" s="25"/>
      <c r="FJ47" s="25"/>
      <c r="FK47" s="25">
        <v>4225.8</v>
      </c>
      <c r="FL47" s="25"/>
      <c r="FM47" s="25"/>
      <c r="FN47" s="25">
        <v>4225.8</v>
      </c>
      <c r="FO47" s="25"/>
      <c r="FP47" s="25"/>
      <c r="FQ47" s="25">
        <v>4225.8</v>
      </c>
      <c r="FR47" s="63"/>
      <c r="FS47" s="63"/>
      <c r="FT47" s="25">
        <v>4225.8</v>
      </c>
      <c r="FU47" s="63"/>
      <c r="FV47" s="63"/>
      <c r="FW47" s="25">
        <v>4225.8</v>
      </c>
      <c r="FX47" s="63"/>
      <c r="FY47" s="63"/>
      <c r="FZ47" s="25">
        <v>4225.8</v>
      </c>
      <c r="GA47" s="28">
        <f t="shared" si="15"/>
        <v>50709.60000000001</v>
      </c>
    </row>
    <row r="48" spans="1:183" s="85" customFormat="1" ht="12.75">
      <c r="A48" s="69" t="s">
        <v>50</v>
      </c>
      <c r="B48" s="83"/>
      <c r="C48" s="83">
        <v>1763.32</v>
      </c>
      <c r="D48" s="83"/>
      <c r="E48" s="83">
        <v>1755.6</v>
      </c>
      <c r="F48" s="83"/>
      <c r="G48" s="74">
        <v>1731.13</v>
      </c>
      <c r="H48" s="74"/>
      <c r="I48" s="74">
        <v>1718.01</v>
      </c>
      <c r="J48" s="74"/>
      <c r="K48" s="74">
        <v>1760.92</v>
      </c>
      <c r="L48" s="74"/>
      <c r="M48" s="74">
        <v>1748.03</v>
      </c>
      <c r="N48" s="74"/>
      <c r="O48" s="74">
        <v>1772.42</v>
      </c>
      <c r="P48" s="74"/>
      <c r="Q48" s="74">
        <v>1466.87</v>
      </c>
      <c r="R48" s="74"/>
      <c r="S48" s="73">
        <f aca="true" t="shared" si="29" ref="S48:S54">C48+E48+G48+I48+K48+M48+O48+Q48</f>
        <v>13716.3</v>
      </c>
      <c r="T48" s="76"/>
      <c r="U48" s="76"/>
      <c r="V48" s="76">
        <v>1739.64</v>
      </c>
      <c r="W48" s="76"/>
      <c r="X48" s="76"/>
      <c r="Y48" s="76">
        <v>1759.86</v>
      </c>
      <c r="Z48" s="76"/>
      <c r="AA48" s="76"/>
      <c r="AB48" s="76">
        <v>1755.6</v>
      </c>
      <c r="AC48" s="76"/>
      <c r="AD48" s="76"/>
      <c r="AE48" s="76">
        <v>1788.58</v>
      </c>
      <c r="AF48" s="76">
        <f t="shared" si="5"/>
        <v>20759.979999999996</v>
      </c>
      <c r="AG48" s="76"/>
      <c r="AH48" s="76"/>
      <c r="AI48" s="76">
        <v>2484.24</v>
      </c>
      <c r="AJ48" s="76"/>
      <c r="AK48" s="76"/>
      <c r="AL48" s="76">
        <v>2470.72</v>
      </c>
      <c r="AM48" s="76"/>
      <c r="AN48" s="76"/>
      <c r="AO48" s="76">
        <v>2535.48</v>
      </c>
      <c r="AP48" s="76"/>
      <c r="AQ48" s="76"/>
      <c r="AR48" s="76">
        <v>2482.82</v>
      </c>
      <c r="AS48" s="76"/>
      <c r="AT48" s="76"/>
      <c r="AU48" s="76">
        <v>2474.28</v>
      </c>
      <c r="AV48" s="76"/>
      <c r="AW48" s="76"/>
      <c r="AX48" s="76">
        <v>2448.66</v>
      </c>
      <c r="AY48" s="76"/>
      <c r="AZ48" s="76"/>
      <c r="BA48" s="76">
        <v>2485.43</v>
      </c>
      <c r="BB48" s="76"/>
      <c r="BC48" s="76"/>
      <c r="BD48" s="76">
        <v>2475.18</v>
      </c>
      <c r="BE48" s="76"/>
      <c r="BF48" s="76"/>
      <c r="BG48" s="76">
        <v>2404.54</v>
      </c>
      <c r="BH48" s="76"/>
      <c r="BI48" s="76"/>
      <c r="BJ48" s="76">
        <v>2492.78</v>
      </c>
      <c r="BK48" s="76"/>
      <c r="BL48" s="76"/>
      <c r="BM48" s="76">
        <v>2426.6</v>
      </c>
      <c r="BN48" s="76"/>
      <c r="BO48" s="76"/>
      <c r="BP48" s="76">
        <v>2492.78</v>
      </c>
      <c r="BQ48" s="76">
        <f t="shared" si="6"/>
        <v>29673.509999999995</v>
      </c>
      <c r="BR48" s="76">
        <f t="shared" si="7"/>
        <v>50433.48999999999</v>
      </c>
      <c r="BS48" s="76"/>
      <c r="BT48" s="76"/>
      <c r="BU48" s="76">
        <v>2659.92</v>
      </c>
      <c r="BV48" s="76"/>
      <c r="BW48" s="76"/>
      <c r="BX48" s="76">
        <v>2768.34</v>
      </c>
      <c r="BY48" s="76"/>
      <c r="BZ48" s="76"/>
      <c r="CA48" s="76">
        <v>2674.16</v>
      </c>
      <c r="CB48" s="76"/>
      <c r="CC48" s="76"/>
      <c r="CD48" s="76">
        <v>2785.23</v>
      </c>
      <c r="CE48" s="76"/>
      <c r="CF48" s="76"/>
      <c r="CG48" s="76">
        <v>2770.59</v>
      </c>
      <c r="CH48" s="76"/>
      <c r="CI48" s="76"/>
      <c r="CJ48" s="76">
        <v>2793.28</v>
      </c>
      <c r="CK48" s="76"/>
      <c r="CL48" s="76"/>
      <c r="CM48" s="76">
        <v>2818.22</v>
      </c>
      <c r="CN48" s="76"/>
      <c r="CO48" s="76"/>
      <c r="CP48" s="76">
        <v>2818.22</v>
      </c>
      <c r="CQ48" s="76"/>
      <c r="CR48" s="76"/>
      <c r="CS48" s="76">
        <v>2859.25</v>
      </c>
      <c r="CT48" s="76"/>
      <c r="CU48" s="76"/>
      <c r="CV48" s="76">
        <v>2868.1</v>
      </c>
      <c r="CW48" s="76"/>
      <c r="CX48" s="76"/>
      <c r="CY48" s="76">
        <v>2786.84</v>
      </c>
      <c r="CZ48" s="76"/>
      <c r="DA48" s="76"/>
      <c r="DB48" s="76">
        <v>2868.1</v>
      </c>
      <c r="DC48" s="78">
        <f t="shared" si="8"/>
        <v>33470.25</v>
      </c>
      <c r="DD48" s="79">
        <f t="shared" si="9"/>
        <v>83903.73999999999</v>
      </c>
      <c r="DE48" s="76"/>
      <c r="DF48" s="76"/>
      <c r="DG48" s="76">
        <v>2868.1</v>
      </c>
      <c r="DH48" s="76"/>
      <c r="DI48" s="76"/>
      <c r="DJ48" s="76">
        <v>2891.38</v>
      </c>
      <c r="DK48" s="76"/>
      <c r="DL48" s="76"/>
      <c r="DM48" s="76">
        <v>2893.04</v>
      </c>
      <c r="DN48" s="76"/>
      <c r="DO48" s="76"/>
      <c r="DP48" s="76">
        <v>2848.79</v>
      </c>
      <c r="DQ48" s="76"/>
      <c r="DR48" s="76"/>
      <c r="DS48" s="76">
        <v>2851.47</v>
      </c>
      <c r="DT48" s="76"/>
      <c r="DU48" s="76"/>
      <c r="DV48" s="76">
        <v>2868.1</v>
      </c>
      <c r="DW48" s="76"/>
      <c r="DX48" s="76"/>
      <c r="DY48" s="76">
        <v>2868.1</v>
      </c>
      <c r="DZ48" s="76"/>
      <c r="EA48" s="76"/>
      <c r="EB48" s="76">
        <v>2868.1</v>
      </c>
      <c r="EC48" s="76"/>
      <c r="ED48" s="76"/>
      <c r="EE48" s="76">
        <v>2868.1</v>
      </c>
      <c r="EF48" s="76"/>
      <c r="EG48" s="76"/>
      <c r="EH48" s="76">
        <v>2874.98</v>
      </c>
      <c r="EI48" s="76"/>
      <c r="EJ48" s="76"/>
      <c r="EK48" s="76">
        <v>2885.8</v>
      </c>
      <c r="EL48" s="76"/>
      <c r="EM48" s="76"/>
      <c r="EN48" s="76">
        <v>2868.1</v>
      </c>
      <c r="EO48" s="77">
        <f t="shared" si="16"/>
        <v>34454.060000000005</v>
      </c>
      <c r="EP48" s="80">
        <f t="shared" si="17"/>
        <v>118357.79999999999</v>
      </c>
      <c r="EQ48" s="76"/>
      <c r="ER48" s="76"/>
      <c r="ES48" s="76">
        <v>4225.8</v>
      </c>
      <c r="ET48" s="76"/>
      <c r="EU48" s="76"/>
      <c r="EV48" s="76">
        <v>4225.8</v>
      </c>
      <c r="EW48" s="76"/>
      <c r="EX48" s="76"/>
      <c r="EY48" s="76">
        <v>4225.8</v>
      </c>
      <c r="EZ48" s="76"/>
      <c r="FA48" s="76"/>
      <c r="FB48" s="76">
        <v>4225.8</v>
      </c>
      <c r="FC48" s="76"/>
      <c r="FD48" s="76"/>
      <c r="FE48" s="76">
        <v>4225.8</v>
      </c>
      <c r="FF48" s="76"/>
      <c r="FG48" s="76"/>
      <c r="FH48" s="76">
        <v>4225.8</v>
      </c>
      <c r="FI48" s="76"/>
      <c r="FJ48" s="76"/>
      <c r="FK48" s="76">
        <v>4225.8</v>
      </c>
      <c r="FL48" s="76"/>
      <c r="FM48" s="76"/>
      <c r="FN48" s="76">
        <v>4225.8</v>
      </c>
      <c r="FO48" s="76"/>
      <c r="FP48" s="76"/>
      <c r="FQ48" s="76">
        <v>4225.8</v>
      </c>
      <c r="FR48" s="84"/>
      <c r="FS48" s="84"/>
      <c r="FT48" s="76">
        <v>4225.8</v>
      </c>
      <c r="FU48" s="84"/>
      <c r="FV48" s="84"/>
      <c r="FW48" s="76">
        <v>4225.8</v>
      </c>
      <c r="FX48" s="84"/>
      <c r="FY48" s="84"/>
      <c r="FZ48" s="76">
        <v>4225.8</v>
      </c>
      <c r="GA48" s="101">
        <f t="shared" si="15"/>
        <v>50709.60000000001</v>
      </c>
    </row>
    <row r="49" spans="1:183" s="85" customFormat="1" ht="12.75">
      <c r="A49" s="69" t="s">
        <v>45</v>
      </c>
      <c r="B49" s="83"/>
      <c r="C49" s="83">
        <f>130.51+1663.59</f>
        <v>1794.1</v>
      </c>
      <c r="D49" s="83"/>
      <c r="E49" s="83">
        <f>135.66+1748.94</f>
        <v>1884.6000000000001</v>
      </c>
      <c r="F49" s="83"/>
      <c r="G49" s="74">
        <f>135.66+1568.18</f>
        <v>1703.8400000000001</v>
      </c>
      <c r="H49" s="74"/>
      <c r="I49" s="74">
        <f>135.66+1358.84</f>
        <v>1494.5</v>
      </c>
      <c r="J49" s="74"/>
      <c r="K49" s="74">
        <f>143.64+1649.34</f>
        <v>1792.98</v>
      </c>
      <c r="L49" s="74"/>
      <c r="M49" s="74">
        <f>143.64+1787.72</f>
        <v>1931.3600000000001</v>
      </c>
      <c r="N49" s="74"/>
      <c r="O49" s="74">
        <f>143.64+1707.01</f>
        <v>1850.65</v>
      </c>
      <c r="P49" s="74"/>
      <c r="Q49" s="74">
        <f>143.64+1556.61</f>
        <v>1700.25</v>
      </c>
      <c r="R49" s="74"/>
      <c r="S49" s="73">
        <f t="shared" si="29"/>
        <v>14152.28</v>
      </c>
      <c r="T49" s="76"/>
      <c r="U49" s="76"/>
      <c r="V49" s="76">
        <v>1344.64</v>
      </c>
      <c r="W49" s="76"/>
      <c r="X49" s="76"/>
      <c r="Y49" s="76">
        <v>1308.53</v>
      </c>
      <c r="Z49" s="76"/>
      <c r="AA49" s="76"/>
      <c r="AB49" s="76">
        <v>2470.6</v>
      </c>
      <c r="AC49" s="76"/>
      <c r="AD49" s="76"/>
      <c r="AE49" s="76">
        <v>1151.41</v>
      </c>
      <c r="AF49" s="76">
        <f t="shared" si="5"/>
        <v>20427.46</v>
      </c>
      <c r="AG49" s="76"/>
      <c r="AH49" s="76"/>
      <c r="AI49" s="76">
        <v>1683.28</v>
      </c>
      <c r="AJ49" s="76"/>
      <c r="AK49" s="76"/>
      <c r="AL49" s="76">
        <v>1853.82</v>
      </c>
      <c r="AM49" s="76"/>
      <c r="AN49" s="76"/>
      <c r="AO49" s="76">
        <f>187.51+2343.8</f>
        <v>2531.3100000000004</v>
      </c>
      <c r="AP49" s="76"/>
      <c r="AQ49" s="76"/>
      <c r="AR49" s="76">
        <f>187.51+2891.6</f>
        <v>3079.1099999999997</v>
      </c>
      <c r="AS49" s="76"/>
      <c r="AT49" s="76"/>
      <c r="AU49" s="76">
        <f>198.54+1815.27</f>
        <v>2013.81</v>
      </c>
      <c r="AV49" s="76"/>
      <c r="AW49" s="76"/>
      <c r="AX49" s="76">
        <f>198.54+2429.2</f>
        <v>2627.74</v>
      </c>
      <c r="AY49" s="76"/>
      <c r="AZ49" s="76"/>
      <c r="BA49" s="76">
        <f>198.54+2110.99</f>
        <v>2309.5299999999997</v>
      </c>
      <c r="BB49" s="76"/>
      <c r="BC49" s="76"/>
      <c r="BD49" s="76">
        <v>2541.11</v>
      </c>
      <c r="BE49" s="76"/>
      <c r="BF49" s="76"/>
      <c r="BG49" s="76">
        <v>2211.28</v>
      </c>
      <c r="BH49" s="76"/>
      <c r="BI49" s="76"/>
      <c r="BJ49" s="76">
        <v>2349.39</v>
      </c>
      <c r="BK49" s="76"/>
      <c r="BL49" s="76"/>
      <c r="BM49" s="76">
        <v>2397.83</v>
      </c>
      <c r="BN49" s="76"/>
      <c r="BO49" s="76"/>
      <c r="BP49" s="76">
        <v>2570.55</v>
      </c>
      <c r="BQ49" s="76">
        <f t="shared" si="6"/>
        <v>28168.76</v>
      </c>
      <c r="BR49" s="76">
        <f t="shared" si="7"/>
        <v>48596.22</v>
      </c>
      <c r="BS49" s="76"/>
      <c r="BT49" s="76"/>
      <c r="BU49" s="76">
        <v>2477.72</v>
      </c>
      <c r="BV49" s="76"/>
      <c r="BW49" s="76"/>
      <c r="BX49" s="76">
        <v>2836.28</v>
      </c>
      <c r="BY49" s="76"/>
      <c r="BZ49" s="76"/>
      <c r="CA49" s="76">
        <v>2614.95</v>
      </c>
      <c r="CB49" s="76"/>
      <c r="CC49" s="76"/>
      <c r="CD49" s="76">
        <v>2984.23</v>
      </c>
      <c r="CE49" s="76"/>
      <c r="CF49" s="76"/>
      <c r="CG49" s="76">
        <v>2768</v>
      </c>
      <c r="CH49" s="76"/>
      <c r="CI49" s="76"/>
      <c r="CJ49" s="76">
        <v>2692.51</v>
      </c>
      <c r="CK49" s="76"/>
      <c r="CL49" s="76"/>
      <c r="CM49" s="76">
        <v>2678.06</v>
      </c>
      <c r="CN49" s="76"/>
      <c r="CO49" s="76"/>
      <c r="CP49" s="76">
        <v>2873.89</v>
      </c>
      <c r="CQ49" s="76"/>
      <c r="CR49" s="76"/>
      <c r="CS49" s="76">
        <v>2859.06</v>
      </c>
      <c r="CT49" s="76"/>
      <c r="CU49" s="76"/>
      <c r="CV49" s="76">
        <v>2878.12</v>
      </c>
      <c r="CW49" s="76"/>
      <c r="CX49" s="76"/>
      <c r="CY49" s="76">
        <v>2765.57</v>
      </c>
      <c r="CZ49" s="76"/>
      <c r="DA49" s="76"/>
      <c r="DB49" s="76">
        <v>2959.64</v>
      </c>
      <c r="DC49" s="78">
        <f t="shared" si="8"/>
        <v>33388.03</v>
      </c>
      <c r="DD49" s="79">
        <f t="shared" si="9"/>
        <v>81984.25</v>
      </c>
      <c r="DE49" s="76"/>
      <c r="DF49" s="76"/>
      <c r="DG49" s="76">
        <v>2849.87</v>
      </c>
      <c r="DH49" s="76"/>
      <c r="DI49" s="76"/>
      <c r="DJ49" s="76">
        <v>2946.42</v>
      </c>
      <c r="DK49" s="76"/>
      <c r="DL49" s="76"/>
      <c r="DM49" s="76">
        <v>2782.74</v>
      </c>
      <c r="DN49" s="76"/>
      <c r="DO49" s="76"/>
      <c r="DP49" s="76">
        <v>3068.48</v>
      </c>
      <c r="DQ49" s="76"/>
      <c r="DR49" s="76"/>
      <c r="DS49" s="76">
        <v>2848.78</v>
      </c>
      <c r="DT49" s="76"/>
      <c r="DU49" s="76"/>
      <c r="DV49" s="76">
        <v>2758.83</v>
      </c>
      <c r="DW49" s="76"/>
      <c r="DX49" s="76"/>
      <c r="DY49" s="76">
        <v>2967.57</v>
      </c>
      <c r="DZ49" s="76"/>
      <c r="EA49" s="76"/>
      <c r="EB49" s="76">
        <v>2942.86</v>
      </c>
      <c r="EC49" s="76"/>
      <c r="ED49" s="76"/>
      <c r="EE49" s="76">
        <v>2793.35</v>
      </c>
      <c r="EF49" s="76"/>
      <c r="EG49" s="76"/>
      <c r="EH49" s="76">
        <v>2792.03</v>
      </c>
      <c r="EI49" s="76"/>
      <c r="EJ49" s="76"/>
      <c r="EK49" s="76">
        <v>2790.4</v>
      </c>
      <c r="EL49" s="76"/>
      <c r="EM49" s="76"/>
      <c r="EN49" s="76">
        <v>2825.7</v>
      </c>
      <c r="EO49" s="77">
        <f t="shared" si="16"/>
        <v>34367.030000000006</v>
      </c>
      <c r="EP49" s="80">
        <f t="shared" si="17"/>
        <v>116351.28</v>
      </c>
      <c r="EQ49" s="76"/>
      <c r="ER49" s="76"/>
      <c r="ES49" s="76">
        <v>2906.05</v>
      </c>
      <c r="ET49" s="76"/>
      <c r="EU49" s="76"/>
      <c r="EV49" s="76">
        <v>4257.5</v>
      </c>
      <c r="EW49" s="76"/>
      <c r="EX49" s="76"/>
      <c r="EY49" s="76">
        <v>4098.17</v>
      </c>
      <c r="EZ49" s="76"/>
      <c r="FA49" s="76"/>
      <c r="FB49" s="76">
        <v>4253.71</v>
      </c>
      <c r="FC49" s="76"/>
      <c r="FD49" s="76"/>
      <c r="FE49" s="76">
        <v>4256.65</v>
      </c>
      <c r="FF49" s="76"/>
      <c r="FG49" s="76"/>
      <c r="FH49" s="76">
        <v>4404.81</v>
      </c>
      <c r="FI49" s="76"/>
      <c r="FJ49" s="76"/>
      <c r="FK49" s="76">
        <v>4060.58</v>
      </c>
      <c r="FL49" s="76"/>
      <c r="FM49" s="76"/>
      <c r="FN49" s="76">
        <v>4022.18</v>
      </c>
      <c r="FO49" s="76"/>
      <c r="FP49" s="76"/>
      <c r="FQ49" s="76">
        <v>4673.52</v>
      </c>
      <c r="FR49" s="84"/>
      <c r="FS49" s="84"/>
      <c r="FT49" s="76">
        <v>4198.08</v>
      </c>
      <c r="FU49" s="84"/>
      <c r="FV49" s="84"/>
      <c r="FW49" s="76">
        <v>3985.31</v>
      </c>
      <c r="FX49" s="84"/>
      <c r="FY49" s="84"/>
      <c r="FZ49" s="76">
        <v>4304.47</v>
      </c>
      <c r="GA49" s="101">
        <f t="shared" si="15"/>
        <v>49421.03</v>
      </c>
    </row>
    <row r="50" spans="1:183" s="5" customFormat="1" ht="12.75">
      <c r="A50" s="35" t="s">
        <v>46</v>
      </c>
      <c r="B50" s="20">
        <v>1984.19</v>
      </c>
      <c r="C50" s="20">
        <f>C48-C49</f>
        <v>-30.779999999999973</v>
      </c>
      <c r="D50" s="20"/>
      <c r="E50" s="20">
        <f aca="true" t="shared" si="30" ref="E50:Q50">E48-E49</f>
        <v>-129.00000000000023</v>
      </c>
      <c r="F50" s="20"/>
      <c r="G50" s="20">
        <f t="shared" si="30"/>
        <v>27.289999999999964</v>
      </c>
      <c r="H50" s="20"/>
      <c r="I50" s="20">
        <f t="shared" si="30"/>
        <v>223.51</v>
      </c>
      <c r="J50" s="20"/>
      <c r="K50" s="20">
        <f t="shared" si="30"/>
        <v>-32.059999999999945</v>
      </c>
      <c r="L50" s="20"/>
      <c r="M50" s="20">
        <f t="shared" si="30"/>
        <v>-183.33000000000015</v>
      </c>
      <c r="N50" s="20"/>
      <c r="O50" s="20">
        <f t="shared" si="30"/>
        <v>-78.23000000000002</v>
      </c>
      <c r="P50" s="20"/>
      <c r="Q50" s="20">
        <f t="shared" si="30"/>
        <v>-233.3800000000001</v>
      </c>
      <c r="R50" s="20">
        <v>1548.21</v>
      </c>
      <c r="S50" s="22">
        <f t="shared" si="29"/>
        <v>-435.9800000000005</v>
      </c>
      <c r="T50" s="25"/>
      <c r="U50" s="25"/>
      <c r="V50" s="25">
        <f>V48-V49</f>
        <v>395</v>
      </c>
      <c r="W50" s="25">
        <f aca="true" t="shared" si="31" ref="W50:AL50">W48-W49</f>
        <v>0</v>
      </c>
      <c r="X50" s="25">
        <f t="shared" si="31"/>
        <v>0</v>
      </c>
      <c r="Y50" s="25">
        <f t="shared" si="31"/>
        <v>451.3299999999999</v>
      </c>
      <c r="Z50" s="25">
        <f t="shared" si="31"/>
        <v>0</v>
      </c>
      <c r="AA50" s="25">
        <f t="shared" si="31"/>
        <v>0</v>
      </c>
      <c r="AB50" s="25">
        <f t="shared" si="31"/>
        <v>-715</v>
      </c>
      <c r="AC50" s="25">
        <f t="shared" si="31"/>
        <v>0</v>
      </c>
      <c r="AD50" s="25">
        <f t="shared" si="31"/>
        <v>0</v>
      </c>
      <c r="AE50" s="25">
        <f t="shared" si="31"/>
        <v>637.1699999999998</v>
      </c>
      <c r="AF50" s="25">
        <f t="shared" si="5"/>
        <v>332.5199999999993</v>
      </c>
      <c r="AG50" s="25">
        <f t="shared" si="31"/>
        <v>0</v>
      </c>
      <c r="AH50" s="25">
        <f t="shared" si="31"/>
        <v>0</v>
      </c>
      <c r="AI50" s="25">
        <f t="shared" si="31"/>
        <v>800.9599999999998</v>
      </c>
      <c r="AJ50" s="25">
        <f t="shared" si="31"/>
        <v>0</v>
      </c>
      <c r="AK50" s="25">
        <f t="shared" si="31"/>
        <v>0</v>
      </c>
      <c r="AL50" s="25">
        <f t="shared" si="31"/>
        <v>616.8999999999999</v>
      </c>
      <c r="AM50" s="25"/>
      <c r="AN50" s="25"/>
      <c r="AO50" s="25">
        <f>AO48-AO49</f>
        <v>4.169999999999618</v>
      </c>
      <c r="AP50" s="25">
        <f aca="true" t="shared" si="32" ref="AP50:AU50">AP48-AP49</f>
        <v>0</v>
      </c>
      <c r="AQ50" s="25">
        <f t="shared" si="32"/>
        <v>0</v>
      </c>
      <c r="AR50" s="25">
        <f t="shared" si="32"/>
        <v>-596.2899999999995</v>
      </c>
      <c r="AS50" s="25">
        <f t="shared" si="32"/>
        <v>0</v>
      </c>
      <c r="AT50" s="25">
        <f t="shared" si="32"/>
        <v>0</v>
      </c>
      <c r="AU50" s="25">
        <f t="shared" si="32"/>
        <v>460.47000000000025</v>
      </c>
      <c r="AV50" s="25"/>
      <c r="AW50" s="25"/>
      <c r="AX50" s="25">
        <f>AX48-AX49</f>
        <v>-179.07999999999993</v>
      </c>
      <c r="AY50" s="25">
        <f aca="true" t="shared" si="33" ref="AY50:BD50">AY48-AY49</f>
        <v>0</v>
      </c>
      <c r="AZ50" s="25">
        <f t="shared" si="33"/>
        <v>0</v>
      </c>
      <c r="BA50" s="25">
        <f t="shared" si="33"/>
        <v>175.9000000000001</v>
      </c>
      <c r="BB50" s="25">
        <f t="shared" si="33"/>
        <v>0</v>
      </c>
      <c r="BC50" s="25">
        <f t="shared" si="33"/>
        <v>0</v>
      </c>
      <c r="BD50" s="25">
        <f t="shared" si="33"/>
        <v>-65.93000000000029</v>
      </c>
      <c r="BE50" s="25">
        <f aca="true" t="shared" si="34" ref="BE50:BM50">BE48-BE49</f>
        <v>0</v>
      </c>
      <c r="BF50" s="25">
        <f t="shared" si="34"/>
        <v>0</v>
      </c>
      <c r="BG50" s="25">
        <f t="shared" si="34"/>
        <v>193.25999999999976</v>
      </c>
      <c r="BH50" s="25">
        <f t="shared" si="34"/>
        <v>0</v>
      </c>
      <c r="BI50" s="25">
        <f t="shared" si="34"/>
        <v>0</v>
      </c>
      <c r="BJ50" s="25">
        <f t="shared" si="34"/>
        <v>143.39000000000033</v>
      </c>
      <c r="BK50" s="25">
        <f t="shared" si="34"/>
        <v>0</v>
      </c>
      <c r="BL50" s="25">
        <f t="shared" si="34"/>
        <v>0</v>
      </c>
      <c r="BM50" s="25">
        <f t="shared" si="34"/>
        <v>28.769999999999982</v>
      </c>
      <c r="BN50" s="25">
        <f>BN48-BN49</f>
        <v>0</v>
      </c>
      <c r="BO50" s="25">
        <f>BO48-BO49</f>
        <v>0</v>
      </c>
      <c r="BP50" s="25">
        <f>BP48-BP49</f>
        <v>-77.76999999999998</v>
      </c>
      <c r="BQ50" s="25">
        <f t="shared" si="6"/>
        <v>1504.75</v>
      </c>
      <c r="BR50" s="25">
        <f t="shared" si="7"/>
        <v>1837.2699999999993</v>
      </c>
      <c r="BS50" s="25"/>
      <c r="BT50" s="25"/>
      <c r="BU50" s="25">
        <f>BU48-BU49</f>
        <v>182.20000000000027</v>
      </c>
      <c r="BV50" s="25"/>
      <c r="BW50" s="25"/>
      <c r="BX50" s="25">
        <f>BX48-BX49</f>
        <v>-67.94000000000005</v>
      </c>
      <c r="BY50" s="25"/>
      <c r="BZ50" s="25"/>
      <c r="CA50" s="25">
        <f>CA48-CA49</f>
        <v>59.210000000000036</v>
      </c>
      <c r="CB50" s="25"/>
      <c r="CC50" s="25"/>
      <c r="CD50" s="25">
        <f>CD48-CD49</f>
        <v>-199</v>
      </c>
      <c r="CE50" s="25"/>
      <c r="CF50" s="25"/>
      <c r="CG50" s="25">
        <f>CG48-CG49</f>
        <v>2.5900000000001455</v>
      </c>
      <c r="CH50" s="25"/>
      <c r="CI50" s="25"/>
      <c r="CJ50" s="25">
        <f>CJ48-CJ49</f>
        <v>100.76999999999998</v>
      </c>
      <c r="CK50" s="25"/>
      <c r="CL50" s="25"/>
      <c r="CM50" s="25">
        <f>CM48-CM49</f>
        <v>140.15999999999985</v>
      </c>
      <c r="CN50" s="25"/>
      <c r="CO50" s="25"/>
      <c r="CP50" s="25">
        <f>CP48-CP49</f>
        <v>-55.67000000000007</v>
      </c>
      <c r="CQ50" s="25"/>
      <c r="CR50" s="25"/>
      <c r="CS50" s="25">
        <f>CS48-CS49</f>
        <v>0.19000000000005457</v>
      </c>
      <c r="CT50" s="25"/>
      <c r="CU50" s="25"/>
      <c r="CV50" s="25">
        <f>CV48-CV49</f>
        <v>-10.019999999999982</v>
      </c>
      <c r="CW50" s="25"/>
      <c r="CX50" s="25"/>
      <c r="CY50" s="25">
        <f>CY48-CY49</f>
        <v>21.269999999999982</v>
      </c>
      <c r="CZ50" s="25"/>
      <c r="DA50" s="25"/>
      <c r="DB50" s="25">
        <f>DB48-DB49</f>
        <v>-91.53999999999996</v>
      </c>
      <c r="DC50" s="8">
        <f t="shared" si="8"/>
        <v>82.22000000000025</v>
      </c>
      <c r="DD50" s="9">
        <f t="shared" si="9"/>
        <v>1919.4899999999996</v>
      </c>
      <c r="DE50" s="25"/>
      <c r="DF50" s="25"/>
      <c r="DG50" s="25">
        <f>DG48-DG49</f>
        <v>18.230000000000018</v>
      </c>
      <c r="DH50" s="25"/>
      <c r="DI50" s="25"/>
      <c r="DJ50" s="25">
        <f>DJ48-DJ49</f>
        <v>-55.039999999999964</v>
      </c>
      <c r="DK50" s="25"/>
      <c r="DL50" s="25"/>
      <c r="DM50" s="25">
        <f>DM48-DM49</f>
        <v>110.30000000000018</v>
      </c>
      <c r="DN50" s="25"/>
      <c r="DO50" s="25"/>
      <c r="DP50" s="25">
        <f>DP48-DP49</f>
        <v>-219.69000000000005</v>
      </c>
      <c r="DQ50" s="25"/>
      <c r="DR50" s="25"/>
      <c r="DS50" s="25">
        <f>DS48-DS49</f>
        <v>2.6899999999996</v>
      </c>
      <c r="DT50" s="25"/>
      <c r="DU50" s="25"/>
      <c r="DV50" s="25">
        <f>DV48-DV49</f>
        <v>109.26999999999998</v>
      </c>
      <c r="DW50" s="25"/>
      <c r="DX50" s="25"/>
      <c r="DY50" s="25">
        <f>DY48-DY49</f>
        <v>-99.47000000000025</v>
      </c>
      <c r="DZ50" s="25"/>
      <c r="EA50" s="25"/>
      <c r="EB50" s="25">
        <f>EB48-EB49</f>
        <v>-74.76000000000022</v>
      </c>
      <c r="EC50" s="25"/>
      <c r="ED50" s="25"/>
      <c r="EE50" s="25">
        <f>EE48-EE49</f>
        <v>74.75</v>
      </c>
      <c r="EF50" s="25"/>
      <c r="EG50" s="25"/>
      <c r="EH50" s="25">
        <f>EH48-EH49</f>
        <v>82.94999999999982</v>
      </c>
      <c r="EI50" s="25"/>
      <c r="EJ50" s="25"/>
      <c r="EK50" s="25">
        <f>EK48-EK49</f>
        <v>95.40000000000009</v>
      </c>
      <c r="EL50" s="25"/>
      <c r="EM50" s="25"/>
      <c r="EN50" s="25">
        <f>EN48-EN49</f>
        <v>42.40000000000009</v>
      </c>
      <c r="EO50" s="19">
        <f t="shared" si="16"/>
        <v>87.02999999999929</v>
      </c>
      <c r="EP50" s="42">
        <f t="shared" si="17"/>
        <v>2006.5199999999988</v>
      </c>
      <c r="EQ50" s="25"/>
      <c r="ER50" s="25"/>
      <c r="ES50" s="25">
        <f>ES48-ES49</f>
        <v>1319.75</v>
      </c>
      <c r="ET50" s="25"/>
      <c r="EU50" s="25"/>
      <c r="EV50" s="25">
        <f>EV48-EV49</f>
        <v>-31.699999999999818</v>
      </c>
      <c r="EW50" s="25"/>
      <c r="EX50" s="25"/>
      <c r="EY50" s="25">
        <f>EY48-EY49</f>
        <v>127.63000000000011</v>
      </c>
      <c r="EZ50" s="25"/>
      <c r="FA50" s="25"/>
      <c r="FB50" s="25">
        <f>FB48-FB49</f>
        <v>-27.909999999999854</v>
      </c>
      <c r="FC50" s="25"/>
      <c r="FD50" s="25"/>
      <c r="FE50" s="25">
        <f>FE48-FE49</f>
        <v>-30.849999999999454</v>
      </c>
      <c r="FF50" s="25"/>
      <c r="FG50" s="25"/>
      <c r="FH50" s="25">
        <f>FH48-FH49</f>
        <v>-179.01000000000022</v>
      </c>
      <c r="FI50" s="25"/>
      <c r="FJ50" s="25"/>
      <c r="FK50" s="25">
        <f>FK48-FK49</f>
        <v>165.22000000000025</v>
      </c>
      <c r="FL50" s="25"/>
      <c r="FM50" s="25"/>
      <c r="FN50" s="25">
        <f>FN48-FN49</f>
        <v>203.62000000000035</v>
      </c>
      <c r="FO50" s="25"/>
      <c r="FP50" s="25"/>
      <c r="FQ50" s="25">
        <f>FQ48-FQ49</f>
        <v>-447.72000000000025</v>
      </c>
      <c r="FR50" s="63"/>
      <c r="FS50" s="63"/>
      <c r="FT50" s="25">
        <f>FT48-FT49</f>
        <v>27.720000000000255</v>
      </c>
      <c r="FU50" s="63"/>
      <c r="FV50" s="63"/>
      <c r="FW50" s="25">
        <f>FW48-FW49</f>
        <v>240.49000000000024</v>
      </c>
      <c r="FX50" s="63"/>
      <c r="FY50" s="63"/>
      <c r="FZ50" s="25">
        <f>FZ48-FZ49</f>
        <v>-78.67000000000007</v>
      </c>
      <c r="GA50" s="28">
        <f t="shared" si="15"/>
        <v>1288.5700000000015</v>
      </c>
    </row>
    <row r="51" spans="1:183" s="5" customFormat="1" ht="22.5" customHeight="1" hidden="1">
      <c r="A51" s="35" t="s">
        <v>51</v>
      </c>
      <c r="B51" s="20"/>
      <c r="C51" s="20"/>
      <c r="D51" s="20"/>
      <c r="E51" s="20"/>
      <c r="F51" s="2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>
        <v>-435.98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>
        <f t="shared" si="5"/>
        <v>-435.98</v>
      </c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>
        <f t="shared" si="6"/>
        <v>0</v>
      </c>
      <c r="BR51" s="25">
        <f t="shared" si="7"/>
        <v>-435.98</v>
      </c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8">
        <f t="shared" si="8"/>
        <v>0</v>
      </c>
      <c r="DD51" s="9">
        <f t="shared" si="9"/>
        <v>-435.98</v>
      </c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19">
        <f t="shared" si="16"/>
        <v>0</v>
      </c>
      <c r="EP51" s="42">
        <f t="shared" si="17"/>
        <v>-435.98</v>
      </c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63"/>
      <c r="FS51" s="63"/>
      <c r="FT51" s="25"/>
      <c r="FU51" s="63"/>
      <c r="FV51" s="63"/>
      <c r="FW51" s="25"/>
      <c r="FX51" s="63"/>
      <c r="FY51" s="63"/>
      <c r="FZ51" s="25"/>
      <c r="GA51" s="28">
        <f t="shared" si="15"/>
        <v>0</v>
      </c>
    </row>
    <row r="52" spans="1:183" s="5" customFormat="1" ht="25.5" customHeight="1">
      <c r="A52" s="35" t="s">
        <v>48</v>
      </c>
      <c r="B52" s="20"/>
      <c r="C52" s="21">
        <f>C49-C47</f>
        <v>38.5</v>
      </c>
      <c r="D52" s="21">
        <f aca="true" t="shared" si="35" ref="D52:Q52">D49-D47</f>
        <v>0</v>
      </c>
      <c r="E52" s="21">
        <f t="shared" si="35"/>
        <v>129.00000000000023</v>
      </c>
      <c r="F52" s="21">
        <f t="shared" si="35"/>
        <v>0</v>
      </c>
      <c r="G52" s="21">
        <f t="shared" si="35"/>
        <v>-35.799999999999955</v>
      </c>
      <c r="H52" s="21">
        <f t="shared" si="35"/>
        <v>0</v>
      </c>
      <c r="I52" s="21">
        <f t="shared" si="35"/>
        <v>-229.18000000000006</v>
      </c>
      <c r="J52" s="21">
        <f t="shared" si="35"/>
        <v>0</v>
      </c>
      <c r="K52" s="21">
        <f t="shared" si="35"/>
        <v>21.420000000000073</v>
      </c>
      <c r="L52" s="21">
        <f t="shared" si="35"/>
        <v>0</v>
      </c>
      <c r="M52" s="21">
        <f t="shared" si="35"/>
        <v>143.84000000000015</v>
      </c>
      <c r="N52" s="21">
        <f t="shared" si="35"/>
        <v>0</v>
      </c>
      <c r="O52" s="21">
        <f t="shared" si="35"/>
        <v>63.13000000000011</v>
      </c>
      <c r="P52" s="21">
        <f t="shared" si="35"/>
        <v>0</v>
      </c>
      <c r="Q52" s="21">
        <f t="shared" si="35"/>
        <v>-39.3900000000001</v>
      </c>
      <c r="R52" s="21"/>
      <c r="S52" s="22">
        <f t="shared" si="29"/>
        <v>91.52000000000044</v>
      </c>
      <c r="T52" s="25"/>
      <c r="U52" s="25"/>
      <c r="V52" s="25">
        <f>V49-V47</f>
        <v>-1860.28</v>
      </c>
      <c r="W52" s="25">
        <f aca="true" t="shared" si="36" ref="W52:AL52">W49-W47</f>
        <v>0</v>
      </c>
      <c r="X52" s="25">
        <f t="shared" si="36"/>
        <v>0</v>
      </c>
      <c r="Y52" s="25">
        <f t="shared" si="36"/>
        <v>-1515.2</v>
      </c>
      <c r="Z52" s="25">
        <f t="shared" si="36"/>
        <v>0</v>
      </c>
      <c r="AA52" s="25">
        <f t="shared" si="36"/>
        <v>0</v>
      </c>
      <c r="AB52" s="25">
        <f t="shared" si="36"/>
        <v>-402.74000000000024</v>
      </c>
      <c r="AC52" s="25">
        <f t="shared" si="36"/>
        <v>0</v>
      </c>
      <c r="AD52" s="25">
        <f t="shared" si="36"/>
        <v>0</v>
      </c>
      <c r="AE52" s="25">
        <f t="shared" si="36"/>
        <v>-1457.74</v>
      </c>
      <c r="AF52" s="25">
        <f t="shared" si="5"/>
        <v>-5144.44</v>
      </c>
      <c r="AG52" s="25">
        <f t="shared" si="36"/>
        <v>0</v>
      </c>
      <c r="AH52" s="25">
        <f t="shared" si="36"/>
        <v>0</v>
      </c>
      <c r="AI52" s="25">
        <f t="shared" si="36"/>
        <v>-800.9599999999998</v>
      </c>
      <c r="AJ52" s="25">
        <f t="shared" si="36"/>
        <v>0</v>
      </c>
      <c r="AK52" s="25">
        <f t="shared" si="36"/>
        <v>0</v>
      </c>
      <c r="AL52" s="25">
        <f t="shared" si="36"/>
        <v>-616.8999999999999</v>
      </c>
      <c r="AM52" s="25"/>
      <c r="AN52" s="25"/>
      <c r="AO52" s="25">
        <f>AO49-AO47</f>
        <v>-4.169999999999618</v>
      </c>
      <c r="AP52" s="25">
        <f aca="true" t="shared" si="37" ref="AP52:AU52">AP49-AP47</f>
        <v>0</v>
      </c>
      <c r="AQ52" s="25">
        <f t="shared" si="37"/>
        <v>0</v>
      </c>
      <c r="AR52" s="25">
        <f t="shared" si="37"/>
        <v>596.2899999999995</v>
      </c>
      <c r="AS52" s="25">
        <f t="shared" si="37"/>
        <v>0</v>
      </c>
      <c r="AT52" s="25">
        <f t="shared" si="37"/>
        <v>0</v>
      </c>
      <c r="AU52" s="25">
        <f t="shared" si="37"/>
        <v>-460.47000000000025</v>
      </c>
      <c r="AV52" s="25"/>
      <c r="AW52" s="25"/>
      <c r="AX52" s="25">
        <f>AX49-AX47</f>
        <v>179.07999999999993</v>
      </c>
      <c r="AY52" s="25">
        <f aca="true" t="shared" si="38" ref="AY52:BD52">AY49-AY47</f>
        <v>0</v>
      </c>
      <c r="AZ52" s="25">
        <f t="shared" si="38"/>
        <v>0</v>
      </c>
      <c r="BA52" s="25">
        <f t="shared" si="38"/>
        <v>-175.9000000000001</v>
      </c>
      <c r="BB52" s="25">
        <f t="shared" si="38"/>
        <v>0</v>
      </c>
      <c r="BC52" s="25">
        <f t="shared" si="38"/>
        <v>0</v>
      </c>
      <c r="BD52" s="25">
        <f t="shared" si="38"/>
        <v>65.93000000000029</v>
      </c>
      <c r="BE52" s="25">
        <f aca="true" t="shared" si="39" ref="BE52:BM52">BE49-BE47</f>
        <v>0</v>
      </c>
      <c r="BF52" s="25">
        <f t="shared" si="39"/>
        <v>0</v>
      </c>
      <c r="BG52" s="25">
        <f t="shared" si="39"/>
        <v>-193.25999999999976</v>
      </c>
      <c r="BH52" s="25">
        <f t="shared" si="39"/>
        <v>0</v>
      </c>
      <c r="BI52" s="25">
        <f t="shared" si="39"/>
        <v>0</v>
      </c>
      <c r="BJ52" s="25">
        <f t="shared" si="39"/>
        <v>-143.39000000000033</v>
      </c>
      <c r="BK52" s="25">
        <f t="shared" si="39"/>
        <v>0</v>
      </c>
      <c r="BL52" s="25">
        <f t="shared" si="39"/>
        <v>0</v>
      </c>
      <c r="BM52" s="25">
        <f t="shared" si="39"/>
        <v>-28.769999999999982</v>
      </c>
      <c r="BN52" s="25">
        <f>BN49-BN47</f>
        <v>0</v>
      </c>
      <c r="BO52" s="25">
        <f>BO49-BO47</f>
        <v>0</v>
      </c>
      <c r="BP52" s="25">
        <f>BP49-BP47</f>
        <v>77.76999999999998</v>
      </c>
      <c r="BQ52" s="25">
        <f t="shared" si="6"/>
        <v>-1504.75</v>
      </c>
      <c r="BR52" s="25">
        <f t="shared" si="7"/>
        <v>-6649.19</v>
      </c>
      <c r="BS52" s="25"/>
      <c r="BT52" s="25"/>
      <c r="BU52" s="25">
        <f>BU49-BU47</f>
        <v>-182.20000000000027</v>
      </c>
      <c r="BV52" s="25"/>
      <c r="BW52" s="25"/>
      <c r="BX52" s="25">
        <f>BX49-BX47</f>
        <v>67.94000000000005</v>
      </c>
      <c r="BY52" s="25"/>
      <c r="BZ52" s="25"/>
      <c r="CA52" s="25">
        <f>CA49-CA47</f>
        <v>-59.210000000000036</v>
      </c>
      <c r="CB52" s="25"/>
      <c r="CC52" s="25"/>
      <c r="CD52" s="25">
        <f>CD49-CD47</f>
        <v>199</v>
      </c>
      <c r="CE52" s="25"/>
      <c r="CF52" s="25"/>
      <c r="CG52" s="25">
        <f>CG49-CG47</f>
        <v>-2.5900000000001455</v>
      </c>
      <c r="CH52" s="25"/>
      <c r="CI52" s="25"/>
      <c r="CJ52" s="25">
        <f>CJ49-CJ47</f>
        <v>-100.76999999999998</v>
      </c>
      <c r="CK52" s="25"/>
      <c r="CL52" s="25"/>
      <c r="CM52" s="25">
        <f>CM49-CM47</f>
        <v>-140.15999999999985</v>
      </c>
      <c r="CN52" s="25"/>
      <c r="CO52" s="25"/>
      <c r="CP52" s="25">
        <f>CP49-CP47</f>
        <v>55.67000000000007</v>
      </c>
      <c r="CQ52" s="25"/>
      <c r="CR52" s="25"/>
      <c r="CS52" s="25">
        <f>CS49-CS47</f>
        <v>-0.19000000000005457</v>
      </c>
      <c r="CT52" s="25"/>
      <c r="CU52" s="25"/>
      <c r="CV52" s="25">
        <f>CV49-CV47</f>
        <v>10.019999999999982</v>
      </c>
      <c r="CW52" s="25"/>
      <c r="CX52" s="25"/>
      <c r="CY52" s="25">
        <f>CY49-CY47</f>
        <v>-21.269999999999982</v>
      </c>
      <c r="CZ52" s="25"/>
      <c r="DA52" s="25"/>
      <c r="DB52" s="25">
        <f>DB49-DB47</f>
        <v>91.53999999999996</v>
      </c>
      <c r="DC52" s="8">
        <f t="shared" si="8"/>
        <v>-82.22000000000025</v>
      </c>
      <c r="DD52" s="9">
        <f t="shared" si="9"/>
        <v>-6731.41</v>
      </c>
      <c r="DE52" s="25"/>
      <c r="DF52" s="25"/>
      <c r="DG52" s="25">
        <f>DG49-DG47</f>
        <v>-18.230000000000018</v>
      </c>
      <c r="DH52" s="25"/>
      <c r="DI52" s="25"/>
      <c r="DJ52" s="25">
        <f>DJ49-DJ47</f>
        <v>55.039999999999964</v>
      </c>
      <c r="DK52" s="25"/>
      <c r="DL52" s="25"/>
      <c r="DM52" s="25">
        <f>DM49-DM47</f>
        <v>-110.30000000000018</v>
      </c>
      <c r="DN52" s="25"/>
      <c r="DO52" s="25"/>
      <c r="DP52" s="25">
        <f>DP49-DP47</f>
        <v>219.69000000000005</v>
      </c>
      <c r="DQ52" s="25"/>
      <c r="DR52" s="25"/>
      <c r="DS52" s="25">
        <f>DS49-DS47</f>
        <v>-2.6899999999996</v>
      </c>
      <c r="DT52" s="25"/>
      <c r="DU52" s="25"/>
      <c r="DV52" s="25">
        <f>DV49-DV47</f>
        <v>-109.26999999999998</v>
      </c>
      <c r="DW52" s="25"/>
      <c r="DX52" s="25"/>
      <c r="DY52" s="25">
        <f>DY49-DY47</f>
        <v>99.47000000000025</v>
      </c>
      <c r="DZ52" s="25"/>
      <c r="EA52" s="25"/>
      <c r="EB52" s="25">
        <f>EB49-EB47</f>
        <v>74.76000000000022</v>
      </c>
      <c r="EC52" s="25"/>
      <c r="ED52" s="25"/>
      <c r="EE52" s="25">
        <f>EE49-EE47</f>
        <v>-74.75</v>
      </c>
      <c r="EF52" s="25"/>
      <c r="EG52" s="25"/>
      <c r="EH52" s="25">
        <f>EH49-EH47</f>
        <v>-82.94999999999982</v>
      </c>
      <c r="EI52" s="25"/>
      <c r="EJ52" s="25"/>
      <c r="EK52" s="25">
        <f>EK49-EK47</f>
        <v>-95.40000000000009</v>
      </c>
      <c r="EL52" s="25"/>
      <c r="EM52" s="25"/>
      <c r="EN52" s="25">
        <f>EN49-EN47</f>
        <v>-42.40000000000009</v>
      </c>
      <c r="EO52" s="19">
        <f t="shared" si="16"/>
        <v>-87.02999999999929</v>
      </c>
      <c r="EP52" s="42">
        <f t="shared" si="17"/>
        <v>-6818.439999999999</v>
      </c>
      <c r="EQ52" s="25"/>
      <c r="ER52" s="25"/>
      <c r="ES52" s="25">
        <f>ES49-ES47</f>
        <v>-1319.75</v>
      </c>
      <c r="ET52" s="25"/>
      <c r="EU52" s="25"/>
      <c r="EV52" s="25">
        <f>EV49-EV47</f>
        <v>31.699999999999818</v>
      </c>
      <c r="EW52" s="25"/>
      <c r="EX52" s="25"/>
      <c r="EY52" s="25">
        <f>EY49-EY47</f>
        <v>-127.63000000000011</v>
      </c>
      <c r="EZ52" s="25"/>
      <c r="FA52" s="25"/>
      <c r="FB52" s="25">
        <f>FB49-FB47</f>
        <v>27.909999999999854</v>
      </c>
      <c r="FC52" s="25"/>
      <c r="FD52" s="25"/>
      <c r="FE52" s="25">
        <f>FE49-FE47</f>
        <v>30.849999999999454</v>
      </c>
      <c r="FF52" s="25"/>
      <c r="FG52" s="25"/>
      <c r="FH52" s="25">
        <f>FH49-FH47</f>
        <v>179.01000000000022</v>
      </c>
      <c r="FI52" s="25"/>
      <c r="FJ52" s="25"/>
      <c r="FK52" s="25">
        <f>FK49-FK47</f>
        <v>-165.22000000000025</v>
      </c>
      <c r="FL52" s="25"/>
      <c r="FM52" s="25"/>
      <c r="FN52" s="25">
        <f>FN49-FN47</f>
        <v>-203.62000000000035</v>
      </c>
      <c r="FO52" s="25"/>
      <c r="FP52" s="25"/>
      <c r="FQ52" s="25">
        <f>FQ49-FQ47</f>
        <v>447.72000000000025</v>
      </c>
      <c r="FR52" s="63"/>
      <c r="FS52" s="63"/>
      <c r="FT52" s="25">
        <f>FT49-FT47</f>
        <v>-27.720000000000255</v>
      </c>
      <c r="FU52" s="63"/>
      <c r="FV52" s="63"/>
      <c r="FW52" s="25">
        <f>FW49-FW47</f>
        <v>-240.49000000000024</v>
      </c>
      <c r="FX52" s="63"/>
      <c r="FY52" s="63"/>
      <c r="FZ52" s="25">
        <f>FZ49-FZ47</f>
        <v>78.67000000000007</v>
      </c>
      <c r="GA52" s="28">
        <f t="shared" si="15"/>
        <v>-1288.5700000000015</v>
      </c>
    </row>
    <row r="53" spans="1:183" s="6" customFormat="1" ht="18" customHeight="1">
      <c r="A53" s="43" t="s">
        <v>52</v>
      </c>
      <c r="B53" s="23"/>
      <c r="C53" s="27">
        <f>C43+C50</f>
        <v>-459.9899999999991</v>
      </c>
      <c r="D53" s="27">
        <f aca="true" t="shared" si="40" ref="D53:Q53">D43+D50</f>
        <v>0</v>
      </c>
      <c r="E53" s="27">
        <f t="shared" si="40"/>
        <v>-1799.1199999999992</v>
      </c>
      <c r="F53" s="27">
        <f t="shared" si="40"/>
        <v>0</v>
      </c>
      <c r="G53" s="27">
        <f t="shared" si="40"/>
        <v>247.67000000000098</v>
      </c>
      <c r="H53" s="27">
        <f t="shared" si="40"/>
        <v>0</v>
      </c>
      <c r="I53" s="27">
        <f t="shared" si="40"/>
        <v>3317.470000000003</v>
      </c>
      <c r="J53" s="27">
        <f t="shared" si="40"/>
        <v>0</v>
      </c>
      <c r="K53" s="27">
        <f t="shared" si="40"/>
        <v>-1249.7899999999959</v>
      </c>
      <c r="L53" s="27">
        <f t="shared" si="40"/>
        <v>0</v>
      </c>
      <c r="M53" s="27">
        <f t="shared" si="40"/>
        <v>-2765.039999999999</v>
      </c>
      <c r="N53" s="27">
        <f t="shared" si="40"/>
        <v>0</v>
      </c>
      <c r="O53" s="27">
        <f t="shared" si="40"/>
        <v>-870.1099999999974</v>
      </c>
      <c r="P53" s="27">
        <f t="shared" si="40"/>
        <v>0</v>
      </c>
      <c r="Q53" s="27">
        <f t="shared" si="40"/>
        <v>-1946.8299999999972</v>
      </c>
      <c r="R53" s="44"/>
      <c r="S53" s="22">
        <f t="shared" si="29"/>
        <v>-5525.739999999983</v>
      </c>
      <c r="T53" s="22"/>
      <c r="U53" s="22"/>
      <c r="V53" s="22">
        <f>V43+V50</f>
        <v>3449.3600000000006</v>
      </c>
      <c r="W53" s="22">
        <f aca="true" t="shared" si="41" ref="W53:AL53">W43+W50</f>
        <v>0</v>
      </c>
      <c r="X53" s="22">
        <f t="shared" si="41"/>
        <v>0</v>
      </c>
      <c r="Y53" s="22">
        <f t="shared" si="41"/>
        <v>6102.390000000001</v>
      </c>
      <c r="Z53" s="22">
        <f t="shared" si="41"/>
        <v>0</v>
      </c>
      <c r="AA53" s="22">
        <f t="shared" si="41"/>
        <v>0</v>
      </c>
      <c r="AB53" s="22">
        <f t="shared" si="41"/>
        <v>-10178.279999999995</v>
      </c>
      <c r="AC53" s="22">
        <f t="shared" si="41"/>
        <v>0</v>
      </c>
      <c r="AD53" s="22">
        <f t="shared" si="41"/>
        <v>0</v>
      </c>
      <c r="AE53" s="22">
        <f t="shared" si="41"/>
        <v>9519.800000000001</v>
      </c>
      <c r="AF53" s="25">
        <f t="shared" si="5"/>
        <v>3367.5300000000243</v>
      </c>
      <c r="AG53" s="22">
        <f t="shared" si="41"/>
        <v>0</v>
      </c>
      <c r="AH53" s="22">
        <f t="shared" si="41"/>
        <v>0</v>
      </c>
      <c r="AI53" s="22">
        <f t="shared" si="41"/>
        <v>3942.8900000000003</v>
      </c>
      <c r="AJ53" s="22">
        <f t="shared" si="41"/>
        <v>0</v>
      </c>
      <c r="AK53" s="22">
        <f t="shared" si="41"/>
        <v>0</v>
      </c>
      <c r="AL53" s="22">
        <f t="shared" si="41"/>
        <v>5782.539999999999</v>
      </c>
      <c r="AM53" s="22"/>
      <c r="AN53" s="22"/>
      <c r="AO53" s="22">
        <f>AO43+AO50</f>
        <v>-413.54000000000315</v>
      </c>
      <c r="AP53" s="22">
        <f aca="true" t="shared" si="42" ref="AP53:AU53">AP43+AP50</f>
        <v>0</v>
      </c>
      <c r="AQ53" s="22">
        <f t="shared" si="42"/>
        <v>0</v>
      </c>
      <c r="AR53" s="22">
        <f t="shared" si="42"/>
        <v>-7010.860000000002</v>
      </c>
      <c r="AS53" s="22">
        <f t="shared" si="42"/>
        <v>0</v>
      </c>
      <c r="AT53" s="22">
        <f t="shared" si="42"/>
        <v>0</v>
      </c>
      <c r="AU53" s="22">
        <f t="shared" si="42"/>
        <v>5885.709999999998</v>
      </c>
      <c r="AV53" s="22"/>
      <c r="AW53" s="22"/>
      <c r="AX53" s="22">
        <f>AX43+AX50</f>
        <v>-2384.430000000002</v>
      </c>
      <c r="AY53" s="22">
        <f aca="true" t="shared" si="43" ref="AY53:BD53">AY43+AY50</f>
        <v>0</v>
      </c>
      <c r="AZ53" s="22">
        <f t="shared" si="43"/>
        <v>0</v>
      </c>
      <c r="BA53" s="22">
        <f t="shared" si="43"/>
        <v>2483.0800000000004</v>
      </c>
      <c r="BB53" s="22">
        <f t="shared" si="43"/>
        <v>0</v>
      </c>
      <c r="BC53" s="22">
        <f t="shared" si="43"/>
        <v>0</v>
      </c>
      <c r="BD53" s="22">
        <f t="shared" si="43"/>
        <v>-1029.390000000003</v>
      </c>
      <c r="BE53" s="22">
        <f aca="true" t="shared" si="44" ref="BE53:BM53">BE43+BE50</f>
        <v>0</v>
      </c>
      <c r="BF53" s="22">
        <f t="shared" si="44"/>
        <v>0</v>
      </c>
      <c r="BG53" s="22">
        <f t="shared" si="44"/>
        <v>3361.0099999999998</v>
      </c>
      <c r="BH53" s="22">
        <f t="shared" si="44"/>
        <v>0</v>
      </c>
      <c r="BI53" s="22">
        <f t="shared" si="44"/>
        <v>0</v>
      </c>
      <c r="BJ53" s="22">
        <f t="shared" si="44"/>
        <v>750.7500000000009</v>
      </c>
      <c r="BK53" s="22">
        <f t="shared" si="44"/>
        <v>0</v>
      </c>
      <c r="BL53" s="22">
        <f t="shared" si="44"/>
        <v>0</v>
      </c>
      <c r="BM53" s="22">
        <f t="shared" si="44"/>
        <v>-361.00000000000045</v>
      </c>
      <c r="BN53" s="22">
        <f>BN43+BN50</f>
        <v>0</v>
      </c>
      <c r="BO53" s="22">
        <f>BO43+BO50</f>
        <v>0</v>
      </c>
      <c r="BP53" s="22">
        <f>BP43+BP50</f>
        <v>-113.73000000000275</v>
      </c>
      <c r="BQ53" s="25">
        <f t="shared" si="6"/>
        <v>10893.029999999988</v>
      </c>
      <c r="BR53" s="25">
        <f t="shared" si="7"/>
        <v>14260.560000000012</v>
      </c>
      <c r="BS53" s="22"/>
      <c r="BT53" s="22"/>
      <c r="BU53" s="22">
        <f>BU43+BU50</f>
        <v>9171.529999999999</v>
      </c>
      <c r="BV53" s="22"/>
      <c r="BW53" s="22"/>
      <c r="BX53" s="22">
        <f>BX43+BX50</f>
        <v>268.78999999999587</v>
      </c>
      <c r="BY53" s="22"/>
      <c r="BZ53" s="22"/>
      <c r="CA53" s="22">
        <f>CA43+CA50</f>
        <v>868.9099999999971</v>
      </c>
      <c r="CB53" s="22"/>
      <c r="CC53" s="22"/>
      <c r="CD53" s="22">
        <f>CD43+CD50</f>
        <v>-3492.9100000000035</v>
      </c>
      <c r="CE53" s="22"/>
      <c r="CF53" s="22"/>
      <c r="CG53" s="22">
        <f>CG43+CG50</f>
        <v>922.2000000000007</v>
      </c>
      <c r="CH53" s="22"/>
      <c r="CI53" s="22"/>
      <c r="CJ53" s="22">
        <f>CJ43+CJ50</f>
        <v>658.5799999999977</v>
      </c>
      <c r="CK53" s="22"/>
      <c r="CL53" s="22"/>
      <c r="CM53" s="22">
        <f>CM43+CM50</f>
        <v>1467.7299999999996</v>
      </c>
      <c r="CN53" s="22"/>
      <c r="CO53" s="22"/>
      <c r="CP53" s="22">
        <f>CP43+CP50</f>
        <v>-1054.8399999999983</v>
      </c>
      <c r="CQ53" s="22"/>
      <c r="CR53" s="22"/>
      <c r="CS53" s="22">
        <f>CS43+CS50</f>
        <v>-189.2100000000014</v>
      </c>
      <c r="CT53" s="22"/>
      <c r="CU53" s="22"/>
      <c r="CV53" s="22">
        <f>CV43+CV50</f>
        <v>400.63999999999623</v>
      </c>
      <c r="CW53" s="22"/>
      <c r="CX53" s="22"/>
      <c r="CY53" s="22">
        <f>CY43+CY50</f>
        <v>1074.4399999999982</v>
      </c>
      <c r="CZ53" s="22"/>
      <c r="DA53" s="22"/>
      <c r="DB53" s="22">
        <f>DB43+DB50</f>
        <v>-2002.3499999999976</v>
      </c>
      <c r="DC53" s="8">
        <f t="shared" si="8"/>
        <v>8093.509999999984</v>
      </c>
      <c r="DD53" s="9">
        <f t="shared" si="9"/>
        <v>22354.069999999996</v>
      </c>
      <c r="DE53" s="22"/>
      <c r="DF53" s="22"/>
      <c r="DG53" s="22">
        <f>DG43+DG50</f>
        <v>5743.179999999997</v>
      </c>
      <c r="DH53" s="22"/>
      <c r="DI53" s="22"/>
      <c r="DJ53" s="22">
        <f>DJ43+DJ50</f>
        <v>-554.9000000000005</v>
      </c>
      <c r="DK53" s="22"/>
      <c r="DL53" s="22"/>
      <c r="DM53" s="22">
        <f>DM43+DM50</f>
        <v>1438.3899999999967</v>
      </c>
      <c r="DN53" s="22"/>
      <c r="DO53" s="22"/>
      <c r="DP53" s="22">
        <f>DP43+DP50</f>
        <v>-1808.6700000000033</v>
      </c>
      <c r="DQ53" s="22"/>
      <c r="DR53" s="22"/>
      <c r="DS53" s="22">
        <f>DS43+DS50</f>
        <v>869.9900000000025</v>
      </c>
      <c r="DT53" s="22"/>
      <c r="DU53" s="22"/>
      <c r="DV53" s="22">
        <f>DV43+DV50</f>
        <v>-29.810000000001764</v>
      </c>
      <c r="DW53" s="22"/>
      <c r="DX53" s="22"/>
      <c r="DY53" s="22">
        <f>DY43+DY50</f>
        <v>-962.0999999999976</v>
      </c>
      <c r="DZ53" s="22"/>
      <c r="EA53" s="22"/>
      <c r="EB53" s="22">
        <f>EB43+EB50</f>
        <v>-1083.6300000000028</v>
      </c>
      <c r="EC53" s="22"/>
      <c r="ED53" s="22"/>
      <c r="EE53" s="22">
        <f>EE43+EE50</f>
        <v>1083.1600000000035</v>
      </c>
      <c r="EF53" s="22"/>
      <c r="EG53" s="22"/>
      <c r="EH53" s="22">
        <f>EH43+EH50</f>
        <v>673.5799999999972</v>
      </c>
      <c r="EI53" s="22"/>
      <c r="EJ53" s="22"/>
      <c r="EK53" s="22">
        <f>EK43+EK50</f>
        <v>893.7499999999986</v>
      </c>
      <c r="EL53" s="22"/>
      <c r="EM53" s="22"/>
      <c r="EN53" s="22">
        <f>EN43+EN50</f>
        <v>982.1099999999992</v>
      </c>
      <c r="EO53" s="19">
        <f t="shared" si="16"/>
        <v>7245.049999999988</v>
      </c>
      <c r="EP53" s="42">
        <f t="shared" si="17"/>
        <v>29599.119999999984</v>
      </c>
      <c r="EQ53" s="22"/>
      <c r="ER53" s="22"/>
      <c r="ES53" s="22">
        <f>ES43+ES50</f>
        <v>-5230.07</v>
      </c>
      <c r="ET53" s="22"/>
      <c r="EU53" s="22"/>
      <c r="EV53" s="22">
        <f>EV43+EV50</f>
        <v>-571.930000000003</v>
      </c>
      <c r="EW53" s="22"/>
      <c r="EX53" s="22"/>
      <c r="EY53" s="22">
        <f>EY43+EY50</f>
        <v>1196.7100000000019</v>
      </c>
      <c r="EZ53" s="22"/>
      <c r="FA53" s="22"/>
      <c r="FB53" s="22">
        <f>FB43+FB50</f>
        <v>-277.46000000000276</v>
      </c>
      <c r="FC53" s="22"/>
      <c r="FD53" s="22"/>
      <c r="FE53" s="22">
        <f>FE43+FE50</f>
        <v>-289.3000000000038</v>
      </c>
      <c r="FF53" s="22"/>
      <c r="FG53" s="22"/>
      <c r="FH53" s="22">
        <f>FH43+FH50</f>
        <v>-1686.1600000000017</v>
      </c>
      <c r="FI53" s="22"/>
      <c r="FJ53" s="22"/>
      <c r="FK53" s="22">
        <f>FK43+FK50</f>
        <v>1549.1200000000017</v>
      </c>
      <c r="FL53" s="22"/>
      <c r="FM53" s="22"/>
      <c r="FN53" s="22">
        <f>FN43+FN50</f>
        <v>1907.480000000001</v>
      </c>
      <c r="FO53" s="22"/>
      <c r="FP53" s="22"/>
      <c r="FQ53" s="22">
        <f>FQ43+FQ50</f>
        <v>-4199.160000000003</v>
      </c>
      <c r="FR53" s="64"/>
      <c r="FS53" s="64"/>
      <c r="FT53" s="22">
        <f>FT43+FT50</f>
        <v>259.84999999999764</v>
      </c>
      <c r="FU53" s="64"/>
      <c r="FV53" s="64"/>
      <c r="FW53" s="22">
        <f>FW43+FW50</f>
        <v>2254.780000000001</v>
      </c>
      <c r="FX53" s="64"/>
      <c r="FY53" s="64"/>
      <c r="FZ53" s="22">
        <f>FZ43+FZ50</f>
        <v>-737.5000000000018</v>
      </c>
      <c r="GA53" s="28">
        <f t="shared" si="15"/>
        <v>-5823.640000000012</v>
      </c>
    </row>
    <row r="54" spans="1:183" s="6" customFormat="1" ht="28.5" customHeight="1">
      <c r="A54" s="43" t="s">
        <v>53</v>
      </c>
      <c r="B54" s="23"/>
      <c r="C54" s="27">
        <f>C45+C52</f>
        <v>8050.120000000001</v>
      </c>
      <c r="D54" s="27">
        <f aca="true" t="shared" si="45" ref="D54:Q54">D45+D52</f>
        <v>0</v>
      </c>
      <c r="E54" s="27">
        <f t="shared" si="45"/>
        <v>9381.53</v>
      </c>
      <c r="F54" s="27">
        <f t="shared" si="45"/>
        <v>0</v>
      </c>
      <c r="G54" s="27">
        <f t="shared" si="45"/>
        <v>7326.229999999999</v>
      </c>
      <c r="H54" s="27">
        <f t="shared" si="45"/>
        <v>0</v>
      </c>
      <c r="I54" s="27">
        <f t="shared" si="45"/>
        <v>4259.27</v>
      </c>
      <c r="J54" s="27">
        <f t="shared" si="45"/>
        <v>0</v>
      </c>
      <c r="K54" s="27">
        <f t="shared" si="45"/>
        <v>8726.329999999998</v>
      </c>
      <c r="L54" s="27">
        <f t="shared" si="45"/>
        <v>0</v>
      </c>
      <c r="M54" s="27">
        <f t="shared" si="45"/>
        <v>10307.960000000003</v>
      </c>
      <c r="N54" s="27">
        <f t="shared" si="45"/>
        <v>0</v>
      </c>
      <c r="O54" s="27">
        <f t="shared" si="45"/>
        <v>8437.420000000002</v>
      </c>
      <c r="P54" s="27">
        <f t="shared" si="45"/>
        <v>0</v>
      </c>
      <c r="Q54" s="27">
        <f t="shared" si="45"/>
        <v>9256.469999999998</v>
      </c>
      <c r="R54" s="44"/>
      <c r="S54" s="22">
        <f t="shared" si="29"/>
        <v>65745.33</v>
      </c>
      <c r="T54" s="36"/>
      <c r="U54" s="36"/>
      <c r="V54" s="36">
        <f>V45+V52</f>
        <v>1347.1599999999987</v>
      </c>
      <c r="W54" s="36">
        <f aca="true" t="shared" si="46" ref="W54:AL54">W45+W52</f>
        <v>0</v>
      </c>
      <c r="X54" s="36">
        <f t="shared" si="46"/>
        <v>0</v>
      </c>
      <c r="Y54" s="36">
        <f t="shared" si="46"/>
        <v>351.98000000000025</v>
      </c>
      <c r="Z54" s="36">
        <f t="shared" si="46"/>
        <v>0</v>
      </c>
      <c r="AA54" s="36">
        <f t="shared" si="46"/>
        <v>0</v>
      </c>
      <c r="AB54" s="36">
        <f t="shared" si="46"/>
        <v>16611.009999999995</v>
      </c>
      <c r="AC54" s="36">
        <f t="shared" si="46"/>
        <v>0</v>
      </c>
      <c r="AD54" s="36">
        <f t="shared" si="46"/>
        <v>0</v>
      </c>
      <c r="AE54" s="36">
        <f t="shared" si="46"/>
        <v>-4111.17</v>
      </c>
      <c r="AF54" s="25">
        <f t="shared" si="5"/>
        <v>79944.31</v>
      </c>
      <c r="AG54" s="36">
        <f t="shared" si="46"/>
        <v>0</v>
      </c>
      <c r="AH54" s="36">
        <f t="shared" si="46"/>
        <v>0</v>
      </c>
      <c r="AI54" s="36">
        <f t="shared" si="46"/>
        <v>-853.8500000000029</v>
      </c>
      <c r="AJ54" s="36">
        <f t="shared" si="46"/>
        <v>0</v>
      </c>
      <c r="AK54" s="36">
        <f t="shared" si="46"/>
        <v>0</v>
      </c>
      <c r="AL54" s="36">
        <f t="shared" si="46"/>
        <v>-14989.780000000004</v>
      </c>
      <c r="AM54" s="36"/>
      <c r="AN54" s="36"/>
      <c r="AO54" s="25">
        <f aca="true" t="shared" si="47" ref="AO54:AU54">AO45+AO52</f>
        <v>-45725.270000000004</v>
      </c>
      <c r="AP54" s="25">
        <f t="shared" si="47"/>
        <v>0</v>
      </c>
      <c r="AQ54" s="25">
        <f t="shared" si="47"/>
        <v>0</v>
      </c>
      <c r="AR54" s="25">
        <f t="shared" si="47"/>
        <v>14100.449999999999</v>
      </c>
      <c r="AS54" s="25">
        <f t="shared" si="47"/>
        <v>0</v>
      </c>
      <c r="AT54" s="25">
        <f t="shared" si="47"/>
        <v>0</v>
      </c>
      <c r="AU54" s="25">
        <f t="shared" si="47"/>
        <v>-426.5900000000029</v>
      </c>
      <c r="AV54" s="25"/>
      <c r="AW54" s="25"/>
      <c r="AX54" s="25">
        <f>AX45+AX52</f>
        <v>7848.779999999997</v>
      </c>
      <c r="AY54" s="25">
        <f aca="true" t="shared" si="48" ref="AY54:BD54">AY45+AY52</f>
        <v>0</v>
      </c>
      <c r="AZ54" s="25">
        <f t="shared" si="48"/>
        <v>0</v>
      </c>
      <c r="BA54" s="25">
        <f t="shared" si="48"/>
        <v>1688.5099999999998</v>
      </c>
      <c r="BB54" s="25">
        <f t="shared" si="48"/>
        <v>0</v>
      </c>
      <c r="BC54" s="25">
        <f t="shared" si="48"/>
        <v>0</v>
      </c>
      <c r="BD54" s="25">
        <f t="shared" si="48"/>
        <v>-5886.7099999999955</v>
      </c>
      <c r="BE54" s="25">
        <f aca="true" t="shared" si="49" ref="BE54:BM54">BE45+BE52</f>
        <v>0</v>
      </c>
      <c r="BF54" s="25">
        <f t="shared" si="49"/>
        <v>0</v>
      </c>
      <c r="BG54" s="25">
        <f t="shared" si="49"/>
        <v>3931.9299999999953</v>
      </c>
      <c r="BH54" s="25">
        <f t="shared" si="49"/>
        <v>0</v>
      </c>
      <c r="BI54" s="25">
        <f t="shared" si="49"/>
        <v>0</v>
      </c>
      <c r="BJ54" s="25">
        <f t="shared" si="49"/>
        <v>3229.6399999999985</v>
      </c>
      <c r="BK54" s="25">
        <f t="shared" si="49"/>
        <v>0</v>
      </c>
      <c r="BL54" s="25">
        <f t="shared" si="49"/>
        <v>0</v>
      </c>
      <c r="BM54" s="25">
        <f t="shared" si="49"/>
        <v>1073.120000000003</v>
      </c>
      <c r="BN54" s="25">
        <f>BN45+BN52</f>
        <v>0</v>
      </c>
      <c r="BO54" s="25">
        <f>BO45+BO52</f>
        <v>0</v>
      </c>
      <c r="BP54" s="25">
        <f>BP45+BP52</f>
        <v>3435.3499999999945</v>
      </c>
      <c r="BQ54" s="25">
        <f t="shared" si="6"/>
        <v>-32574.420000000016</v>
      </c>
      <c r="BR54" s="25">
        <f t="shared" si="7"/>
        <v>47369.889999999985</v>
      </c>
      <c r="BS54" s="25"/>
      <c r="BT54" s="25"/>
      <c r="BU54" s="25">
        <f>BU45+BU52</f>
        <v>6303.289999999997</v>
      </c>
      <c r="BV54" s="25"/>
      <c r="BW54" s="25"/>
      <c r="BX54" s="25">
        <f>BX45+BX52</f>
        <v>15642.590000000002</v>
      </c>
      <c r="BY54" s="25"/>
      <c r="BZ54" s="25"/>
      <c r="CA54" s="25">
        <f>CA45+CA52</f>
        <v>6737.749999999999</v>
      </c>
      <c r="CB54" s="25"/>
      <c r="CC54" s="25"/>
      <c r="CD54" s="25">
        <f>CD45+CD52</f>
        <v>-38209.19000000002</v>
      </c>
      <c r="CE54" s="25"/>
      <c r="CF54" s="25"/>
      <c r="CG54" s="25">
        <f>CG45+CG52</f>
        <v>5164.499999999996</v>
      </c>
      <c r="CH54" s="25"/>
      <c r="CI54" s="25"/>
      <c r="CJ54" s="25">
        <f>CJ45+CJ52</f>
        <v>10579.869999999999</v>
      </c>
      <c r="CK54" s="25"/>
      <c r="CL54" s="25"/>
      <c r="CM54" s="25">
        <f>CM45+CM52</f>
        <v>-50086.43999999999</v>
      </c>
      <c r="CN54" s="25"/>
      <c r="CO54" s="25"/>
      <c r="CP54" s="25">
        <f>CP45+CP52</f>
        <v>-24476.53</v>
      </c>
      <c r="CQ54" s="25"/>
      <c r="CR54" s="25"/>
      <c r="CS54" s="25">
        <f>CS45+CS52</f>
        <v>-22525.02</v>
      </c>
      <c r="CT54" s="25"/>
      <c r="CU54" s="25"/>
      <c r="CV54" s="25">
        <f>CV45+CV52</f>
        <v>11816.939999999999</v>
      </c>
      <c r="CW54" s="25"/>
      <c r="CX54" s="25"/>
      <c r="CY54" s="25">
        <f>CY45+CY52</f>
        <v>11447.689999999999</v>
      </c>
      <c r="CZ54" s="25"/>
      <c r="DA54" s="25"/>
      <c r="DB54" s="25">
        <f>DB45+DB52</f>
        <v>17806.339999999997</v>
      </c>
      <c r="DC54" s="8">
        <f t="shared" si="8"/>
        <v>-49798.21000000001</v>
      </c>
      <c r="DD54" s="9">
        <f t="shared" si="9"/>
        <v>-2428.3200000000215</v>
      </c>
      <c r="DE54" s="25"/>
      <c r="DF54" s="25"/>
      <c r="DG54" s="25">
        <f>DG45+DG52</f>
        <v>8544.590000000007</v>
      </c>
      <c r="DH54" s="25"/>
      <c r="DI54" s="25"/>
      <c r="DJ54" s="25">
        <f>DJ45+DJ52</f>
        <v>17010.17</v>
      </c>
      <c r="DK54" s="25"/>
      <c r="DL54" s="25"/>
      <c r="DM54" s="25">
        <f>DM45+DM52</f>
        <v>20152.600000000002</v>
      </c>
      <c r="DN54" s="25"/>
      <c r="DO54" s="25"/>
      <c r="DP54" s="25">
        <f>DP45+DP52</f>
        <v>24508.530000000002</v>
      </c>
      <c r="DQ54" s="25"/>
      <c r="DR54" s="25"/>
      <c r="DS54" s="25">
        <f>DS45+DS52</f>
        <v>19218.780000000002</v>
      </c>
      <c r="DT54" s="25"/>
      <c r="DU54" s="25"/>
      <c r="DV54" s="25">
        <f>DV45+DV52</f>
        <v>21687.97</v>
      </c>
      <c r="DW54" s="25"/>
      <c r="DX54" s="25"/>
      <c r="DY54" s="25">
        <f>DY45+DY52</f>
        <v>23963.04</v>
      </c>
      <c r="DZ54" s="25"/>
      <c r="EA54" s="25"/>
      <c r="EB54" s="25">
        <f>EB45+EB52</f>
        <v>21687.890000000007</v>
      </c>
      <c r="EC54" s="25"/>
      <c r="ED54" s="25"/>
      <c r="EE54" s="25">
        <f>EE45+EE52</f>
        <v>21917.78</v>
      </c>
      <c r="EF54" s="25"/>
      <c r="EG54" s="25"/>
      <c r="EH54" s="25">
        <f>EH45+EH52</f>
        <v>18255.230000000003</v>
      </c>
      <c r="EI54" s="25"/>
      <c r="EJ54" s="25"/>
      <c r="EK54" s="25">
        <f>EK45+EK52</f>
        <v>21387.34</v>
      </c>
      <c r="EL54" s="25"/>
      <c r="EM54" s="25"/>
      <c r="EN54" s="25">
        <f>EN45+EN52</f>
        <v>21008.32</v>
      </c>
      <c r="EO54" s="19">
        <f t="shared" si="16"/>
        <v>239342.24000000002</v>
      </c>
      <c r="EP54" s="42">
        <f t="shared" si="17"/>
        <v>236913.91999999998</v>
      </c>
      <c r="EQ54" s="25"/>
      <c r="ER54" s="25"/>
      <c r="ES54" s="25">
        <f>ES45+ES52</f>
        <v>14781.329999999998</v>
      </c>
      <c r="ET54" s="25"/>
      <c r="EU54" s="25"/>
      <c r="EV54" s="25">
        <f>EV45+EV52</f>
        <v>15647.86</v>
      </c>
      <c r="EW54" s="25"/>
      <c r="EX54" s="25"/>
      <c r="EY54" s="25">
        <f>EY45+EY52</f>
        <v>-207336.77000000002</v>
      </c>
      <c r="EZ54" s="25"/>
      <c r="FA54" s="25"/>
      <c r="FB54" s="25">
        <f>FB45+FB52</f>
        <v>-1778.109999999997</v>
      </c>
      <c r="FC54" s="25"/>
      <c r="FD54" s="25"/>
      <c r="FE54" s="25">
        <f>FE45+FE52</f>
        <v>-8395.79</v>
      </c>
      <c r="FF54" s="25"/>
      <c r="FG54" s="25"/>
      <c r="FH54" s="25">
        <f>FH45+FH52</f>
        <v>16762.089999999997</v>
      </c>
      <c r="FI54" s="25"/>
      <c r="FJ54" s="25"/>
      <c r="FK54" s="25">
        <f>FK45+FK52</f>
        <v>13526.809999999994</v>
      </c>
      <c r="FL54" s="25"/>
      <c r="FM54" s="25"/>
      <c r="FN54" s="25">
        <f>FN45+FN52</f>
        <v>13168.449999999995</v>
      </c>
      <c r="FO54" s="25"/>
      <c r="FP54" s="25"/>
      <c r="FQ54" s="25">
        <f>FQ45+FQ52</f>
        <v>17822.69</v>
      </c>
      <c r="FR54" s="64"/>
      <c r="FS54" s="64"/>
      <c r="FT54" s="25">
        <f>FT45+FT52</f>
        <v>10057.399999999998</v>
      </c>
      <c r="FU54" s="64"/>
      <c r="FV54" s="64"/>
      <c r="FW54" s="25">
        <f>FW45+FW52</f>
        <v>12821.149999999996</v>
      </c>
      <c r="FX54" s="64"/>
      <c r="FY54" s="64"/>
      <c r="FZ54" s="25">
        <f>FZ45+FZ52</f>
        <v>-73462.71</v>
      </c>
      <c r="GA54" s="102">
        <f t="shared" si="15"/>
        <v>-176385.60000000003</v>
      </c>
    </row>
    <row r="55" spans="1:182" ht="12.75">
      <c r="A55" s="13"/>
      <c r="B55" s="13"/>
      <c r="C55" s="13"/>
      <c r="D55" s="13"/>
      <c r="V55" s="9">
        <f>S54+V54</f>
        <v>67092.49</v>
      </c>
      <c r="FT55" s="8"/>
      <c r="FW55" s="8"/>
      <c r="FZ55" s="8"/>
    </row>
    <row r="56" spans="1:182" ht="15">
      <c r="A56" s="13"/>
      <c r="B56" s="13"/>
      <c r="C56" s="13"/>
      <c r="D56" s="13"/>
      <c r="BD56" s="9">
        <f>BD54+BA54+AX54+AU54+AR54+AO54+AL54+AI54+AE54+AB54+Y54+V54+S54</f>
        <v>35699.849999999984</v>
      </c>
      <c r="BG56" s="9"/>
      <c r="BJ56" s="9">
        <f>BD56+BG54+BJ54</f>
        <v>42861.41999999998</v>
      </c>
      <c r="BM56" s="9">
        <f>BJ56+BM54</f>
        <v>43934.53999999998</v>
      </c>
      <c r="BP56" s="9">
        <f>BM56+BP54</f>
        <v>47369.88999999997</v>
      </c>
      <c r="BU56" s="9">
        <f>BR54+BU54</f>
        <v>53673.17999999998</v>
      </c>
      <c r="BX56" s="9">
        <f>BU56+BX54</f>
        <v>69315.76999999997</v>
      </c>
      <c r="CA56" s="9">
        <f>BX56+CA54</f>
        <v>76053.51999999997</v>
      </c>
      <c r="CD56" s="9">
        <f>CA56+CD54</f>
        <v>37844.32999999996</v>
      </c>
      <c r="CG56" s="9">
        <f>CD56+CG54</f>
        <v>43008.82999999996</v>
      </c>
      <c r="CJ56" s="9">
        <f>CG56+CJ54</f>
        <v>53588.69999999995</v>
      </c>
      <c r="CM56" s="9">
        <f>CJ56+CM54</f>
        <v>3502.2599999999657</v>
      </c>
      <c r="CP56" s="9">
        <f>CM56+CP54</f>
        <v>-20974.270000000033</v>
      </c>
      <c r="CS56" s="9">
        <f>CP56+CS54</f>
        <v>-43499.29000000004</v>
      </c>
      <c r="CV56" s="9">
        <f>CS56+CV54</f>
        <v>-31682.35000000004</v>
      </c>
      <c r="CY56" s="9">
        <f>CV56+CY54</f>
        <v>-20234.66000000004</v>
      </c>
      <c r="DB56" s="9">
        <f>CY56+DB54</f>
        <v>-2428.3200000000434</v>
      </c>
      <c r="DG56" s="9">
        <f>DD54+DG54</f>
        <v>6116.269999999986</v>
      </c>
      <c r="DJ56" s="9">
        <f>DG56+DJ54</f>
        <v>23126.439999999984</v>
      </c>
      <c r="DM56" s="9">
        <f>DJ56+DM54</f>
        <v>43279.039999999986</v>
      </c>
      <c r="DP56" s="9">
        <f>DM56+DP54</f>
        <v>67787.56999999999</v>
      </c>
      <c r="DS56" s="9">
        <f>DP56+DS54</f>
        <v>87006.34999999999</v>
      </c>
      <c r="DV56" s="9">
        <f>DS56+DV54</f>
        <v>108694.31999999999</v>
      </c>
      <c r="DY56" s="9">
        <f>DV56+DY54</f>
        <v>132657.36</v>
      </c>
      <c r="EB56" s="9">
        <f>DY56+EB54</f>
        <v>154345.25</v>
      </c>
      <c r="EE56" s="9">
        <f>EB56+EE54</f>
        <v>176263.03</v>
      </c>
      <c r="EH56" s="9">
        <f>EE56+EH54</f>
        <v>194518.26</v>
      </c>
      <c r="EK56" s="9">
        <f>EH56+EK54</f>
        <v>215905.6</v>
      </c>
      <c r="EN56" s="9"/>
      <c r="EO56" s="9"/>
      <c r="EP56" s="94">
        <f>'[1]Лист1'!$EN$51</f>
        <v>222375.45</v>
      </c>
      <c r="ES56" s="9">
        <f>EP56+ES54</f>
        <v>237156.78</v>
      </c>
      <c r="EV56" s="9">
        <f>ES56+EV54</f>
        <v>252804.64</v>
      </c>
      <c r="EY56" s="9">
        <f>EV56+EY54</f>
        <v>45467.869999999995</v>
      </c>
      <c r="FB56" s="9">
        <f>EY56+FB54</f>
        <v>43689.759999999995</v>
      </c>
      <c r="FE56" s="9">
        <f>FB56+FE54</f>
        <v>35293.969999999994</v>
      </c>
      <c r="FH56" s="9">
        <f>FE56+FH54</f>
        <v>52056.05999999999</v>
      </c>
      <c r="FK56" s="9">
        <f>FH56+FK54</f>
        <v>65582.86999999998</v>
      </c>
      <c r="FN56" s="9">
        <f>FK56+FN54</f>
        <v>78751.31999999998</v>
      </c>
      <c r="FQ56" s="9">
        <f>FN56+FQ54</f>
        <v>96574.00999999998</v>
      </c>
      <c r="FT56" s="9">
        <f>FQ56+FT54</f>
        <v>106631.40999999997</v>
      </c>
      <c r="FW56" s="9">
        <f>FT56+FW54</f>
        <v>119452.55999999997</v>
      </c>
      <c r="FZ56" s="103">
        <f>FW56+FZ54</f>
        <v>45989.84999999996</v>
      </c>
    </row>
    <row r="57" spans="1:173" ht="12.75">
      <c r="A57" s="13"/>
      <c r="B57" s="13"/>
      <c r="C57" s="13"/>
      <c r="D57" s="13"/>
      <c r="BA57" s="9"/>
      <c r="BD57" s="9"/>
      <c r="BG57" s="9"/>
      <c r="BJ57" s="9"/>
      <c r="BM57" s="9"/>
      <c r="BP57" s="9"/>
      <c r="BU57" s="9"/>
      <c r="BX57" s="9"/>
      <c r="CA57" s="9"/>
      <c r="CD57" s="9"/>
      <c r="CG57" s="9"/>
      <c r="CJ57" s="9"/>
      <c r="CM57" s="9"/>
      <c r="CP57" s="9"/>
      <c r="CS57" s="9"/>
      <c r="CV57" s="9"/>
      <c r="CY57" s="9"/>
      <c r="DB57" s="9"/>
      <c r="DG57" s="9"/>
      <c r="DJ57" s="9"/>
      <c r="DM57" s="9"/>
      <c r="DP57" s="9"/>
      <c r="DS57" s="9"/>
      <c r="DV57" s="9"/>
      <c r="DY57" s="9"/>
      <c r="EB57" s="9"/>
      <c r="EE57" s="9"/>
      <c r="EH57" s="9"/>
      <c r="EK57" s="9"/>
      <c r="EN57" s="9"/>
      <c r="EO57" s="9"/>
      <c r="EP57" s="9"/>
      <c r="ES57" s="9"/>
      <c r="EV57" s="9"/>
      <c r="EY57" s="9"/>
      <c r="FB57" s="9"/>
      <c r="FE57" s="9"/>
      <c r="FH57" s="9"/>
      <c r="FK57" s="9"/>
      <c r="FN57" s="9"/>
      <c r="FQ57" s="9"/>
    </row>
    <row r="58" spans="1:183" ht="1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I58" s="8"/>
      <c r="AL58" s="8"/>
      <c r="AO58" s="8"/>
      <c r="BA58" s="9"/>
      <c r="BD58" s="9"/>
      <c r="BG58" s="9"/>
      <c r="BJ58" s="9"/>
      <c r="BM58" s="9"/>
      <c r="BP58" s="9"/>
      <c r="BQ58" s="9"/>
      <c r="BU58" s="9"/>
      <c r="BX58" s="9"/>
      <c r="CA58" s="9"/>
      <c r="CD58" s="9"/>
      <c r="CG58" s="9"/>
      <c r="CJ58" s="9"/>
      <c r="CM58" s="9"/>
      <c r="CP58" s="9"/>
      <c r="CS58" s="9"/>
      <c r="CV58" s="9"/>
      <c r="CY58" s="9"/>
      <c r="DB58" s="9"/>
      <c r="DG58" s="9"/>
      <c r="DJ58" s="9"/>
      <c r="DM58" s="9"/>
      <c r="DP58" s="9"/>
      <c r="DS58" s="9"/>
      <c r="DV58" s="9"/>
      <c r="DY58" s="9"/>
      <c r="EB58" s="9"/>
      <c r="EE58" s="9"/>
      <c r="EH58" s="9"/>
      <c r="EK58" s="9"/>
      <c r="EL58" s="8" t="s">
        <v>372</v>
      </c>
      <c r="EN58" s="9"/>
      <c r="EO58" s="9"/>
      <c r="EP58" s="9"/>
      <c r="ES58" s="9"/>
      <c r="EV58" s="9"/>
      <c r="EY58" s="9"/>
      <c r="FB58" s="9"/>
      <c r="FE58" s="9"/>
      <c r="FH58" s="9"/>
      <c r="FK58" s="9"/>
      <c r="FN58" s="9"/>
      <c r="FQ58" s="9"/>
      <c r="FX58" s="104" t="s">
        <v>372</v>
      </c>
      <c r="FY58" s="105"/>
      <c r="FZ58" s="106"/>
      <c r="GA58" s="106" t="s">
        <v>373</v>
      </c>
    </row>
    <row r="59" spans="1:183" ht="15">
      <c r="A59" s="45"/>
      <c r="B59" s="45"/>
      <c r="C59" s="45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I59" s="8"/>
      <c r="AL59" s="8"/>
      <c r="AO59" s="8"/>
      <c r="BQ59" s="9"/>
      <c r="BU59" s="9"/>
      <c r="BX59" s="9"/>
      <c r="CA59" s="9"/>
      <c r="CD59" s="9"/>
      <c r="CG59" s="9"/>
      <c r="CJ59" s="9"/>
      <c r="CM59" s="9"/>
      <c r="CP59" s="9"/>
      <c r="CS59" s="9"/>
      <c r="CV59" s="9"/>
      <c r="CY59" s="9"/>
      <c r="DB59" s="9"/>
      <c r="DG59" s="9"/>
      <c r="DJ59" s="9"/>
      <c r="DM59" s="9"/>
      <c r="DP59" s="9"/>
      <c r="DS59" s="9"/>
      <c r="DV59" s="9"/>
      <c r="DY59" s="9"/>
      <c r="EB59" s="9"/>
      <c r="EE59" s="9"/>
      <c r="EH59" s="9"/>
      <c r="EK59" s="9"/>
      <c r="EN59" s="9"/>
      <c r="EO59" s="9"/>
      <c r="EP59" s="9"/>
      <c r="ES59" s="9"/>
      <c r="EV59" s="9"/>
      <c r="EY59" s="9"/>
      <c r="FB59" s="9"/>
      <c r="FE59" s="9"/>
      <c r="FH59" s="9"/>
      <c r="FK59" s="9"/>
      <c r="FN59" s="9"/>
      <c r="FQ59" s="9"/>
      <c r="FX59" s="104"/>
      <c r="FY59" s="105"/>
      <c r="FZ59" s="106"/>
      <c r="GA59" s="106"/>
    </row>
    <row r="60" spans="1:183" ht="30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I60" s="8"/>
      <c r="AL60" s="8"/>
      <c r="AO60" s="8"/>
      <c r="EL60" s="11" t="s">
        <v>374</v>
      </c>
      <c r="EQ60" s="11"/>
      <c r="ET60" s="11"/>
      <c r="EW60" s="11"/>
      <c r="EZ60" s="11"/>
      <c r="FC60" s="11"/>
      <c r="FF60" s="11"/>
      <c r="FI60" s="11"/>
      <c r="FL60" s="11"/>
      <c r="FO60" s="11"/>
      <c r="FX60" s="107" t="s">
        <v>374</v>
      </c>
      <c r="FY60" s="105"/>
      <c r="FZ60" s="105"/>
      <c r="GA60" s="105" t="s">
        <v>467</v>
      </c>
    </row>
    <row r="61" spans="1:171" ht="12.75">
      <c r="A61" s="13"/>
      <c r="B61" s="13"/>
      <c r="C61" s="13"/>
      <c r="D61" s="13"/>
      <c r="EL61" s="11"/>
      <c r="EQ61" s="11"/>
      <c r="ET61" s="11"/>
      <c r="EW61" s="11"/>
      <c r="EZ61" s="11"/>
      <c r="FC61" s="11"/>
      <c r="FF61" s="11"/>
      <c r="FI61" s="11"/>
      <c r="FL61" s="11"/>
      <c r="FO61" s="11"/>
    </row>
    <row r="62" spans="1:181" ht="12.75">
      <c r="A62" s="13"/>
      <c r="B62" s="13"/>
      <c r="C62" s="13"/>
      <c r="D62" s="13"/>
      <c r="BD62" s="9"/>
      <c r="BG62" s="9"/>
      <c r="BJ62" s="9"/>
      <c r="BM62" s="9"/>
      <c r="BP62" s="9"/>
      <c r="BU62" s="9"/>
      <c r="BX62" s="9"/>
      <c r="CA62" s="9"/>
      <c r="CD62" s="9"/>
      <c r="CG62" s="9"/>
      <c r="CJ62" s="9"/>
      <c r="CM62" s="9"/>
      <c r="CP62" s="9"/>
      <c r="CS62" s="9"/>
      <c r="CV62" s="9"/>
      <c r="CY62" s="9"/>
      <c r="DB62" s="9"/>
      <c r="DG62" s="9"/>
      <c r="DJ62" s="9"/>
      <c r="DM62" s="9"/>
      <c r="DP62" s="9"/>
      <c r="DS62" s="9"/>
      <c r="DV62" s="9"/>
      <c r="DY62" s="9"/>
      <c r="EB62" s="9"/>
      <c r="EE62" s="9"/>
      <c r="EH62" s="9"/>
      <c r="EK62" s="9"/>
      <c r="EN62" s="9"/>
      <c r="EO62" s="9"/>
      <c r="EP62" s="9"/>
      <c r="ES62" s="9"/>
      <c r="EV62" s="9"/>
      <c r="EY62" s="9"/>
      <c r="FB62" s="9"/>
      <c r="FE62" s="9"/>
      <c r="FH62" s="9"/>
      <c r="FK62" s="9"/>
      <c r="FN62" s="9"/>
      <c r="FQ62" s="9"/>
      <c r="FV62" s="136" t="s">
        <v>468</v>
      </c>
      <c r="FW62" s="136"/>
      <c r="FX62" s="136"/>
      <c r="FY62" s="108">
        <f>GA40+GA47</f>
        <v>657654.0399999999</v>
      </c>
    </row>
    <row r="63" spans="1:181" ht="12.75">
      <c r="A63" s="13"/>
      <c r="B63" s="13"/>
      <c r="C63" s="13"/>
      <c r="D63" s="13"/>
      <c r="FV63" s="136" t="s">
        <v>469</v>
      </c>
      <c r="FW63" s="136"/>
      <c r="FX63" s="136"/>
      <c r="FY63" s="108">
        <f>GA41+GA48</f>
        <v>475444.79999999993</v>
      </c>
    </row>
    <row r="64" spans="1:181" ht="12.75">
      <c r="A64" s="13"/>
      <c r="B64" s="13"/>
      <c r="C64" s="13"/>
      <c r="D64" s="13"/>
      <c r="FV64" s="136" t="s">
        <v>470</v>
      </c>
      <c r="FW64" s="136"/>
      <c r="FX64" s="136"/>
      <c r="FY64" s="108">
        <f>GA42+GA49</f>
        <v>481268.43999999994</v>
      </c>
    </row>
    <row r="65" spans="1:181" ht="12.75">
      <c r="A65" s="13"/>
      <c r="B65" s="13"/>
      <c r="C65" s="13"/>
      <c r="D65" s="13"/>
      <c r="FV65" s="136" t="s">
        <v>471</v>
      </c>
      <c r="FW65" s="136"/>
      <c r="FX65" s="136"/>
      <c r="FY65" s="108">
        <f>FY64-FY63</f>
        <v>5823.640000000014</v>
      </c>
    </row>
    <row r="66" spans="1:181" ht="12.75">
      <c r="A66" s="13"/>
      <c r="B66" s="13"/>
      <c r="C66" s="13"/>
      <c r="D66" s="13"/>
      <c r="FV66" s="133" t="s">
        <v>472</v>
      </c>
      <c r="FW66" s="133"/>
      <c r="FX66" s="133"/>
      <c r="FY66" s="108">
        <f>FY63-FY62</f>
        <v>-182209.24</v>
      </c>
    </row>
    <row r="67" spans="1:181" ht="12.75">
      <c r="A67" s="13"/>
      <c r="B67" s="13"/>
      <c r="C67" s="13"/>
      <c r="D67" s="13"/>
      <c r="FV67" s="137" t="s">
        <v>473</v>
      </c>
      <c r="FW67" s="138"/>
      <c r="FX67" s="139"/>
      <c r="FY67" s="109">
        <f>EP56</f>
        <v>222375.45</v>
      </c>
    </row>
    <row r="68" spans="1:181" ht="15">
      <c r="A68" s="13"/>
      <c r="B68" s="13"/>
      <c r="C68" s="13"/>
      <c r="D68" s="13"/>
      <c r="FV68" s="129" t="s">
        <v>474</v>
      </c>
      <c r="FW68" s="129"/>
      <c r="FX68" s="129"/>
      <c r="FY68" s="110">
        <f>FY67+FY66+FY65+FY69</f>
        <v>45989.850000000035</v>
      </c>
    </row>
    <row r="69" spans="1:181" ht="12.75">
      <c r="A69" s="13"/>
      <c r="B69" s="13"/>
      <c r="C69" s="13"/>
      <c r="D69" s="13"/>
      <c r="FV69" s="130"/>
      <c r="FW69" s="131"/>
      <c r="FX69" s="132"/>
      <c r="FY69" s="111"/>
    </row>
    <row r="70" spans="1:183" ht="12.75">
      <c r="A70" s="13"/>
      <c r="B70" s="13"/>
      <c r="C70" s="13"/>
      <c r="D70" s="13"/>
      <c r="FV70" s="133" t="s">
        <v>475</v>
      </c>
      <c r="FW70" s="133"/>
      <c r="FX70" s="133"/>
      <c r="FY70" s="108">
        <f>FZ17+FZ16+FT16+FT19+FE18+FE19+FE20+FE21+FE22+FE23+FE24+FE31+FE32+FE36+FB21+FB20++FB19+FB18+FB16+EY19+EY20+EY21+EY22+EY23</f>
        <v>312381.6</v>
      </c>
      <c r="FZ70" s="134" t="s">
        <v>476</v>
      </c>
      <c r="GA70" s="135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  <row r="271" spans="1:4" ht="12.75">
      <c r="A271" s="13"/>
      <c r="B271" s="13"/>
      <c r="C271" s="13"/>
      <c r="D271" s="13"/>
    </row>
    <row r="272" spans="1:4" ht="12.75">
      <c r="A272" s="13"/>
      <c r="B272" s="13"/>
      <c r="C272" s="13"/>
      <c r="D272" s="13"/>
    </row>
    <row r="273" spans="1:4" ht="12.75">
      <c r="A273" s="13"/>
      <c r="B273" s="13"/>
      <c r="C273" s="13"/>
      <c r="D273" s="13"/>
    </row>
    <row r="274" spans="1:4" ht="12.75">
      <c r="A274" s="13"/>
      <c r="B274" s="13"/>
      <c r="C274" s="13"/>
      <c r="D274" s="13"/>
    </row>
    <row r="275" spans="1:4" ht="12.75">
      <c r="A275" s="13"/>
      <c r="B275" s="13"/>
      <c r="C275" s="13"/>
      <c r="D275" s="13"/>
    </row>
    <row r="276" spans="1:4" ht="12.75">
      <c r="A276" s="13"/>
      <c r="B276" s="13"/>
      <c r="C276" s="13"/>
      <c r="D276" s="13"/>
    </row>
    <row r="277" spans="1:4" ht="12.75">
      <c r="A277" s="13"/>
      <c r="B277" s="13"/>
      <c r="C277" s="13"/>
      <c r="D277" s="13"/>
    </row>
    <row r="278" spans="1:4" ht="12.75">
      <c r="A278" s="13"/>
      <c r="B278" s="13"/>
      <c r="C278" s="13"/>
      <c r="D278" s="13"/>
    </row>
    <row r="279" spans="1:4" ht="12.75">
      <c r="A279" s="13"/>
      <c r="B279" s="13"/>
      <c r="C279" s="13"/>
      <c r="D279" s="13"/>
    </row>
    <row r="280" spans="1:4" ht="12.75">
      <c r="A280" s="13"/>
      <c r="B280" s="13"/>
      <c r="C280" s="13"/>
      <c r="D280" s="13"/>
    </row>
    <row r="281" spans="1:4" ht="12.75">
      <c r="A281" s="13"/>
      <c r="B281" s="13"/>
      <c r="C281" s="13"/>
      <c r="D281" s="13"/>
    </row>
    <row r="282" spans="1:4" ht="12.75">
      <c r="A282" s="13"/>
      <c r="B282" s="13"/>
      <c r="C282" s="13"/>
      <c r="D282" s="13"/>
    </row>
    <row r="283" spans="1:4" ht="12.75">
      <c r="A283" s="13"/>
      <c r="B283" s="13"/>
      <c r="C283" s="13"/>
      <c r="D283" s="13"/>
    </row>
    <row r="284" spans="1:4" ht="12.75">
      <c r="A284" s="13"/>
      <c r="B284" s="13"/>
      <c r="C284" s="13"/>
      <c r="D284" s="13"/>
    </row>
    <row r="285" spans="1:4" ht="12.75">
      <c r="A285" s="13"/>
      <c r="B285" s="13"/>
      <c r="C285" s="13"/>
      <c r="D285" s="13"/>
    </row>
    <row r="286" spans="1:4" ht="12.75">
      <c r="A286" s="13"/>
      <c r="B286" s="13"/>
      <c r="C286" s="13"/>
      <c r="D286" s="13"/>
    </row>
    <row r="287" spans="1:4" ht="12.75">
      <c r="A287" s="13"/>
      <c r="B287" s="13"/>
      <c r="C287" s="13"/>
      <c r="D287" s="13"/>
    </row>
    <row r="288" spans="1:4" ht="12.75">
      <c r="A288" s="13"/>
      <c r="B288" s="13"/>
      <c r="C288" s="13"/>
      <c r="D288" s="13"/>
    </row>
    <row r="289" spans="1:4" ht="12.75">
      <c r="A289" s="13"/>
      <c r="B289" s="13"/>
      <c r="C289" s="13"/>
      <c r="D289" s="13"/>
    </row>
    <row r="290" spans="1:4" ht="12.75">
      <c r="A290" s="13"/>
      <c r="B290" s="13"/>
      <c r="C290" s="13"/>
      <c r="D290" s="13"/>
    </row>
    <row r="291" spans="1:4" ht="12.75">
      <c r="A291" s="13"/>
      <c r="B291" s="13"/>
      <c r="C291" s="13"/>
      <c r="D291" s="13"/>
    </row>
    <row r="292" spans="1:4" ht="12.75">
      <c r="A292" s="13"/>
      <c r="B292" s="13"/>
      <c r="C292" s="13"/>
      <c r="D292" s="13"/>
    </row>
    <row r="293" spans="1:4" ht="12.75">
      <c r="A293" s="13"/>
      <c r="B293" s="13"/>
      <c r="C293" s="13"/>
      <c r="D293" s="13"/>
    </row>
    <row r="294" spans="1:4" ht="12.75">
      <c r="A294" s="13"/>
      <c r="B294" s="13"/>
      <c r="C294" s="13"/>
      <c r="D294" s="13"/>
    </row>
    <row r="295" spans="1:4" ht="12.75">
      <c r="A295" s="13"/>
      <c r="B295" s="13"/>
      <c r="C295" s="13"/>
      <c r="D295" s="13"/>
    </row>
    <row r="296" spans="1:4" ht="12.75">
      <c r="A296" s="13"/>
      <c r="B296" s="13"/>
      <c r="C296" s="13"/>
      <c r="D296" s="13"/>
    </row>
    <row r="297" spans="1:4" ht="12.75">
      <c r="A297" s="13"/>
      <c r="B297" s="13"/>
      <c r="C297" s="13"/>
      <c r="D297" s="13"/>
    </row>
    <row r="298" spans="1:4" ht="12.75">
      <c r="A298" s="13"/>
      <c r="B298" s="13"/>
      <c r="C298" s="13"/>
      <c r="D298" s="13"/>
    </row>
    <row r="299" spans="1:4" ht="12.75">
      <c r="A299" s="13"/>
      <c r="B299" s="13"/>
      <c r="C299" s="13"/>
      <c r="D299" s="13"/>
    </row>
    <row r="300" spans="1:4" ht="12.75">
      <c r="A300" s="13"/>
      <c r="B300" s="13"/>
      <c r="C300" s="13"/>
      <c r="D300" s="13"/>
    </row>
    <row r="301" spans="1:4" ht="12.75">
      <c r="A301" s="13"/>
      <c r="B301" s="13"/>
      <c r="C301" s="13"/>
      <c r="D301" s="13"/>
    </row>
    <row r="302" spans="1:4" ht="12.75">
      <c r="A302" s="13"/>
      <c r="B302" s="13"/>
      <c r="C302" s="13"/>
      <c r="D302" s="13"/>
    </row>
    <row r="303" spans="1:4" ht="12.75">
      <c r="A303" s="13"/>
      <c r="B303" s="13"/>
      <c r="C303" s="13"/>
      <c r="D303" s="13"/>
    </row>
    <row r="304" spans="1:4" ht="12.75">
      <c r="A304" s="13"/>
      <c r="B304" s="13"/>
      <c r="C304" s="13"/>
      <c r="D304" s="13"/>
    </row>
    <row r="305" spans="1:4" ht="12.75">
      <c r="A305" s="13"/>
      <c r="B305" s="13"/>
      <c r="C305" s="13"/>
      <c r="D305" s="13"/>
    </row>
    <row r="306" spans="1:4" ht="12.75">
      <c r="A306" s="13"/>
      <c r="B306" s="13"/>
      <c r="C306" s="13"/>
      <c r="D306" s="13"/>
    </row>
    <row r="307" spans="1:4" ht="12.75">
      <c r="A307" s="13"/>
      <c r="B307" s="13"/>
      <c r="C307" s="13"/>
      <c r="D307" s="13"/>
    </row>
    <row r="308" spans="1:4" ht="12.75">
      <c r="A308" s="13"/>
      <c r="B308" s="13"/>
      <c r="C308" s="13"/>
      <c r="D308" s="13"/>
    </row>
    <row r="309" spans="1:4" ht="12.75">
      <c r="A309" s="13"/>
      <c r="B309" s="13"/>
      <c r="C309" s="13"/>
      <c r="D309" s="13"/>
    </row>
    <row r="310" spans="1:4" ht="12.75">
      <c r="A310" s="13"/>
      <c r="B310" s="13"/>
      <c r="C310" s="13"/>
      <c r="D310" s="13"/>
    </row>
    <row r="311" spans="1:4" ht="12.75">
      <c r="A311" s="13"/>
      <c r="B311" s="13"/>
      <c r="C311" s="13"/>
      <c r="D311" s="13"/>
    </row>
    <row r="312" spans="1:4" ht="12.75">
      <c r="A312" s="13"/>
      <c r="B312" s="13"/>
      <c r="C312" s="13"/>
      <c r="D312" s="13"/>
    </row>
    <row r="313" spans="1:4" ht="12.75">
      <c r="A313" s="13"/>
      <c r="B313" s="13"/>
      <c r="C313" s="13"/>
      <c r="D313" s="13"/>
    </row>
    <row r="314" spans="1:4" ht="12.75">
      <c r="A314" s="13"/>
      <c r="B314" s="13"/>
      <c r="C314" s="13"/>
      <c r="D314" s="13"/>
    </row>
    <row r="315" spans="1:4" ht="12.75">
      <c r="A315" s="13"/>
      <c r="B315" s="13"/>
      <c r="C315" s="13"/>
      <c r="D315" s="13"/>
    </row>
    <row r="316" spans="1:4" ht="12.75">
      <c r="A316" s="13"/>
      <c r="B316" s="13"/>
      <c r="C316" s="13"/>
      <c r="D316" s="13"/>
    </row>
    <row r="317" spans="1:4" ht="12.75">
      <c r="A317" s="13"/>
      <c r="B317" s="13"/>
      <c r="C317" s="13"/>
      <c r="D317" s="13"/>
    </row>
    <row r="318" spans="1:4" ht="12.75">
      <c r="A318" s="13"/>
      <c r="B318" s="13"/>
      <c r="C318" s="13"/>
      <c r="D318" s="13"/>
    </row>
    <row r="319" spans="1:4" ht="12.75">
      <c r="A319" s="13"/>
      <c r="B319" s="13"/>
      <c r="C319" s="13"/>
      <c r="D319" s="13"/>
    </row>
    <row r="320" spans="1:4" ht="12.75">
      <c r="A320" s="13"/>
      <c r="B320" s="13"/>
      <c r="C320" s="13"/>
      <c r="D320" s="13"/>
    </row>
    <row r="321" spans="1:4" ht="12.75">
      <c r="A321" s="13"/>
      <c r="B321" s="13"/>
      <c r="C321" s="13"/>
      <c r="D321" s="13"/>
    </row>
    <row r="322" spans="1:4" ht="12.75">
      <c r="A322" s="13"/>
      <c r="B322" s="13"/>
      <c r="C322" s="13"/>
      <c r="D322" s="13"/>
    </row>
    <row r="323" spans="1:4" ht="12.75">
      <c r="A323" s="13"/>
      <c r="B323" s="13"/>
      <c r="C323" s="13"/>
      <c r="D323" s="13"/>
    </row>
    <row r="324" spans="1:4" ht="12.75">
      <c r="A324" s="13"/>
      <c r="B324" s="13"/>
      <c r="C324" s="13"/>
      <c r="D324" s="13"/>
    </row>
    <row r="325" spans="1:4" ht="12.75">
      <c r="A325" s="13"/>
      <c r="B325" s="13"/>
      <c r="C325" s="13"/>
      <c r="D325" s="13"/>
    </row>
    <row r="326" spans="1:4" ht="12.75">
      <c r="A326" s="13"/>
      <c r="B326" s="13"/>
      <c r="C326" s="13"/>
      <c r="D326" s="13"/>
    </row>
    <row r="327" spans="1:4" ht="12.75">
      <c r="A327" s="13"/>
      <c r="B327" s="13"/>
      <c r="C327" s="13"/>
      <c r="D327" s="13"/>
    </row>
    <row r="328" spans="1:4" ht="12.75">
      <c r="A328" s="13"/>
      <c r="B328" s="13"/>
      <c r="C328" s="13"/>
      <c r="D328" s="13"/>
    </row>
    <row r="329" spans="1:4" ht="12.75">
      <c r="A329" s="13"/>
      <c r="B329" s="13"/>
      <c r="C329" s="13"/>
      <c r="D329" s="13"/>
    </row>
    <row r="330" spans="1:4" ht="12.75">
      <c r="A330" s="13"/>
      <c r="B330" s="13"/>
      <c r="C330" s="13"/>
      <c r="D330" s="13"/>
    </row>
    <row r="331" spans="1:4" ht="12.75">
      <c r="A331" s="13"/>
      <c r="B331" s="13"/>
      <c r="C331" s="13"/>
      <c r="D331" s="13"/>
    </row>
    <row r="332" spans="1:4" ht="12.75">
      <c r="A332" s="13"/>
      <c r="B332" s="13"/>
      <c r="C332" s="13"/>
      <c r="D332" s="13"/>
    </row>
    <row r="333" spans="1:4" ht="12.75">
      <c r="A333" s="13"/>
      <c r="B333" s="13"/>
      <c r="C333" s="13"/>
      <c r="D333" s="13"/>
    </row>
    <row r="334" spans="1:4" ht="12.75">
      <c r="A334" s="13"/>
      <c r="B334" s="13"/>
      <c r="C334" s="13"/>
      <c r="D334" s="13"/>
    </row>
    <row r="335" spans="1:4" ht="12.75">
      <c r="A335" s="13"/>
      <c r="B335" s="13"/>
      <c r="C335" s="13"/>
      <c r="D335" s="13"/>
    </row>
    <row r="336" spans="1:4" ht="12.75">
      <c r="A336" s="13"/>
      <c r="B336" s="13"/>
      <c r="C336" s="13"/>
      <c r="D336" s="13"/>
    </row>
    <row r="337" spans="1:4" ht="12.75">
      <c r="A337" s="13"/>
      <c r="B337" s="13"/>
      <c r="C337" s="13"/>
      <c r="D337" s="13"/>
    </row>
    <row r="338" spans="1:4" ht="12.75">
      <c r="A338" s="13"/>
      <c r="B338" s="13"/>
      <c r="C338" s="13"/>
      <c r="D338" s="13"/>
    </row>
    <row r="339" spans="1:4" ht="12.75">
      <c r="A339" s="13"/>
      <c r="B339" s="13"/>
      <c r="C339" s="13"/>
      <c r="D339" s="13"/>
    </row>
    <row r="340" spans="1:4" ht="12.75">
      <c r="A340" s="13"/>
      <c r="B340" s="13"/>
      <c r="C340" s="13"/>
      <c r="D340" s="13"/>
    </row>
    <row r="341" spans="1:4" ht="12.75">
      <c r="A341" s="13"/>
      <c r="B341" s="13"/>
      <c r="C341" s="13"/>
      <c r="D341" s="13"/>
    </row>
    <row r="342" spans="1:4" ht="12.75">
      <c r="A342" s="13"/>
      <c r="B342" s="13"/>
      <c r="C342" s="13"/>
      <c r="D342" s="13"/>
    </row>
    <row r="343" spans="1:4" ht="12.75">
      <c r="A343" s="13"/>
      <c r="B343" s="13"/>
      <c r="C343" s="13"/>
      <c r="D343" s="13"/>
    </row>
    <row r="344" spans="1:4" ht="12.75">
      <c r="A344" s="13"/>
      <c r="B344" s="13"/>
      <c r="C344" s="13"/>
      <c r="D344" s="13"/>
    </row>
    <row r="345" spans="1:4" ht="12.75">
      <c r="A345" s="13"/>
      <c r="B345" s="13"/>
      <c r="C345" s="13"/>
      <c r="D345" s="13"/>
    </row>
    <row r="346" spans="1:4" ht="12.75">
      <c r="A346" s="13"/>
      <c r="B346" s="13"/>
      <c r="C346" s="13"/>
      <c r="D346" s="13"/>
    </row>
    <row r="347" spans="1:4" ht="12.75">
      <c r="A347" s="13"/>
      <c r="B347" s="13"/>
      <c r="C347" s="13"/>
      <c r="D347" s="13"/>
    </row>
    <row r="348" spans="1:4" ht="12.75">
      <c r="A348" s="13"/>
      <c r="B348" s="13"/>
      <c r="C348" s="13"/>
      <c r="D348" s="13"/>
    </row>
    <row r="349" spans="1:4" ht="12.75">
      <c r="A349" s="13"/>
      <c r="B349" s="13"/>
      <c r="C349" s="13"/>
      <c r="D349" s="13"/>
    </row>
    <row r="350" spans="1:4" ht="12.75">
      <c r="A350" s="13"/>
      <c r="B350" s="13"/>
      <c r="C350" s="13"/>
      <c r="D350" s="13"/>
    </row>
    <row r="351" spans="1:4" ht="12.75">
      <c r="A351" s="13"/>
      <c r="B351" s="13"/>
      <c r="C351" s="13"/>
      <c r="D351" s="13"/>
    </row>
    <row r="352" spans="1:4" ht="12.75">
      <c r="A352" s="13"/>
      <c r="B352" s="13"/>
      <c r="C352" s="13"/>
      <c r="D352" s="13"/>
    </row>
    <row r="353" spans="1:4" ht="12.75">
      <c r="A353" s="13"/>
      <c r="B353" s="13"/>
      <c r="C353" s="13"/>
      <c r="D353" s="13"/>
    </row>
    <row r="354" spans="1:4" ht="12.75">
      <c r="A354" s="13"/>
      <c r="B354" s="13"/>
      <c r="C354" s="13"/>
      <c r="D354" s="13"/>
    </row>
    <row r="355" spans="1:4" ht="12.75">
      <c r="A355" s="13"/>
      <c r="B355" s="13"/>
      <c r="C355" s="13"/>
      <c r="D355" s="13"/>
    </row>
    <row r="356" spans="1:4" ht="12.75">
      <c r="A356" s="13"/>
      <c r="B356" s="13"/>
      <c r="C356" s="13"/>
      <c r="D356" s="13"/>
    </row>
    <row r="357" spans="1:4" ht="12.75">
      <c r="A357" s="13"/>
      <c r="B357" s="13"/>
      <c r="C357" s="13"/>
      <c r="D357" s="13"/>
    </row>
    <row r="358" spans="1:4" ht="12.75">
      <c r="A358" s="13"/>
      <c r="B358" s="13"/>
      <c r="C358" s="13"/>
      <c r="D358" s="13"/>
    </row>
    <row r="359" spans="1:4" ht="12.75">
      <c r="A359" s="13"/>
      <c r="B359" s="13"/>
      <c r="C359" s="13"/>
      <c r="D359" s="13"/>
    </row>
    <row r="360" spans="1:4" ht="12.75">
      <c r="A360" s="13"/>
      <c r="B360" s="13"/>
      <c r="C360" s="13"/>
      <c r="D360" s="13"/>
    </row>
    <row r="361" spans="1:4" ht="12.75">
      <c r="A361" s="13"/>
      <c r="B361" s="13"/>
      <c r="C361" s="13"/>
      <c r="D361" s="13"/>
    </row>
    <row r="362" spans="1:4" ht="12.75">
      <c r="A362" s="13"/>
      <c r="B362" s="13"/>
      <c r="C362" s="13"/>
      <c r="D362" s="13"/>
    </row>
    <row r="363" spans="1:4" ht="12.75">
      <c r="A363" s="13"/>
      <c r="B363" s="13"/>
      <c r="C363" s="13"/>
      <c r="D363" s="13"/>
    </row>
    <row r="364" spans="1:4" ht="12.75">
      <c r="A364" s="13"/>
      <c r="B364" s="13"/>
      <c r="C364" s="13"/>
      <c r="D364" s="13"/>
    </row>
    <row r="365" spans="1:4" ht="12.75">
      <c r="A365" s="13"/>
      <c r="B365" s="13"/>
      <c r="C365" s="13"/>
      <c r="D365" s="13"/>
    </row>
    <row r="366" spans="1:4" ht="12.75">
      <c r="A366" s="13"/>
      <c r="B366" s="13"/>
      <c r="C366" s="13"/>
      <c r="D366" s="13"/>
    </row>
    <row r="367" spans="1:4" ht="12.75">
      <c r="A367" s="13"/>
      <c r="B367" s="13"/>
      <c r="C367" s="13"/>
      <c r="D367" s="13"/>
    </row>
    <row r="368" spans="1:4" ht="12.75">
      <c r="A368" s="13"/>
      <c r="B368" s="13"/>
      <c r="C368" s="13"/>
      <c r="D368" s="13"/>
    </row>
  </sheetData>
  <sheetProtection/>
  <mergeCells count="154">
    <mergeCell ref="FV68:FX68"/>
    <mergeCell ref="FV69:FX69"/>
    <mergeCell ref="FV70:FX70"/>
    <mergeCell ref="FZ70:GA70"/>
    <mergeCell ref="FV62:FX62"/>
    <mergeCell ref="FV63:FX63"/>
    <mergeCell ref="FV64:FX64"/>
    <mergeCell ref="FV65:FX65"/>
    <mergeCell ref="FV66:FX66"/>
    <mergeCell ref="FV67:FX67"/>
    <mergeCell ref="FU2:FW2"/>
    <mergeCell ref="FU4:FW4"/>
    <mergeCell ref="FO2:FQ2"/>
    <mergeCell ref="FO4:FQ4"/>
    <mergeCell ref="FC2:FE2"/>
    <mergeCell ref="FC4:FE4"/>
    <mergeCell ref="FR2:FT2"/>
    <mergeCell ref="FR4:FT4"/>
    <mergeCell ref="FL2:FN2"/>
    <mergeCell ref="FL4:FN4"/>
    <mergeCell ref="EQ2:ES2"/>
    <mergeCell ref="EQ4:ES4"/>
    <mergeCell ref="ET2:EV2"/>
    <mergeCell ref="ET4:EV4"/>
    <mergeCell ref="EW2:EY2"/>
    <mergeCell ref="EW4:EY4"/>
    <mergeCell ref="A60:AG60"/>
    <mergeCell ref="AV2:AX2"/>
    <mergeCell ref="AS39:AT39"/>
    <mergeCell ref="W39:X39"/>
    <mergeCell ref="AG4:AI4"/>
    <mergeCell ref="AV39:AW39"/>
    <mergeCell ref="Z4:AB4"/>
    <mergeCell ref="W4:Y4"/>
    <mergeCell ref="Z39:AA39"/>
    <mergeCell ref="T39:U39"/>
    <mergeCell ref="BB2:BD2"/>
    <mergeCell ref="AY4:BA4"/>
    <mergeCell ref="AM39:AN39"/>
    <mergeCell ref="AM2:AO2"/>
    <mergeCell ref="BB4:BD4"/>
    <mergeCell ref="AP39:AQ39"/>
    <mergeCell ref="AV4:AX4"/>
    <mergeCell ref="A58:AG58"/>
    <mergeCell ref="AY2:BA2"/>
    <mergeCell ref="P31:Q31"/>
    <mergeCell ref="R31:S31"/>
    <mergeCell ref="N31:O31"/>
    <mergeCell ref="AC2:AE2"/>
    <mergeCell ref="Z2:AB2"/>
    <mergeCell ref="AP2:AR2"/>
    <mergeCell ref="AM4:AO4"/>
    <mergeCell ref="AP4:AR4"/>
    <mergeCell ref="B31:C31"/>
    <mergeCell ref="D31:E31"/>
    <mergeCell ref="F31:G31"/>
    <mergeCell ref="H31:I31"/>
    <mergeCell ref="J31:K31"/>
    <mergeCell ref="L31:M31"/>
    <mergeCell ref="T4:V4"/>
    <mergeCell ref="L4:M4"/>
    <mergeCell ref="B4:C4"/>
    <mergeCell ref="R2:S2"/>
    <mergeCell ref="N4:O4"/>
    <mergeCell ref="P4:Q4"/>
    <mergeCell ref="R4:S4"/>
    <mergeCell ref="D4:E4"/>
    <mergeCell ref="F4:G4"/>
    <mergeCell ref="H4:I4"/>
    <mergeCell ref="A2:A3"/>
    <mergeCell ref="W2:Y2"/>
    <mergeCell ref="P2:Q2"/>
    <mergeCell ref="N2:O2"/>
    <mergeCell ref="B2:C2"/>
    <mergeCell ref="D2:E2"/>
    <mergeCell ref="F2:G2"/>
    <mergeCell ref="J2:K2"/>
    <mergeCell ref="H2:I2"/>
    <mergeCell ref="T2:V2"/>
    <mergeCell ref="AC4:AE4"/>
    <mergeCell ref="AC39:AD39"/>
    <mergeCell ref="AJ2:AL2"/>
    <mergeCell ref="AJ4:AL4"/>
    <mergeCell ref="AJ39:AK39"/>
    <mergeCell ref="AG39:AH39"/>
    <mergeCell ref="AG2:AI2"/>
    <mergeCell ref="L2:M2"/>
    <mergeCell ref="J4:K4"/>
    <mergeCell ref="BK2:BM2"/>
    <mergeCell ref="BK4:BM4"/>
    <mergeCell ref="BE2:BG2"/>
    <mergeCell ref="BE4:BG4"/>
    <mergeCell ref="BH2:BJ2"/>
    <mergeCell ref="BH4:BJ4"/>
    <mergeCell ref="AS2:AU2"/>
    <mergeCell ref="AS4:AU4"/>
    <mergeCell ref="BY2:CA2"/>
    <mergeCell ref="BY4:CA4"/>
    <mergeCell ref="BV2:BX2"/>
    <mergeCell ref="BV4:BX4"/>
    <mergeCell ref="BN2:BP2"/>
    <mergeCell ref="BN4:BP4"/>
    <mergeCell ref="BS2:BU2"/>
    <mergeCell ref="BS4:BU4"/>
    <mergeCell ref="CH2:CJ2"/>
    <mergeCell ref="CH4:CJ4"/>
    <mergeCell ref="CK2:CM2"/>
    <mergeCell ref="CK4:CM4"/>
    <mergeCell ref="CB2:CD2"/>
    <mergeCell ref="CB4:CD4"/>
    <mergeCell ref="CE2:CG2"/>
    <mergeCell ref="CE4:CG4"/>
    <mergeCell ref="DH2:DJ2"/>
    <mergeCell ref="DH4:DJ4"/>
    <mergeCell ref="CN2:CP2"/>
    <mergeCell ref="CN4:CP4"/>
    <mergeCell ref="CQ2:CS2"/>
    <mergeCell ref="CQ4:CS4"/>
    <mergeCell ref="CW2:CY2"/>
    <mergeCell ref="CW4:CY4"/>
    <mergeCell ref="CT2:CV2"/>
    <mergeCell ref="CT4:CV4"/>
    <mergeCell ref="DN2:DP2"/>
    <mergeCell ref="DN4:DP4"/>
    <mergeCell ref="DT2:DV2"/>
    <mergeCell ref="DT4:DV4"/>
    <mergeCell ref="CZ2:DB2"/>
    <mergeCell ref="CZ4:DB4"/>
    <mergeCell ref="DE2:DG2"/>
    <mergeCell ref="DE4:DG4"/>
    <mergeCell ref="DK2:DM2"/>
    <mergeCell ref="DK4:DM4"/>
    <mergeCell ref="DW2:DY2"/>
    <mergeCell ref="DW4:DY4"/>
    <mergeCell ref="DQ2:DS2"/>
    <mergeCell ref="DQ4:DS4"/>
    <mergeCell ref="DZ2:EB2"/>
    <mergeCell ref="DZ4:EB4"/>
    <mergeCell ref="EI2:EK2"/>
    <mergeCell ref="EI4:EK4"/>
    <mergeCell ref="EF2:EH2"/>
    <mergeCell ref="EF4:EH4"/>
    <mergeCell ref="EC2:EE2"/>
    <mergeCell ref="EC4:EE4"/>
    <mergeCell ref="FI2:FK2"/>
    <mergeCell ref="FI4:FK4"/>
    <mergeCell ref="FX2:FZ2"/>
    <mergeCell ref="FX4:FZ4"/>
    <mergeCell ref="EL2:EN2"/>
    <mergeCell ref="EL4:EN4"/>
    <mergeCell ref="EZ2:FB2"/>
    <mergeCell ref="EZ4:FB4"/>
    <mergeCell ref="FF2:FH2"/>
    <mergeCell ref="FF4:FH4"/>
  </mergeCells>
  <printOptions/>
  <pageMargins left="0.5118110236220472" right="0" top="0" bottom="0" header="0.5118110236220472" footer="0.5118110236220472"/>
  <pageSetup fitToWidth="0" fitToHeight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2013-07-10T07:42:09Z</cp:lastPrinted>
  <dcterms:created xsi:type="dcterms:W3CDTF">2008-10-01T07:10:45Z</dcterms:created>
  <dcterms:modified xsi:type="dcterms:W3CDTF">2013-11-28T11:47:18Z</dcterms:modified>
  <cp:category/>
  <cp:version/>
  <cp:contentType/>
  <cp:contentStatus/>
</cp:coreProperties>
</file>