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проект 1 с переносом" sheetId="1" r:id="rId1"/>
    <sheet name="по голосованию" sheetId="2" r:id="rId2"/>
  </sheets>
  <definedNames/>
  <calcPr fullCalcOnLoad="1"/>
</workbook>
</file>

<file path=xl/sharedStrings.xml><?xml version="1.0" encoding="utf-8"?>
<sst xmlns="http://schemas.openxmlformats.org/spreadsheetml/2006/main" count="358" uniqueCount="133">
  <si>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</si>
  <si>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</si>
  <si>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</si>
  <si>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</si>
  <si>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</si>
  <si>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</si>
  <si>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</si>
  <si>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</si>
  <si>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</si>
  <si>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</si>
  <si>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</si>
  <si>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</si>
  <si>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</si>
  <si>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</si>
  <si>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</si>
  <si>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</si>
  <si>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</si>
  <si>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</si>
  <si>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</si>
  <si>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</si>
  <si>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</si>
  <si>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</si>
  <si>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</si>
  <si>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</si>
  <si>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</si>
  <si>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</si>
  <si>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</si>
  <si>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</si>
  <si>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</si>
  <si>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</si>
  <si>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</si>
  <si>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</si>
  <si>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</si>
  <si>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</si>
  <si>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</si>
  <si>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</si>
  <si>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</si>
  <si>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</si>
  <si>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</si>
  <si>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</si>
  <si>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</si>
  <si>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</si>
  <si>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</si>
  <si>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</si>
  <si>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</si>
  <si>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</si>
  <si>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</si>
  <si>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</si>
  <si>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</si>
  <si>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</si>
  <si>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</si>
  <si>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</si>
  <si>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</si>
  <si>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</si>
  <si>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</si>
  <si>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</si>
  <si>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</si>
  <si>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</si>
  <si>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</si>
  <si>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</si>
  <si>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</si>
  <si>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</si>
  <si>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</si>
  <si>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</si>
  <si>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</si>
  <si>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</si>
  <si>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</si>
  <si>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</si>
  <si>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</si>
  <si>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</si>
  <si>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</si>
  <si>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</si>
  <si>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</si>
  <si>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</si>
  <si>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</si>
  <si>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</si>
  <si>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</si>
  <si>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</si>
  <si>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</si>
  <si>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</si>
  <si>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</si>
  <si>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</si>
  <si>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Обслуживание общедомовых приборов учета теплоэнергии</t>
  </si>
  <si>
    <t>очистка от снега и наледи козырьков подъездов</t>
  </si>
  <si>
    <t>Дополнительные работы ( по текущему ремонту, в т.ч.:)</t>
  </si>
  <si>
    <t>Всего:</t>
  </si>
  <si>
    <t>Итого:</t>
  </si>
  <si>
    <t>1 раз в 4 месяца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</si>
  <si>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</si>
  <si>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</si>
  <si>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</si>
  <si>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</si>
  <si>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</si>
  <si>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</si>
  <si>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 мусора</t>
  </si>
  <si>
    <t>по адресу: ул. Набережная, д.22 / зем.участок 3910,83 кв.м, общ. площадь  4524,3 вк.м/</t>
  </si>
  <si>
    <t>окос травы</t>
  </si>
  <si>
    <t>2-3 раза</t>
  </si>
  <si>
    <t>подключение системы отопления c регулировкой</t>
  </si>
  <si>
    <t>1 раз в 3 года</t>
  </si>
  <si>
    <t>Сбор, вывоз и утилизация ТБО, руб/м2</t>
  </si>
  <si>
    <t>Ремонт кровли  100 м2</t>
  </si>
  <si>
    <t>Энергоаудит</t>
  </si>
  <si>
    <t>2014-2015 гг.</t>
  </si>
  <si>
    <t>Устройство металлических решеток на подвальные продухи 2 шт.</t>
  </si>
  <si>
    <t>Ремонт примыкания кровли входа в подвал к стеновой панели</t>
  </si>
  <si>
    <t>Ремонт балконных плит -8шт.</t>
  </si>
  <si>
    <t>Ремонт отмостки -30 м2</t>
  </si>
  <si>
    <t>Заделка температурного шва -14 п.м.</t>
  </si>
  <si>
    <t>Восстановление кирпичной кладки в местах разрушения под карнизными плитами -2 м2</t>
  </si>
  <si>
    <t>Окраска цоколя 188 м2</t>
  </si>
  <si>
    <t>Ремонт подъездных козырьков -6шт.</t>
  </si>
  <si>
    <t>Смена запорной арматуры (отопление) диам.15 мм - 32 шт., диам.20 мм - 28 шт.</t>
  </si>
  <si>
    <t>Смена задвижек СТС (д.80мм-1шт, д.50мм-2шт.)</t>
  </si>
  <si>
    <t>Установка задвижки перед элеватором (д.50мм-1шт.)</t>
  </si>
  <si>
    <t>Установка спускников перед элеватором (д.15мм-2шт.)</t>
  </si>
  <si>
    <t>Окраска трубопроводов отопления составом "Корунд" с разборкой старой изоляции</t>
  </si>
  <si>
    <t>Окраска трубопроводов ГВС составом "Корунд" с разборкой старой изоляции</t>
  </si>
  <si>
    <t>заполнение электронных паспортов</t>
  </si>
  <si>
    <t>учет работ по капремонту</t>
  </si>
  <si>
    <t>Поверка общедомовых приборов учета теплоэнергии</t>
  </si>
  <si>
    <t>ревизия заадвижек ГВС (д.80мм-1 шт.)</t>
  </si>
  <si>
    <t>ремонт секций ВВП</t>
  </si>
  <si>
    <t>ревизия задвижек  ХВС (д.80мм-3шт., д.50 мм - 1 шт.)</t>
  </si>
  <si>
    <t>пылеудаление и дезинфекция венканалов без пробивки</t>
  </si>
  <si>
    <t>проверка  вентиляционных каналов и канализационных вытяжек</t>
  </si>
  <si>
    <t>Управление многоквартирным домом, всего в т.ч.</t>
  </si>
  <si>
    <t>Итого</t>
  </si>
  <si>
    <t>гидравлическое испытание элеваторных узлов и запорной арматуры</t>
  </si>
  <si>
    <t>Проект 1 (с учетом поверки общедомового прибора учета теплоэнергии)</t>
  </si>
  <si>
    <t>(стоимость услуг  увеличена на 6,6% в соответствии с уровнем инфляции 2013 г.)</t>
  </si>
  <si>
    <t>Устройство металлических решеток на подвальные продухи 3 шт.</t>
  </si>
  <si>
    <t>Уменьшение тарифа за счет сэкономленных средств прошлых периодов ( ост.на 01.05.13г. 133120,47 руб)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</si>
</sst>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1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2" fontId="18" fillId="24" borderId="18" xfId="0" applyNumberFormat="1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textRotation="90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5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19" fillId="24" borderId="16" xfId="0" applyFont="1" applyFill="1" applyBorder="1" applyAlignment="1">
      <alignment horizontal="left" vertical="center" wrapText="1"/>
    </xf>
    <xf numFmtId="0" fontId="18" fillId="24" borderId="17" xfId="0" applyFont="1" applyFill="1" applyBorder="1" applyAlignment="1">
      <alignment horizontal="center" vertical="center" wrapText="1"/>
    </xf>
    <xf numFmtId="2" fontId="18" fillId="24" borderId="17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left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19" fillId="24" borderId="28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left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4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9" fillId="24" borderId="31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/>
    </xf>
    <xf numFmtId="0" fontId="0" fillId="24" borderId="14" xfId="0" applyFill="1" applyBorder="1" applyAlignment="1">
      <alignment horizontal="left" vertical="center" wrapText="1"/>
    </xf>
    <xf numFmtId="0" fontId="0" fillId="24" borderId="12" xfId="0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center"/>
    </xf>
    <xf numFmtId="0" fontId="18" fillId="24" borderId="33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left" vertical="center" wrapText="1"/>
    </xf>
    <xf numFmtId="2" fontId="18" fillId="26" borderId="34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2" fontId="18" fillId="26" borderId="35" xfId="0" applyNumberFormat="1" applyFont="1" applyFill="1" applyBorder="1" applyAlignment="1">
      <alignment horizontal="center" vertical="center" wrapText="1"/>
    </xf>
    <xf numFmtId="2" fontId="18" fillId="26" borderId="36" xfId="0" applyNumberFormat="1" applyFont="1" applyFill="1" applyBorder="1" applyAlignment="1">
      <alignment horizontal="center" vertical="center" wrapText="1"/>
    </xf>
    <xf numFmtId="2" fontId="18" fillId="26" borderId="12" xfId="0" applyNumberFormat="1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center" vertical="center" wrapText="1"/>
    </xf>
    <xf numFmtId="2" fontId="0" fillId="26" borderId="37" xfId="0" applyNumberFormat="1" applyFont="1" applyFill="1" applyBorder="1" applyAlignment="1">
      <alignment horizontal="center" vertical="center" wrapText="1"/>
    </xf>
    <xf numFmtId="2" fontId="0" fillId="26" borderId="36" xfId="0" applyNumberFormat="1" applyFont="1" applyFill="1" applyBorder="1" applyAlignment="1">
      <alignment horizontal="center" vertical="center" wrapText="1"/>
    </xf>
    <xf numFmtId="2" fontId="0" fillId="26" borderId="15" xfId="0" applyNumberFormat="1" applyFont="1" applyFill="1" applyBorder="1" applyAlignment="1">
      <alignment horizontal="center" vertical="center" wrapText="1"/>
    </xf>
    <xf numFmtId="2" fontId="18" fillId="26" borderId="17" xfId="0" applyNumberFormat="1" applyFont="1" applyFill="1" applyBorder="1" applyAlignment="1">
      <alignment horizontal="center" vertical="center" wrapText="1"/>
    </xf>
    <xf numFmtId="2" fontId="18" fillId="26" borderId="38" xfId="0" applyNumberFormat="1" applyFont="1" applyFill="1" applyBorder="1" applyAlignment="1">
      <alignment horizontal="center" vertical="center" wrapText="1"/>
    </xf>
    <xf numFmtId="2" fontId="18" fillId="26" borderId="27" xfId="0" applyNumberFormat="1" applyFont="1" applyFill="1" applyBorder="1" applyAlignment="1">
      <alignment horizontal="center" vertical="center" wrapText="1"/>
    </xf>
    <xf numFmtId="2" fontId="18" fillId="26" borderId="39" xfId="0" applyNumberFormat="1" applyFont="1" applyFill="1" applyBorder="1" applyAlignment="1">
      <alignment horizontal="center" vertical="center" wrapText="1"/>
    </xf>
    <xf numFmtId="2" fontId="18" fillId="26" borderId="40" xfId="0" applyNumberFormat="1" applyFont="1" applyFill="1" applyBorder="1" applyAlignment="1">
      <alignment horizontal="center" vertical="center" wrapText="1"/>
    </xf>
    <xf numFmtId="2" fontId="18" fillId="26" borderId="0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/>
    </xf>
    <xf numFmtId="2" fontId="18" fillId="26" borderId="18" xfId="0" applyNumberFormat="1" applyFont="1" applyFill="1" applyBorder="1" applyAlignment="1">
      <alignment horizontal="center" vertical="center" wrapText="1"/>
    </xf>
    <xf numFmtId="2" fontId="24" fillId="26" borderId="12" xfId="0" applyNumberFormat="1" applyFont="1" applyFill="1" applyBorder="1" applyAlignment="1">
      <alignment horizontal="center" vertical="center" wrapText="1"/>
    </xf>
    <xf numFmtId="2" fontId="24" fillId="26" borderId="36" xfId="0" applyNumberFormat="1" applyFont="1" applyFill="1" applyBorder="1" applyAlignment="1">
      <alignment horizontal="center" vertical="center" wrapText="1"/>
    </xf>
    <xf numFmtId="2" fontId="24" fillId="26" borderId="27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2" fontId="0" fillId="26" borderId="37" xfId="0" applyNumberFormat="1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/>
    </xf>
    <xf numFmtId="2" fontId="18" fillId="24" borderId="12" xfId="0" applyNumberFormat="1" applyFont="1" applyFill="1" applyBorder="1" applyAlignment="1">
      <alignment horizontal="center" vertical="center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0" fillId="26" borderId="0" xfId="0" applyFont="1" applyFill="1" applyAlignment="1">
      <alignment horizontal="center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41" xfId="0" applyNumberFormat="1" applyFont="1" applyFill="1" applyBorder="1" applyAlignment="1">
      <alignment horizontal="center" vertical="center" wrapText="1"/>
    </xf>
    <xf numFmtId="0" fontId="0" fillId="26" borderId="41" xfId="0" applyFill="1" applyBorder="1" applyAlignment="1">
      <alignment horizontal="center" vertical="center" wrapText="1"/>
    </xf>
    <xf numFmtId="0" fontId="19" fillId="26" borderId="42" xfId="0" applyFont="1" applyFill="1" applyBorder="1" applyAlignment="1">
      <alignment horizontal="center" vertical="center" wrapText="1"/>
    </xf>
    <xf numFmtId="0" fontId="19" fillId="26" borderId="43" xfId="0" applyFont="1" applyFill="1" applyBorder="1" applyAlignment="1">
      <alignment horizontal="center" vertical="center" wrapText="1"/>
    </xf>
    <xf numFmtId="0" fontId="0" fillId="26" borderId="43" xfId="0" applyFill="1" applyBorder="1" applyAlignment="1">
      <alignment horizontal="center" vertical="center" wrapText="1"/>
    </xf>
    <xf numFmtId="0" fontId="0" fillId="26" borderId="44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zoomScale="73" zoomScaleNormal="73" zoomScalePageLayoutView="0" workbookViewId="0" topLeftCell="A95">
      <selection activeCell="A1" sqref="A1:H121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4.87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62" hidden="1" customWidth="1"/>
    <col min="12" max="14" width="15.375" style="7" customWidth="1"/>
    <col min="15" max="16384" width="9.125" style="7" customWidth="1"/>
  </cols>
  <sheetData>
    <row r="1" spans="1:8" ht="16.5" customHeight="1">
      <c r="A1" s="105" t="s">
        <v>0</v>
      </c>
      <c r="B1" s="106"/>
      <c r="C1" s="106"/>
      <c r="D1" s="106"/>
      <c r="E1" s="106"/>
      <c r="F1" s="106"/>
      <c r="G1" s="106"/>
      <c r="H1" s="106"/>
    </row>
    <row r="2" spans="1:8" ht="18" customHeight="1">
      <c r="A2" s="72" t="s">
        <v>103</v>
      </c>
      <c r="B2" s="107" t="s">
        <v>1</v>
      </c>
      <c r="C2" s="107"/>
      <c r="D2" s="107"/>
      <c r="E2" s="107"/>
      <c r="F2" s="107"/>
      <c r="G2" s="106"/>
      <c r="H2" s="106"/>
    </row>
    <row r="3" spans="2:8" ht="14.25" customHeight="1">
      <c r="B3" s="107" t="s">
        <v>2</v>
      </c>
      <c r="C3" s="107"/>
      <c r="D3" s="107"/>
      <c r="E3" s="107"/>
      <c r="F3" s="107"/>
      <c r="G3" s="106"/>
      <c r="H3" s="106"/>
    </row>
    <row r="4" spans="2:8" ht="14.25" customHeight="1">
      <c r="B4" s="107" t="s">
        <v>35</v>
      </c>
      <c r="C4" s="107"/>
      <c r="D4" s="107"/>
      <c r="E4" s="107"/>
      <c r="F4" s="107"/>
      <c r="G4" s="106"/>
      <c r="H4" s="106"/>
    </row>
    <row r="5" spans="1:8" s="1" customFormat="1" ht="39.75" customHeight="1">
      <c r="A5" s="108" t="s">
        <v>129</v>
      </c>
      <c r="B5" s="109"/>
      <c r="C5" s="109"/>
      <c r="D5" s="109"/>
      <c r="E5" s="109"/>
      <c r="F5" s="109"/>
      <c r="G5" s="109"/>
      <c r="H5" s="109"/>
    </row>
    <row r="6" spans="1:8" s="1" customFormat="1" ht="21.75" customHeight="1">
      <c r="A6" s="110" t="s">
        <v>130</v>
      </c>
      <c r="B6" s="110"/>
      <c r="C6" s="110"/>
      <c r="D6" s="110"/>
      <c r="E6" s="110"/>
      <c r="F6" s="110"/>
      <c r="G6" s="110"/>
      <c r="H6" s="110"/>
    </row>
    <row r="7" spans="1:11" s="22" customFormat="1" ht="22.5" customHeight="1">
      <c r="A7" s="111" t="s">
        <v>3</v>
      </c>
      <c r="B7" s="111"/>
      <c r="C7" s="111"/>
      <c r="D7" s="111"/>
      <c r="E7" s="112"/>
      <c r="F7" s="112"/>
      <c r="G7" s="112"/>
      <c r="H7" s="112"/>
      <c r="K7" s="63"/>
    </row>
    <row r="8" spans="1:8" s="23" customFormat="1" ht="18.75" customHeight="1">
      <c r="A8" s="111" t="s">
        <v>95</v>
      </c>
      <c r="B8" s="111"/>
      <c r="C8" s="111"/>
      <c r="D8" s="111"/>
      <c r="E8" s="112"/>
      <c r="F8" s="112"/>
      <c r="G8" s="112"/>
      <c r="H8" s="112"/>
    </row>
    <row r="9" spans="1:8" s="24" customFormat="1" ht="17.25" customHeight="1">
      <c r="A9" s="113" t="s">
        <v>73</v>
      </c>
      <c r="B9" s="113"/>
      <c r="C9" s="113"/>
      <c r="D9" s="113"/>
      <c r="E9" s="114"/>
      <c r="F9" s="114"/>
      <c r="G9" s="114"/>
      <c r="H9" s="114"/>
    </row>
    <row r="10" spans="1:8" s="23" customFormat="1" ht="30" customHeight="1" thickBot="1">
      <c r="A10" s="115" t="s">
        <v>4</v>
      </c>
      <c r="B10" s="115"/>
      <c r="C10" s="115"/>
      <c r="D10" s="115"/>
      <c r="E10" s="116"/>
      <c r="F10" s="116"/>
      <c r="G10" s="116"/>
      <c r="H10" s="116"/>
    </row>
    <row r="11" spans="1:11" s="28" customFormat="1" ht="139.5" customHeight="1" thickBot="1">
      <c r="A11" s="25" t="s">
        <v>5</v>
      </c>
      <c r="B11" s="26" t="s">
        <v>6</v>
      </c>
      <c r="C11" s="27" t="s">
        <v>7</v>
      </c>
      <c r="D11" s="27" t="s">
        <v>36</v>
      </c>
      <c r="E11" s="27" t="s">
        <v>7</v>
      </c>
      <c r="F11" s="2" t="s">
        <v>8</v>
      </c>
      <c r="G11" s="27" t="s">
        <v>7</v>
      </c>
      <c r="H11" s="2" t="s">
        <v>8</v>
      </c>
      <c r="K11" s="64"/>
    </row>
    <row r="12" spans="1:11" s="34" customFormat="1" ht="12.75">
      <c r="A12" s="29">
        <v>1</v>
      </c>
      <c r="B12" s="30">
        <v>2</v>
      </c>
      <c r="C12" s="30">
        <v>3</v>
      </c>
      <c r="D12" s="31"/>
      <c r="E12" s="30">
        <v>3</v>
      </c>
      <c r="F12" s="3">
        <v>4</v>
      </c>
      <c r="G12" s="32">
        <v>3</v>
      </c>
      <c r="H12" s="33">
        <v>4</v>
      </c>
      <c r="K12" s="65"/>
    </row>
    <row r="13" spans="1:11" s="34" customFormat="1" ht="49.5" customHeight="1">
      <c r="A13" s="117" t="s">
        <v>9</v>
      </c>
      <c r="B13" s="118"/>
      <c r="C13" s="118"/>
      <c r="D13" s="118"/>
      <c r="E13" s="118"/>
      <c r="F13" s="118"/>
      <c r="G13" s="119"/>
      <c r="H13" s="120"/>
      <c r="K13" s="65"/>
    </row>
    <row r="14" spans="1:11" s="28" customFormat="1" ht="23.25" customHeight="1">
      <c r="A14" s="35" t="s">
        <v>126</v>
      </c>
      <c r="B14" s="36" t="s">
        <v>10</v>
      </c>
      <c r="C14" s="37">
        <f>F14*12</f>
        <v>0</v>
      </c>
      <c r="D14" s="78">
        <f>G14*I14</f>
        <v>150930.64800000002</v>
      </c>
      <c r="E14" s="79">
        <f>H14*12</f>
        <v>33.36</v>
      </c>
      <c r="F14" s="80"/>
      <c r="G14" s="79">
        <f>H14*12</f>
        <v>33.36</v>
      </c>
      <c r="H14" s="79">
        <f>H19+H22</f>
        <v>2.7800000000000002</v>
      </c>
      <c r="I14" s="28">
        <v>4524.3</v>
      </c>
      <c r="J14" s="28">
        <v>1.07</v>
      </c>
      <c r="K14" s="64">
        <v>2.2363</v>
      </c>
    </row>
    <row r="15" spans="1:11" s="28" customFormat="1" ht="27" customHeight="1">
      <c r="A15" s="12" t="s">
        <v>88</v>
      </c>
      <c r="B15" s="13" t="s">
        <v>89</v>
      </c>
      <c r="C15" s="37"/>
      <c r="D15" s="78"/>
      <c r="E15" s="79"/>
      <c r="F15" s="80"/>
      <c r="G15" s="79"/>
      <c r="H15" s="79"/>
      <c r="I15" s="28">
        <v>4524.3</v>
      </c>
      <c r="K15" s="64"/>
    </row>
    <row r="16" spans="1:11" s="28" customFormat="1" ht="20.25" customHeight="1">
      <c r="A16" s="12" t="s">
        <v>90</v>
      </c>
      <c r="B16" s="13" t="s">
        <v>89</v>
      </c>
      <c r="C16" s="37"/>
      <c r="D16" s="78"/>
      <c r="E16" s="79"/>
      <c r="F16" s="80"/>
      <c r="G16" s="79"/>
      <c r="H16" s="79"/>
      <c r="I16" s="28">
        <v>4524.3</v>
      </c>
      <c r="K16" s="64"/>
    </row>
    <row r="17" spans="1:11" s="28" customFormat="1" ht="18.75" customHeight="1">
      <c r="A17" s="12" t="s">
        <v>91</v>
      </c>
      <c r="B17" s="13" t="s">
        <v>92</v>
      </c>
      <c r="C17" s="37"/>
      <c r="D17" s="78"/>
      <c r="E17" s="79"/>
      <c r="F17" s="80"/>
      <c r="G17" s="79"/>
      <c r="H17" s="79"/>
      <c r="I17" s="28">
        <v>4524.3</v>
      </c>
      <c r="K17" s="64"/>
    </row>
    <row r="18" spans="1:11" s="28" customFormat="1" ht="21.75" customHeight="1">
      <c r="A18" s="12" t="s">
        <v>93</v>
      </c>
      <c r="B18" s="99" t="s">
        <v>89</v>
      </c>
      <c r="C18" s="37"/>
      <c r="D18" s="78"/>
      <c r="E18" s="79"/>
      <c r="F18" s="80"/>
      <c r="G18" s="79"/>
      <c r="H18" s="79"/>
      <c r="I18" s="28">
        <v>4524.3</v>
      </c>
      <c r="K18" s="64"/>
    </row>
    <row r="19" spans="1:11" s="28" customFormat="1" ht="21.75" customHeight="1">
      <c r="A19" s="35" t="s">
        <v>127</v>
      </c>
      <c r="B19" s="100"/>
      <c r="C19" s="37"/>
      <c r="D19" s="78"/>
      <c r="E19" s="79"/>
      <c r="F19" s="80"/>
      <c r="G19" s="79"/>
      <c r="H19" s="79">
        <v>2.56</v>
      </c>
      <c r="I19" s="28">
        <v>4524.3</v>
      </c>
      <c r="K19" s="64"/>
    </row>
    <row r="20" spans="1:11" s="28" customFormat="1" ht="21.75" customHeight="1">
      <c r="A20" s="98" t="s">
        <v>118</v>
      </c>
      <c r="B20" s="100" t="s">
        <v>89</v>
      </c>
      <c r="C20" s="37"/>
      <c r="D20" s="78"/>
      <c r="E20" s="79"/>
      <c r="F20" s="80"/>
      <c r="G20" s="79"/>
      <c r="H20" s="79"/>
      <c r="I20" s="28">
        <v>4524.3</v>
      </c>
      <c r="K20" s="64"/>
    </row>
    <row r="21" spans="1:11" s="28" customFormat="1" ht="21.75" customHeight="1">
      <c r="A21" s="98" t="s">
        <v>119</v>
      </c>
      <c r="B21" s="100" t="s">
        <v>89</v>
      </c>
      <c r="C21" s="37"/>
      <c r="D21" s="78"/>
      <c r="E21" s="79"/>
      <c r="F21" s="80"/>
      <c r="G21" s="79"/>
      <c r="H21" s="79"/>
      <c r="I21" s="28">
        <v>4524.3</v>
      </c>
      <c r="K21" s="64"/>
    </row>
    <row r="22" spans="1:11" s="28" customFormat="1" ht="21.75" customHeight="1">
      <c r="A22" s="35" t="s">
        <v>127</v>
      </c>
      <c r="B22" s="100"/>
      <c r="C22" s="37"/>
      <c r="D22" s="78"/>
      <c r="E22" s="79"/>
      <c r="F22" s="80"/>
      <c r="G22" s="79"/>
      <c r="H22" s="79">
        <v>0.22</v>
      </c>
      <c r="I22" s="28">
        <v>4524.3</v>
      </c>
      <c r="K22" s="64"/>
    </row>
    <row r="23" spans="1:11" s="28" customFormat="1" ht="30">
      <c r="A23" s="35" t="s">
        <v>11</v>
      </c>
      <c r="B23" s="38"/>
      <c r="C23" s="37">
        <f>F23*12</f>
        <v>0</v>
      </c>
      <c r="D23" s="78">
        <f>G23*I23</f>
        <v>155273.976</v>
      </c>
      <c r="E23" s="79">
        <f>H23*12</f>
        <v>34.32</v>
      </c>
      <c r="F23" s="80"/>
      <c r="G23" s="79">
        <f>H23*12</f>
        <v>34.32</v>
      </c>
      <c r="H23" s="79">
        <v>2.86</v>
      </c>
      <c r="I23" s="28">
        <v>4524.3</v>
      </c>
      <c r="J23" s="28">
        <v>1.07</v>
      </c>
      <c r="K23" s="64">
        <v>2.4931</v>
      </c>
    </row>
    <row r="24" spans="1:11" s="28" customFormat="1" ht="15">
      <c r="A24" s="12" t="s">
        <v>75</v>
      </c>
      <c r="B24" s="13" t="s">
        <v>12</v>
      </c>
      <c r="C24" s="37"/>
      <c r="D24" s="78"/>
      <c r="E24" s="79"/>
      <c r="F24" s="80"/>
      <c r="G24" s="79"/>
      <c r="H24" s="79"/>
      <c r="I24" s="28">
        <v>4524.3</v>
      </c>
      <c r="K24" s="64"/>
    </row>
    <row r="25" spans="1:11" s="28" customFormat="1" ht="15">
      <c r="A25" s="12" t="s">
        <v>76</v>
      </c>
      <c r="B25" s="13" t="s">
        <v>12</v>
      </c>
      <c r="C25" s="37"/>
      <c r="D25" s="78"/>
      <c r="E25" s="79"/>
      <c r="F25" s="80"/>
      <c r="G25" s="79"/>
      <c r="H25" s="79"/>
      <c r="I25" s="28">
        <v>4524.3</v>
      </c>
      <c r="K25" s="64"/>
    </row>
    <row r="26" spans="1:11" s="28" customFormat="1" ht="15">
      <c r="A26" s="73" t="s">
        <v>96</v>
      </c>
      <c r="B26" s="74" t="s">
        <v>97</v>
      </c>
      <c r="C26" s="37"/>
      <c r="D26" s="78"/>
      <c r="E26" s="79"/>
      <c r="F26" s="80"/>
      <c r="G26" s="79"/>
      <c r="H26" s="79"/>
      <c r="K26" s="64"/>
    </row>
    <row r="27" spans="1:11" s="28" customFormat="1" ht="15">
      <c r="A27" s="12" t="s">
        <v>77</v>
      </c>
      <c r="B27" s="13" t="s">
        <v>12</v>
      </c>
      <c r="C27" s="37"/>
      <c r="D27" s="78"/>
      <c r="E27" s="79"/>
      <c r="F27" s="80"/>
      <c r="G27" s="79"/>
      <c r="H27" s="79"/>
      <c r="I27" s="28">
        <v>4524.3</v>
      </c>
      <c r="K27" s="64"/>
    </row>
    <row r="28" spans="1:11" s="28" customFormat="1" ht="25.5">
      <c r="A28" s="12" t="s">
        <v>78</v>
      </c>
      <c r="B28" s="13" t="s">
        <v>13</v>
      </c>
      <c r="C28" s="37"/>
      <c r="D28" s="78"/>
      <c r="E28" s="79"/>
      <c r="F28" s="80"/>
      <c r="G28" s="79"/>
      <c r="H28" s="79"/>
      <c r="I28" s="28">
        <v>4524.3</v>
      </c>
      <c r="K28" s="64"/>
    </row>
    <row r="29" spans="1:11" s="28" customFormat="1" ht="15">
      <c r="A29" s="12" t="s">
        <v>79</v>
      </c>
      <c r="B29" s="13" t="s">
        <v>12</v>
      </c>
      <c r="C29" s="37"/>
      <c r="D29" s="78"/>
      <c r="E29" s="79"/>
      <c r="F29" s="80"/>
      <c r="G29" s="79"/>
      <c r="H29" s="79"/>
      <c r="I29" s="28">
        <v>4524.3</v>
      </c>
      <c r="K29" s="64"/>
    </row>
    <row r="30" spans="1:11" s="28" customFormat="1" ht="15">
      <c r="A30" s="58" t="s">
        <v>94</v>
      </c>
      <c r="B30" s="59" t="s">
        <v>12</v>
      </c>
      <c r="C30" s="37"/>
      <c r="D30" s="78"/>
      <c r="E30" s="79"/>
      <c r="F30" s="80"/>
      <c r="G30" s="79"/>
      <c r="H30" s="79"/>
      <c r="I30" s="28">
        <v>4524.3</v>
      </c>
      <c r="K30" s="64"/>
    </row>
    <row r="31" spans="1:11" s="28" customFormat="1" ht="26.25" thickBot="1">
      <c r="A31" s="14" t="s">
        <v>80</v>
      </c>
      <c r="B31" s="15" t="s">
        <v>81</v>
      </c>
      <c r="C31" s="37"/>
      <c r="D31" s="78"/>
      <c r="E31" s="79"/>
      <c r="F31" s="80"/>
      <c r="G31" s="79"/>
      <c r="H31" s="79"/>
      <c r="I31" s="28">
        <v>4524.3</v>
      </c>
      <c r="K31" s="64"/>
    </row>
    <row r="32" spans="1:11" s="40" customFormat="1" ht="20.25" customHeight="1">
      <c r="A32" s="39" t="s">
        <v>14</v>
      </c>
      <c r="B32" s="36" t="s">
        <v>15</v>
      </c>
      <c r="C32" s="37">
        <f>F32*12</f>
        <v>0</v>
      </c>
      <c r="D32" s="78">
        <f aca="true" t="shared" si="0" ref="D32:D41">G32*I32</f>
        <v>36918.288</v>
      </c>
      <c r="E32" s="79">
        <f>H32*12</f>
        <v>8.16</v>
      </c>
      <c r="F32" s="81"/>
      <c r="G32" s="79">
        <f>H32*12</f>
        <v>8.16</v>
      </c>
      <c r="H32" s="79">
        <v>0.68</v>
      </c>
      <c r="I32" s="28">
        <v>4524.3</v>
      </c>
      <c r="J32" s="28">
        <v>1.07</v>
      </c>
      <c r="K32" s="64">
        <v>0.5992000000000001</v>
      </c>
    </row>
    <row r="33" spans="1:11" s="28" customFormat="1" ht="20.25" customHeight="1">
      <c r="A33" s="39" t="s">
        <v>16</v>
      </c>
      <c r="B33" s="36" t="s">
        <v>17</v>
      </c>
      <c r="C33" s="37">
        <f>F33*12</f>
        <v>0</v>
      </c>
      <c r="D33" s="78">
        <f t="shared" si="0"/>
        <v>120527.35200000001</v>
      </c>
      <c r="E33" s="79">
        <f>H33*12</f>
        <v>26.64</v>
      </c>
      <c r="F33" s="81"/>
      <c r="G33" s="79">
        <f>H33*12</f>
        <v>26.64</v>
      </c>
      <c r="H33" s="79">
        <v>2.22</v>
      </c>
      <c r="I33" s="28">
        <v>4524.3</v>
      </c>
      <c r="J33" s="28">
        <v>1.07</v>
      </c>
      <c r="K33" s="64">
        <v>1.9367</v>
      </c>
    </row>
    <row r="34" spans="1:11" s="34" customFormat="1" ht="30">
      <c r="A34" s="39" t="s">
        <v>53</v>
      </c>
      <c r="B34" s="36" t="s">
        <v>10</v>
      </c>
      <c r="C34" s="16"/>
      <c r="D34" s="78">
        <v>1848.15</v>
      </c>
      <c r="E34" s="82"/>
      <c r="F34" s="81"/>
      <c r="G34" s="79">
        <f aca="true" t="shared" si="1" ref="G34:G39">D34/I34</f>
        <v>0.40849413168888005</v>
      </c>
      <c r="H34" s="79">
        <f>G34/12</f>
        <v>0.03404117764074</v>
      </c>
      <c r="I34" s="28">
        <v>4524.3</v>
      </c>
      <c r="J34" s="28">
        <v>1.07</v>
      </c>
      <c r="K34" s="64">
        <v>0.032100000000000004</v>
      </c>
    </row>
    <row r="35" spans="1:11" s="34" customFormat="1" ht="30" customHeight="1">
      <c r="A35" s="39" t="s">
        <v>72</v>
      </c>
      <c r="B35" s="36" t="s">
        <v>10</v>
      </c>
      <c r="C35" s="16"/>
      <c r="D35" s="78">
        <v>1848.15</v>
      </c>
      <c r="E35" s="82"/>
      <c r="F35" s="81"/>
      <c r="G35" s="79">
        <f t="shared" si="1"/>
        <v>0.40849413168888005</v>
      </c>
      <c r="H35" s="79">
        <f>G35/12</f>
        <v>0.03404117764074</v>
      </c>
      <c r="I35" s="28">
        <v>4524.3</v>
      </c>
      <c r="J35" s="28">
        <v>1.07</v>
      </c>
      <c r="K35" s="64">
        <v>0.032100000000000004</v>
      </c>
    </row>
    <row r="36" spans="1:11" s="34" customFormat="1" ht="23.25" customHeight="1">
      <c r="A36" s="39" t="s">
        <v>82</v>
      </c>
      <c r="B36" s="36" t="s">
        <v>10</v>
      </c>
      <c r="C36" s="16"/>
      <c r="D36" s="78">
        <v>11670.68</v>
      </c>
      <c r="E36" s="82"/>
      <c r="F36" s="81"/>
      <c r="G36" s="79">
        <f t="shared" si="1"/>
        <v>2.57955484826382</v>
      </c>
      <c r="H36" s="79">
        <v>0.22</v>
      </c>
      <c r="I36" s="28">
        <v>4524.3</v>
      </c>
      <c r="J36" s="28">
        <v>1.07</v>
      </c>
      <c r="K36" s="64">
        <v>0.1926</v>
      </c>
    </row>
    <row r="37" spans="1:11" s="34" customFormat="1" ht="30" hidden="1">
      <c r="A37" s="39" t="s">
        <v>54</v>
      </c>
      <c r="B37" s="36" t="s">
        <v>13</v>
      </c>
      <c r="C37" s="16"/>
      <c r="D37" s="78">
        <f t="shared" si="0"/>
        <v>0</v>
      </c>
      <c r="E37" s="82"/>
      <c r="F37" s="81"/>
      <c r="G37" s="79">
        <f t="shared" si="1"/>
        <v>2.419843953760803</v>
      </c>
      <c r="H37" s="79">
        <f>G37/12</f>
        <v>0.20165366281340025</v>
      </c>
      <c r="I37" s="28">
        <v>4524.3</v>
      </c>
      <c r="J37" s="28">
        <v>1.07</v>
      </c>
      <c r="K37" s="64">
        <v>0</v>
      </c>
    </row>
    <row r="38" spans="1:11" s="34" customFormat="1" ht="30" hidden="1">
      <c r="A38" s="39" t="s">
        <v>55</v>
      </c>
      <c r="B38" s="36" t="s">
        <v>13</v>
      </c>
      <c r="C38" s="16"/>
      <c r="D38" s="78">
        <f t="shared" si="0"/>
        <v>0</v>
      </c>
      <c r="E38" s="82"/>
      <c r="F38" s="81"/>
      <c r="G38" s="79">
        <f t="shared" si="1"/>
        <v>2.419843953760803</v>
      </c>
      <c r="H38" s="79">
        <f>G38/12</f>
        <v>0.20165366281340025</v>
      </c>
      <c r="I38" s="28">
        <v>4524.3</v>
      </c>
      <c r="J38" s="28">
        <v>1.07</v>
      </c>
      <c r="K38" s="64">
        <v>0</v>
      </c>
    </row>
    <row r="39" spans="1:11" s="34" customFormat="1" ht="30">
      <c r="A39" s="39" t="s">
        <v>120</v>
      </c>
      <c r="B39" s="36" t="s">
        <v>13</v>
      </c>
      <c r="C39" s="16"/>
      <c r="D39" s="78">
        <v>11670.69</v>
      </c>
      <c r="E39" s="82"/>
      <c r="F39" s="81"/>
      <c r="G39" s="79">
        <f t="shared" si="1"/>
        <v>2.579557058550494</v>
      </c>
      <c r="H39" s="79">
        <v>0.22</v>
      </c>
      <c r="I39" s="28">
        <v>4524.3</v>
      </c>
      <c r="J39" s="28">
        <v>1.07</v>
      </c>
      <c r="K39" s="64">
        <v>0</v>
      </c>
    </row>
    <row r="40" spans="1:11" s="34" customFormat="1" ht="30">
      <c r="A40" s="39" t="s">
        <v>24</v>
      </c>
      <c r="B40" s="36"/>
      <c r="C40" s="16">
        <f>F40*12</f>
        <v>0</v>
      </c>
      <c r="D40" s="78">
        <f t="shared" si="0"/>
        <v>10315.404000000002</v>
      </c>
      <c r="E40" s="82">
        <f>H40*12</f>
        <v>2.2800000000000002</v>
      </c>
      <c r="F40" s="81"/>
      <c r="G40" s="79">
        <f>H40*12</f>
        <v>2.2800000000000002</v>
      </c>
      <c r="H40" s="79">
        <v>0.19</v>
      </c>
      <c r="I40" s="28">
        <v>4524.3</v>
      </c>
      <c r="J40" s="28">
        <v>1.07</v>
      </c>
      <c r="K40" s="64">
        <v>0.1391</v>
      </c>
    </row>
    <row r="41" spans="1:11" s="28" customFormat="1" ht="21" customHeight="1">
      <c r="A41" s="39" t="s">
        <v>26</v>
      </c>
      <c r="B41" s="36" t="s">
        <v>27</v>
      </c>
      <c r="C41" s="16">
        <f>F41*12</f>
        <v>0</v>
      </c>
      <c r="D41" s="78">
        <f t="shared" si="0"/>
        <v>2171.664</v>
      </c>
      <c r="E41" s="82">
        <f>H41*12</f>
        <v>0.48</v>
      </c>
      <c r="F41" s="81"/>
      <c r="G41" s="79">
        <f>H41*12</f>
        <v>0.48</v>
      </c>
      <c r="H41" s="79">
        <v>0.04</v>
      </c>
      <c r="I41" s="28">
        <v>4524.3</v>
      </c>
      <c r="J41" s="28">
        <v>1.07</v>
      </c>
      <c r="K41" s="64">
        <v>0.032100000000000004</v>
      </c>
    </row>
    <row r="42" spans="1:11" s="28" customFormat="1" ht="21" customHeight="1">
      <c r="A42" s="39" t="s">
        <v>28</v>
      </c>
      <c r="B42" s="36" t="s">
        <v>29</v>
      </c>
      <c r="C42" s="16">
        <f>F42*12</f>
        <v>0</v>
      </c>
      <c r="D42" s="82">
        <f>G42*I42</f>
        <v>1628.748</v>
      </c>
      <c r="E42" s="82">
        <f>H42*12</f>
        <v>0.36</v>
      </c>
      <c r="F42" s="82"/>
      <c r="G42" s="82">
        <f>12*H42</f>
        <v>0.36</v>
      </c>
      <c r="H42" s="82">
        <v>0.03</v>
      </c>
      <c r="I42" s="28">
        <v>4524.3</v>
      </c>
      <c r="J42" s="28">
        <v>1.07</v>
      </c>
      <c r="K42" s="64">
        <v>0.021400000000000002</v>
      </c>
    </row>
    <row r="43" spans="1:11" s="40" customFormat="1" ht="30">
      <c r="A43" s="39" t="s">
        <v>25</v>
      </c>
      <c r="B43" s="36" t="s">
        <v>87</v>
      </c>
      <c r="C43" s="16">
        <f>F43*12</f>
        <v>0</v>
      </c>
      <c r="D43" s="82">
        <f>G43*I43</f>
        <v>2171.664</v>
      </c>
      <c r="E43" s="82"/>
      <c r="F43" s="82"/>
      <c r="G43" s="82">
        <f>12*H43</f>
        <v>0.48</v>
      </c>
      <c r="H43" s="82">
        <v>0.04</v>
      </c>
      <c r="I43" s="28">
        <v>4524.3</v>
      </c>
      <c r="J43" s="28">
        <v>1.07</v>
      </c>
      <c r="K43" s="64">
        <v>0.032100000000000004</v>
      </c>
    </row>
    <row r="44" spans="1:11" s="40" customFormat="1" ht="15">
      <c r="A44" s="39" t="s">
        <v>37</v>
      </c>
      <c r="B44" s="36"/>
      <c r="C44" s="16"/>
      <c r="D44" s="82">
        <f>D46+D47+D48+D49+D50+D51+D52+D53+D54+D55+D56</f>
        <v>31932.839999999997</v>
      </c>
      <c r="E44" s="82"/>
      <c r="F44" s="82"/>
      <c r="G44" s="82">
        <f>D44/I44</f>
        <v>7.058073072077447</v>
      </c>
      <c r="H44" s="82">
        <f>G44/12</f>
        <v>0.5881727560064539</v>
      </c>
      <c r="I44" s="28">
        <v>4524.3</v>
      </c>
      <c r="J44" s="28">
        <v>1.07</v>
      </c>
      <c r="K44" s="64">
        <v>0.4408425480808197</v>
      </c>
    </row>
    <row r="45" spans="1:11" s="34" customFormat="1" ht="15" hidden="1">
      <c r="A45" s="10"/>
      <c r="B45" s="13"/>
      <c r="C45" s="4"/>
      <c r="D45" s="83"/>
      <c r="E45" s="83"/>
      <c r="F45" s="83"/>
      <c r="G45" s="83"/>
      <c r="H45" s="83"/>
      <c r="I45" s="28">
        <v>4524.3</v>
      </c>
      <c r="J45" s="28"/>
      <c r="K45" s="64"/>
    </row>
    <row r="46" spans="1:11" s="34" customFormat="1" ht="15">
      <c r="A46" s="10" t="s">
        <v>48</v>
      </c>
      <c r="B46" s="13" t="s">
        <v>18</v>
      </c>
      <c r="C46" s="4"/>
      <c r="D46" s="83">
        <v>196.5</v>
      </c>
      <c r="E46" s="83"/>
      <c r="F46" s="83"/>
      <c r="G46" s="83"/>
      <c r="H46" s="83"/>
      <c r="I46" s="28">
        <v>4524.3</v>
      </c>
      <c r="J46" s="28">
        <v>1.07</v>
      </c>
      <c r="K46" s="64">
        <v>0.010700000000000001</v>
      </c>
    </row>
    <row r="47" spans="1:11" s="34" customFormat="1" ht="15">
      <c r="A47" s="10" t="s">
        <v>19</v>
      </c>
      <c r="B47" s="13" t="s">
        <v>23</v>
      </c>
      <c r="C47" s="4">
        <f>F47*12</f>
        <v>0</v>
      </c>
      <c r="D47" s="83">
        <v>415.82</v>
      </c>
      <c r="E47" s="83">
        <f>H47*12</f>
        <v>0</v>
      </c>
      <c r="F47" s="83"/>
      <c r="G47" s="83"/>
      <c r="H47" s="83"/>
      <c r="I47" s="28">
        <v>4524.3</v>
      </c>
      <c r="J47" s="28">
        <v>1.07</v>
      </c>
      <c r="K47" s="64">
        <v>0.010700000000000001</v>
      </c>
    </row>
    <row r="48" spans="1:11" s="34" customFormat="1" ht="15">
      <c r="A48" s="10" t="s">
        <v>128</v>
      </c>
      <c r="B48" s="99" t="s">
        <v>18</v>
      </c>
      <c r="C48" s="4"/>
      <c r="D48" s="83">
        <v>740.94</v>
      </c>
      <c r="E48" s="83"/>
      <c r="F48" s="84"/>
      <c r="G48" s="83"/>
      <c r="H48" s="83"/>
      <c r="I48" s="28">
        <v>4524.3</v>
      </c>
      <c r="J48" s="28"/>
      <c r="K48" s="64"/>
    </row>
    <row r="49" spans="1:11" s="34" customFormat="1" ht="25.5">
      <c r="A49" s="49" t="s">
        <v>113</v>
      </c>
      <c r="B49" s="50" t="s">
        <v>13</v>
      </c>
      <c r="C49" s="17"/>
      <c r="D49" s="95">
        <v>16219.48</v>
      </c>
      <c r="E49" s="83"/>
      <c r="F49" s="84"/>
      <c r="G49" s="83"/>
      <c r="H49" s="83"/>
      <c r="I49" s="28">
        <v>4524.3</v>
      </c>
      <c r="J49" s="28"/>
      <c r="K49" s="64"/>
    </row>
    <row r="50" spans="1:11" s="34" customFormat="1" ht="15">
      <c r="A50" s="10" t="s">
        <v>63</v>
      </c>
      <c r="B50" s="13" t="s">
        <v>18</v>
      </c>
      <c r="C50" s="4">
        <f>F50*12</f>
        <v>0</v>
      </c>
      <c r="D50" s="84">
        <v>792.41</v>
      </c>
      <c r="E50" s="83">
        <f>H50*12</f>
        <v>0</v>
      </c>
      <c r="F50" s="85"/>
      <c r="G50" s="83"/>
      <c r="H50" s="83"/>
      <c r="I50" s="28">
        <v>4524.3</v>
      </c>
      <c r="J50" s="28">
        <v>1.07</v>
      </c>
      <c r="K50" s="64">
        <v>0.010700000000000001</v>
      </c>
    </row>
    <row r="51" spans="1:11" s="34" customFormat="1" ht="15">
      <c r="A51" s="10" t="s">
        <v>20</v>
      </c>
      <c r="B51" s="13" t="s">
        <v>18</v>
      </c>
      <c r="C51" s="4">
        <f>F51*12</f>
        <v>0</v>
      </c>
      <c r="D51" s="84">
        <v>3532.78</v>
      </c>
      <c r="E51" s="83">
        <f>H51*12</f>
        <v>0</v>
      </c>
      <c r="F51" s="85"/>
      <c r="G51" s="83"/>
      <c r="H51" s="83"/>
      <c r="I51" s="28">
        <v>4524.3</v>
      </c>
      <c r="J51" s="28">
        <v>1.07</v>
      </c>
      <c r="K51" s="64">
        <v>0.053500000000000006</v>
      </c>
    </row>
    <row r="52" spans="1:11" s="34" customFormat="1" ht="15">
      <c r="A52" s="10" t="s">
        <v>21</v>
      </c>
      <c r="B52" s="13" t="s">
        <v>18</v>
      </c>
      <c r="C52" s="4">
        <f>F52*12</f>
        <v>0</v>
      </c>
      <c r="D52" s="84">
        <v>831.63</v>
      </c>
      <c r="E52" s="83">
        <f>H52*12</f>
        <v>0</v>
      </c>
      <c r="F52" s="85"/>
      <c r="G52" s="83"/>
      <c r="H52" s="83"/>
      <c r="I52" s="28">
        <v>4524.3</v>
      </c>
      <c r="J52" s="28">
        <v>1.07</v>
      </c>
      <c r="K52" s="64">
        <v>0.010700000000000001</v>
      </c>
    </row>
    <row r="53" spans="1:11" s="34" customFormat="1" ht="15">
      <c r="A53" s="10" t="s">
        <v>58</v>
      </c>
      <c r="B53" s="13" t="s">
        <v>18</v>
      </c>
      <c r="C53" s="4"/>
      <c r="D53" s="84">
        <v>396.19</v>
      </c>
      <c r="E53" s="83"/>
      <c r="F53" s="85"/>
      <c r="G53" s="83"/>
      <c r="H53" s="83"/>
      <c r="I53" s="28">
        <v>4524.3</v>
      </c>
      <c r="J53" s="28">
        <v>1.07</v>
      </c>
      <c r="K53" s="64">
        <v>0.010700000000000001</v>
      </c>
    </row>
    <row r="54" spans="1:11" s="34" customFormat="1" ht="15">
      <c r="A54" s="10" t="s">
        <v>59</v>
      </c>
      <c r="B54" s="13" t="s">
        <v>23</v>
      </c>
      <c r="C54" s="4"/>
      <c r="D54" s="84">
        <v>1584.82</v>
      </c>
      <c r="E54" s="83"/>
      <c r="F54" s="85"/>
      <c r="G54" s="83"/>
      <c r="H54" s="83"/>
      <c r="I54" s="28">
        <v>4524.3</v>
      </c>
      <c r="J54" s="28">
        <v>1.07</v>
      </c>
      <c r="K54" s="64">
        <v>0.021400000000000002</v>
      </c>
    </row>
    <row r="55" spans="1:11" s="34" customFormat="1" ht="25.5">
      <c r="A55" s="10" t="s">
        <v>22</v>
      </c>
      <c r="B55" s="13" t="s">
        <v>18</v>
      </c>
      <c r="C55" s="4">
        <f>F55*12</f>
        <v>0</v>
      </c>
      <c r="D55" s="84">
        <v>4432.22</v>
      </c>
      <c r="E55" s="83">
        <f>H55*12</f>
        <v>0</v>
      </c>
      <c r="F55" s="85"/>
      <c r="G55" s="83"/>
      <c r="H55" s="83"/>
      <c r="I55" s="28">
        <v>4524.3</v>
      </c>
      <c r="J55" s="28">
        <v>1.07</v>
      </c>
      <c r="K55" s="64">
        <v>0.07490000000000001</v>
      </c>
    </row>
    <row r="56" spans="1:11" s="34" customFormat="1" ht="15">
      <c r="A56" s="10" t="s">
        <v>98</v>
      </c>
      <c r="B56" s="13" t="s">
        <v>18</v>
      </c>
      <c r="C56" s="4"/>
      <c r="D56" s="84">
        <v>2790.05</v>
      </c>
      <c r="E56" s="83"/>
      <c r="F56" s="85"/>
      <c r="G56" s="83"/>
      <c r="H56" s="83"/>
      <c r="I56" s="28">
        <v>4524.3</v>
      </c>
      <c r="J56" s="28">
        <v>1.07</v>
      </c>
      <c r="K56" s="64">
        <v>0.010700000000000001</v>
      </c>
    </row>
    <row r="57" spans="1:11" s="34" customFormat="1" ht="15" hidden="1">
      <c r="A57" s="10"/>
      <c r="B57" s="13"/>
      <c r="C57" s="11"/>
      <c r="D57" s="84"/>
      <c r="E57" s="86"/>
      <c r="F57" s="85"/>
      <c r="G57" s="83"/>
      <c r="H57" s="83"/>
      <c r="I57" s="28">
        <v>4524.3</v>
      </c>
      <c r="J57" s="28"/>
      <c r="K57" s="64"/>
    </row>
    <row r="58" spans="1:11" s="34" customFormat="1" ht="15" hidden="1">
      <c r="A58" s="10"/>
      <c r="B58" s="13"/>
      <c r="C58" s="4"/>
      <c r="D58" s="84"/>
      <c r="E58" s="83"/>
      <c r="F58" s="85"/>
      <c r="G58" s="83"/>
      <c r="H58" s="83"/>
      <c r="I58" s="28">
        <v>4524.3</v>
      </c>
      <c r="J58" s="28"/>
      <c r="K58" s="64"/>
    </row>
    <row r="59" spans="1:11" s="40" customFormat="1" ht="30">
      <c r="A59" s="39" t="s">
        <v>44</v>
      </c>
      <c r="B59" s="36"/>
      <c r="C59" s="37"/>
      <c r="D59" s="79">
        <f>D60+D61+D62+D63+D68+D70+D71</f>
        <v>32829.86</v>
      </c>
      <c r="E59" s="79"/>
      <c r="F59" s="81"/>
      <c r="G59" s="79">
        <f>D59/I59</f>
        <v>7.2563402073248895</v>
      </c>
      <c r="H59" s="79">
        <v>0.61</v>
      </c>
      <c r="I59" s="28">
        <v>4524.3</v>
      </c>
      <c r="J59" s="28">
        <v>1.07</v>
      </c>
      <c r="K59" s="64">
        <v>0.4771669065734155</v>
      </c>
    </row>
    <row r="60" spans="1:11" s="34" customFormat="1" ht="15">
      <c r="A60" s="10" t="s">
        <v>38</v>
      </c>
      <c r="B60" s="13" t="s">
        <v>64</v>
      </c>
      <c r="C60" s="4"/>
      <c r="D60" s="84">
        <v>2377.23</v>
      </c>
      <c r="E60" s="83"/>
      <c r="F60" s="85"/>
      <c r="G60" s="83"/>
      <c r="H60" s="83"/>
      <c r="I60" s="28">
        <v>4524.3</v>
      </c>
      <c r="J60" s="28">
        <v>1.07</v>
      </c>
      <c r="K60" s="64">
        <v>0.042800000000000005</v>
      </c>
    </row>
    <row r="61" spans="1:11" s="34" customFormat="1" ht="25.5">
      <c r="A61" s="10" t="s">
        <v>39</v>
      </c>
      <c r="B61" s="13" t="s">
        <v>49</v>
      </c>
      <c r="C61" s="4"/>
      <c r="D61" s="84">
        <v>1584.82</v>
      </c>
      <c r="E61" s="83"/>
      <c r="F61" s="85"/>
      <c r="G61" s="83"/>
      <c r="H61" s="83"/>
      <c r="I61" s="28">
        <v>4524.3</v>
      </c>
      <c r="J61" s="28">
        <v>1.07</v>
      </c>
      <c r="K61" s="64">
        <v>0.021400000000000002</v>
      </c>
    </row>
    <row r="62" spans="1:11" s="34" customFormat="1" ht="15">
      <c r="A62" s="10" t="s">
        <v>69</v>
      </c>
      <c r="B62" s="13" t="s">
        <v>68</v>
      </c>
      <c r="C62" s="4"/>
      <c r="D62" s="84">
        <v>1663.21</v>
      </c>
      <c r="E62" s="83"/>
      <c r="F62" s="85"/>
      <c r="G62" s="83"/>
      <c r="H62" s="83"/>
      <c r="I62" s="28">
        <v>4524.3</v>
      </c>
      <c r="J62" s="28">
        <v>1.07</v>
      </c>
      <c r="K62" s="64">
        <v>0.032100000000000004</v>
      </c>
    </row>
    <row r="63" spans="1:11" s="34" customFormat="1" ht="25.5">
      <c r="A63" s="10" t="s">
        <v>65</v>
      </c>
      <c r="B63" s="13" t="s">
        <v>66</v>
      </c>
      <c r="C63" s="4"/>
      <c r="D63" s="84">
        <v>1584.8</v>
      </c>
      <c r="E63" s="83"/>
      <c r="F63" s="85"/>
      <c r="G63" s="83"/>
      <c r="H63" s="83"/>
      <c r="I63" s="28">
        <v>4524.3</v>
      </c>
      <c r="J63" s="28">
        <v>1.07</v>
      </c>
      <c r="K63" s="64">
        <v>0.021400000000000002</v>
      </c>
    </row>
    <row r="64" spans="1:11" s="34" customFormat="1" ht="15" hidden="1">
      <c r="A64" s="10" t="s">
        <v>40</v>
      </c>
      <c r="B64" s="13" t="s">
        <v>67</v>
      </c>
      <c r="C64" s="4"/>
      <c r="D64" s="84">
        <f>G64*I64</f>
        <v>0</v>
      </c>
      <c r="E64" s="83"/>
      <c r="F64" s="85"/>
      <c r="G64" s="83"/>
      <c r="H64" s="83"/>
      <c r="I64" s="28">
        <v>4524.3</v>
      </c>
      <c r="J64" s="28">
        <v>1.07</v>
      </c>
      <c r="K64" s="64">
        <v>0</v>
      </c>
    </row>
    <row r="65" spans="1:11" s="34" customFormat="1" ht="15" hidden="1">
      <c r="A65" s="10" t="s">
        <v>51</v>
      </c>
      <c r="B65" s="13" t="s">
        <v>68</v>
      </c>
      <c r="C65" s="4"/>
      <c r="D65" s="84"/>
      <c r="E65" s="83"/>
      <c r="F65" s="85"/>
      <c r="G65" s="83"/>
      <c r="H65" s="83"/>
      <c r="I65" s="28">
        <v>4524.3</v>
      </c>
      <c r="J65" s="28">
        <v>1.07</v>
      </c>
      <c r="K65" s="64">
        <v>0</v>
      </c>
    </row>
    <row r="66" spans="1:11" s="34" customFormat="1" ht="15" hidden="1">
      <c r="A66" s="10" t="s">
        <v>52</v>
      </c>
      <c r="B66" s="13" t="s">
        <v>18</v>
      </c>
      <c r="C66" s="4"/>
      <c r="D66" s="84"/>
      <c r="E66" s="83"/>
      <c r="F66" s="85"/>
      <c r="G66" s="83"/>
      <c r="H66" s="83"/>
      <c r="I66" s="28">
        <v>4524.3</v>
      </c>
      <c r="J66" s="28">
        <v>1.07</v>
      </c>
      <c r="K66" s="64">
        <v>0</v>
      </c>
    </row>
    <row r="67" spans="1:11" s="34" customFormat="1" ht="25.5" hidden="1">
      <c r="A67" s="10" t="s">
        <v>50</v>
      </c>
      <c r="B67" s="13" t="s">
        <v>18</v>
      </c>
      <c r="C67" s="4"/>
      <c r="D67" s="84"/>
      <c r="E67" s="83"/>
      <c r="F67" s="85"/>
      <c r="G67" s="83"/>
      <c r="H67" s="83"/>
      <c r="I67" s="28">
        <v>4524.3</v>
      </c>
      <c r="J67" s="28">
        <v>1.07</v>
      </c>
      <c r="K67" s="64">
        <v>0</v>
      </c>
    </row>
    <row r="68" spans="1:11" s="34" customFormat="1" ht="15">
      <c r="A68" s="10" t="s">
        <v>121</v>
      </c>
      <c r="B68" s="13" t="s">
        <v>18</v>
      </c>
      <c r="C68" s="4"/>
      <c r="D68" s="84">
        <v>761.57</v>
      </c>
      <c r="E68" s="83"/>
      <c r="F68" s="85"/>
      <c r="G68" s="83"/>
      <c r="H68" s="83"/>
      <c r="I68" s="28">
        <v>4524.3</v>
      </c>
      <c r="J68" s="28">
        <v>1.07</v>
      </c>
      <c r="K68" s="64">
        <v>0.021400000000000002</v>
      </c>
    </row>
    <row r="69" spans="1:11" s="34" customFormat="1" ht="15" hidden="1">
      <c r="A69" s="10" t="s">
        <v>61</v>
      </c>
      <c r="B69" s="13" t="s">
        <v>10</v>
      </c>
      <c r="C69" s="4"/>
      <c r="D69" s="84">
        <f>G69*I69</f>
        <v>0</v>
      </c>
      <c r="E69" s="83"/>
      <c r="F69" s="85"/>
      <c r="G69" s="83"/>
      <c r="H69" s="83"/>
      <c r="I69" s="28">
        <v>4524.3</v>
      </c>
      <c r="J69" s="28">
        <v>1.07</v>
      </c>
      <c r="K69" s="64">
        <v>0</v>
      </c>
    </row>
    <row r="70" spans="1:11" s="34" customFormat="1" ht="15">
      <c r="A70" s="10" t="s">
        <v>60</v>
      </c>
      <c r="B70" s="13" t="s">
        <v>10</v>
      </c>
      <c r="C70" s="11"/>
      <c r="D70" s="84">
        <v>5636.64</v>
      </c>
      <c r="E70" s="86"/>
      <c r="F70" s="85"/>
      <c r="G70" s="83"/>
      <c r="H70" s="83"/>
      <c r="I70" s="28">
        <v>4524.3</v>
      </c>
      <c r="J70" s="28">
        <v>1.07</v>
      </c>
      <c r="K70" s="64">
        <v>0.0963</v>
      </c>
    </row>
    <row r="71" spans="1:11" s="34" customFormat="1" ht="15">
      <c r="A71" s="10" t="s">
        <v>122</v>
      </c>
      <c r="B71" s="74" t="s">
        <v>18</v>
      </c>
      <c r="C71" s="4"/>
      <c r="D71" s="84">
        <v>19221.59</v>
      </c>
      <c r="E71" s="83"/>
      <c r="F71" s="85"/>
      <c r="G71" s="83"/>
      <c r="H71" s="83"/>
      <c r="I71" s="28">
        <v>4524.3</v>
      </c>
      <c r="J71" s="28">
        <v>1.07</v>
      </c>
      <c r="K71" s="64">
        <v>0.24176690657341549</v>
      </c>
    </row>
    <row r="72" spans="1:11" s="34" customFormat="1" ht="30">
      <c r="A72" s="39" t="s">
        <v>45</v>
      </c>
      <c r="B72" s="13"/>
      <c r="C72" s="4"/>
      <c r="D72" s="79">
        <f>D73</f>
        <v>2848.36</v>
      </c>
      <c r="E72" s="83"/>
      <c r="F72" s="85"/>
      <c r="G72" s="79">
        <f>D72/I72</f>
        <v>0.629569215127202</v>
      </c>
      <c r="H72" s="79">
        <f>G72/12</f>
        <v>0.052464101260600166</v>
      </c>
      <c r="I72" s="28">
        <v>4524.3</v>
      </c>
      <c r="J72" s="28">
        <v>1.07</v>
      </c>
      <c r="K72" s="64">
        <v>0.06420000000000001</v>
      </c>
    </row>
    <row r="73" spans="1:11" s="34" customFormat="1" ht="15">
      <c r="A73" s="10" t="s">
        <v>123</v>
      </c>
      <c r="B73" s="13" t="s">
        <v>18</v>
      </c>
      <c r="C73" s="4"/>
      <c r="D73" s="84">
        <v>2848.36</v>
      </c>
      <c r="E73" s="83"/>
      <c r="F73" s="85"/>
      <c r="G73" s="83"/>
      <c r="H73" s="83"/>
      <c r="I73" s="28">
        <v>4524.3</v>
      </c>
      <c r="J73" s="28">
        <v>1.07</v>
      </c>
      <c r="K73" s="64">
        <v>0.042800000000000005</v>
      </c>
    </row>
    <row r="74" spans="1:11" s="34" customFormat="1" ht="15" hidden="1">
      <c r="A74" s="10" t="s">
        <v>62</v>
      </c>
      <c r="B74" s="13" t="s">
        <v>10</v>
      </c>
      <c r="C74" s="4"/>
      <c r="D74" s="84">
        <f>G74*I74</f>
        <v>0</v>
      </c>
      <c r="E74" s="83"/>
      <c r="F74" s="85"/>
      <c r="G74" s="83">
        <f>H74*12</f>
        <v>0</v>
      </c>
      <c r="H74" s="83">
        <v>0</v>
      </c>
      <c r="I74" s="28">
        <v>4524.3</v>
      </c>
      <c r="J74" s="28">
        <v>1.07</v>
      </c>
      <c r="K74" s="64">
        <v>0</v>
      </c>
    </row>
    <row r="75" spans="1:11" s="34" customFormat="1" ht="15">
      <c r="A75" s="39" t="s">
        <v>46</v>
      </c>
      <c r="B75" s="13"/>
      <c r="C75" s="4"/>
      <c r="D75" s="79">
        <f>SUM(D76:D78)</f>
        <v>13271.65</v>
      </c>
      <c r="E75" s="83"/>
      <c r="F75" s="85"/>
      <c r="G75" s="79">
        <f>D75/I75</f>
        <v>2.9334151139402778</v>
      </c>
      <c r="H75" s="79">
        <f>G75/12</f>
        <v>0.24445125949502314</v>
      </c>
      <c r="I75" s="28">
        <v>4524.3</v>
      </c>
      <c r="J75" s="28">
        <v>1.07</v>
      </c>
      <c r="K75" s="64">
        <v>0.21400000000000002</v>
      </c>
    </row>
    <row r="76" spans="1:11" s="34" customFormat="1" ht="15" hidden="1">
      <c r="A76" s="10" t="s">
        <v>41</v>
      </c>
      <c r="B76" s="13" t="s">
        <v>10</v>
      </c>
      <c r="C76" s="4"/>
      <c r="D76" s="84">
        <f>G76*I76</f>
        <v>0</v>
      </c>
      <c r="E76" s="83"/>
      <c r="F76" s="85"/>
      <c r="G76" s="83">
        <f>H76*12</f>
        <v>0</v>
      </c>
      <c r="H76" s="83">
        <v>0</v>
      </c>
      <c r="I76" s="28">
        <v>4524.3</v>
      </c>
      <c r="J76" s="28">
        <v>1.07</v>
      </c>
      <c r="K76" s="64">
        <v>0</v>
      </c>
    </row>
    <row r="77" spans="1:11" s="34" customFormat="1" ht="15">
      <c r="A77" s="10" t="s">
        <v>74</v>
      </c>
      <c r="B77" s="13" t="s">
        <v>18</v>
      </c>
      <c r="C77" s="4"/>
      <c r="D77" s="84">
        <v>12443.34</v>
      </c>
      <c r="E77" s="83"/>
      <c r="F77" s="85"/>
      <c r="G77" s="83"/>
      <c r="H77" s="83"/>
      <c r="I77" s="28">
        <v>4524.3</v>
      </c>
      <c r="J77" s="28">
        <v>1.07</v>
      </c>
      <c r="K77" s="64">
        <v>0.2033</v>
      </c>
    </row>
    <row r="78" spans="1:11" s="34" customFormat="1" ht="15">
      <c r="A78" s="10" t="s">
        <v>42</v>
      </c>
      <c r="B78" s="13" t="s">
        <v>18</v>
      </c>
      <c r="C78" s="4"/>
      <c r="D78" s="84">
        <v>828.31</v>
      </c>
      <c r="E78" s="83"/>
      <c r="F78" s="85"/>
      <c r="G78" s="83"/>
      <c r="H78" s="83"/>
      <c r="I78" s="28">
        <v>4524.3</v>
      </c>
      <c r="J78" s="28">
        <v>1.07</v>
      </c>
      <c r="K78" s="64">
        <v>0.010700000000000001</v>
      </c>
    </row>
    <row r="79" spans="1:11" s="34" customFormat="1" ht="15">
      <c r="A79" s="39" t="s">
        <v>47</v>
      </c>
      <c r="B79" s="13"/>
      <c r="C79" s="4"/>
      <c r="D79" s="79">
        <f>D80</f>
        <v>993.79</v>
      </c>
      <c r="E79" s="83"/>
      <c r="F79" s="85"/>
      <c r="G79" s="79">
        <f>D79/I79</f>
        <v>0.21965607939349732</v>
      </c>
      <c r="H79" s="79">
        <f>G79/12</f>
        <v>0.018304673282791444</v>
      </c>
      <c r="I79" s="28">
        <v>4524.3</v>
      </c>
      <c r="J79" s="28">
        <v>1.07</v>
      </c>
      <c r="K79" s="64">
        <v>0.0963</v>
      </c>
    </row>
    <row r="80" spans="1:11" s="34" customFormat="1" ht="15">
      <c r="A80" s="10" t="s">
        <v>43</v>
      </c>
      <c r="B80" s="13" t="s">
        <v>18</v>
      </c>
      <c r="C80" s="4"/>
      <c r="D80" s="84">
        <v>993.79</v>
      </c>
      <c r="E80" s="83"/>
      <c r="F80" s="85"/>
      <c r="G80" s="83"/>
      <c r="H80" s="83"/>
      <c r="I80" s="28">
        <v>4524.3</v>
      </c>
      <c r="J80" s="28">
        <v>1.07</v>
      </c>
      <c r="K80" s="64">
        <v>0.010700000000000001</v>
      </c>
    </row>
    <row r="81" spans="1:11" s="28" customFormat="1" ht="15">
      <c r="A81" s="39" t="s">
        <v>57</v>
      </c>
      <c r="B81" s="36"/>
      <c r="C81" s="37"/>
      <c r="D81" s="79">
        <f>D82+D83</f>
        <v>28344</v>
      </c>
      <c r="E81" s="79"/>
      <c r="F81" s="81"/>
      <c r="G81" s="79">
        <f>D81/I81</f>
        <v>6.264836549300444</v>
      </c>
      <c r="H81" s="79">
        <f>G81/12</f>
        <v>0.5220697124417036</v>
      </c>
      <c r="I81" s="28">
        <v>4524.3</v>
      </c>
      <c r="J81" s="28">
        <v>1.07</v>
      </c>
      <c r="K81" s="64">
        <v>0.2782</v>
      </c>
    </row>
    <row r="82" spans="1:11" s="34" customFormat="1" ht="15">
      <c r="A82" s="10" t="s">
        <v>124</v>
      </c>
      <c r="B82" s="74" t="s">
        <v>99</v>
      </c>
      <c r="C82" s="4"/>
      <c r="D82" s="84">
        <f>37440/3</f>
        <v>12480</v>
      </c>
      <c r="E82" s="83"/>
      <c r="F82" s="85"/>
      <c r="G82" s="83"/>
      <c r="H82" s="83"/>
      <c r="I82" s="28">
        <v>4524.3</v>
      </c>
      <c r="J82" s="28">
        <v>1.07</v>
      </c>
      <c r="K82" s="64">
        <v>0.021400000000000002</v>
      </c>
    </row>
    <row r="83" spans="1:11" s="34" customFormat="1" ht="15">
      <c r="A83" s="10" t="s">
        <v>125</v>
      </c>
      <c r="B83" s="99" t="s">
        <v>23</v>
      </c>
      <c r="C83" s="4">
        <f>F83*12</f>
        <v>0</v>
      </c>
      <c r="D83" s="101">
        <v>15864</v>
      </c>
      <c r="E83" s="83">
        <f>H83*12</f>
        <v>0</v>
      </c>
      <c r="F83" s="85"/>
      <c r="G83" s="83"/>
      <c r="H83" s="83"/>
      <c r="I83" s="28">
        <v>4524.3</v>
      </c>
      <c r="J83" s="28">
        <v>1.07</v>
      </c>
      <c r="K83" s="64">
        <v>0.25680000000000003</v>
      </c>
    </row>
    <row r="84" spans="1:11" s="28" customFormat="1" ht="15">
      <c r="A84" s="39" t="s">
        <v>56</v>
      </c>
      <c r="B84" s="36"/>
      <c r="C84" s="37"/>
      <c r="D84" s="79">
        <f>D85+D86+D87</f>
        <v>19944.19</v>
      </c>
      <c r="E84" s="79"/>
      <c r="F84" s="81"/>
      <c r="G84" s="79">
        <f>D84/I84</f>
        <v>4.408237738434675</v>
      </c>
      <c r="H84" s="79">
        <f>G84/12</f>
        <v>0.3673531448695562</v>
      </c>
      <c r="I84" s="28">
        <v>4524.3</v>
      </c>
      <c r="J84" s="28">
        <v>1.07</v>
      </c>
      <c r="K84" s="64">
        <v>0.321</v>
      </c>
    </row>
    <row r="85" spans="1:11" s="34" customFormat="1" ht="15">
      <c r="A85" s="10" t="s">
        <v>70</v>
      </c>
      <c r="B85" s="13" t="s">
        <v>64</v>
      </c>
      <c r="C85" s="4"/>
      <c r="D85" s="84">
        <v>15702.99</v>
      </c>
      <c r="E85" s="83"/>
      <c r="F85" s="85"/>
      <c r="G85" s="83"/>
      <c r="H85" s="83"/>
      <c r="I85" s="28">
        <v>4524.3</v>
      </c>
      <c r="J85" s="28">
        <v>1.07</v>
      </c>
      <c r="K85" s="64">
        <v>0.25680000000000003</v>
      </c>
    </row>
    <row r="86" spans="1:11" s="34" customFormat="1" ht="15">
      <c r="A86" s="10" t="s">
        <v>83</v>
      </c>
      <c r="B86" s="13" t="s">
        <v>64</v>
      </c>
      <c r="C86" s="4"/>
      <c r="D86" s="84">
        <v>4241.2</v>
      </c>
      <c r="E86" s="83"/>
      <c r="F86" s="85"/>
      <c r="G86" s="83"/>
      <c r="H86" s="83"/>
      <c r="I86" s="28">
        <v>4524.3</v>
      </c>
      <c r="J86" s="28">
        <v>1.07</v>
      </c>
      <c r="K86" s="64">
        <v>0.06420000000000001</v>
      </c>
    </row>
    <row r="87" spans="1:11" s="34" customFormat="1" ht="25.5" customHeight="1" hidden="1">
      <c r="A87" s="10" t="s">
        <v>71</v>
      </c>
      <c r="B87" s="13" t="s">
        <v>18</v>
      </c>
      <c r="C87" s="4"/>
      <c r="D87" s="84"/>
      <c r="E87" s="83"/>
      <c r="F87" s="85"/>
      <c r="G87" s="83"/>
      <c r="H87" s="83">
        <v>0</v>
      </c>
      <c r="I87" s="28">
        <v>4524.3</v>
      </c>
      <c r="J87" s="28">
        <v>1.07</v>
      </c>
      <c r="K87" s="64">
        <v>0</v>
      </c>
    </row>
    <row r="88" spans="1:11" s="28" customFormat="1" ht="30.75" thickBot="1">
      <c r="A88" s="41" t="s">
        <v>34</v>
      </c>
      <c r="B88" s="42" t="s">
        <v>13</v>
      </c>
      <c r="C88" s="43">
        <f>F88*12</f>
        <v>0</v>
      </c>
      <c r="D88" s="87">
        <f>G88*I88</f>
        <v>18459.144</v>
      </c>
      <c r="E88" s="87">
        <f>H88*12</f>
        <v>4.08</v>
      </c>
      <c r="F88" s="88"/>
      <c r="G88" s="87">
        <f>H88*12</f>
        <v>4.08</v>
      </c>
      <c r="H88" s="87">
        <v>0.34</v>
      </c>
      <c r="I88" s="28">
        <v>4524.3</v>
      </c>
      <c r="J88" s="28">
        <v>1.07</v>
      </c>
      <c r="K88" s="64">
        <v>2.0009</v>
      </c>
    </row>
    <row r="89" spans="1:11" s="28" customFormat="1" ht="19.5" thickBot="1">
      <c r="A89" s="61" t="s">
        <v>100</v>
      </c>
      <c r="B89" s="8" t="s">
        <v>12</v>
      </c>
      <c r="C89" s="43"/>
      <c r="D89" s="87">
        <f>G89*I89</f>
        <v>79198.74</v>
      </c>
      <c r="E89" s="87"/>
      <c r="F89" s="88"/>
      <c r="G89" s="87">
        <f>12*H89</f>
        <v>21.96</v>
      </c>
      <c r="H89" s="87">
        <v>1.83</v>
      </c>
      <c r="I89" s="28">
        <f>4524.3-917.8</f>
        <v>3606.5</v>
      </c>
      <c r="K89" s="64"/>
    </row>
    <row r="90" spans="1:11" s="28" customFormat="1" ht="19.5" thickBot="1">
      <c r="A90" s="60" t="s">
        <v>86</v>
      </c>
      <c r="B90" s="38"/>
      <c r="C90" s="44"/>
      <c r="D90" s="87">
        <f>D89+D88+D84+D81+D79+D75+D72+D59+D44+D43+D42+D41+D40+D39+D36+D35+D34+D33+D32+D23+D14</f>
        <v>734797.9880000001</v>
      </c>
      <c r="E90" s="87">
        <f>E89+E88+E84+E81+E79+E75+E72+E59+E44+E43+E42+E41+E40+E39+E36+E35+E34+E33+E32+E23+E14</f>
        <v>109.67999999999999</v>
      </c>
      <c r="F90" s="87">
        <f>F89+F88+F84+F81+F79+F75+F72+F59+F44+F43+F42+F41+F40+F39+F36+F35+F34+F33+F32+F23+F14</f>
        <v>0</v>
      </c>
      <c r="G90" s="87">
        <f>G89+G88+G84+G81+G79+G75+G72+G59+G44+G43+G42+G41+G40+G39+G36+G35+G34+G33+G32+G23+G14</f>
        <v>166.8662281457905</v>
      </c>
      <c r="H90" s="87">
        <v>13.91</v>
      </c>
      <c r="I90" s="28">
        <v>4524.3</v>
      </c>
      <c r="K90" s="64"/>
    </row>
    <row r="91" spans="1:11" s="28" customFormat="1" ht="18.75" hidden="1">
      <c r="A91" s="45"/>
      <c r="B91" s="36"/>
      <c r="C91" s="46"/>
      <c r="D91" s="89"/>
      <c r="E91" s="89"/>
      <c r="F91" s="90"/>
      <c r="G91" s="89"/>
      <c r="H91" s="91"/>
      <c r="I91" s="28">
        <v>4524.3</v>
      </c>
      <c r="K91" s="64"/>
    </row>
    <row r="92" spans="1:11" s="28" customFormat="1" ht="18.75">
      <c r="A92" s="18"/>
      <c r="B92" s="70"/>
      <c r="C92" s="71"/>
      <c r="D92" s="92"/>
      <c r="E92" s="92"/>
      <c r="F92" s="92"/>
      <c r="G92" s="92"/>
      <c r="H92" s="92"/>
      <c r="K92" s="64"/>
    </row>
    <row r="93" spans="4:11" s="5" customFormat="1" ht="15">
      <c r="D93" s="93"/>
      <c r="E93" s="93"/>
      <c r="F93" s="93"/>
      <c r="G93" s="93"/>
      <c r="H93" s="93"/>
      <c r="I93" s="28"/>
      <c r="K93" s="68"/>
    </row>
    <row r="94" spans="4:11" s="5" customFormat="1" ht="15.75" thickBot="1">
      <c r="D94" s="93"/>
      <c r="E94" s="93"/>
      <c r="F94" s="93"/>
      <c r="G94" s="93"/>
      <c r="H94" s="93"/>
      <c r="I94" s="28"/>
      <c r="K94" s="68"/>
    </row>
    <row r="95" spans="1:11" s="28" customFormat="1" ht="18.75">
      <c r="A95" s="47" t="s">
        <v>84</v>
      </c>
      <c r="B95" s="48"/>
      <c r="C95" s="20">
        <f>F95*12</f>
        <v>0</v>
      </c>
      <c r="D95" s="94">
        <f>D96+D97+D98+D99+D100+D101+D102+D103+D104+D105+D110+D106+D107+D108+D109</f>
        <v>293547.90799999994</v>
      </c>
      <c r="E95" s="94">
        <f>E96+E97+E98+E99+E100+E101+E102+E103+E104+E105+E110+E106+E107+E108+E109</f>
        <v>0</v>
      </c>
      <c r="F95" s="94">
        <f>F96+F97+F98+F99+F100+F101+F102+F103+F104+F105+F110+F106+F107+F108+F109</f>
        <v>0</v>
      </c>
      <c r="G95" s="94">
        <f>G96+G97+G98+G99+G100+G101+G102+G103+G104+G105+G110+G106+G107+G108+G109</f>
        <v>64.88250292862983</v>
      </c>
      <c r="H95" s="94">
        <f>H96+H97+H98+H99+H100+H101+H102+H103+H104+H105+H110+H106+H107+H108+H109</f>
        <v>5.412778109320779</v>
      </c>
      <c r="I95" s="28">
        <v>4524.3</v>
      </c>
      <c r="K95" s="64"/>
    </row>
    <row r="96" spans="1:11" s="51" customFormat="1" ht="15">
      <c r="A96" s="49" t="s">
        <v>101</v>
      </c>
      <c r="B96" s="50"/>
      <c r="C96" s="17"/>
      <c r="D96" s="95">
        <v>40967.54</v>
      </c>
      <c r="E96" s="95"/>
      <c r="F96" s="95"/>
      <c r="G96" s="95">
        <f>D96/I96</f>
        <v>9.055000773600336</v>
      </c>
      <c r="H96" s="96">
        <f>G96/12</f>
        <v>0.7545833978000279</v>
      </c>
      <c r="I96" s="28">
        <v>4524.3</v>
      </c>
      <c r="K96" s="66"/>
    </row>
    <row r="97" spans="1:11" s="51" customFormat="1" ht="15">
      <c r="A97" s="49" t="s">
        <v>104</v>
      </c>
      <c r="B97" s="50"/>
      <c r="C97" s="17"/>
      <c r="D97" s="95">
        <v>2071.18</v>
      </c>
      <c r="E97" s="95"/>
      <c r="F97" s="95"/>
      <c r="G97" s="95">
        <f aca="true" t="shared" si="2" ref="G97:G110">D97/I97</f>
        <v>0.45779015538315315</v>
      </c>
      <c r="H97" s="96">
        <f aca="true" t="shared" si="3" ref="H97:H110">G97/12</f>
        <v>0.03814917961526276</v>
      </c>
      <c r="I97" s="28">
        <v>4524.3</v>
      </c>
      <c r="K97" s="66"/>
    </row>
    <row r="98" spans="1:11" s="51" customFormat="1" ht="15">
      <c r="A98" s="49" t="s">
        <v>105</v>
      </c>
      <c r="B98" s="50"/>
      <c r="C98" s="17"/>
      <c r="D98" s="95">
        <v>7801.54</v>
      </c>
      <c r="E98" s="95"/>
      <c r="F98" s="95"/>
      <c r="G98" s="95">
        <f t="shared" si="2"/>
        <v>1.7243639900095042</v>
      </c>
      <c r="H98" s="96">
        <f t="shared" si="3"/>
        <v>0.14369699916745868</v>
      </c>
      <c r="I98" s="28">
        <v>4524.3</v>
      </c>
      <c r="K98" s="66"/>
    </row>
    <row r="99" spans="1:11" s="51" customFormat="1" ht="15">
      <c r="A99" s="49" t="s">
        <v>106</v>
      </c>
      <c r="B99" s="50"/>
      <c r="C99" s="17"/>
      <c r="D99" s="95">
        <v>4447.96</v>
      </c>
      <c r="E99" s="95"/>
      <c r="F99" s="95"/>
      <c r="G99" s="95">
        <f t="shared" si="2"/>
        <v>0.9831266715292973</v>
      </c>
      <c r="H99" s="96">
        <f t="shared" si="3"/>
        <v>0.08192722262744144</v>
      </c>
      <c r="I99" s="28">
        <v>4524.3</v>
      </c>
      <c r="K99" s="66"/>
    </row>
    <row r="100" spans="1:11" s="51" customFormat="1" ht="15">
      <c r="A100" s="49" t="s">
        <v>107</v>
      </c>
      <c r="B100" s="50"/>
      <c r="C100" s="17"/>
      <c r="D100" s="95">
        <v>39665.71</v>
      </c>
      <c r="E100" s="95"/>
      <c r="F100" s="95"/>
      <c r="G100" s="95">
        <f t="shared" si="2"/>
        <v>8.767259023495347</v>
      </c>
      <c r="H100" s="96">
        <f t="shared" si="3"/>
        <v>0.7306049186246123</v>
      </c>
      <c r="I100" s="28">
        <v>4524.3</v>
      </c>
      <c r="K100" s="66"/>
    </row>
    <row r="101" spans="1:11" s="51" customFormat="1" ht="15">
      <c r="A101" s="49" t="s">
        <v>108</v>
      </c>
      <c r="B101" s="50"/>
      <c r="C101" s="17"/>
      <c r="D101" s="95">
        <v>9595.11</v>
      </c>
      <c r="E101" s="95"/>
      <c r="F101" s="95"/>
      <c r="G101" s="95">
        <f t="shared" si="2"/>
        <v>2.120794377030701</v>
      </c>
      <c r="H101" s="96">
        <f t="shared" si="3"/>
        <v>0.17673286475255842</v>
      </c>
      <c r="I101" s="28">
        <v>4524.3</v>
      </c>
      <c r="K101" s="66"/>
    </row>
    <row r="102" spans="1:11" s="51" customFormat="1" ht="25.5">
      <c r="A102" s="49" t="s">
        <v>109</v>
      </c>
      <c r="B102" s="50"/>
      <c r="C102" s="17"/>
      <c r="D102" s="95">
        <v>16942.06</v>
      </c>
      <c r="E102" s="95"/>
      <c r="F102" s="95"/>
      <c r="G102" s="95">
        <f t="shared" si="2"/>
        <v>3.744680945118582</v>
      </c>
      <c r="H102" s="96">
        <f t="shared" si="3"/>
        <v>0.3120567454265485</v>
      </c>
      <c r="I102" s="28">
        <v>4524.3</v>
      </c>
      <c r="K102" s="66"/>
    </row>
    <row r="103" spans="1:11" s="51" customFormat="1" ht="15">
      <c r="A103" s="49" t="s">
        <v>111</v>
      </c>
      <c r="B103" s="50"/>
      <c r="C103" s="17"/>
      <c r="D103" s="95">
        <v>11157.72</v>
      </c>
      <c r="E103" s="95"/>
      <c r="F103" s="95"/>
      <c r="G103" s="95">
        <f t="shared" si="2"/>
        <v>2.466175983024998</v>
      </c>
      <c r="H103" s="96">
        <f t="shared" si="3"/>
        <v>0.20551466525208317</v>
      </c>
      <c r="I103" s="28">
        <v>4524.3</v>
      </c>
      <c r="K103" s="66"/>
    </row>
    <row r="104" spans="1:11" s="51" customFormat="1" ht="15">
      <c r="A104" s="49" t="s">
        <v>110</v>
      </c>
      <c r="B104" s="50"/>
      <c r="C104" s="17"/>
      <c r="D104" s="95">
        <v>31805.54</v>
      </c>
      <c r="E104" s="95"/>
      <c r="F104" s="95"/>
      <c r="G104" s="95">
        <f t="shared" si="2"/>
        <v>7.0299361227151165</v>
      </c>
      <c r="H104" s="96">
        <f t="shared" si="3"/>
        <v>0.5858280102262597</v>
      </c>
      <c r="I104" s="28">
        <v>4524.3</v>
      </c>
      <c r="K104" s="66"/>
    </row>
    <row r="105" spans="1:11" s="51" customFormat="1" ht="27" customHeight="1">
      <c r="A105" s="49" t="s">
        <v>112</v>
      </c>
      <c r="B105" s="50"/>
      <c r="C105" s="17"/>
      <c r="D105" s="95">
        <v>48532.1</v>
      </c>
      <c r="E105" s="95"/>
      <c r="F105" s="95"/>
      <c r="G105" s="95">
        <f t="shared" si="2"/>
        <v>10.726985390005083</v>
      </c>
      <c r="H105" s="96">
        <f t="shared" si="3"/>
        <v>0.8939154491670903</v>
      </c>
      <c r="I105" s="28">
        <v>4524.3</v>
      </c>
      <c r="K105" s="66"/>
    </row>
    <row r="106" spans="1:11" s="51" customFormat="1" ht="20.25" customHeight="1">
      <c r="A106" s="49" t="s">
        <v>114</v>
      </c>
      <c r="B106" s="50"/>
      <c r="C106" s="17"/>
      <c r="D106" s="95">
        <v>8874.42</v>
      </c>
      <c r="E106" s="95"/>
      <c r="F106" s="95"/>
      <c r="G106" s="95">
        <f t="shared" si="2"/>
        <v>1.961501226709104</v>
      </c>
      <c r="H106" s="96">
        <f t="shared" si="3"/>
        <v>0.163458435559092</v>
      </c>
      <c r="I106" s="28">
        <v>4524.3</v>
      </c>
      <c r="K106" s="66"/>
    </row>
    <row r="107" spans="1:11" s="51" customFormat="1" ht="21" customHeight="1">
      <c r="A107" s="49" t="s">
        <v>115</v>
      </c>
      <c r="B107" s="50"/>
      <c r="C107" s="17"/>
      <c r="D107" s="95">
        <v>1202.97</v>
      </c>
      <c r="E107" s="95"/>
      <c r="F107" s="95"/>
      <c r="G107" s="95">
        <f t="shared" si="2"/>
        <v>0.2658908560440289</v>
      </c>
      <c r="H107" s="96">
        <f t="shared" si="3"/>
        <v>0.02215757133700241</v>
      </c>
      <c r="I107" s="28">
        <v>4524.3</v>
      </c>
      <c r="K107" s="66"/>
    </row>
    <row r="108" spans="1:11" s="51" customFormat="1" ht="30.75" customHeight="1">
      <c r="A108" s="49" t="s">
        <v>116</v>
      </c>
      <c r="B108" s="50"/>
      <c r="C108" s="17"/>
      <c r="D108" s="95">
        <v>16509.92</v>
      </c>
      <c r="E108" s="97"/>
      <c r="F108" s="97"/>
      <c r="G108" s="95">
        <f t="shared" si="2"/>
        <v>3.649165616780496</v>
      </c>
      <c r="H108" s="96">
        <v>0.31</v>
      </c>
      <c r="I108" s="28">
        <v>4524.3</v>
      </c>
      <c r="K108" s="66"/>
    </row>
    <row r="109" spans="1:11" s="51" customFormat="1" ht="27" customHeight="1">
      <c r="A109" s="49" t="s">
        <v>117</v>
      </c>
      <c r="B109" s="50"/>
      <c r="C109" s="17"/>
      <c r="D109" s="95">
        <v>1481.1</v>
      </c>
      <c r="E109" s="97"/>
      <c r="F109" s="97"/>
      <c r="G109" s="95">
        <f t="shared" si="2"/>
        <v>0.32736555931304284</v>
      </c>
      <c r="H109" s="96">
        <f t="shared" si="3"/>
        <v>0.027280463276086905</v>
      </c>
      <c r="I109" s="28">
        <v>4524.3</v>
      </c>
      <c r="K109" s="66"/>
    </row>
    <row r="110" spans="1:11" s="51" customFormat="1" ht="19.5" customHeight="1">
      <c r="A110" s="77" t="s">
        <v>102</v>
      </c>
      <c r="B110" s="50"/>
      <c r="C110" s="17"/>
      <c r="D110" s="95">
        <f>49243*1.066</f>
        <v>52493.038</v>
      </c>
      <c r="E110" s="97"/>
      <c r="F110" s="97"/>
      <c r="G110" s="95">
        <f t="shared" si="2"/>
        <v>11.602466237871052</v>
      </c>
      <c r="H110" s="96">
        <f t="shared" si="3"/>
        <v>0.9668721864892543</v>
      </c>
      <c r="I110" s="28">
        <v>4524.3</v>
      </c>
      <c r="K110" s="66"/>
    </row>
    <row r="111" spans="1:11" s="53" customFormat="1" ht="20.25" hidden="1" thickBot="1">
      <c r="A111" s="69" t="s">
        <v>30</v>
      </c>
      <c r="B111" s="75" t="s">
        <v>12</v>
      </c>
      <c r="C111" s="75" t="s">
        <v>31</v>
      </c>
      <c r="D111" s="76"/>
      <c r="E111" s="52" t="s">
        <v>31</v>
      </c>
      <c r="F111" s="9"/>
      <c r="G111" s="52" t="s">
        <v>31</v>
      </c>
      <c r="H111" s="9"/>
      <c r="I111" s="28">
        <v>4524.28</v>
      </c>
      <c r="K111" s="67"/>
    </row>
    <row r="112" spans="1:11" s="53" customFormat="1" ht="19.5">
      <c r="A112" s="18"/>
      <c r="B112" s="19"/>
      <c r="C112" s="19"/>
      <c r="D112" s="19"/>
      <c r="E112" s="19"/>
      <c r="F112" s="19"/>
      <c r="G112" s="19"/>
      <c r="H112" s="19"/>
      <c r="K112" s="67"/>
    </row>
    <row r="113" spans="1:11" s="53" customFormat="1" ht="20.25" thickBot="1">
      <c r="A113" s="18"/>
      <c r="B113" s="19"/>
      <c r="C113" s="19"/>
      <c r="D113" s="19"/>
      <c r="E113" s="19"/>
      <c r="F113" s="19"/>
      <c r="G113" s="19"/>
      <c r="H113" s="19"/>
      <c r="K113" s="67"/>
    </row>
    <row r="114" spans="1:11" s="28" customFormat="1" ht="18.75">
      <c r="A114" s="54" t="s">
        <v>85</v>
      </c>
      <c r="B114" s="48"/>
      <c r="C114" s="20"/>
      <c r="D114" s="21">
        <f>D90+D95</f>
        <v>1028345.8960000001</v>
      </c>
      <c r="E114" s="21">
        <f>E90+E95</f>
        <v>109.67999999999999</v>
      </c>
      <c r="F114" s="21">
        <f>F90+F95</f>
        <v>0</v>
      </c>
      <c r="G114" s="21">
        <f>G90+G95</f>
        <v>231.74873107442033</v>
      </c>
      <c r="H114" s="21">
        <f>H90+H95</f>
        <v>19.32277810932078</v>
      </c>
      <c r="K114" s="64"/>
    </row>
    <row r="115" spans="1:11" s="5" customFormat="1" ht="12.75">
      <c r="A115" s="55"/>
      <c r="K115" s="68"/>
    </row>
    <row r="116" spans="1:11" s="53" customFormat="1" ht="19.5">
      <c r="A116" s="56"/>
      <c r="B116" s="57"/>
      <c r="C116" s="6"/>
      <c r="D116" s="6"/>
      <c r="E116" s="6"/>
      <c r="F116" s="6"/>
      <c r="G116" s="6"/>
      <c r="H116" s="6"/>
      <c r="K116" s="67"/>
    </row>
    <row r="117" spans="1:11" s="5" customFormat="1" ht="14.25">
      <c r="A117" s="121" t="s">
        <v>32</v>
      </c>
      <c r="B117" s="121"/>
      <c r="C117" s="121"/>
      <c r="D117" s="121"/>
      <c r="E117" s="121"/>
      <c r="F117" s="121"/>
      <c r="K117" s="68"/>
    </row>
    <row r="118" s="5" customFormat="1" ht="12.75">
      <c r="K118" s="68"/>
    </row>
    <row r="119" spans="1:11" s="5" customFormat="1" ht="12.75">
      <c r="A119" s="55" t="s">
        <v>33</v>
      </c>
      <c r="K119" s="68"/>
    </row>
    <row r="120" s="5" customFormat="1" ht="12.75">
      <c r="K120" s="68"/>
    </row>
    <row r="121" s="5" customFormat="1" ht="12.75">
      <c r="K121" s="68"/>
    </row>
    <row r="122" s="5" customFormat="1" ht="12.75">
      <c r="K122" s="68"/>
    </row>
    <row r="123" s="5" customFormat="1" ht="12.75">
      <c r="K123" s="68"/>
    </row>
    <row r="124" s="5" customFormat="1" ht="12.75">
      <c r="K124" s="68"/>
    </row>
    <row r="125" s="5" customFormat="1" ht="12.75">
      <c r="K125" s="68"/>
    </row>
    <row r="126" s="5" customFormat="1" ht="12.75">
      <c r="K126" s="68"/>
    </row>
    <row r="127" s="5" customFormat="1" ht="12.75">
      <c r="K127" s="68"/>
    </row>
    <row r="128" s="5" customFormat="1" ht="12.75">
      <c r="K128" s="68"/>
    </row>
    <row r="129" s="5" customFormat="1" ht="12.75">
      <c r="K129" s="68"/>
    </row>
    <row r="130" s="5" customFormat="1" ht="12.75">
      <c r="K130" s="68"/>
    </row>
    <row r="131" s="5" customFormat="1" ht="12.75">
      <c r="K131" s="68"/>
    </row>
    <row r="132" s="5" customFormat="1" ht="12.75">
      <c r="K132" s="68"/>
    </row>
    <row r="133" s="5" customFormat="1" ht="12.75">
      <c r="K133" s="68"/>
    </row>
    <row r="134" s="5" customFormat="1" ht="12.75">
      <c r="K134" s="68"/>
    </row>
    <row r="135" s="5" customFormat="1" ht="12.75">
      <c r="K135" s="68"/>
    </row>
    <row r="136" s="5" customFormat="1" ht="12.75">
      <c r="K136" s="68"/>
    </row>
    <row r="137" s="5" customFormat="1" ht="12.75">
      <c r="K137" s="68"/>
    </row>
  </sheetData>
  <sheetProtection/>
  <mergeCells count="12">
    <mergeCell ref="A7:H7"/>
    <mergeCell ref="A8:H8"/>
    <mergeCell ref="A9:H9"/>
    <mergeCell ref="A10:H10"/>
    <mergeCell ref="A13:H13"/>
    <mergeCell ref="A117:F117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="73" zoomScaleNormal="73" zoomScalePageLayoutView="0" workbookViewId="0" topLeftCell="A1">
      <selection activeCell="A1" sqref="A1:H123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4.87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62" hidden="1" customWidth="1"/>
    <col min="12" max="14" width="15.375" style="7" customWidth="1"/>
    <col min="15" max="16384" width="9.125" style="7" customWidth="1"/>
  </cols>
  <sheetData>
    <row r="1" spans="1:8" ht="16.5" customHeight="1">
      <c r="A1" s="105" t="s">
        <v>0</v>
      </c>
      <c r="B1" s="106"/>
      <c r="C1" s="106"/>
      <c r="D1" s="106"/>
      <c r="E1" s="106"/>
      <c r="F1" s="106"/>
      <c r="G1" s="106"/>
      <c r="H1" s="106"/>
    </row>
    <row r="2" spans="1:8" ht="18" customHeight="1">
      <c r="A2" s="72" t="s">
        <v>103</v>
      </c>
      <c r="B2" s="107" t="s">
        <v>1</v>
      </c>
      <c r="C2" s="107"/>
      <c r="D2" s="107"/>
      <c r="E2" s="107"/>
      <c r="F2" s="107"/>
      <c r="G2" s="106"/>
      <c r="H2" s="106"/>
    </row>
    <row r="3" spans="2:8" ht="14.25" customHeight="1">
      <c r="B3" s="107" t="s">
        <v>2</v>
      </c>
      <c r="C3" s="107"/>
      <c r="D3" s="107"/>
      <c r="E3" s="107"/>
      <c r="F3" s="107"/>
      <c r="G3" s="106"/>
      <c r="H3" s="106"/>
    </row>
    <row r="4" spans="2:8" ht="14.25" customHeight="1">
      <c r="B4" s="107" t="s">
        <v>35</v>
      </c>
      <c r="C4" s="107"/>
      <c r="D4" s="107"/>
      <c r="E4" s="107"/>
      <c r="F4" s="107"/>
      <c r="G4" s="106"/>
      <c r="H4" s="106"/>
    </row>
    <row r="5" spans="1:8" s="1" customFormat="1" ht="39.75" customHeight="1">
      <c r="A5" s="108"/>
      <c r="B5" s="109"/>
      <c r="C5" s="109"/>
      <c r="D5" s="109"/>
      <c r="E5" s="109"/>
      <c r="F5" s="109"/>
      <c r="G5" s="109"/>
      <c r="H5" s="109"/>
    </row>
    <row r="6" spans="1:8" s="1" customFormat="1" ht="21.75" customHeight="1">
      <c r="A6" s="110" t="s">
        <v>130</v>
      </c>
      <c r="B6" s="110"/>
      <c r="C6" s="110"/>
      <c r="D6" s="110"/>
      <c r="E6" s="110"/>
      <c r="F6" s="110"/>
      <c r="G6" s="110"/>
      <c r="H6" s="110"/>
    </row>
    <row r="7" spans="1:11" s="22" customFormat="1" ht="22.5" customHeight="1">
      <c r="A7" s="111" t="s">
        <v>3</v>
      </c>
      <c r="B7" s="111"/>
      <c r="C7" s="111"/>
      <c r="D7" s="111"/>
      <c r="E7" s="112"/>
      <c r="F7" s="112"/>
      <c r="G7" s="112"/>
      <c r="H7" s="112"/>
      <c r="K7" s="63"/>
    </row>
    <row r="8" spans="1:8" s="23" customFormat="1" ht="18.75" customHeight="1">
      <c r="A8" s="111" t="s">
        <v>95</v>
      </c>
      <c r="B8" s="111"/>
      <c r="C8" s="111"/>
      <c r="D8" s="111"/>
      <c r="E8" s="112"/>
      <c r="F8" s="112"/>
      <c r="G8" s="112"/>
      <c r="H8" s="112"/>
    </row>
    <row r="9" spans="1:8" s="24" customFormat="1" ht="17.25" customHeight="1">
      <c r="A9" s="113" t="s">
        <v>73</v>
      </c>
      <c r="B9" s="113"/>
      <c r="C9" s="113"/>
      <c r="D9" s="113"/>
      <c r="E9" s="114"/>
      <c r="F9" s="114"/>
      <c r="G9" s="114"/>
      <c r="H9" s="114"/>
    </row>
    <row r="10" spans="1:8" s="23" customFormat="1" ht="30" customHeight="1" thickBot="1">
      <c r="A10" s="115" t="s">
        <v>4</v>
      </c>
      <c r="B10" s="115"/>
      <c r="C10" s="115"/>
      <c r="D10" s="115"/>
      <c r="E10" s="116"/>
      <c r="F10" s="116"/>
      <c r="G10" s="116"/>
      <c r="H10" s="116"/>
    </row>
    <row r="11" spans="1:11" s="28" customFormat="1" ht="139.5" customHeight="1" thickBot="1">
      <c r="A11" s="25" t="s">
        <v>5</v>
      </c>
      <c r="B11" s="26" t="s">
        <v>6</v>
      </c>
      <c r="C11" s="27" t="s">
        <v>7</v>
      </c>
      <c r="D11" s="27" t="s">
        <v>36</v>
      </c>
      <c r="E11" s="27" t="s">
        <v>7</v>
      </c>
      <c r="F11" s="2" t="s">
        <v>8</v>
      </c>
      <c r="G11" s="27" t="s">
        <v>7</v>
      </c>
      <c r="H11" s="2" t="s">
        <v>8</v>
      </c>
      <c r="K11" s="64"/>
    </row>
    <row r="12" spans="1:11" s="34" customFormat="1" ht="12.75">
      <c r="A12" s="29">
        <v>1</v>
      </c>
      <c r="B12" s="30">
        <v>2</v>
      </c>
      <c r="C12" s="30">
        <v>3</v>
      </c>
      <c r="D12" s="31"/>
      <c r="E12" s="30">
        <v>3</v>
      </c>
      <c r="F12" s="3">
        <v>4</v>
      </c>
      <c r="G12" s="32">
        <v>3</v>
      </c>
      <c r="H12" s="33">
        <v>4</v>
      </c>
      <c r="K12" s="65"/>
    </row>
    <row r="13" spans="1:11" s="34" customFormat="1" ht="49.5" customHeight="1">
      <c r="A13" s="117" t="s">
        <v>9</v>
      </c>
      <c r="B13" s="118"/>
      <c r="C13" s="118"/>
      <c r="D13" s="118"/>
      <c r="E13" s="118"/>
      <c r="F13" s="118"/>
      <c r="G13" s="119"/>
      <c r="H13" s="120"/>
      <c r="K13" s="65"/>
    </row>
    <row r="14" spans="1:11" s="28" customFormat="1" ht="23.25" customHeight="1">
      <c r="A14" s="35" t="s">
        <v>126</v>
      </c>
      <c r="B14" s="36" t="s">
        <v>10</v>
      </c>
      <c r="C14" s="37">
        <f>F14*12</f>
        <v>0</v>
      </c>
      <c r="D14" s="78">
        <f>G14*I14</f>
        <v>144958.57200000001</v>
      </c>
      <c r="E14" s="79">
        <f>H14*12</f>
        <v>32.04</v>
      </c>
      <c r="F14" s="80"/>
      <c r="G14" s="79">
        <f>H14*12</f>
        <v>32.04</v>
      </c>
      <c r="H14" s="79">
        <f>H19+H21</f>
        <v>2.67</v>
      </c>
      <c r="I14" s="28">
        <v>4524.3</v>
      </c>
      <c r="J14" s="28">
        <v>1.07</v>
      </c>
      <c r="K14" s="64">
        <v>2.2363</v>
      </c>
    </row>
    <row r="15" spans="1:11" s="28" customFormat="1" ht="27" customHeight="1">
      <c r="A15" s="12" t="s">
        <v>88</v>
      </c>
      <c r="B15" s="13" t="s">
        <v>89</v>
      </c>
      <c r="C15" s="37"/>
      <c r="D15" s="78"/>
      <c r="E15" s="79"/>
      <c r="F15" s="80"/>
      <c r="G15" s="79"/>
      <c r="H15" s="79"/>
      <c r="I15" s="28">
        <v>4524.3</v>
      </c>
      <c r="K15" s="64"/>
    </row>
    <row r="16" spans="1:11" s="28" customFormat="1" ht="20.25" customHeight="1">
      <c r="A16" s="12" t="s">
        <v>90</v>
      </c>
      <c r="B16" s="13" t="s">
        <v>89</v>
      </c>
      <c r="C16" s="37"/>
      <c r="D16" s="78"/>
      <c r="E16" s="79"/>
      <c r="F16" s="80"/>
      <c r="G16" s="79"/>
      <c r="H16" s="79"/>
      <c r="I16" s="28">
        <v>4524.3</v>
      </c>
      <c r="K16" s="64"/>
    </row>
    <row r="17" spans="1:11" s="28" customFormat="1" ht="18.75" customHeight="1">
      <c r="A17" s="12" t="s">
        <v>91</v>
      </c>
      <c r="B17" s="13" t="s">
        <v>92</v>
      </c>
      <c r="C17" s="37"/>
      <c r="D17" s="78"/>
      <c r="E17" s="79"/>
      <c r="F17" s="80"/>
      <c r="G17" s="79"/>
      <c r="H17" s="79"/>
      <c r="I17" s="28">
        <v>4524.3</v>
      </c>
      <c r="K17" s="64"/>
    </row>
    <row r="18" spans="1:11" s="28" customFormat="1" ht="21.75" customHeight="1">
      <c r="A18" s="12" t="s">
        <v>93</v>
      </c>
      <c r="B18" s="99" t="s">
        <v>89</v>
      </c>
      <c r="C18" s="37"/>
      <c r="D18" s="78"/>
      <c r="E18" s="79"/>
      <c r="F18" s="80"/>
      <c r="G18" s="79"/>
      <c r="H18" s="79"/>
      <c r="I18" s="28">
        <v>4524.3</v>
      </c>
      <c r="K18" s="64"/>
    </row>
    <row r="19" spans="1:11" s="28" customFormat="1" ht="21.75" customHeight="1">
      <c r="A19" s="35" t="s">
        <v>127</v>
      </c>
      <c r="B19" s="100"/>
      <c r="C19" s="37"/>
      <c r="D19" s="78"/>
      <c r="E19" s="79"/>
      <c r="F19" s="80"/>
      <c r="G19" s="79"/>
      <c r="H19" s="79">
        <v>2.56</v>
      </c>
      <c r="I19" s="28">
        <v>4524.3</v>
      </c>
      <c r="K19" s="64"/>
    </row>
    <row r="20" spans="1:11" s="28" customFormat="1" ht="21.75" customHeight="1">
      <c r="A20" s="98" t="s">
        <v>118</v>
      </c>
      <c r="B20" s="100" t="s">
        <v>89</v>
      </c>
      <c r="C20" s="37"/>
      <c r="D20" s="78"/>
      <c r="E20" s="79"/>
      <c r="F20" s="80"/>
      <c r="G20" s="79"/>
      <c r="H20" s="79"/>
      <c r="I20" s="28">
        <v>4524.3</v>
      </c>
      <c r="K20" s="64"/>
    </row>
    <row r="21" spans="1:11" s="28" customFormat="1" ht="21.75" customHeight="1">
      <c r="A21" s="35" t="s">
        <v>127</v>
      </c>
      <c r="B21" s="100"/>
      <c r="C21" s="37"/>
      <c r="D21" s="78"/>
      <c r="E21" s="79"/>
      <c r="F21" s="80"/>
      <c r="G21" s="79"/>
      <c r="H21" s="79">
        <v>0.11</v>
      </c>
      <c r="I21" s="28">
        <v>4524.3</v>
      </c>
      <c r="K21" s="64"/>
    </row>
    <row r="22" spans="1:11" s="28" customFormat="1" ht="30">
      <c r="A22" s="35" t="s">
        <v>11</v>
      </c>
      <c r="B22" s="38"/>
      <c r="C22" s="37">
        <f>F22*12</f>
        <v>0</v>
      </c>
      <c r="D22" s="78">
        <f>G22*I22</f>
        <v>155273.976</v>
      </c>
      <c r="E22" s="79">
        <f>H22*12</f>
        <v>34.32</v>
      </c>
      <c r="F22" s="80"/>
      <c r="G22" s="79">
        <f>H22*12</f>
        <v>34.32</v>
      </c>
      <c r="H22" s="79">
        <v>2.86</v>
      </c>
      <c r="I22" s="28">
        <v>4524.3</v>
      </c>
      <c r="J22" s="28">
        <v>1.07</v>
      </c>
      <c r="K22" s="64">
        <v>2.4931</v>
      </c>
    </row>
    <row r="23" spans="1:11" s="28" customFormat="1" ht="15">
      <c r="A23" s="12" t="s">
        <v>75</v>
      </c>
      <c r="B23" s="13" t="s">
        <v>12</v>
      </c>
      <c r="C23" s="37"/>
      <c r="D23" s="78"/>
      <c r="E23" s="79"/>
      <c r="F23" s="80"/>
      <c r="G23" s="79"/>
      <c r="H23" s="79"/>
      <c r="I23" s="28">
        <v>4524.3</v>
      </c>
      <c r="K23" s="64"/>
    </row>
    <row r="24" spans="1:11" s="28" customFormat="1" ht="15">
      <c r="A24" s="12" t="s">
        <v>76</v>
      </c>
      <c r="B24" s="13" t="s">
        <v>12</v>
      </c>
      <c r="C24" s="37"/>
      <c r="D24" s="78"/>
      <c r="E24" s="79"/>
      <c r="F24" s="80"/>
      <c r="G24" s="79"/>
      <c r="H24" s="79"/>
      <c r="I24" s="28">
        <v>4524.3</v>
      </c>
      <c r="K24" s="64"/>
    </row>
    <row r="25" spans="1:11" s="28" customFormat="1" ht="15">
      <c r="A25" s="73" t="s">
        <v>96</v>
      </c>
      <c r="B25" s="74" t="s">
        <v>97</v>
      </c>
      <c r="C25" s="37"/>
      <c r="D25" s="78"/>
      <c r="E25" s="79"/>
      <c r="F25" s="80"/>
      <c r="G25" s="79"/>
      <c r="H25" s="79"/>
      <c r="K25" s="64"/>
    </row>
    <row r="26" spans="1:11" s="28" customFormat="1" ht="15">
      <c r="A26" s="12" t="s">
        <v>77</v>
      </c>
      <c r="B26" s="13" t="s">
        <v>12</v>
      </c>
      <c r="C26" s="37"/>
      <c r="D26" s="78"/>
      <c r="E26" s="79"/>
      <c r="F26" s="80"/>
      <c r="G26" s="79"/>
      <c r="H26" s="79"/>
      <c r="I26" s="28">
        <v>4524.3</v>
      </c>
      <c r="K26" s="64"/>
    </row>
    <row r="27" spans="1:11" s="28" customFormat="1" ht="25.5">
      <c r="A27" s="12" t="s">
        <v>78</v>
      </c>
      <c r="B27" s="13" t="s">
        <v>13</v>
      </c>
      <c r="C27" s="37"/>
      <c r="D27" s="78"/>
      <c r="E27" s="79"/>
      <c r="F27" s="80"/>
      <c r="G27" s="79"/>
      <c r="H27" s="79"/>
      <c r="I27" s="28">
        <v>4524.3</v>
      </c>
      <c r="K27" s="64"/>
    </row>
    <row r="28" spans="1:11" s="28" customFormat="1" ht="15">
      <c r="A28" s="12" t="s">
        <v>79</v>
      </c>
      <c r="B28" s="13" t="s">
        <v>12</v>
      </c>
      <c r="C28" s="37"/>
      <c r="D28" s="78"/>
      <c r="E28" s="79"/>
      <c r="F28" s="80"/>
      <c r="G28" s="79"/>
      <c r="H28" s="79"/>
      <c r="I28" s="28">
        <v>4524.3</v>
      </c>
      <c r="K28" s="64"/>
    </row>
    <row r="29" spans="1:11" s="28" customFormat="1" ht="15">
      <c r="A29" s="58" t="s">
        <v>94</v>
      </c>
      <c r="B29" s="59" t="s">
        <v>12</v>
      </c>
      <c r="C29" s="37"/>
      <c r="D29" s="78"/>
      <c r="E29" s="79"/>
      <c r="F29" s="80"/>
      <c r="G29" s="79"/>
      <c r="H29" s="79"/>
      <c r="I29" s="28">
        <v>4524.3</v>
      </c>
      <c r="K29" s="64"/>
    </row>
    <row r="30" spans="1:11" s="28" customFormat="1" ht="26.25" thickBot="1">
      <c r="A30" s="14" t="s">
        <v>80</v>
      </c>
      <c r="B30" s="15" t="s">
        <v>81</v>
      </c>
      <c r="C30" s="37"/>
      <c r="D30" s="78"/>
      <c r="E30" s="79"/>
      <c r="F30" s="80"/>
      <c r="G30" s="79"/>
      <c r="H30" s="79"/>
      <c r="I30" s="28">
        <v>4524.3</v>
      </c>
      <c r="K30" s="64"/>
    </row>
    <row r="31" spans="1:11" s="40" customFormat="1" ht="20.25" customHeight="1">
      <c r="A31" s="39" t="s">
        <v>14</v>
      </c>
      <c r="B31" s="36" t="s">
        <v>15</v>
      </c>
      <c r="C31" s="37">
        <f>F31*12</f>
        <v>0</v>
      </c>
      <c r="D31" s="78">
        <f aca="true" t="shared" si="0" ref="D31:D40">G31*I31</f>
        <v>36918.288</v>
      </c>
      <c r="E31" s="79">
        <f>H31*12</f>
        <v>8.16</v>
      </c>
      <c r="F31" s="81"/>
      <c r="G31" s="79">
        <f>H31*12</f>
        <v>8.16</v>
      </c>
      <c r="H31" s="79">
        <v>0.68</v>
      </c>
      <c r="I31" s="28">
        <v>4524.3</v>
      </c>
      <c r="J31" s="28">
        <v>1.07</v>
      </c>
      <c r="K31" s="64">
        <v>0.5992000000000001</v>
      </c>
    </row>
    <row r="32" spans="1:11" s="28" customFormat="1" ht="20.25" customHeight="1">
      <c r="A32" s="39" t="s">
        <v>16</v>
      </c>
      <c r="B32" s="36" t="s">
        <v>17</v>
      </c>
      <c r="C32" s="37">
        <f>F32*12</f>
        <v>0</v>
      </c>
      <c r="D32" s="78">
        <f t="shared" si="0"/>
        <v>120527.35200000001</v>
      </c>
      <c r="E32" s="79">
        <f>H32*12</f>
        <v>26.64</v>
      </c>
      <c r="F32" s="81"/>
      <c r="G32" s="79">
        <f>H32*12</f>
        <v>26.64</v>
      </c>
      <c r="H32" s="79">
        <v>2.22</v>
      </c>
      <c r="I32" s="28">
        <v>4524.3</v>
      </c>
      <c r="J32" s="28">
        <v>1.07</v>
      </c>
      <c r="K32" s="64">
        <v>1.9367</v>
      </c>
    </row>
    <row r="33" spans="1:11" s="34" customFormat="1" ht="30">
      <c r="A33" s="39" t="s">
        <v>53</v>
      </c>
      <c r="B33" s="36" t="s">
        <v>10</v>
      </c>
      <c r="C33" s="16"/>
      <c r="D33" s="78">
        <v>1848.15</v>
      </c>
      <c r="E33" s="82"/>
      <c r="F33" s="81"/>
      <c r="G33" s="79">
        <f aca="true" t="shared" si="1" ref="G33:G38">D33/I33</f>
        <v>0.40849413168888005</v>
      </c>
      <c r="H33" s="79">
        <f>G33/12</f>
        <v>0.03404117764074</v>
      </c>
      <c r="I33" s="28">
        <v>4524.3</v>
      </c>
      <c r="J33" s="28">
        <v>1.07</v>
      </c>
      <c r="K33" s="64">
        <v>0.032100000000000004</v>
      </c>
    </row>
    <row r="34" spans="1:11" s="34" customFormat="1" ht="30" customHeight="1">
      <c r="A34" s="39" t="s">
        <v>72</v>
      </c>
      <c r="B34" s="36" t="s">
        <v>10</v>
      </c>
      <c r="C34" s="16"/>
      <c r="D34" s="78">
        <v>1848.15</v>
      </c>
      <c r="E34" s="82"/>
      <c r="F34" s="81"/>
      <c r="G34" s="79">
        <f t="shared" si="1"/>
        <v>0.40849413168888005</v>
      </c>
      <c r="H34" s="79">
        <f>G34/12</f>
        <v>0.03404117764074</v>
      </c>
      <c r="I34" s="28">
        <v>4524.3</v>
      </c>
      <c r="J34" s="28">
        <v>1.07</v>
      </c>
      <c r="K34" s="64">
        <v>0.032100000000000004</v>
      </c>
    </row>
    <row r="35" spans="1:11" s="34" customFormat="1" ht="23.25" customHeight="1">
      <c r="A35" s="39" t="s">
        <v>82</v>
      </c>
      <c r="B35" s="36" t="s">
        <v>10</v>
      </c>
      <c r="C35" s="16"/>
      <c r="D35" s="78">
        <v>11670.68</v>
      </c>
      <c r="E35" s="82"/>
      <c r="F35" s="81"/>
      <c r="G35" s="79">
        <f t="shared" si="1"/>
        <v>2.57955484826382</v>
      </c>
      <c r="H35" s="79">
        <v>0.22</v>
      </c>
      <c r="I35" s="28">
        <v>4524.3</v>
      </c>
      <c r="J35" s="28">
        <v>1.07</v>
      </c>
      <c r="K35" s="64">
        <v>0.1926</v>
      </c>
    </row>
    <row r="36" spans="1:11" s="34" customFormat="1" ht="30" hidden="1">
      <c r="A36" s="39" t="s">
        <v>54</v>
      </c>
      <c r="B36" s="36" t="s">
        <v>13</v>
      </c>
      <c r="C36" s="16"/>
      <c r="D36" s="78">
        <f t="shared" si="0"/>
        <v>0</v>
      </c>
      <c r="E36" s="82"/>
      <c r="F36" s="81"/>
      <c r="G36" s="79">
        <f t="shared" si="1"/>
        <v>2.419843953760803</v>
      </c>
      <c r="H36" s="79">
        <f>G36/12</f>
        <v>0.20165366281340025</v>
      </c>
      <c r="I36" s="28">
        <v>4524.3</v>
      </c>
      <c r="J36" s="28">
        <v>1.07</v>
      </c>
      <c r="K36" s="64">
        <v>0</v>
      </c>
    </row>
    <row r="37" spans="1:11" s="34" customFormat="1" ht="30" hidden="1">
      <c r="A37" s="39" t="s">
        <v>55</v>
      </c>
      <c r="B37" s="36" t="s">
        <v>13</v>
      </c>
      <c r="C37" s="16"/>
      <c r="D37" s="78">
        <f t="shared" si="0"/>
        <v>0</v>
      </c>
      <c r="E37" s="82"/>
      <c r="F37" s="81"/>
      <c r="G37" s="79">
        <f t="shared" si="1"/>
        <v>2.419843953760803</v>
      </c>
      <c r="H37" s="79">
        <f>G37/12</f>
        <v>0.20165366281340025</v>
      </c>
      <c r="I37" s="28">
        <v>4524.3</v>
      </c>
      <c r="J37" s="28">
        <v>1.07</v>
      </c>
      <c r="K37" s="64">
        <v>0</v>
      </c>
    </row>
    <row r="38" spans="1:11" s="34" customFormat="1" ht="30">
      <c r="A38" s="39" t="s">
        <v>120</v>
      </c>
      <c r="B38" s="36" t="s">
        <v>13</v>
      </c>
      <c r="C38" s="16"/>
      <c r="D38" s="78">
        <v>11670.69</v>
      </c>
      <c r="E38" s="82"/>
      <c r="F38" s="81"/>
      <c r="G38" s="79">
        <f t="shared" si="1"/>
        <v>2.579557058550494</v>
      </c>
      <c r="H38" s="79">
        <v>0.22</v>
      </c>
      <c r="I38" s="28">
        <v>4524.3</v>
      </c>
      <c r="J38" s="28">
        <v>1.07</v>
      </c>
      <c r="K38" s="64">
        <v>0</v>
      </c>
    </row>
    <row r="39" spans="1:11" s="34" customFormat="1" ht="30">
      <c r="A39" s="39" t="s">
        <v>24</v>
      </c>
      <c r="B39" s="36"/>
      <c r="C39" s="16">
        <f>F39*12</f>
        <v>0</v>
      </c>
      <c r="D39" s="78">
        <f t="shared" si="0"/>
        <v>10315.404000000002</v>
      </c>
      <c r="E39" s="82">
        <f>H39*12</f>
        <v>2.2800000000000002</v>
      </c>
      <c r="F39" s="81"/>
      <c r="G39" s="79">
        <f>H39*12</f>
        <v>2.2800000000000002</v>
      </c>
      <c r="H39" s="79">
        <v>0.19</v>
      </c>
      <c r="I39" s="28">
        <v>4524.3</v>
      </c>
      <c r="J39" s="28">
        <v>1.07</v>
      </c>
      <c r="K39" s="64">
        <v>0.1391</v>
      </c>
    </row>
    <row r="40" spans="1:11" s="28" customFormat="1" ht="21" customHeight="1">
      <c r="A40" s="39" t="s">
        <v>26</v>
      </c>
      <c r="B40" s="36" t="s">
        <v>27</v>
      </c>
      <c r="C40" s="16">
        <f>F40*12</f>
        <v>0</v>
      </c>
      <c r="D40" s="78">
        <f t="shared" si="0"/>
        <v>2171.664</v>
      </c>
      <c r="E40" s="82">
        <f>H40*12</f>
        <v>0.48</v>
      </c>
      <c r="F40" s="81"/>
      <c r="G40" s="79">
        <f>H40*12</f>
        <v>0.48</v>
      </c>
      <c r="H40" s="79">
        <v>0.04</v>
      </c>
      <c r="I40" s="28">
        <v>4524.3</v>
      </c>
      <c r="J40" s="28">
        <v>1.07</v>
      </c>
      <c r="K40" s="64">
        <v>0.032100000000000004</v>
      </c>
    </row>
    <row r="41" spans="1:11" s="28" customFormat="1" ht="21" customHeight="1">
      <c r="A41" s="39" t="s">
        <v>28</v>
      </c>
      <c r="B41" s="36" t="s">
        <v>29</v>
      </c>
      <c r="C41" s="16">
        <f>F41*12</f>
        <v>0</v>
      </c>
      <c r="D41" s="82">
        <f>G41*I41</f>
        <v>1628.748</v>
      </c>
      <c r="E41" s="82">
        <f>H41*12</f>
        <v>0.36</v>
      </c>
      <c r="F41" s="82"/>
      <c r="G41" s="82">
        <f>12*H41</f>
        <v>0.36</v>
      </c>
      <c r="H41" s="82">
        <v>0.03</v>
      </c>
      <c r="I41" s="28">
        <v>4524.3</v>
      </c>
      <c r="J41" s="28">
        <v>1.07</v>
      </c>
      <c r="K41" s="64">
        <v>0.021400000000000002</v>
      </c>
    </row>
    <row r="42" spans="1:11" s="40" customFormat="1" ht="30">
      <c r="A42" s="39" t="s">
        <v>25</v>
      </c>
      <c r="B42" s="36" t="s">
        <v>87</v>
      </c>
      <c r="C42" s="16">
        <f>F42*12</f>
        <v>0</v>
      </c>
      <c r="D42" s="82">
        <f>G42*I42</f>
        <v>2171.664</v>
      </c>
      <c r="E42" s="82"/>
      <c r="F42" s="82"/>
      <c r="G42" s="82">
        <f>12*H42</f>
        <v>0.48</v>
      </c>
      <c r="H42" s="82">
        <v>0.04</v>
      </c>
      <c r="I42" s="28">
        <v>4524.3</v>
      </c>
      <c r="J42" s="28">
        <v>1.07</v>
      </c>
      <c r="K42" s="64">
        <v>0.032100000000000004</v>
      </c>
    </row>
    <row r="43" spans="1:11" s="40" customFormat="1" ht="15">
      <c r="A43" s="39" t="s">
        <v>37</v>
      </c>
      <c r="B43" s="36"/>
      <c r="C43" s="16"/>
      <c r="D43" s="82">
        <f>D45+D46+D47+D48+D49+D50+D51+D52+D53+D54+D55</f>
        <v>31932.839999999997</v>
      </c>
      <c r="E43" s="82"/>
      <c r="F43" s="82"/>
      <c r="G43" s="82">
        <f>D43/I43</f>
        <v>7.058073072077447</v>
      </c>
      <c r="H43" s="82">
        <f>G43/12</f>
        <v>0.5881727560064539</v>
      </c>
      <c r="I43" s="28">
        <v>4524.3</v>
      </c>
      <c r="J43" s="28">
        <v>1.07</v>
      </c>
      <c r="K43" s="64">
        <v>0.4408425480808197</v>
      </c>
    </row>
    <row r="44" spans="1:11" s="34" customFormat="1" ht="15" hidden="1">
      <c r="A44" s="10"/>
      <c r="B44" s="13"/>
      <c r="C44" s="4"/>
      <c r="D44" s="83"/>
      <c r="E44" s="83"/>
      <c r="F44" s="83"/>
      <c r="G44" s="83"/>
      <c r="H44" s="83"/>
      <c r="I44" s="28">
        <v>4524.3</v>
      </c>
      <c r="J44" s="28"/>
      <c r="K44" s="64"/>
    </row>
    <row r="45" spans="1:11" s="34" customFormat="1" ht="15">
      <c r="A45" s="10" t="s">
        <v>48</v>
      </c>
      <c r="B45" s="13" t="s">
        <v>18</v>
      </c>
      <c r="C45" s="4"/>
      <c r="D45" s="83">
        <v>196.5</v>
      </c>
      <c r="E45" s="83"/>
      <c r="F45" s="83"/>
      <c r="G45" s="83"/>
      <c r="H45" s="83"/>
      <c r="I45" s="28">
        <v>4524.3</v>
      </c>
      <c r="J45" s="28">
        <v>1.07</v>
      </c>
      <c r="K45" s="64">
        <v>0.010700000000000001</v>
      </c>
    </row>
    <row r="46" spans="1:11" s="34" customFormat="1" ht="15">
      <c r="A46" s="10" t="s">
        <v>19</v>
      </c>
      <c r="B46" s="13" t="s">
        <v>23</v>
      </c>
      <c r="C46" s="4">
        <f>F46*12</f>
        <v>0</v>
      </c>
      <c r="D46" s="83">
        <v>415.82</v>
      </c>
      <c r="E46" s="83">
        <f>H46*12</f>
        <v>0</v>
      </c>
      <c r="F46" s="83"/>
      <c r="G46" s="83"/>
      <c r="H46" s="83"/>
      <c r="I46" s="28">
        <v>4524.3</v>
      </c>
      <c r="J46" s="28">
        <v>1.07</v>
      </c>
      <c r="K46" s="64">
        <v>0.010700000000000001</v>
      </c>
    </row>
    <row r="47" spans="1:11" s="34" customFormat="1" ht="15">
      <c r="A47" s="10" t="s">
        <v>128</v>
      </c>
      <c r="B47" s="99" t="s">
        <v>18</v>
      </c>
      <c r="C47" s="4"/>
      <c r="D47" s="83">
        <v>740.94</v>
      </c>
      <c r="E47" s="83"/>
      <c r="F47" s="84"/>
      <c r="G47" s="83"/>
      <c r="H47" s="83"/>
      <c r="I47" s="28">
        <v>4524.3</v>
      </c>
      <c r="J47" s="28"/>
      <c r="K47" s="64"/>
    </row>
    <row r="48" spans="1:11" s="34" customFormat="1" ht="25.5">
      <c r="A48" s="49" t="s">
        <v>113</v>
      </c>
      <c r="B48" s="50" t="s">
        <v>13</v>
      </c>
      <c r="C48" s="17"/>
      <c r="D48" s="95">
        <v>16219.48</v>
      </c>
      <c r="E48" s="83"/>
      <c r="F48" s="84"/>
      <c r="G48" s="83"/>
      <c r="H48" s="83"/>
      <c r="I48" s="28">
        <v>4524.3</v>
      </c>
      <c r="J48" s="28"/>
      <c r="K48" s="64"/>
    </row>
    <row r="49" spans="1:11" s="34" customFormat="1" ht="15">
      <c r="A49" s="10" t="s">
        <v>63</v>
      </c>
      <c r="B49" s="13" t="s">
        <v>18</v>
      </c>
      <c r="C49" s="4">
        <f>F49*12</f>
        <v>0</v>
      </c>
      <c r="D49" s="84">
        <v>792.41</v>
      </c>
      <c r="E49" s="83">
        <f>H49*12</f>
        <v>0</v>
      </c>
      <c r="F49" s="85"/>
      <c r="G49" s="83"/>
      <c r="H49" s="83"/>
      <c r="I49" s="28">
        <v>4524.3</v>
      </c>
      <c r="J49" s="28">
        <v>1.07</v>
      </c>
      <c r="K49" s="64">
        <v>0.010700000000000001</v>
      </c>
    </row>
    <row r="50" spans="1:11" s="34" customFormat="1" ht="15">
      <c r="A50" s="10" t="s">
        <v>20</v>
      </c>
      <c r="B50" s="13" t="s">
        <v>18</v>
      </c>
      <c r="C50" s="4">
        <f>F50*12</f>
        <v>0</v>
      </c>
      <c r="D50" s="84">
        <v>3532.78</v>
      </c>
      <c r="E50" s="83">
        <f>H50*12</f>
        <v>0</v>
      </c>
      <c r="F50" s="85"/>
      <c r="G50" s="83"/>
      <c r="H50" s="83"/>
      <c r="I50" s="28">
        <v>4524.3</v>
      </c>
      <c r="J50" s="28">
        <v>1.07</v>
      </c>
      <c r="K50" s="64">
        <v>0.053500000000000006</v>
      </c>
    </row>
    <row r="51" spans="1:11" s="34" customFormat="1" ht="15">
      <c r="A51" s="10" t="s">
        <v>21</v>
      </c>
      <c r="B51" s="13" t="s">
        <v>18</v>
      </c>
      <c r="C51" s="4">
        <f>F51*12</f>
        <v>0</v>
      </c>
      <c r="D51" s="84">
        <v>831.63</v>
      </c>
      <c r="E51" s="83">
        <f>H51*12</f>
        <v>0</v>
      </c>
      <c r="F51" s="85"/>
      <c r="G51" s="83"/>
      <c r="H51" s="83"/>
      <c r="I51" s="28">
        <v>4524.3</v>
      </c>
      <c r="J51" s="28">
        <v>1.07</v>
      </c>
      <c r="K51" s="64">
        <v>0.010700000000000001</v>
      </c>
    </row>
    <row r="52" spans="1:11" s="34" customFormat="1" ht="15">
      <c r="A52" s="10" t="s">
        <v>58</v>
      </c>
      <c r="B52" s="13" t="s">
        <v>18</v>
      </c>
      <c r="C52" s="4"/>
      <c r="D52" s="84">
        <v>396.19</v>
      </c>
      <c r="E52" s="83"/>
      <c r="F52" s="85"/>
      <c r="G52" s="83"/>
      <c r="H52" s="83"/>
      <c r="I52" s="28">
        <v>4524.3</v>
      </c>
      <c r="J52" s="28">
        <v>1.07</v>
      </c>
      <c r="K52" s="64">
        <v>0.010700000000000001</v>
      </c>
    </row>
    <row r="53" spans="1:11" s="34" customFormat="1" ht="15">
      <c r="A53" s="10" t="s">
        <v>59</v>
      </c>
      <c r="B53" s="13" t="s">
        <v>23</v>
      </c>
      <c r="C53" s="4"/>
      <c r="D53" s="84">
        <v>1584.82</v>
      </c>
      <c r="E53" s="83"/>
      <c r="F53" s="85"/>
      <c r="G53" s="83"/>
      <c r="H53" s="83"/>
      <c r="I53" s="28">
        <v>4524.3</v>
      </c>
      <c r="J53" s="28">
        <v>1.07</v>
      </c>
      <c r="K53" s="64">
        <v>0.021400000000000002</v>
      </c>
    </row>
    <row r="54" spans="1:11" s="34" customFormat="1" ht="25.5">
      <c r="A54" s="10" t="s">
        <v>22</v>
      </c>
      <c r="B54" s="13" t="s">
        <v>18</v>
      </c>
      <c r="C54" s="4">
        <f>F54*12</f>
        <v>0</v>
      </c>
      <c r="D54" s="84">
        <v>4432.22</v>
      </c>
      <c r="E54" s="83">
        <f>H54*12</f>
        <v>0</v>
      </c>
      <c r="F54" s="85"/>
      <c r="G54" s="83"/>
      <c r="H54" s="83"/>
      <c r="I54" s="28">
        <v>4524.3</v>
      </c>
      <c r="J54" s="28">
        <v>1.07</v>
      </c>
      <c r="K54" s="64">
        <v>0.07490000000000001</v>
      </c>
    </row>
    <row r="55" spans="1:11" s="34" customFormat="1" ht="15">
      <c r="A55" s="10" t="s">
        <v>98</v>
      </c>
      <c r="B55" s="13" t="s">
        <v>18</v>
      </c>
      <c r="C55" s="4"/>
      <c r="D55" s="84">
        <v>2790.05</v>
      </c>
      <c r="E55" s="83"/>
      <c r="F55" s="85"/>
      <c r="G55" s="83"/>
      <c r="H55" s="83"/>
      <c r="I55" s="28">
        <v>4524.3</v>
      </c>
      <c r="J55" s="28">
        <v>1.07</v>
      </c>
      <c r="K55" s="64">
        <v>0.010700000000000001</v>
      </c>
    </row>
    <row r="56" spans="1:11" s="34" customFormat="1" ht="15" hidden="1">
      <c r="A56" s="10"/>
      <c r="B56" s="13"/>
      <c r="C56" s="11"/>
      <c r="D56" s="84"/>
      <c r="E56" s="86"/>
      <c r="F56" s="85"/>
      <c r="G56" s="83"/>
      <c r="H56" s="83"/>
      <c r="I56" s="28">
        <v>4524.3</v>
      </c>
      <c r="J56" s="28"/>
      <c r="K56" s="64"/>
    </row>
    <row r="57" spans="1:11" s="34" customFormat="1" ht="15" hidden="1">
      <c r="A57" s="10"/>
      <c r="B57" s="13"/>
      <c r="C57" s="4"/>
      <c r="D57" s="84"/>
      <c r="E57" s="83"/>
      <c r="F57" s="85"/>
      <c r="G57" s="83"/>
      <c r="H57" s="83"/>
      <c r="I57" s="28">
        <v>4524.3</v>
      </c>
      <c r="J57" s="28"/>
      <c r="K57" s="64"/>
    </row>
    <row r="58" spans="1:11" s="40" customFormat="1" ht="30">
      <c r="A58" s="39" t="s">
        <v>44</v>
      </c>
      <c r="B58" s="36"/>
      <c r="C58" s="37"/>
      <c r="D58" s="79">
        <f>D59+D60+D61+D62+D67+D69+D70</f>
        <v>32829.86</v>
      </c>
      <c r="E58" s="79"/>
      <c r="F58" s="81"/>
      <c r="G58" s="79">
        <f>D58/I58</f>
        <v>7.2563402073248895</v>
      </c>
      <c r="H58" s="79">
        <v>0.61</v>
      </c>
      <c r="I58" s="28">
        <v>4524.3</v>
      </c>
      <c r="J58" s="28">
        <v>1.07</v>
      </c>
      <c r="K58" s="64">
        <v>0.4771669065734155</v>
      </c>
    </row>
    <row r="59" spans="1:11" s="34" customFormat="1" ht="15">
      <c r="A59" s="10" t="s">
        <v>38</v>
      </c>
      <c r="B59" s="13" t="s">
        <v>64</v>
      </c>
      <c r="C59" s="4"/>
      <c r="D59" s="84">
        <v>2377.23</v>
      </c>
      <c r="E59" s="83"/>
      <c r="F59" s="85"/>
      <c r="G59" s="83"/>
      <c r="H59" s="83"/>
      <c r="I59" s="28">
        <v>4524.3</v>
      </c>
      <c r="J59" s="28">
        <v>1.07</v>
      </c>
      <c r="K59" s="64">
        <v>0.042800000000000005</v>
      </c>
    </row>
    <row r="60" spans="1:11" s="34" customFormat="1" ht="25.5">
      <c r="A60" s="10" t="s">
        <v>39</v>
      </c>
      <c r="B60" s="13" t="s">
        <v>49</v>
      </c>
      <c r="C60" s="4"/>
      <c r="D60" s="84">
        <v>1584.82</v>
      </c>
      <c r="E60" s="83"/>
      <c r="F60" s="85"/>
      <c r="G60" s="83"/>
      <c r="H60" s="83"/>
      <c r="I60" s="28">
        <v>4524.3</v>
      </c>
      <c r="J60" s="28">
        <v>1.07</v>
      </c>
      <c r="K60" s="64">
        <v>0.021400000000000002</v>
      </c>
    </row>
    <row r="61" spans="1:11" s="34" customFormat="1" ht="15">
      <c r="A61" s="10" t="s">
        <v>69</v>
      </c>
      <c r="B61" s="13" t="s">
        <v>68</v>
      </c>
      <c r="C61" s="4"/>
      <c r="D61" s="84">
        <v>1663.21</v>
      </c>
      <c r="E61" s="83"/>
      <c r="F61" s="85"/>
      <c r="G61" s="83"/>
      <c r="H61" s="83"/>
      <c r="I61" s="28">
        <v>4524.3</v>
      </c>
      <c r="J61" s="28">
        <v>1.07</v>
      </c>
      <c r="K61" s="64">
        <v>0.032100000000000004</v>
      </c>
    </row>
    <row r="62" spans="1:11" s="34" customFormat="1" ht="25.5">
      <c r="A62" s="10" t="s">
        <v>65</v>
      </c>
      <c r="B62" s="13" t="s">
        <v>66</v>
      </c>
      <c r="C62" s="4"/>
      <c r="D62" s="84">
        <v>1584.8</v>
      </c>
      <c r="E62" s="83"/>
      <c r="F62" s="85"/>
      <c r="G62" s="83"/>
      <c r="H62" s="83"/>
      <c r="I62" s="28">
        <v>4524.3</v>
      </c>
      <c r="J62" s="28">
        <v>1.07</v>
      </c>
      <c r="K62" s="64">
        <v>0.021400000000000002</v>
      </c>
    </row>
    <row r="63" spans="1:11" s="34" customFormat="1" ht="15" hidden="1">
      <c r="A63" s="10" t="s">
        <v>40</v>
      </c>
      <c r="B63" s="13" t="s">
        <v>67</v>
      </c>
      <c r="C63" s="4"/>
      <c r="D63" s="84">
        <f>G63*I63</f>
        <v>0</v>
      </c>
      <c r="E63" s="83"/>
      <c r="F63" s="85"/>
      <c r="G63" s="83"/>
      <c r="H63" s="83"/>
      <c r="I63" s="28">
        <v>4524.3</v>
      </c>
      <c r="J63" s="28">
        <v>1.07</v>
      </c>
      <c r="K63" s="64">
        <v>0</v>
      </c>
    </row>
    <row r="64" spans="1:11" s="34" customFormat="1" ht="15" hidden="1">
      <c r="A64" s="10" t="s">
        <v>51</v>
      </c>
      <c r="B64" s="13" t="s">
        <v>68</v>
      </c>
      <c r="C64" s="4"/>
      <c r="D64" s="84"/>
      <c r="E64" s="83"/>
      <c r="F64" s="85"/>
      <c r="G64" s="83"/>
      <c r="H64" s="83"/>
      <c r="I64" s="28">
        <v>4524.3</v>
      </c>
      <c r="J64" s="28">
        <v>1.07</v>
      </c>
      <c r="K64" s="64">
        <v>0</v>
      </c>
    </row>
    <row r="65" spans="1:11" s="34" customFormat="1" ht="15" hidden="1">
      <c r="A65" s="10" t="s">
        <v>52</v>
      </c>
      <c r="B65" s="13" t="s">
        <v>18</v>
      </c>
      <c r="C65" s="4"/>
      <c r="D65" s="84"/>
      <c r="E65" s="83"/>
      <c r="F65" s="85"/>
      <c r="G65" s="83"/>
      <c r="H65" s="83"/>
      <c r="I65" s="28">
        <v>4524.3</v>
      </c>
      <c r="J65" s="28">
        <v>1.07</v>
      </c>
      <c r="K65" s="64">
        <v>0</v>
      </c>
    </row>
    <row r="66" spans="1:11" s="34" customFormat="1" ht="25.5" hidden="1">
      <c r="A66" s="10" t="s">
        <v>50</v>
      </c>
      <c r="B66" s="13" t="s">
        <v>18</v>
      </c>
      <c r="C66" s="4"/>
      <c r="D66" s="84"/>
      <c r="E66" s="83"/>
      <c r="F66" s="85"/>
      <c r="G66" s="83"/>
      <c r="H66" s="83"/>
      <c r="I66" s="28">
        <v>4524.3</v>
      </c>
      <c r="J66" s="28">
        <v>1.07</v>
      </c>
      <c r="K66" s="64">
        <v>0</v>
      </c>
    </row>
    <row r="67" spans="1:11" s="34" customFormat="1" ht="15">
      <c r="A67" s="10" t="s">
        <v>121</v>
      </c>
      <c r="B67" s="13" t="s">
        <v>18</v>
      </c>
      <c r="C67" s="4"/>
      <c r="D67" s="84">
        <v>761.57</v>
      </c>
      <c r="E67" s="83"/>
      <c r="F67" s="85"/>
      <c r="G67" s="83"/>
      <c r="H67" s="83"/>
      <c r="I67" s="28">
        <v>4524.3</v>
      </c>
      <c r="J67" s="28">
        <v>1.07</v>
      </c>
      <c r="K67" s="64">
        <v>0.021400000000000002</v>
      </c>
    </row>
    <row r="68" spans="1:11" s="34" customFormat="1" ht="15" hidden="1">
      <c r="A68" s="10" t="s">
        <v>61</v>
      </c>
      <c r="B68" s="13" t="s">
        <v>10</v>
      </c>
      <c r="C68" s="4"/>
      <c r="D68" s="84">
        <f>G68*I68</f>
        <v>0</v>
      </c>
      <c r="E68" s="83"/>
      <c r="F68" s="85"/>
      <c r="G68" s="83"/>
      <c r="H68" s="83"/>
      <c r="I68" s="28">
        <v>4524.3</v>
      </c>
      <c r="J68" s="28">
        <v>1.07</v>
      </c>
      <c r="K68" s="64">
        <v>0</v>
      </c>
    </row>
    <row r="69" spans="1:11" s="34" customFormat="1" ht="15">
      <c r="A69" s="10" t="s">
        <v>60</v>
      </c>
      <c r="B69" s="13" t="s">
        <v>10</v>
      </c>
      <c r="C69" s="11"/>
      <c r="D69" s="84">
        <v>5636.64</v>
      </c>
      <c r="E69" s="86"/>
      <c r="F69" s="85"/>
      <c r="G69" s="83"/>
      <c r="H69" s="83"/>
      <c r="I69" s="28">
        <v>4524.3</v>
      </c>
      <c r="J69" s="28">
        <v>1.07</v>
      </c>
      <c r="K69" s="64">
        <v>0.0963</v>
      </c>
    </row>
    <row r="70" spans="1:11" s="34" customFormat="1" ht="15">
      <c r="A70" s="10" t="s">
        <v>122</v>
      </c>
      <c r="B70" s="74" t="s">
        <v>18</v>
      </c>
      <c r="C70" s="4"/>
      <c r="D70" s="84">
        <v>19221.59</v>
      </c>
      <c r="E70" s="83"/>
      <c r="F70" s="85"/>
      <c r="G70" s="83"/>
      <c r="H70" s="83"/>
      <c r="I70" s="28">
        <v>4524.3</v>
      </c>
      <c r="J70" s="28">
        <v>1.07</v>
      </c>
      <c r="K70" s="64">
        <v>0.24176690657341549</v>
      </c>
    </row>
    <row r="71" spans="1:11" s="34" customFormat="1" ht="30">
      <c r="A71" s="39" t="s">
        <v>45</v>
      </c>
      <c r="B71" s="13"/>
      <c r="C71" s="4"/>
      <c r="D71" s="79">
        <f>D72</f>
        <v>2848.36</v>
      </c>
      <c r="E71" s="83"/>
      <c r="F71" s="85"/>
      <c r="G71" s="79">
        <f>D71/I71</f>
        <v>0.629569215127202</v>
      </c>
      <c r="H71" s="79">
        <f>G71/12</f>
        <v>0.052464101260600166</v>
      </c>
      <c r="I71" s="28">
        <v>4524.3</v>
      </c>
      <c r="J71" s="28">
        <v>1.07</v>
      </c>
      <c r="K71" s="64">
        <v>0.06420000000000001</v>
      </c>
    </row>
    <row r="72" spans="1:11" s="34" customFormat="1" ht="15">
      <c r="A72" s="10" t="s">
        <v>123</v>
      </c>
      <c r="B72" s="13" t="s">
        <v>18</v>
      </c>
      <c r="C72" s="4"/>
      <c r="D72" s="84">
        <v>2848.36</v>
      </c>
      <c r="E72" s="83"/>
      <c r="F72" s="85"/>
      <c r="G72" s="83"/>
      <c r="H72" s="83"/>
      <c r="I72" s="28">
        <v>4524.3</v>
      </c>
      <c r="J72" s="28">
        <v>1.07</v>
      </c>
      <c r="K72" s="64">
        <v>0.042800000000000005</v>
      </c>
    </row>
    <row r="73" spans="1:11" s="34" customFormat="1" ht="15" hidden="1">
      <c r="A73" s="10" t="s">
        <v>62</v>
      </c>
      <c r="B73" s="13" t="s">
        <v>10</v>
      </c>
      <c r="C73" s="4"/>
      <c r="D73" s="84">
        <f>G73*I73</f>
        <v>0</v>
      </c>
      <c r="E73" s="83"/>
      <c r="F73" s="85"/>
      <c r="G73" s="83">
        <f>H73*12</f>
        <v>0</v>
      </c>
      <c r="H73" s="83">
        <v>0</v>
      </c>
      <c r="I73" s="28">
        <v>4524.3</v>
      </c>
      <c r="J73" s="28">
        <v>1.07</v>
      </c>
      <c r="K73" s="64">
        <v>0</v>
      </c>
    </row>
    <row r="74" spans="1:11" s="34" customFormat="1" ht="15">
      <c r="A74" s="39" t="s">
        <v>46</v>
      </c>
      <c r="B74" s="13"/>
      <c r="C74" s="4"/>
      <c r="D74" s="79">
        <f>SUM(D75:D77)</f>
        <v>13271.65</v>
      </c>
      <c r="E74" s="83"/>
      <c r="F74" s="85"/>
      <c r="G74" s="79">
        <f>D74/I74</f>
        <v>2.9334151139402778</v>
      </c>
      <c r="H74" s="79">
        <f>G74/12</f>
        <v>0.24445125949502314</v>
      </c>
      <c r="I74" s="28">
        <v>4524.3</v>
      </c>
      <c r="J74" s="28">
        <v>1.07</v>
      </c>
      <c r="K74" s="64">
        <v>0.21400000000000002</v>
      </c>
    </row>
    <row r="75" spans="1:11" s="34" customFormat="1" ht="15" hidden="1">
      <c r="A75" s="10" t="s">
        <v>41</v>
      </c>
      <c r="B75" s="13" t="s">
        <v>10</v>
      </c>
      <c r="C75" s="4"/>
      <c r="D75" s="84">
        <f>G75*I75</f>
        <v>0</v>
      </c>
      <c r="E75" s="83"/>
      <c r="F75" s="85"/>
      <c r="G75" s="83">
        <f>H75*12</f>
        <v>0</v>
      </c>
      <c r="H75" s="83">
        <v>0</v>
      </c>
      <c r="I75" s="28">
        <v>4524.3</v>
      </c>
      <c r="J75" s="28">
        <v>1.07</v>
      </c>
      <c r="K75" s="64">
        <v>0</v>
      </c>
    </row>
    <row r="76" spans="1:11" s="34" customFormat="1" ht="15">
      <c r="A76" s="10" t="s">
        <v>74</v>
      </c>
      <c r="B76" s="13" t="s">
        <v>18</v>
      </c>
      <c r="C76" s="4"/>
      <c r="D76" s="84">
        <v>12443.34</v>
      </c>
      <c r="E76" s="83"/>
      <c r="F76" s="85"/>
      <c r="G76" s="83"/>
      <c r="H76" s="83"/>
      <c r="I76" s="28">
        <v>4524.3</v>
      </c>
      <c r="J76" s="28">
        <v>1.07</v>
      </c>
      <c r="K76" s="64">
        <v>0.2033</v>
      </c>
    </row>
    <row r="77" spans="1:11" s="34" customFormat="1" ht="15">
      <c r="A77" s="10" t="s">
        <v>42</v>
      </c>
      <c r="B77" s="13" t="s">
        <v>18</v>
      </c>
      <c r="C77" s="4"/>
      <c r="D77" s="84">
        <v>828.31</v>
      </c>
      <c r="E77" s="83"/>
      <c r="F77" s="85"/>
      <c r="G77" s="83"/>
      <c r="H77" s="83"/>
      <c r="I77" s="28">
        <v>4524.3</v>
      </c>
      <c r="J77" s="28">
        <v>1.07</v>
      </c>
      <c r="K77" s="64">
        <v>0.010700000000000001</v>
      </c>
    </row>
    <row r="78" spans="1:11" s="34" customFormat="1" ht="15">
      <c r="A78" s="39" t="s">
        <v>47</v>
      </c>
      <c r="B78" s="13"/>
      <c r="C78" s="4"/>
      <c r="D78" s="79">
        <f>D79</f>
        <v>993.79</v>
      </c>
      <c r="E78" s="83"/>
      <c r="F78" s="85"/>
      <c r="G78" s="79">
        <f>D78/I78</f>
        <v>0.21965607939349732</v>
      </c>
      <c r="H78" s="79">
        <f>G78/12</f>
        <v>0.018304673282791444</v>
      </c>
      <c r="I78" s="28">
        <v>4524.3</v>
      </c>
      <c r="J78" s="28">
        <v>1.07</v>
      </c>
      <c r="K78" s="64">
        <v>0.0963</v>
      </c>
    </row>
    <row r="79" spans="1:11" s="34" customFormat="1" ht="15">
      <c r="A79" s="10" t="s">
        <v>43</v>
      </c>
      <c r="B79" s="13" t="s">
        <v>18</v>
      </c>
      <c r="C79" s="4"/>
      <c r="D79" s="84">
        <v>993.79</v>
      </c>
      <c r="E79" s="83"/>
      <c r="F79" s="85"/>
      <c r="G79" s="83"/>
      <c r="H79" s="83"/>
      <c r="I79" s="28">
        <v>4524.3</v>
      </c>
      <c r="J79" s="28">
        <v>1.07</v>
      </c>
      <c r="K79" s="64">
        <v>0.010700000000000001</v>
      </c>
    </row>
    <row r="80" spans="1:11" s="28" customFormat="1" ht="15">
      <c r="A80" s="39" t="s">
        <v>57</v>
      </c>
      <c r="B80" s="36"/>
      <c r="C80" s="37"/>
      <c r="D80" s="79">
        <f>D81+D82</f>
        <v>28344</v>
      </c>
      <c r="E80" s="79"/>
      <c r="F80" s="81"/>
      <c r="G80" s="79">
        <f>D80/I80</f>
        <v>6.264836549300444</v>
      </c>
      <c r="H80" s="79">
        <f>G80/12</f>
        <v>0.5220697124417036</v>
      </c>
      <c r="I80" s="28">
        <v>4524.3</v>
      </c>
      <c r="J80" s="28">
        <v>1.07</v>
      </c>
      <c r="K80" s="64">
        <v>0.2782</v>
      </c>
    </row>
    <row r="81" spans="1:11" s="34" customFormat="1" ht="15">
      <c r="A81" s="10" t="s">
        <v>124</v>
      </c>
      <c r="B81" s="74" t="s">
        <v>99</v>
      </c>
      <c r="C81" s="4"/>
      <c r="D81" s="84">
        <f>37440/3</f>
        <v>12480</v>
      </c>
      <c r="E81" s="83"/>
      <c r="F81" s="85"/>
      <c r="G81" s="83"/>
      <c r="H81" s="83"/>
      <c r="I81" s="28">
        <v>4524.3</v>
      </c>
      <c r="J81" s="28">
        <v>1.07</v>
      </c>
      <c r="K81" s="64">
        <v>0.021400000000000002</v>
      </c>
    </row>
    <row r="82" spans="1:11" s="34" customFormat="1" ht="15">
      <c r="A82" s="10" t="s">
        <v>125</v>
      </c>
      <c r="B82" s="99" t="s">
        <v>23</v>
      </c>
      <c r="C82" s="4">
        <f>F82*12</f>
        <v>0</v>
      </c>
      <c r="D82" s="101">
        <v>15864</v>
      </c>
      <c r="E82" s="83">
        <f>H82*12</f>
        <v>0</v>
      </c>
      <c r="F82" s="85"/>
      <c r="G82" s="83"/>
      <c r="H82" s="83"/>
      <c r="I82" s="28">
        <v>4524.3</v>
      </c>
      <c r="J82" s="28">
        <v>1.07</v>
      </c>
      <c r="K82" s="64">
        <v>0.25680000000000003</v>
      </c>
    </row>
    <row r="83" spans="1:11" s="28" customFormat="1" ht="15">
      <c r="A83" s="39" t="s">
        <v>56</v>
      </c>
      <c r="B83" s="36"/>
      <c r="C83" s="37"/>
      <c r="D83" s="79">
        <f>D84+D85+D86</f>
        <v>19944.19</v>
      </c>
      <c r="E83" s="79"/>
      <c r="F83" s="81"/>
      <c r="G83" s="79">
        <f>D83/I83</f>
        <v>4.408237738434675</v>
      </c>
      <c r="H83" s="79">
        <f>G83/12</f>
        <v>0.3673531448695562</v>
      </c>
      <c r="I83" s="28">
        <v>4524.3</v>
      </c>
      <c r="J83" s="28">
        <v>1.07</v>
      </c>
      <c r="K83" s="64">
        <v>0.321</v>
      </c>
    </row>
    <row r="84" spans="1:11" s="34" customFormat="1" ht="15">
      <c r="A84" s="10" t="s">
        <v>70</v>
      </c>
      <c r="B84" s="13" t="s">
        <v>64</v>
      </c>
      <c r="C84" s="4"/>
      <c r="D84" s="84">
        <v>15702.99</v>
      </c>
      <c r="E84" s="83"/>
      <c r="F84" s="85"/>
      <c r="G84" s="83"/>
      <c r="H84" s="83"/>
      <c r="I84" s="28">
        <v>4524.3</v>
      </c>
      <c r="J84" s="28">
        <v>1.07</v>
      </c>
      <c r="K84" s="64">
        <v>0.25680000000000003</v>
      </c>
    </row>
    <row r="85" spans="1:11" s="34" customFormat="1" ht="15">
      <c r="A85" s="10" t="s">
        <v>83</v>
      </c>
      <c r="B85" s="13" t="s">
        <v>64</v>
      </c>
      <c r="C85" s="4"/>
      <c r="D85" s="84">
        <v>4241.2</v>
      </c>
      <c r="E85" s="83"/>
      <c r="F85" s="85"/>
      <c r="G85" s="83"/>
      <c r="H85" s="83"/>
      <c r="I85" s="28">
        <v>4524.3</v>
      </c>
      <c r="J85" s="28">
        <v>1.07</v>
      </c>
      <c r="K85" s="64">
        <v>0.06420000000000001</v>
      </c>
    </row>
    <row r="86" spans="1:11" s="34" customFormat="1" ht="25.5" customHeight="1" hidden="1">
      <c r="A86" s="10" t="s">
        <v>71</v>
      </c>
      <c r="B86" s="13" t="s">
        <v>18</v>
      </c>
      <c r="C86" s="4"/>
      <c r="D86" s="84"/>
      <c r="E86" s="83"/>
      <c r="F86" s="85"/>
      <c r="G86" s="83"/>
      <c r="H86" s="83">
        <v>0</v>
      </c>
      <c r="I86" s="28">
        <v>4524.3</v>
      </c>
      <c r="J86" s="28">
        <v>1.07</v>
      </c>
      <c r="K86" s="64">
        <v>0</v>
      </c>
    </row>
    <row r="87" spans="1:11" s="28" customFormat="1" ht="30.75" thickBot="1">
      <c r="A87" s="41" t="s">
        <v>34</v>
      </c>
      <c r="B87" s="42" t="s">
        <v>13</v>
      </c>
      <c r="C87" s="43">
        <f>F87*12</f>
        <v>0</v>
      </c>
      <c r="D87" s="87">
        <v>24431.23</v>
      </c>
      <c r="E87" s="87">
        <f>H87*12</f>
        <v>5.4</v>
      </c>
      <c r="F87" s="88"/>
      <c r="G87" s="87">
        <f>H87*12</f>
        <v>5.4</v>
      </c>
      <c r="H87" s="87">
        <f>0.34+0.11</f>
        <v>0.45</v>
      </c>
      <c r="I87" s="28">
        <v>4524.3</v>
      </c>
      <c r="J87" s="28">
        <v>1.07</v>
      </c>
      <c r="K87" s="64">
        <v>2.0009</v>
      </c>
    </row>
    <row r="88" spans="1:11" s="28" customFormat="1" ht="19.5" thickBot="1">
      <c r="A88" s="61" t="s">
        <v>100</v>
      </c>
      <c r="B88" s="8" t="s">
        <v>12</v>
      </c>
      <c r="C88" s="43"/>
      <c r="D88" s="87">
        <f>G88*I88</f>
        <v>74438.16</v>
      </c>
      <c r="E88" s="87"/>
      <c r="F88" s="88"/>
      <c r="G88" s="87">
        <f>12*H88</f>
        <v>20.64</v>
      </c>
      <c r="H88" s="87">
        <v>1.72</v>
      </c>
      <c r="I88" s="28">
        <f>4524.3-917.8</f>
        <v>3606.5</v>
      </c>
      <c r="K88" s="64"/>
    </row>
    <row r="89" spans="1:11" s="28" customFormat="1" ht="19.5" thickBot="1">
      <c r="A89" s="60" t="s">
        <v>86</v>
      </c>
      <c r="B89" s="38"/>
      <c r="C89" s="44"/>
      <c r="D89" s="87">
        <v>730037.41</v>
      </c>
      <c r="E89" s="87">
        <f>E88+E87+E83+E80+E78+E74+E71+E58+E43+E42+E41+E40+E39+E38+E35+E34+E33+E32+E31+E22+E14</f>
        <v>109.67999999999998</v>
      </c>
      <c r="F89" s="87">
        <f>F88+F87+F83+F80+F78+F74+F71+F58+F43+F42+F41+F40+F39+F38+F35+F34+F33+F32+F31+F22+F14</f>
        <v>0</v>
      </c>
      <c r="G89" s="87">
        <f>G88+G87+G83+G80+G78+G74+G71+G58+G43+G42+G41+G40+G39+G38+G35+G34+G33+G32+G31+G22+G14</f>
        <v>165.54622814579048</v>
      </c>
      <c r="H89" s="87">
        <v>13.8</v>
      </c>
      <c r="I89" s="28">
        <v>4524.3</v>
      </c>
      <c r="K89" s="64"/>
    </row>
    <row r="90" spans="1:11" s="28" customFormat="1" ht="18.75" hidden="1">
      <c r="A90" s="45"/>
      <c r="B90" s="36"/>
      <c r="C90" s="46"/>
      <c r="D90" s="89"/>
      <c r="E90" s="89"/>
      <c r="F90" s="90"/>
      <c r="G90" s="89"/>
      <c r="H90" s="91"/>
      <c r="I90" s="28">
        <v>4524.3</v>
      </c>
      <c r="K90" s="64"/>
    </row>
    <row r="91" spans="1:11" s="28" customFormat="1" ht="18.75">
      <c r="A91" s="18"/>
      <c r="B91" s="70"/>
      <c r="C91" s="71"/>
      <c r="D91" s="92"/>
      <c r="E91" s="92"/>
      <c r="F91" s="92"/>
      <c r="G91" s="92"/>
      <c r="H91" s="92"/>
      <c r="K91" s="64"/>
    </row>
    <row r="92" spans="4:11" s="5" customFormat="1" ht="15">
      <c r="D92" s="93"/>
      <c r="E92" s="93"/>
      <c r="F92" s="93"/>
      <c r="G92" s="93"/>
      <c r="H92" s="93"/>
      <c r="I92" s="28"/>
      <c r="K92" s="68"/>
    </row>
    <row r="93" spans="4:11" s="5" customFormat="1" ht="15.75" thickBot="1">
      <c r="D93" s="93"/>
      <c r="E93" s="93"/>
      <c r="F93" s="93"/>
      <c r="G93" s="93"/>
      <c r="H93" s="93"/>
      <c r="I93" s="28"/>
      <c r="K93" s="68"/>
    </row>
    <row r="94" spans="1:11" s="28" customFormat="1" ht="18.75">
      <c r="A94" s="47" t="s">
        <v>84</v>
      </c>
      <c r="B94" s="48"/>
      <c r="C94" s="20">
        <f>F94*12</f>
        <v>0</v>
      </c>
      <c r="D94" s="94">
        <f>D95+D96+D97+D98+D99+D100+D101+D102+D103+D104+D105+D106+D107+D108</f>
        <v>242090.43000000002</v>
      </c>
      <c r="E94" s="94">
        <f>E95+E96+E97+E98+E99+E100+E101+E102+E103+E104+E105+E106+E107+E108</f>
        <v>0</v>
      </c>
      <c r="F94" s="94">
        <f>F95+F96+F97+F98+F99+F100+F101+F102+F103+F104+F105+F106+F107+F108</f>
        <v>0</v>
      </c>
      <c r="G94" s="94">
        <f>G95+G96+G97+G98+G99+G100+G101+G102+G103+G104+G105+G106+G107+G108</f>
        <v>53.50892513759034</v>
      </c>
      <c r="H94" s="94">
        <f>H95+H96+H97+H98+H99+H100+H101+H102+H103+H104+H105+H106+H107+H108</f>
        <v>4.464979960067487</v>
      </c>
      <c r="I94" s="28">
        <v>4524.3</v>
      </c>
      <c r="K94" s="64"/>
    </row>
    <row r="95" spans="1:11" s="51" customFormat="1" ht="15">
      <c r="A95" s="49" t="s">
        <v>101</v>
      </c>
      <c r="B95" s="50"/>
      <c r="C95" s="17"/>
      <c r="D95" s="95">
        <v>40967.54</v>
      </c>
      <c r="E95" s="95"/>
      <c r="F95" s="95"/>
      <c r="G95" s="95">
        <f>D95/I95</f>
        <v>9.055000773600336</v>
      </c>
      <c r="H95" s="96">
        <f>G95/12</f>
        <v>0.7545833978000279</v>
      </c>
      <c r="I95" s="28">
        <v>4524.3</v>
      </c>
      <c r="K95" s="66"/>
    </row>
    <row r="96" spans="1:11" s="51" customFormat="1" ht="15">
      <c r="A96" s="49" t="s">
        <v>131</v>
      </c>
      <c r="B96" s="50"/>
      <c r="C96" s="17"/>
      <c r="D96" s="95">
        <v>3106.74</v>
      </c>
      <c r="E96" s="95"/>
      <c r="F96" s="95"/>
      <c r="G96" s="95">
        <f aca="true" t="shared" si="2" ref="G96:G108">D96/I96</f>
        <v>0.6866786022147072</v>
      </c>
      <c r="H96" s="96">
        <f aca="true" t="shared" si="3" ref="H96:H108">G96/12</f>
        <v>0.057223216851225604</v>
      </c>
      <c r="I96" s="28">
        <v>4524.3</v>
      </c>
      <c r="K96" s="66"/>
    </row>
    <row r="97" spans="1:11" s="51" customFormat="1" ht="15">
      <c r="A97" s="49" t="s">
        <v>105</v>
      </c>
      <c r="B97" s="50"/>
      <c r="C97" s="17"/>
      <c r="D97" s="95">
        <v>7801.54</v>
      </c>
      <c r="E97" s="95"/>
      <c r="F97" s="95"/>
      <c r="G97" s="95">
        <f t="shared" si="2"/>
        <v>1.7243639900095042</v>
      </c>
      <c r="H97" s="96">
        <f t="shared" si="3"/>
        <v>0.14369699916745868</v>
      </c>
      <c r="I97" s="28">
        <v>4524.3</v>
      </c>
      <c r="K97" s="66"/>
    </row>
    <row r="98" spans="1:11" s="51" customFormat="1" ht="15">
      <c r="A98" s="49" t="s">
        <v>106</v>
      </c>
      <c r="B98" s="50"/>
      <c r="C98" s="17"/>
      <c r="D98" s="95">
        <v>4447.96</v>
      </c>
      <c r="E98" s="95"/>
      <c r="F98" s="95"/>
      <c r="G98" s="95">
        <f t="shared" si="2"/>
        <v>0.9831266715292973</v>
      </c>
      <c r="H98" s="96">
        <f t="shared" si="3"/>
        <v>0.08192722262744144</v>
      </c>
      <c r="I98" s="28">
        <v>4524.3</v>
      </c>
      <c r="K98" s="66"/>
    </row>
    <row r="99" spans="1:11" s="51" customFormat="1" ht="15">
      <c r="A99" s="49" t="s">
        <v>107</v>
      </c>
      <c r="B99" s="50"/>
      <c r="C99" s="17"/>
      <c r="D99" s="95">
        <v>39665.71</v>
      </c>
      <c r="E99" s="95"/>
      <c r="F99" s="95"/>
      <c r="G99" s="95">
        <f t="shared" si="2"/>
        <v>8.767259023495347</v>
      </c>
      <c r="H99" s="96">
        <f t="shared" si="3"/>
        <v>0.7306049186246123</v>
      </c>
      <c r="I99" s="28">
        <v>4524.3</v>
      </c>
      <c r="K99" s="66"/>
    </row>
    <row r="100" spans="1:11" s="51" customFormat="1" ht="15">
      <c r="A100" s="49" t="s">
        <v>108</v>
      </c>
      <c r="B100" s="50"/>
      <c r="C100" s="17"/>
      <c r="D100" s="95">
        <v>9595.11</v>
      </c>
      <c r="E100" s="95"/>
      <c r="F100" s="95"/>
      <c r="G100" s="95">
        <f t="shared" si="2"/>
        <v>2.120794377030701</v>
      </c>
      <c r="H100" s="96">
        <f t="shared" si="3"/>
        <v>0.17673286475255842</v>
      </c>
      <c r="I100" s="28">
        <v>4524.3</v>
      </c>
      <c r="K100" s="66"/>
    </row>
    <row r="101" spans="1:11" s="51" customFormat="1" ht="25.5">
      <c r="A101" s="49" t="s">
        <v>109</v>
      </c>
      <c r="B101" s="50"/>
      <c r="C101" s="17"/>
      <c r="D101" s="95">
        <v>16942.06</v>
      </c>
      <c r="E101" s="95"/>
      <c r="F101" s="95"/>
      <c r="G101" s="95">
        <f t="shared" si="2"/>
        <v>3.744680945118582</v>
      </c>
      <c r="H101" s="96">
        <f t="shared" si="3"/>
        <v>0.3120567454265485</v>
      </c>
      <c r="I101" s="28">
        <v>4524.3</v>
      </c>
      <c r="K101" s="66"/>
    </row>
    <row r="102" spans="1:11" s="51" customFormat="1" ht="15">
      <c r="A102" s="49" t="s">
        <v>111</v>
      </c>
      <c r="B102" s="50"/>
      <c r="C102" s="17"/>
      <c r="D102" s="95">
        <v>11157.72</v>
      </c>
      <c r="E102" s="95"/>
      <c r="F102" s="95"/>
      <c r="G102" s="95">
        <f t="shared" si="2"/>
        <v>2.466175983024998</v>
      </c>
      <c r="H102" s="96">
        <f t="shared" si="3"/>
        <v>0.20551466525208317</v>
      </c>
      <c r="I102" s="28">
        <v>4524.3</v>
      </c>
      <c r="K102" s="66"/>
    </row>
    <row r="103" spans="1:11" s="51" customFormat="1" ht="15">
      <c r="A103" s="49" t="s">
        <v>110</v>
      </c>
      <c r="B103" s="50"/>
      <c r="C103" s="17"/>
      <c r="D103" s="95">
        <v>31805.54</v>
      </c>
      <c r="E103" s="95"/>
      <c r="F103" s="95"/>
      <c r="G103" s="95">
        <f t="shared" si="2"/>
        <v>7.0299361227151165</v>
      </c>
      <c r="H103" s="96">
        <f t="shared" si="3"/>
        <v>0.5858280102262597</v>
      </c>
      <c r="I103" s="28">
        <v>4524.3</v>
      </c>
      <c r="K103" s="66"/>
    </row>
    <row r="104" spans="1:11" s="51" customFormat="1" ht="27" customHeight="1">
      <c r="A104" s="49" t="s">
        <v>112</v>
      </c>
      <c r="B104" s="50"/>
      <c r="C104" s="17"/>
      <c r="D104" s="95">
        <v>48532.1</v>
      </c>
      <c r="E104" s="95"/>
      <c r="F104" s="95"/>
      <c r="G104" s="95">
        <f t="shared" si="2"/>
        <v>10.726985390005083</v>
      </c>
      <c r="H104" s="96">
        <f t="shared" si="3"/>
        <v>0.8939154491670903</v>
      </c>
      <c r="I104" s="28">
        <v>4524.3</v>
      </c>
      <c r="K104" s="66"/>
    </row>
    <row r="105" spans="1:11" s="51" customFormat="1" ht="20.25" customHeight="1">
      <c r="A105" s="49" t="s">
        <v>114</v>
      </c>
      <c r="B105" s="50"/>
      <c r="C105" s="17"/>
      <c r="D105" s="95">
        <v>8874.42</v>
      </c>
      <c r="E105" s="95"/>
      <c r="F105" s="95"/>
      <c r="G105" s="95">
        <f t="shared" si="2"/>
        <v>1.961501226709104</v>
      </c>
      <c r="H105" s="96">
        <f t="shared" si="3"/>
        <v>0.163458435559092</v>
      </c>
      <c r="I105" s="28">
        <v>4524.3</v>
      </c>
      <c r="K105" s="66"/>
    </row>
    <row r="106" spans="1:11" s="51" customFormat="1" ht="21" customHeight="1">
      <c r="A106" s="49" t="s">
        <v>115</v>
      </c>
      <c r="B106" s="50"/>
      <c r="C106" s="17"/>
      <c r="D106" s="95">
        <v>1202.97</v>
      </c>
      <c r="E106" s="95"/>
      <c r="F106" s="95"/>
      <c r="G106" s="95">
        <f t="shared" si="2"/>
        <v>0.2658908560440289</v>
      </c>
      <c r="H106" s="96">
        <f t="shared" si="3"/>
        <v>0.02215757133700241</v>
      </c>
      <c r="I106" s="28">
        <v>4524.3</v>
      </c>
      <c r="K106" s="66"/>
    </row>
    <row r="107" spans="1:11" s="51" customFormat="1" ht="30.75" customHeight="1">
      <c r="A107" s="49" t="s">
        <v>116</v>
      </c>
      <c r="B107" s="50"/>
      <c r="C107" s="17"/>
      <c r="D107" s="95">
        <v>16509.92</v>
      </c>
      <c r="E107" s="97"/>
      <c r="F107" s="97"/>
      <c r="G107" s="95">
        <f t="shared" si="2"/>
        <v>3.649165616780496</v>
      </c>
      <c r="H107" s="96">
        <v>0.31</v>
      </c>
      <c r="I107" s="28">
        <v>4524.3</v>
      </c>
      <c r="K107" s="66"/>
    </row>
    <row r="108" spans="1:11" s="51" customFormat="1" ht="27" customHeight="1">
      <c r="A108" s="49" t="s">
        <v>117</v>
      </c>
      <c r="B108" s="50"/>
      <c r="C108" s="17"/>
      <c r="D108" s="95">
        <v>1481.1</v>
      </c>
      <c r="E108" s="97"/>
      <c r="F108" s="97"/>
      <c r="G108" s="95">
        <f t="shared" si="2"/>
        <v>0.32736555931304284</v>
      </c>
      <c r="H108" s="96">
        <f t="shared" si="3"/>
        <v>0.027280463276086905</v>
      </c>
      <c r="I108" s="28">
        <v>4524.3</v>
      </c>
      <c r="K108" s="66"/>
    </row>
    <row r="109" spans="1:11" s="53" customFormat="1" ht="20.25" hidden="1" thickBot="1">
      <c r="A109" s="69" t="s">
        <v>30</v>
      </c>
      <c r="B109" s="75" t="s">
        <v>12</v>
      </c>
      <c r="C109" s="75" t="s">
        <v>31</v>
      </c>
      <c r="D109" s="76"/>
      <c r="E109" s="52" t="s">
        <v>31</v>
      </c>
      <c r="F109" s="9"/>
      <c r="G109" s="52" t="s">
        <v>31</v>
      </c>
      <c r="H109" s="9"/>
      <c r="I109" s="28">
        <v>4524.28</v>
      </c>
      <c r="K109" s="67"/>
    </row>
    <row r="110" spans="1:11" s="53" customFormat="1" ht="20.25" thickBot="1">
      <c r="A110" s="18"/>
      <c r="B110" s="19"/>
      <c r="C110" s="19"/>
      <c r="D110" s="19"/>
      <c r="E110" s="19"/>
      <c r="F110" s="19"/>
      <c r="G110" s="19"/>
      <c r="H110" s="19"/>
      <c r="I110" s="28"/>
      <c r="K110" s="67"/>
    </row>
    <row r="111" spans="1:11" s="53" customFormat="1" ht="19.5">
      <c r="A111" s="54" t="s">
        <v>85</v>
      </c>
      <c r="B111" s="48"/>
      <c r="C111" s="20"/>
      <c r="D111" s="21">
        <f>D89+D94</f>
        <v>972127.8400000001</v>
      </c>
      <c r="E111" s="21">
        <f>E89+E94</f>
        <v>109.67999999999998</v>
      </c>
      <c r="F111" s="21">
        <f>F89+F94</f>
        <v>0</v>
      </c>
      <c r="G111" s="21">
        <f>G89+G94</f>
        <v>219.05515328338083</v>
      </c>
      <c r="H111" s="21">
        <f>H89+H94</f>
        <v>18.26497996006749</v>
      </c>
      <c r="I111" s="28"/>
      <c r="K111" s="67"/>
    </row>
    <row r="112" spans="1:11" s="53" customFormat="1" ht="19.5">
      <c r="A112" s="18"/>
      <c r="B112" s="19"/>
      <c r="C112" s="19"/>
      <c r="D112" s="19"/>
      <c r="E112" s="19"/>
      <c r="F112" s="19"/>
      <c r="G112" s="19"/>
      <c r="H112" s="19"/>
      <c r="K112" s="67"/>
    </row>
    <row r="113" spans="1:11" s="53" customFormat="1" ht="37.5">
      <c r="A113" s="102" t="s">
        <v>132</v>
      </c>
      <c r="B113" s="103"/>
      <c r="C113" s="103"/>
      <c r="D113" s="103">
        <v>30000</v>
      </c>
      <c r="E113" s="103"/>
      <c r="F113" s="103"/>
      <c r="G113" s="104">
        <f>D113/I113</f>
        <v>6.6308600225449235</v>
      </c>
      <c r="H113" s="104">
        <f>G113/12</f>
        <v>0.5525716685454103</v>
      </c>
      <c r="I113" s="53">
        <v>4524.3</v>
      </c>
      <c r="K113" s="67"/>
    </row>
    <row r="114" spans="1:11" s="53" customFormat="1" ht="19.5">
      <c r="A114" s="18"/>
      <c r="B114" s="19"/>
      <c r="C114" s="19"/>
      <c r="D114" s="19"/>
      <c r="E114" s="19"/>
      <c r="F114" s="19"/>
      <c r="G114" s="19"/>
      <c r="H114" s="19"/>
      <c r="K114" s="67"/>
    </row>
    <row r="115" spans="1:11" s="53" customFormat="1" ht="20.25" thickBot="1">
      <c r="A115" s="18"/>
      <c r="B115" s="19"/>
      <c r="C115" s="19"/>
      <c r="D115" s="19"/>
      <c r="E115" s="19"/>
      <c r="F115" s="19"/>
      <c r="G115" s="19"/>
      <c r="H115" s="19"/>
      <c r="K115" s="67"/>
    </row>
    <row r="116" spans="1:11" s="28" customFormat="1" ht="18.75">
      <c r="A116" s="54" t="s">
        <v>85</v>
      </c>
      <c r="B116" s="48"/>
      <c r="C116" s="20"/>
      <c r="D116" s="21">
        <f>D111-D113</f>
        <v>942127.8400000001</v>
      </c>
      <c r="E116" s="21">
        <f>E111-E113</f>
        <v>109.67999999999998</v>
      </c>
      <c r="F116" s="21">
        <f>F111-F113</f>
        <v>0</v>
      </c>
      <c r="G116" s="21">
        <f>G111-G113</f>
        <v>212.4242932608359</v>
      </c>
      <c r="H116" s="21">
        <f>H111-H113</f>
        <v>17.712408291522078</v>
      </c>
      <c r="K116" s="64"/>
    </row>
    <row r="117" spans="1:11" s="5" customFormat="1" ht="12.75">
      <c r="A117" s="55"/>
      <c r="K117" s="68"/>
    </row>
    <row r="118" spans="1:11" s="5" customFormat="1" ht="12.75">
      <c r="A118" s="55"/>
      <c r="K118" s="68"/>
    </row>
    <row r="119" spans="1:11" s="53" customFormat="1" ht="19.5">
      <c r="A119" s="56"/>
      <c r="B119" s="57"/>
      <c r="C119" s="6"/>
      <c r="D119" s="6"/>
      <c r="E119" s="6"/>
      <c r="F119" s="6"/>
      <c r="G119" s="6"/>
      <c r="H119" s="6"/>
      <c r="K119" s="67"/>
    </row>
    <row r="120" spans="1:11" s="5" customFormat="1" ht="14.25">
      <c r="A120" s="121" t="s">
        <v>32</v>
      </c>
      <c r="B120" s="121"/>
      <c r="C120" s="121"/>
      <c r="D120" s="121"/>
      <c r="E120" s="121"/>
      <c r="F120" s="121"/>
      <c r="K120" s="68"/>
    </row>
    <row r="121" s="5" customFormat="1" ht="12.75">
      <c r="K121" s="68"/>
    </row>
    <row r="122" spans="1:11" s="5" customFormat="1" ht="12.75">
      <c r="A122" s="55" t="s">
        <v>33</v>
      </c>
      <c r="K122" s="68"/>
    </row>
    <row r="123" s="5" customFormat="1" ht="12.75">
      <c r="K123" s="68"/>
    </row>
    <row r="124" s="5" customFormat="1" ht="12.75">
      <c r="K124" s="68"/>
    </row>
    <row r="125" s="5" customFormat="1" ht="12.75">
      <c r="K125" s="68"/>
    </row>
    <row r="126" s="5" customFormat="1" ht="12.75">
      <c r="K126" s="68"/>
    </row>
    <row r="127" s="5" customFormat="1" ht="12.75">
      <c r="K127" s="68"/>
    </row>
    <row r="128" s="5" customFormat="1" ht="12.75">
      <c r="K128" s="68"/>
    </row>
    <row r="129" s="5" customFormat="1" ht="12.75">
      <c r="K129" s="68"/>
    </row>
    <row r="130" s="5" customFormat="1" ht="12.75">
      <c r="K130" s="68"/>
    </row>
    <row r="131" s="5" customFormat="1" ht="12.75">
      <c r="K131" s="68"/>
    </row>
    <row r="132" s="5" customFormat="1" ht="12.75">
      <c r="K132" s="68"/>
    </row>
    <row r="133" s="5" customFormat="1" ht="12.75">
      <c r="K133" s="68"/>
    </row>
    <row r="134" s="5" customFormat="1" ht="12.75">
      <c r="K134" s="68"/>
    </row>
    <row r="135" s="5" customFormat="1" ht="12.75">
      <c r="K135" s="68"/>
    </row>
    <row r="136" s="5" customFormat="1" ht="12.75">
      <c r="K136" s="68"/>
    </row>
    <row r="137" s="5" customFormat="1" ht="12.75">
      <c r="K137" s="68"/>
    </row>
    <row r="138" s="5" customFormat="1" ht="12.75">
      <c r="K138" s="68"/>
    </row>
    <row r="139" s="5" customFormat="1" ht="12.75">
      <c r="K139" s="68"/>
    </row>
    <row r="140" s="5" customFormat="1" ht="12.75">
      <c r="K140" s="68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20:F120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2014-05-21T05:26:26Z</cp:lastPrinted>
  <dcterms:created xsi:type="dcterms:W3CDTF">2010-04-02T14:46:04Z</dcterms:created>
  <dcterms:modified xsi:type="dcterms:W3CDTF">2014-07-22T05:17:34Z</dcterms:modified>
  <cp:category/>
  <cp:version/>
  <cp:contentType/>
  <cp:contentStatus/>
</cp:coreProperties>
</file>