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40" windowWidth="15480" windowHeight="11505" firstSheet="1" activeTab="1"/>
  </bookViews>
  <sheets>
    <sheet name="проект1 (с переносом)" sheetId="2" r:id="rId1"/>
    <sheet name="по голосованию" sheetId="6" r:id="rId2"/>
  </sheets>
  <definedNames>
    <definedName name="_xlnm.Print_Area" localSheetId="1">'по голосованию'!$A$1:$H$112</definedName>
    <definedName name="_xlnm.Print_Area" localSheetId="0">'проект1 (с переносом)'!$A$1:$H$146</definedName>
  </definedNames>
  <calcPr calcId="145621" fullPrecision="0"/>
</workbook>
</file>

<file path=xl/calcChain.xml><?xml version="1.0" encoding="utf-8"?>
<calcChain xmlns="http://schemas.openxmlformats.org/spreadsheetml/2006/main">
  <c r="E95" i="6" l="1"/>
  <c r="F95" i="6"/>
  <c r="G95" i="6"/>
  <c r="H95" i="6"/>
  <c r="D95" i="6"/>
  <c r="H16" i="6"/>
  <c r="H89" i="6"/>
  <c r="G103" i="6" l="1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C95" i="6"/>
  <c r="F92" i="6"/>
  <c r="F106" i="6" s="1"/>
  <c r="G91" i="6"/>
  <c r="D91" i="6"/>
  <c r="G89" i="6"/>
  <c r="E89" i="6"/>
  <c r="C89" i="6"/>
  <c r="D87" i="6"/>
  <c r="G87" i="6" s="1"/>
  <c r="H87" i="6" s="1"/>
  <c r="G86" i="6"/>
  <c r="H86" i="6" s="1"/>
  <c r="G84" i="6"/>
  <c r="H84" i="6" s="1"/>
  <c r="G83" i="6"/>
  <c r="D83" i="6"/>
  <c r="G82" i="6"/>
  <c r="D82" i="6"/>
  <c r="G81" i="6"/>
  <c r="D81" i="6"/>
  <c r="G80" i="6"/>
  <c r="D80" i="6"/>
  <c r="G79" i="6"/>
  <c r="D79" i="6"/>
  <c r="G76" i="6"/>
  <c r="D76" i="6"/>
  <c r="D75" i="6"/>
  <c r="G75" i="6" s="1"/>
  <c r="H75" i="6" s="1"/>
  <c r="G74" i="6"/>
  <c r="D74" i="6"/>
  <c r="D72" i="6"/>
  <c r="G72" i="6" s="1"/>
  <c r="H72" i="6" s="1"/>
  <c r="G71" i="6"/>
  <c r="D62" i="6"/>
  <c r="G62" i="6" s="1"/>
  <c r="H62" i="6" s="1"/>
  <c r="E56" i="6"/>
  <c r="C56" i="6"/>
  <c r="D55" i="6"/>
  <c r="E53" i="6"/>
  <c r="C53" i="6"/>
  <c r="E52" i="6"/>
  <c r="C52" i="6"/>
  <c r="E51" i="6"/>
  <c r="C51" i="6"/>
  <c r="E50" i="6"/>
  <c r="C50" i="6"/>
  <c r="E48" i="6"/>
  <c r="C48" i="6"/>
  <c r="D45" i="6"/>
  <c r="G45" i="6" s="1"/>
  <c r="H45" i="6" s="1"/>
  <c r="G44" i="6"/>
  <c r="E44" i="6"/>
  <c r="D44" i="6"/>
  <c r="C44" i="6"/>
  <c r="G43" i="6"/>
  <c r="E43" i="6"/>
  <c r="D43" i="6"/>
  <c r="C43" i="6"/>
  <c r="G42" i="6"/>
  <c r="E42" i="6"/>
  <c r="D42" i="6"/>
  <c r="C42" i="6"/>
  <c r="G41" i="6"/>
  <c r="E41" i="6"/>
  <c r="D41" i="6"/>
  <c r="C41" i="6"/>
  <c r="G40" i="6"/>
  <c r="H40" i="6" s="1"/>
  <c r="G37" i="6"/>
  <c r="H37" i="6" s="1"/>
  <c r="G36" i="6"/>
  <c r="H36" i="6" s="1"/>
  <c r="G35" i="6"/>
  <c r="H35" i="6" s="1"/>
  <c r="G34" i="6"/>
  <c r="E34" i="6"/>
  <c r="D34" i="6"/>
  <c r="C34" i="6"/>
  <c r="G33" i="6"/>
  <c r="E33" i="6"/>
  <c r="D33" i="6"/>
  <c r="C33" i="6"/>
  <c r="G24" i="6"/>
  <c r="E24" i="6"/>
  <c r="D24" i="6"/>
  <c r="C24" i="6"/>
  <c r="G16" i="6"/>
  <c r="E16" i="6"/>
  <c r="D16" i="6"/>
  <c r="C16" i="6"/>
  <c r="E92" i="6" l="1"/>
  <c r="E106" i="6" s="1"/>
  <c r="D92" i="6"/>
  <c r="D106" i="6" s="1"/>
  <c r="H92" i="6"/>
  <c r="H106" i="6" s="1"/>
  <c r="G92" i="6"/>
  <c r="G106" i="6" s="1"/>
  <c r="E106" i="2" l="1"/>
  <c r="F106" i="2"/>
  <c r="D106" i="2"/>
  <c r="G135" i="2"/>
  <c r="H135" i="2"/>
  <c r="D46" i="2" l="1"/>
  <c r="G46" i="2" s="1"/>
  <c r="H46" i="2" s="1"/>
  <c r="D63" i="2"/>
  <c r="G63" i="2" s="1"/>
  <c r="H63" i="2" s="1"/>
  <c r="G138" i="2"/>
  <c r="H138" i="2" s="1"/>
  <c r="G137" i="2"/>
  <c r="H137" i="2" s="1"/>
  <c r="G136" i="2"/>
  <c r="H136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C106" i="2"/>
  <c r="F103" i="2"/>
  <c r="F140" i="2" s="1"/>
  <c r="G102" i="2"/>
  <c r="D102" i="2"/>
  <c r="G100" i="2"/>
  <c r="E100" i="2"/>
  <c r="D100" i="2"/>
  <c r="C100" i="2"/>
  <c r="D95" i="2"/>
  <c r="G95" i="2" s="1"/>
  <c r="H95" i="2" s="1"/>
  <c r="E94" i="2"/>
  <c r="D94" i="2"/>
  <c r="C94" i="2"/>
  <c r="D92" i="2"/>
  <c r="G92" i="2" s="1"/>
  <c r="H92" i="2" s="1"/>
  <c r="D89" i="2"/>
  <c r="G89" i="2" s="1"/>
  <c r="H89" i="2" s="1"/>
  <c r="G88" i="2"/>
  <c r="D88" i="2"/>
  <c r="G87" i="2"/>
  <c r="D87" i="2"/>
  <c r="G86" i="2"/>
  <c r="D86" i="2"/>
  <c r="G85" i="2"/>
  <c r="D85" i="2"/>
  <c r="G84" i="2"/>
  <c r="D84" i="2"/>
  <c r="G81" i="2"/>
  <c r="D81" i="2"/>
  <c r="D80" i="2" s="1"/>
  <c r="G80" i="2" s="1"/>
  <c r="H80" i="2" s="1"/>
  <c r="G79" i="2"/>
  <c r="D79" i="2" s="1"/>
  <c r="D76" i="2" s="1"/>
  <c r="G76" i="2" s="1"/>
  <c r="H76" i="2" s="1"/>
  <c r="G75" i="2"/>
  <c r="E57" i="2"/>
  <c r="C57" i="2"/>
  <c r="E54" i="2"/>
  <c r="C54" i="2"/>
  <c r="E53" i="2"/>
  <c r="C53" i="2"/>
  <c r="E52" i="2"/>
  <c r="C52" i="2"/>
  <c r="E51" i="2"/>
  <c r="C51" i="2"/>
  <c r="E49" i="2"/>
  <c r="C49" i="2"/>
  <c r="G45" i="2"/>
  <c r="E45" i="2"/>
  <c r="D45" i="2"/>
  <c r="C45" i="2"/>
  <c r="G44" i="2"/>
  <c r="E44" i="2"/>
  <c r="D44" i="2"/>
  <c r="C44" i="2"/>
  <c r="G43" i="2"/>
  <c r="E43" i="2"/>
  <c r="D43" i="2"/>
  <c r="C43" i="2"/>
  <c r="G42" i="2"/>
  <c r="E42" i="2"/>
  <c r="D42" i="2"/>
  <c r="C42" i="2"/>
  <c r="G41" i="2"/>
  <c r="H41" i="2" s="1"/>
  <c r="G38" i="2"/>
  <c r="H38" i="2" s="1"/>
  <c r="G37" i="2"/>
  <c r="H37" i="2" s="1"/>
  <c r="G36" i="2"/>
  <c r="H36" i="2" s="1"/>
  <c r="G35" i="2"/>
  <c r="E35" i="2"/>
  <c r="D35" i="2"/>
  <c r="C35" i="2"/>
  <c r="G34" i="2"/>
  <c r="E34" i="2"/>
  <c r="D34" i="2"/>
  <c r="C34" i="2"/>
  <c r="G25" i="2"/>
  <c r="E25" i="2"/>
  <c r="D25" i="2"/>
  <c r="C25" i="2"/>
  <c r="G16" i="2"/>
  <c r="E16" i="2"/>
  <c r="D16" i="2"/>
  <c r="C16" i="2"/>
  <c r="H107" i="2" l="1"/>
  <c r="H106" i="2" s="1"/>
  <c r="G106" i="2"/>
  <c r="E103" i="2"/>
  <c r="E140" i="2" s="1"/>
  <c r="D103" i="2"/>
  <c r="D140" i="2" s="1"/>
  <c r="H103" i="2"/>
  <c r="G103" i="2"/>
  <c r="H140" i="2" l="1"/>
  <c r="G140" i="2"/>
  <c r="H38" i="6"/>
  <c r="H39" i="6"/>
  <c r="H40" i="2"/>
  <c r="D39" i="6"/>
  <c r="G39" i="6"/>
  <c r="D38" i="6"/>
  <c r="G38" i="6"/>
  <c r="D40" i="2"/>
  <c r="G40" i="2"/>
  <c r="H39" i="2"/>
  <c r="G39" i="2"/>
  <c r="D39" i="2"/>
</calcChain>
</file>

<file path=xl/sharedStrings.xml><?xml version="1.0" encoding="utf-8"?>
<sst xmlns="http://schemas.openxmlformats.org/spreadsheetml/2006/main" count="373" uniqueCount="153">
  <si>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</si>
  <si>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</si>
  <si>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</si>
  <si>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</si>
  <si>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Проект</t>
  </si>
  <si>
    <t>Перечень работ и услуг по содержанию и ремонту общего имущества в многоквартирном доме</t>
  </si>
  <si>
    <t>по адресу: ул. Набережная, д.30 (S дома=3854,9м2; S земли=4118,06м2)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</si>
  <si>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</si>
  <si>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</si>
  <si>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</si>
  <si>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</si>
  <si>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</si>
  <si>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</si>
  <si>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</si>
  <si>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</si>
  <si>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</si>
  <si>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</si>
  <si>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</si>
  <si>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</si>
  <si>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</si>
  <si>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</si>
  <si>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</si>
  <si>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</si>
  <si>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</si>
  <si>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</si>
  <si>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</si>
  <si>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</si>
  <si>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</si>
  <si>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</si>
  <si>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</si>
  <si>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</si>
  <si>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</si>
  <si>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</si>
  <si>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</si>
  <si>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</si>
  <si>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</si>
  <si>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</si>
  <si>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</si>
  <si>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</si>
  <si>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</si>
  <si>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</si>
  <si>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</si>
  <si>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</si>
  <si>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</si>
  <si>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</si>
  <si>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</si>
  <si>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</si>
  <si>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</si>
  <si>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</si>
  <si>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</si>
  <si>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</si>
  <si>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</si>
  <si>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</si>
  <si>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</si>
  <si>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</si>
  <si>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</si>
  <si>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</si>
  <si>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</si>
  <si>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</si>
  <si>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</si>
  <si>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</si>
  <si>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</si>
  <si>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</si>
  <si>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</si>
  <si>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</si>
  <si>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</si>
  <si>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</si>
  <si>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</si>
  <si>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</si>
  <si>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</si>
  <si>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</si>
  <si>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насоса гвс / резерв /</t>
  </si>
  <si>
    <t>проверка работы регулятора температуры на бойлере</t>
  </si>
  <si>
    <t>установка КИП на бойлер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</si>
  <si>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</si>
  <si>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</si>
  <si>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</si>
  <si>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</si>
  <si>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</si>
  <si>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</si>
  <si>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</si>
  <si>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</si>
  <si>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</si>
  <si>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</si>
  <si>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</si>
  <si>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</si>
  <si>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</si>
  <si>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</si>
  <si>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</si>
  <si>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</si>
  <si>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</si>
  <si>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</si>
  <si>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</si>
  <si>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козырьков подъездов от снега и наледи</t>
  </si>
  <si>
    <t>Работы заявочного характера</t>
  </si>
  <si>
    <t>Погашение задолженности прошлых периодов</t>
  </si>
  <si>
    <t>по состоянию на 1.05.2012г.</t>
  </si>
  <si>
    <t>Сбор, вывоз и утилизация ТБО*, руб /м2</t>
  </si>
  <si>
    <t>Итого :</t>
  </si>
  <si>
    <t>Дополнительные работы  по текущему ремонту, в т.ч.:</t>
  </si>
  <si>
    <t>Ремонт межпанельных швов  50 п.м</t>
  </si>
  <si>
    <t>Ремонт приямков между 7-8 подъездом</t>
  </si>
  <si>
    <t>Устройство поручней 7-8 подъезд</t>
  </si>
  <si>
    <t>Ремонт крылец 7,8 подъезды</t>
  </si>
  <si>
    <t>Установка датчиков движения в тамбурах - 8 шт.</t>
  </si>
  <si>
    <t>установка датчиков движения на этажных площадках - 40 шт.</t>
  </si>
  <si>
    <t>ремонт освещения в подвале</t>
  </si>
  <si>
    <t>окраска газопровода</t>
  </si>
  <si>
    <t>Энергоаудит</t>
  </si>
  <si>
    <t>Установка электронного регулятора температуры на ВВП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</si>
  <si>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</si>
  <si>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</si>
  <si>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на 2014-2015гг.</t>
  </si>
  <si>
    <t>Итого:</t>
  </si>
  <si>
    <t>заполнение электронных паспортов</t>
  </si>
  <si>
    <t>учет работ по капремонту</t>
  </si>
  <si>
    <t>Обслуживание общедомовых приборов учета теплоэнергии</t>
  </si>
  <si>
    <t>гидравлическое испытание элеваторного узла и запорной арматуры</t>
  </si>
  <si>
    <t>1 раз в 3 года</t>
  </si>
  <si>
    <t>очистка водоприемных воронок</t>
  </si>
  <si>
    <t>замена  КИП термометры 1 шт.</t>
  </si>
  <si>
    <t>ремонт отмостки 98 м2</t>
  </si>
  <si>
    <t>ремонт кровли входа в подвал -2шт.</t>
  </si>
  <si>
    <t>ремонт крылец 7шт.</t>
  </si>
  <si>
    <t>ремонт входа в подвал у 8-го подъезда</t>
  </si>
  <si>
    <t>изготовление и установка металл.двери на входе в подвал №1</t>
  </si>
  <si>
    <t>ремонт кровли 100 м2</t>
  </si>
  <si>
    <t>Смена запорной арматуры (отопление) д.15 мм -22 шт.</t>
  </si>
  <si>
    <t>Смена задвижек ХВС на ВВП  диам.50-1шт., диам.80 - 1 шт.</t>
  </si>
  <si>
    <t>смена задвижки СТС д.100мм-1шт.</t>
  </si>
  <si>
    <t>смена шаровых кранов под промывку д.32мм-1шт.</t>
  </si>
  <si>
    <t>смена задвижек на вводе СТС (д.100мм-1шт.. Д.80мм-1шт.)</t>
  </si>
  <si>
    <t>переврезка РТДО на выход ГВС</t>
  </si>
  <si>
    <t>установка ааровых кранов тепл.узла д.15мм-1шт.</t>
  </si>
  <si>
    <t>смена задвижек ХВС д.80мм-2шт.</t>
  </si>
  <si>
    <t>смена задвижек ГВС д.50мм-1шт.</t>
  </si>
  <si>
    <t>окраска труб/задвижек отопления составом "Корунд"</t>
  </si>
  <si>
    <t>смена задвижек на ВВП д.80мм-3шт.</t>
  </si>
  <si>
    <t>переврезка задвижки перед элеватром д.50мм-1шт.</t>
  </si>
  <si>
    <t>смена трубопровода за элеватором</t>
  </si>
  <si>
    <t>смена секций ВВП д.168мм-7шт.</t>
  </si>
  <si>
    <t>Проект 1</t>
  </si>
  <si>
    <t>( с учетом поверки прибора учета ХВС )</t>
  </si>
  <si>
    <t>ревизия задвижек отопления (диам.80мм-7 шт.)</t>
  </si>
  <si>
    <t>ревизия задвижек  ХВС (диам. 80мм - 1шт.)</t>
  </si>
  <si>
    <t>пылеудаление и дезинфекция вентканалов без пробивки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</si>
  <si>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</si>
  <si>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</si>
  <si>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монтаж кабельных линий  от термосопротивлений до приборов учета тепла системы теплоснабжения и ГВС МКД</t>
  </si>
  <si>
    <t>ремонт входа в подвал между 5-6 подъездами</t>
  </si>
  <si>
    <t>ревизия задвижек отопления (диам.80мм- 5 шт.)</t>
  </si>
  <si>
    <t>смена задвижек на вводе СТС ( Д.80мм-1шт.)</t>
  </si>
  <si>
    <t>смена секций ВВП д.168мм-2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</si>
</sst>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Black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2" fontId="5" fillId="2" borderId="0" xfId="0" applyNumberFormat="1" applyFont="1" applyFill="1"/>
    <xf numFmtId="2" fontId="0" fillId="2" borderId="0" xfId="0" applyNumberForma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4" borderId="17" xfId="0" applyNumberFormat="1" applyFont="1" applyFill="1" applyBorder="1" applyAlignment="1">
      <alignment horizontal="center" vertical="center" wrapText="1"/>
    </xf>
    <xf numFmtId="2" fontId="9" fillId="4" borderId="16" xfId="0" applyNumberFormat="1" applyFont="1" applyFill="1" applyBorder="1" applyAlignment="1">
      <alignment horizontal="center" vertical="center" wrapText="1"/>
    </xf>
    <xf numFmtId="2" fontId="9" fillId="4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2" fontId="9" fillId="4" borderId="2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center" vertical="center" wrapText="1"/>
    </xf>
    <xf numFmtId="2" fontId="12" fillId="4" borderId="2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0" fontId="9" fillId="4" borderId="14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 wrapText="1"/>
    </xf>
    <xf numFmtId="2" fontId="12" fillId="4" borderId="16" xfId="0" applyNumberFormat="1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2" fontId="12" fillId="4" borderId="18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2" fontId="9" fillId="2" borderId="29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9" fillId="2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2" fontId="1" fillId="4" borderId="32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0" fillId="4" borderId="16" xfId="0" applyNumberFormat="1" applyFill="1" applyBorder="1" applyAlignment="1">
      <alignment horizontal="center" vertical="center" wrapText="1"/>
    </xf>
    <xf numFmtId="2" fontId="0" fillId="4" borderId="18" xfId="0" applyNumberForma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2" fontId="0" fillId="4" borderId="33" xfId="0" applyNumberFormat="1" applyFill="1" applyBorder="1" applyAlignment="1">
      <alignment horizontal="center" vertical="center" wrapText="1"/>
    </xf>
    <xf numFmtId="2" fontId="0" fillId="4" borderId="34" xfId="0" applyNumberForma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 vertical="center" wrapText="1"/>
    </xf>
    <xf numFmtId="2" fontId="9" fillId="4" borderId="27" xfId="0" applyNumberFormat="1" applyFont="1" applyFill="1" applyBorder="1" applyAlignment="1">
      <alignment horizontal="center" vertical="center" wrapText="1"/>
    </xf>
    <xf numFmtId="2" fontId="9" fillId="4" borderId="35" xfId="0" applyNumberFormat="1" applyFont="1" applyFill="1" applyBorder="1" applyAlignment="1">
      <alignment horizontal="center" vertical="center" wrapText="1"/>
    </xf>
    <xf numFmtId="2" fontId="9" fillId="4" borderId="29" xfId="0" applyNumberFormat="1" applyFont="1" applyFill="1" applyBorder="1" applyAlignment="1">
      <alignment horizontal="center" vertical="center" wrapText="1"/>
    </xf>
    <xf numFmtId="2" fontId="12" fillId="4" borderId="27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/>
    <xf numFmtId="2" fontId="7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opLeftCell="A108" zoomScale="75" zoomScaleNormal="75" workbookViewId="0">
      <selection sqref="A1:H14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06" customWidth="1"/>
    <col min="5" max="5" width="13.85546875" style="106" hidden="1" customWidth="1"/>
    <col min="6" max="6" width="20.85546875" style="106" hidden="1" customWidth="1"/>
    <col min="7" max="7" width="13.85546875" style="106" customWidth="1"/>
    <col min="8" max="8" width="20.85546875" style="106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</row>
    <row r="2" spans="1:11" ht="12.75" customHeight="1" x14ac:dyDescent="0.3">
      <c r="B2" s="146" t="s">
        <v>1</v>
      </c>
      <c r="C2" s="146"/>
      <c r="D2" s="146"/>
      <c r="E2" s="146"/>
      <c r="F2" s="146"/>
      <c r="G2" s="145"/>
      <c r="H2" s="145"/>
    </row>
    <row r="3" spans="1:11" ht="20.25" customHeight="1" x14ac:dyDescent="0.3">
      <c r="A3" s="3" t="s">
        <v>112</v>
      </c>
      <c r="B3" s="146" t="s">
        <v>2</v>
      </c>
      <c r="C3" s="146"/>
      <c r="D3" s="146"/>
      <c r="E3" s="146"/>
      <c r="F3" s="146"/>
      <c r="G3" s="145"/>
      <c r="H3" s="145"/>
    </row>
    <row r="4" spans="1:11" ht="14.25" customHeight="1" x14ac:dyDescent="0.3">
      <c r="B4" s="146" t="s">
        <v>3</v>
      </c>
      <c r="C4" s="146"/>
      <c r="D4" s="146"/>
      <c r="E4" s="146"/>
      <c r="F4" s="146"/>
      <c r="G4" s="145"/>
      <c r="H4" s="145"/>
    </row>
    <row r="5" spans="1:11" s="4" customFormat="1" ht="39.75" hidden="1" customHeight="1" x14ac:dyDescent="0.25">
      <c r="A5" s="147" t="s">
        <v>4</v>
      </c>
      <c r="B5" s="148"/>
      <c r="C5" s="148"/>
      <c r="D5" s="148"/>
      <c r="E5" s="148"/>
      <c r="F5" s="148"/>
      <c r="G5" s="148"/>
      <c r="H5" s="148"/>
    </row>
    <row r="6" spans="1:11" s="4" customFormat="1" ht="33" customHeight="1" x14ac:dyDescent="0.4">
      <c r="A6" s="149" t="s">
        <v>141</v>
      </c>
      <c r="B6" s="150"/>
      <c r="C6" s="150"/>
      <c r="D6" s="150"/>
      <c r="E6" s="150"/>
      <c r="F6" s="150"/>
      <c r="G6" s="150"/>
      <c r="H6" s="150"/>
    </row>
    <row r="7" spans="1:11" ht="20.25" customHeight="1" x14ac:dyDescent="0.4">
      <c r="A7" s="151" t="s">
        <v>142</v>
      </c>
      <c r="B7" s="151"/>
      <c r="C7" s="151"/>
      <c r="D7" s="151"/>
      <c r="E7" s="151"/>
      <c r="F7" s="151"/>
      <c r="G7" s="151"/>
      <c r="H7" s="151"/>
      <c r="I7" s="5"/>
    </row>
    <row r="8" spans="1:11" ht="18" customHeight="1" x14ac:dyDescent="0.2">
      <c r="A8" s="158" t="s">
        <v>146</v>
      </c>
      <c r="B8" s="158"/>
      <c r="C8" s="158"/>
      <c r="D8" s="158"/>
      <c r="E8" s="158"/>
      <c r="F8" s="158"/>
      <c r="G8" s="158"/>
      <c r="H8" s="158"/>
      <c r="I8" s="5"/>
    </row>
    <row r="9" spans="1:11" s="6" customFormat="1" ht="22.5" customHeight="1" x14ac:dyDescent="0.4">
      <c r="A9" s="152" t="s">
        <v>5</v>
      </c>
      <c r="B9" s="152"/>
      <c r="C9" s="152"/>
      <c r="D9" s="152"/>
      <c r="E9" s="153"/>
      <c r="F9" s="153"/>
      <c r="G9" s="153"/>
      <c r="H9" s="153"/>
      <c r="K9" s="7"/>
    </row>
    <row r="10" spans="1:11" s="8" customFormat="1" ht="18.75" customHeight="1" x14ac:dyDescent="0.4">
      <c r="A10" s="152" t="s">
        <v>6</v>
      </c>
      <c r="B10" s="152"/>
      <c r="C10" s="152"/>
      <c r="D10" s="152"/>
      <c r="E10" s="153"/>
      <c r="F10" s="153"/>
      <c r="G10" s="153"/>
      <c r="H10" s="153"/>
    </row>
    <row r="11" spans="1:11" s="9" customFormat="1" ht="17.25" customHeight="1" x14ac:dyDescent="0.2">
      <c r="A11" s="154" t="s">
        <v>7</v>
      </c>
      <c r="B11" s="154"/>
      <c r="C11" s="154"/>
      <c r="D11" s="154"/>
      <c r="E11" s="155"/>
      <c r="F11" s="155"/>
      <c r="G11" s="155"/>
      <c r="H11" s="155"/>
    </row>
    <row r="12" spans="1:11" s="8" customFormat="1" ht="30" customHeight="1" thickBot="1" x14ac:dyDescent="0.25">
      <c r="A12" s="156" t="s">
        <v>8</v>
      </c>
      <c r="B12" s="156"/>
      <c r="C12" s="156"/>
      <c r="D12" s="156"/>
      <c r="E12" s="157"/>
      <c r="F12" s="157"/>
      <c r="G12" s="157"/>
      <c r="H12" s="157"/>
    </row>
    <row r="13" spans="1:11" s="14" customFormat="1" ht="139.5" customHeight="1" thickBot="1" x14ac:dyDescent="0.25">
      <c r="A13" s="10" t="s">
        <v>9</v>
      </c>
      <c r="B13" s="11" t="s">
        <v>10</v>
      </c>
      <c r="C13" s="12" t="s">
        <v>11</v>
      </c>
      <c r="D13" s="12" t="s">
        <v>12</v>
      </c>
      <c r="E13" s="12" t="s">
        <v>11</v>
      </c>
      <c r="F13" s="13" t="s">
        <v>13</v>
      </c>
      <c r="G13" s="12" t="s">
        <v>11</v>
      </c>
      <c r="H13" s="13" t="s">
        <v>13</v>
      </c>
      <c r="K13" s="15"/>
    </row>
    <row r="14" spans="1:11" s="22" customFormat="1" x14ac:dyDescent="0.2">
      <c r="A14" s="16">
        <v>1</v>
      </c>
      <c r="B14" s="17">
        <v>2</v>
      </c>
      <c r="C14" s="17">
        <v>3</v>
      </c>
      <c r="D14" s="18"/>
      <c r="E14" s="17">
        <v>3</v>
      </c>
      <c r="F14" s="19">
        <v>4</v>
      </c>
      <c r="G14" s="20">
        <v>3</v>
      </c>
      <c r="H14" s="21">
        <v>4</v>
      </c>
      <c r="K14" s="23"/>
    </row>
    <row r="15" spans="1:11" s="22" customFormat="1" ht="49.5" customHeight="1" x14ac:dyDescent="0.2">
      <c r="A15" s="139" t="s">
        <v>14</v>
      </c>
      <c r="B15" s="140"/>
      <c r="C15" s="140"/>
      <c r="D15" s="140"/>
      <c r="E15" s="140"/>
      <c r="F15" s="140"/>
      <c r="G15" s="141"/>
      <c r="H15" s="142"/>
      <c r="K15" s="23"/>
    </row>
    <row r="16" spans="1:11" s="14" customFormat="1" ht="15" x14ac:dyDescent="0.2">
      <c r="A16" s="24" t="s">
        <v>147</v>
      </c>
      <c r="B16" s="25" t="s">
        <v>15</v>
      </c>
      <c r="C16" s="26">
        <f>F16*12</f>
        <v>0</v>
      </c>
      <c r="D16" s="27">
        <f>G16*I16</f>
        <v>128599.46</v>
      </c>
      <c r="E16" s="28">
        <f>H16*12</f>
        <v>33.36</v>
      </c>
      <c r="F16" s="29"/>
      <c r="G16" s="28">
        <f>H16*12</f>
        <v>33.36</v>
      </c>
      <c r="H16" s="29">
        <v>2.78</v>
      </c>
      <c r="I16" s="14">
        <v>3854.9</v>
      </c>
      <c r="J16" s="14">
        <v>1.07</v>
      </c>
      <c r="K16" s="15">
        <v>2.2400000000000002</v>
      </c>
    </row>
    <row r="17" spans="1:11" s="14" customFormat="1" ht="27" customHeight="1" x14ac:dyDescent="0.2">
      <c r="A17" s="30" t="s">
        <v>16</v>
      </c>
      <c r="B17" s="31" t="s">
        <v>17</v>
      </c>
      <c r="C17" s="26"/>
      <c r="D17" s="27"/>
      <c r="E17" s="28"/>
      <c r="F17" s="29"/>
      <c r="G17" s="28"/>
      <c r="H17" s="29"/>
      <c r="K17" s="15"/>
    </row>
    <row r="18" spans="1:11" s="14" customFormat="1" ht="21" customHeight="1" x14ac:dyDescent="0.2">
      <c r="A18" s="30" t="s">
        <v>18</v>
      </c>
      <c r="B18" s="31" t="s">
        <v>17</v>
      </c>
      <c r="C18" s="26"/>
      <c r="D18" s="27"/>
      <c r="E18" s="28"/>
      <c r="F18" s="29"/>
      <c r="G18" s="28"/>
      <c r="H18" s="29"/>
      <c r="K18" s="15"/>
    </row>
    <row r="19" spans="1:11" s="14" customFormat="1" ht="18" customHeight="1" x14ac:dyDescent="0.2">
      <c r="A19" s="30" t="s">
        <v>19</v>
      </c>
      <c r="B19" s="31" t="s">
        <v>20</v>
      </c>
      <c r="C19" s="26"/>
      <c r="D19" s="27"/>
      <c r="E19" s="28"/>
      <c r="F19" s="29"/>
      <c r="G19" s="28"/>
      <c r="H19" s="29"/>
      <c r="K19" s="15"/>
    </row>
    <row r="20" spans="1:11" s="14" customFormat="1" ht="18.75" customHeight="1" x14ac:dyDescent="0.2">
      <c r="A20" s="30" t="s">
        <v>21</v>
      </c>
      <c r="B20" s="34" t="s">
        <v>17</v>
      </c>
      <c r="C20" s="26"/>
      <c r="D20" s="27"/>
      <c r="E20" s="28"/>
      <c r="F20" s="29"/>
      <c r="G20" s="28"/>
      <c r="H20" s="29"/>
      <c r="K20" s="15"/>
    </row>
    <row r="21" spans="1:11" s="14" customFormat="1" ht="18" customHeight="1" x14ac:dyDescent="0.2">
      <c r="A21" s="78" t="s">
        <v>113</v>
      </c>
      <c r="B21" s="79"/>
      <c r="C21" s="80"/>
      <c r="D21" s="81"/>
      <c r="E21" s="80"/>
      <c r="F21" s="82"/>
      <c r="G21" s="80"/>
      <c r="H21" s="29">
        <v>2.56</v>
      </c>
      <c r="K21" s="15"/>
    </row>
    <row r="22" spans="1:11" s="14" customFormat="1" ht="23.25" customHeight="1" x14ac:dyDescent="0.2">
      <c r="A22" s="83" t="s">
        <v>114</v>
      </c>
      <c r="B22" s="84" t="s">
        <v>17</v>
      </c>
      <c r="C22" s="85"/>
      <c r="D22" s="81"/>
      <c r="E22" s="80"/>
      <c r="F22" s="82"/>
      <c r="G22" s="80"/>
      <c r="H22" s="82"/>
      <c r="K22" s="15"/>
    </row>
    <row r="23" spans="1:11" s="14" customFormat="1" ht="24" customHeight="1" x14ac:dyDescent="0.2">
      <c r="A23" s="83" t="s">
        <v>115</v>
      </c>
      <c r="B23" s="84" t="s">
        <v>17</v>
      </c>
      <c r="C23" s="85"/>
      <c r="D23" s="81"/>
      <c r="E23" s="80"/>
      <c r="F23" s="82"/>
      <c r="G23" s="80"/>
      <c r="H23" s="82"/>
      <c r="K23" s="15"/>
    </row>
    <row r="24" spans="1:11" s="14" customFormat="1" ht="23.25" customHeight="1" x14ac:dyDescent="0.2">
      <c r="A24" s="78" t="s">
        <v>113</v>
      </c>
      <c r="B24" s="79"/>
      <c r="C24" s="80"/>
      <c r="D24" s="81"/>
      <c r="E24" s="80"/>
      <c r="F24" s="82"/>
      <c r="G24" s="80"/>
      <c r="H24" s="29">
        <v>0.22</v>
      </c>
      <c r="K24" s="15"/>
    </row>
    <row r="25" spans="1:11" s="14" customFormat="1" ht="30" x14ac:dyDescent="0.2">
      <c r="A25" s="24" t="s">
        <v>22</v>
      </c>
      <c r="B25" s="32"/>
      <c r="C25" s="26">
        <f>F25*12</f>
        <v>0</v>
      </c>
      <c r="D25" s="27">
        <f>G25*I25</f>
        <v>162830.98000000001</v>
      </c>
      <c r="E25" s="28">
        <f>H25*12</f>
        <v>42.24</v>
      </c>
      <c r="F25" s="29"/>
      <c r="G25" s="28">
        <f>H25*12</f>
        <v>42.24</v>
      </c>
      <c r="H25" s="29">
        <v>3.52</v>
      </c>
      <c r="I25" s="14">
        <v>3854.9</v>
      </c>
      <c r="J25" s="14">
        <v>1.07</v>
      </c>
      <c r="K25" s="15">
        <v>2.62</v>
      </c>
    </row>
    <row r="26" spans="1:11" s="14" customFormat="1" ht="15" x14ac:dyDescent="0.2">
      <c r="A26" s="30" t="s">
        <v>23</v>
      </c>
      <c r="B26" s="31" t="s">
        <v>24</v>
      </c>
      <c r="C26" s="26"/>
      <c r="D26" s="27"/>
      <c r="E26" s="28"/>
      <c r="F26" s="29"/>
      <c r="G26" s="28"/>
      <c r="H26" s="29"/>
      <c r="K26" s="15"/>
    </row>
    <row r="27" spans="1:11" s="14" customFormat="1" ht="15" x14ac:dyDescent="0.2">
      <c r="A27" s="30" t="s">
        <v>25</v>
      </c>
      <c r="B27" s="31" t="s">
        <v>24</v>
      </c>
      <c r="C27" s="26"/>
      <c r="D27" s="27"/>
      <c r="E27" s="28"/>
      <c r="F27" s="29"/>
      <c r="G27" s="28"/>
      <c r="H27" s="29"/>
      <c r="K27" s="15"/>
    </row>
    <row r="28" spans="1:11" s="14" customFormat="1" ht="15" x14ac:dyDescent="0.2">
      <c r="A28" s="33" t="s">
        <v>26</v>
      </c>
      <c r="B28" s="34" t="s">
        <v>27</v>
      </c>
      <c r="C28" s="26"/>
      <c r="D28" s="27"/>
      <c r="E28" s="28"/>
      <c r="F28" s="29"/>
      <c r="G28" s="28"/>
      <c r="H28" s="29"/>
      <c r="K28" s="15"/>
    </row>
    <row r="29" spans="1:11" s="14" customFormat="1" ht="15" x14ac:dyDescent="0.2">
      <c r="A29" s="30" t="s">
        <v>28</v>
      </c>
      <c r="B29" s="31" t="s">
        <v>24</v>
      </c>
      <c r="C29" s="26"/>
      <c r="D29" s="27"/>
      <c r="E29" s="28"/>
      <c r="F29" s="29"/>
      <c r="G29" s="28"/>
      <c r="H29" s="29"/>
      <c r="K29" s="15"/>
    </row>
    <row r="30" spans="1:11" s="14" customFormat="1" ht="25.5" x14ac:dyDescent="0.2">
      <c r="A30" s="30" t="s">
        <v>29</v>
      </c>
      <c r="B30" s="31" t="s">
        <v>30</v>
      </c>
      <c r="C30" s="26"/>
      <c r="D30" s="27"/>
      <c r="E30" s="28"/>
      <c r="F30" s="29"/>
      <c r="G30" s="28"/>
      <c r="H30" s="29"/>
      <c r="K30" s="15"/>
    </row>
    <row r="31" spans="1:11" s="14" customFormat="1" ht="15" x14ac:dyDescent="0.2">
      <c r="A31" s="30" t="s">
        <v>31</v>
      </c>
      <c r="B31" s="31" t="s">
        <v>24</v>
      </c>
      <c r="C31" s="26"/>
      <c r="D31" s="27"/>
      <c r="E31" s="28"/>
      <c r="F31" s="29"/>
      <c r="G31" s="28"/>
      <c r="H31" s="29"/>
      <c r="K31" s="15"/>
    </row>
    <row r="32" spans="1:11" s="14" customFormat="1" ht="15" x14ac:dyDescent="0.2">
      <c r="A32" s="35" t="s">
        <v>32</v>
      </c>
      <c r="B32" s="36" t="s">
        <v>24</v>
      </c>
      <c r="C32" s="26"/>
      <c r="D32" s="27"/>
      <c r="E32" s="28"/>
      <c r="F32" s="29"/>
      <c r="G32" s="28"/>
      <c r="H32" s="29"/>
      <c r="K32" s="15"/>
    </row>
    <row r="33" spans="1:11" s="14" customFormat="1" ht="26.25" thickBot="1" x14ac:dyDescent="0.25">
      <c r="A33" s="37" t="s">
        <v>33</v>
      </c>
      <c r="B33" s="38" t="s">
        <v>34</v>
      </c>
      <c r="C33" s="26"/>
      <c r="D33" s="27"/>
      <c r="E33" s="28"/>
      <c r="F33" s="29"/>
      <c r="G33" s="28"/>
      <c r="H33" s="29"/>
      <c r="K33" s="15"/>
    </row>
    <row r="34" spans="1:11" s="41" customFormat="1" ht="15" x14ac:dyDescent="0.2">
      <c r="A34" s="39" t="s">
        <v>35</v>
      </c>
      <c r="B34" s="25" t="s">
        <v>36</v>
      </c>
      <c r="C34" s="26">
        <f>F34*12</f>
        <v>0</v>
      </c>
      <c r="D34" s="27">
        <f>G34*I34</f>
        <v>31455.98</v>
      </c>
      <c r="E34" s="28">
        <f>H34*12</f>
        <v>8.16</v>
      </c>
      <c r="F34" s="40"/>
      <c r="G34" s="28">
        <f>H34*12</f>
        <v>8.16</v>
      </c>
      <c r="H34" s="29">
        <v>0.68</v>
      </c>
      <c r="I34" s="14">
        <v>3854.9</v>
      </c>
      <c r="J34" s="14">
        <v>1.07</v>
      </c>
      <c r="K34" s="15">
        <v>0.6</v>
      </c>
    </row>
    <row r="35" spans="1:11" s="14" customFormat="1" ht="15" x14ac:dyDescent="0.2">
      <c r="A35" s="39" t="s">
        <v>37</v>
      </c>
      <c r="B35" s="25" t="s">
        <v>38</v>
      </c>
      <c r="C35" s="26">
        <f>F35*12</f>
        <v>0</v>
      </c>
      <c r="D35" s="27">
        <f>G35*I35</f>
        <v>102694.54</v>
      </c>
      <c r="E35" s="28">
        <f>H35*12</f>
        <v>26.64</v>
      </c>
      <c r="F35" s="40"/>
      <c r="G35" s="28">
        <f>H35*12</f>
        <v>26.64</v>
      </c>
      <c r="H35" s="29">
        <v>2.2200000000000002</v>
      </c>
      <c r="I35" s="14">
        <v>3854.9</v>
      </c>
      <c r="J35" s="14">
        <v>1.07</v>
      </c>
      <c r="K35" s="15">
        <v>1.94</v>
      </c>
    </row>
    <row r="36" spans="1:11" s="22" customFormat="1" ht="30" x14ac:dyDescent="0.2">
      <c r="A36" s="39" t="s">
        <v>39</v>
      </c>
      <c r="B36" s="25" t="s">
        <v>15</v>
      </c>
      <c r="C36" s="42"/>
      <c r="D36" s="27">
        <v>1848.15</v>
      </c>
      <c r="E36" s="43"/>
      <c r="F36" s="40"/>
      <c r="G36" s="28">
        <f t="shared" ref="G36:G41" si="0">D36/I36</f>
        <v>0.48</v>
      </c>
      <c r="H36" s="29">
        <f t="shared" ref="H36:H41" si="1">G36/12</f>
        <v>0.04</v>
      </c>
      <c r="I36" s="14">
        <v>3854.9</v>
      </c>
      <c r="J36" s="14">
        <v>1.07</v>
      </c>
      <c r="K36" s="15">
        <v>0.03</v>
      </c>
    </row>
    <row r="37" spans="1:11" s="22" customFormat="1" ht="30" x14ac:dyDescent="0.2">
      <c r="A37" s="39" t="s">
        <v>40</v>
      </c>
      <c r="B37" s="25" t="s">
        <v>15</v>
      </c>
      <c r="C37" s="42"/>
      <c r="D37" s="27">
        <v>1848.15</v>
      </c>
      <c r="E37" s="43"/>
      <c r="F37" s="40"/>
      <c r="G37" s="28">
        <f t="shared" si="0"/>
        <v>0.48</v>
      </c>
      <c r="H37" s="29">
        <f t="shared" si="1"/>
        <v>0.04</v>
      </c>
      <c r="I37" s="14">
        <v>3854.9</v>
      </c>
      <c r="J37" s="14">
        <v>1.07</v>
      </c>
      <c r="K37" s="15">
        <v>7.0000000000000007E-2</v>
      </c>
    </row>
    <row r="38" spans="1:11" s="22" customFormat="1" ht="20.25" customHeight="1" x14ac:dyDescent="0.2">
      <c r="A38" s="39" t="s">
        <v>116</v>
      </c>
      <c r="B38" s="25" t="s">
        <v>15</v>
      </c>
      <c r="C38" s="42"/>
      <c r="D38" s="27">
        <v>11670.68</v>
      </c>
      <c r="E38" s="43"/>
      <c r="F38" s="40"/>
      <c r="G38" s="28">
        <f t="shared" si="0"/>
        <v>3.03</v>
      </c>
      <c r="H38" s="29">
        <f t="shared" si="1"/>
        <v>0.25</v>
      </c>
      <c r="I38" s="14">
        <v>3854.9</v>
      </c>
      <c r="J38" s="14">
        <v>1.07</v>
      </c>
      <c r="K38" s="15">
        <v>0.22</v>
      </c>
    </row>
    <row r="39" spans="1:11" s="22" customFormat="1" ht="30" hidden="1" x14ac:dyDescent="0.2">
      <c r="A39" s="39" t="s">
        <v>41</v>
      </c>
      <c r="B39" s="25" t="s">
        <v>30</v>
      </c>
      <c r="C39" s="42"/>
      <c r="D39" s="27">
        <f ca="1">G39*I39</f>
        <v>0</v>
      </c>
      <c r="E39" s="43"/>
      <c r="F39" s="40"/>
      <c r="G39" s="28">
        <f t="shared" ca="1" si="0"/>
        <v>2.84</v>
      </c>
      <c r="H39" s="29">
        <f t="shared" ca="1" si="1"/>
        <v>0.24</v>
      </c>
      <c r="I39" s="14">
        <v>3854.9</v>
      </c>
      <c r="J39" s="14">
        <v>1.07</v>
      </c>
      <c r="K39" s="15">
        <v>0</v>
      </c>
    </row>
    <row r="40" spans="1:11" s="22" customFormat="1" ht="30" hidden="1" x14ac:dyDescent="0.2">
      <c r="A40" s="39" t="s">
        <v>42</v>
      </c>
      <c r="B40" s="25" t="s">
        <v>30</v>
      </c>
      <c r="C40" s="42"/>
      <c r="D40" s="27">
        <f ca="1">G40*I40</f>
        <v>0</v>
      </c>
      <c r="E40" s="43"/>
      <c r="F40" s="40"/>
      <c r="G40" s="28">
        <f t="shared" ca="1" si="0"/>
        <v>2.84</v>
      </c>
      <c r="H40" s="29">
        <f t="shared" ca="1" si="1"/>
        <v>0.24</v>
      </c>
      <c r="I40" s="14">
        <v>3854.9</v>
      </c>
      <c r="J40" s="14">
        <v>1.07</v>
      </c>
      <c r="K40" s="15">
        <v>0</v>
      </c>
    </row>
    <row r="41" spans="1:11" s="22" customFormat="1" ht="30" x14ac:dyDescent="0.2">
      <c r="A41" s="39" t="s">
        <v>41</v>
      </c>
      <c r="B41" s="25" t="s">
        <v>30</v>
      </c>
      <c r="C41" s="42"/>
      <c r="D41" s="27">
        <v>3305.23</v>
      </c>
      <c r="E41" s="43"/>
      <c r="F41" s="40"/>
      <c r="G41" s="28">
        <f t="shared" si="0"/>
        <v>0.86</v>
      </c>
      <c r="H41" s="29">
        <f t="shared" si="1"/>
        <v>7.0000000000000007E-2</v>
      </c>
      <c r="I41" s="14">
        <v>3854.9</v>
      </c>
      <c r="J41" s="14">
        <v>1.07</v>
      </c>
      <c r="K41" s="15">
        <v>0</v>
      </c>
    </row>
    <row r="42" spans="1:11" s="22" customFormat="1" ht="30" x14ac:dyDescent="0.2">
      <c r="A42" s="39" t="s">
        <v>43</v>
      </c>
      <c r="B42" s="25"/>
      <c r="C42" s="42">
        <f>F42*12</f>
        <v>0</v>
      </c>
      <c r="D42" s="27">
        <f>G42*I42</f>
        <v>8789.17</v>
      </c>
      <c r="E42" s="43">
        <f>H42*12</f>
        <v>2.2799999999999998</v>
      </c>
      <c r="F42" s="40"/>
      <c r="G42" s="28">
        <f>H42*12</f>
        <v>2.2799999999999998</v>
      </c>
      <c r="H42" s="29">
        <v>0.19</v>
      </c>
      <c r="I42" s="14">
        <v>3854.9</v>
      </c>
      <c r="J42" s="14">
        <v>1.07</v>
      </c>
      <c r="K42" s="15">
        <v>0.14000000000000001</v>
      </c>
    </row>
    <row r="43" spans="1:11" s="14" customFormat="1" ht="15" x14ac:dyDescent="0.2">
      <c r="A43" s="39" t="s">
        <v>44</v>
      </c>
      <c r="B43" s="25" t="s">
        <v>45</v>
      </c>
      <c r="C43" s="42">
        <f>F43*12</f>
        <v>0</v>
      </c>
      <c r="D43" s="27">
        <f>G43*I43</f>
        <v>1850.35</v>
      </c>
      <c r="E43" s="43">
        <f>H43*12</f>
        <v>0.48</v>
      </c>
      <c r="F43" s="40"/>
      <c r="G43" s="28">
        <f>12*H43</f>
        <v>0.48</v>
      </c>
      <c r="H43" s="29">
        <v>0.04</v>
      </c>
      <c r="I43" s="14">
        <v>3854.9</v>
      </c>
      <c r="J43" s="14">
        <v>1.07</v>
      </c>
      <c r="K43" s="15">
        <v>0.03</v>
      </c>
    </row>
    <row r="44" spans="1:11" s="14" customFormat="1" ht="15" x14ac:dyDescent="0.2">
      <c r="A44" s="39" t="s">
        <v>46</v>
      </c>
      <c r="B44" s="44" t="s">
        <v>47</v>
      </c>
      <c r="C44" s="45">
        <f>F44*12</f>
        <v>0</v>
      </c>
      <c r="D44" s="27">
        <f t="shared" ref="D44:D45" si="2">G44*I44</f>
        <v>1387.76</v>
      </c>
      <c r="E44" s="43">
        <f t="shared" ref="E44:E45" si="3">H44*12</f>
        <v>0.36</v>
      </c>
      <c r="F44" s="40"/>
      <c r="G44" s="28">
        <f t="shared" ref="G44:G45" si="4">12*H44</f>
        <v>0.36</v>
      </c>
      <c r="H44" s="29">
        <v>0.03</v>
      </c>
      <c r="I44" s="14">
        <v>3854.9</v>
      </c>
      <c r="J44" s="14">
        <v>1.07</v>
      </c>
      <c r="K44" s="15">
        <v>0.02</v>
      </c>
    </row>
    <row r="45" spans="1:11" s="41" customFormat="1" ht="30" x14ac:dyDescent="0.2">
      <c r="A45" s="39" t="s">
        <v>48</v>
      </c>
      <c r="B45" s="25" t="s">
        <v>49</v>
      </c>
      <c r="C45" s="42">
        <f>F45*12</f>
        <v>0</v>
      </c>
      <c r="D45" s="27">
        <f t="shared" si="2"/>
        <v>1850.35</v>
      </c>
      <c r="E45" s="43">
        <f t="shared" si="3"/>
        <v>0.48</v>
      </c>
      <c r="F45" s="40"/>
      <c r="G45" s="28">
        <f t="shared" si="4"/>
        <v>0.48</v>
      </c>
      <c r="H45" s="29">
        <v>0.04</v>
      </c>
      <c r="I45" s="14">
        <v>3854.9</v>
      </c>
      <c r="J45" s="14">
        <v>1.07</v>
      </c>
      <c r="K45" s="15">
        <v>0.03</v>
      </c>
    </row>
    <row r="46" spans="1:11" s="41" customFormat="1" ht="15" x14ac:dyDescent="0.2">
      <c r="A46" s="39" t="s">
        <v>50</v>
      </c>
      <c r="B46" s="25"/>
      <c r="C46" s="26"/>
      <c r="D46" s="28">
        <f>D48+D49+D50+D51+D52+D53+D54+D55+D56+D57+D58+D60+D61+D62</f>
        <v>41922.92</v>
      </c>
      <c r="E46" s="28"/>
      <c r="F46" s="40"/>
      <c r="G46" s="28">
        <f>D46/I46</f>
        <v>10.88</v>
      </c>
      <c r="H46" s="29">
        <f>G46/12</f>
        <v>0.91</v>
      </c>
      <c r="I46" s="14">
        <v>3854.9</v>
      </c>
      <c r="J46" s="14">
        <v>1.07</v>
      </c>
      <c r="K46" s="15">
        <v>0.5</v>
      </c>
    </row>
    <row r="47" spans="1:11" s="22" customFormat="1" ht="15" hidden="1" x14ac:dyDescent="0.2">
      <c r="A47" s="46"/>
      <c r="B47" s="31"/>
      <c r="C47" s="47"/>
      <c r="D47" s="48"/>
      <c r="E47" s="49"/>
      <c r="F47" s="50"/>
      <c r="G47" s="49"/>
      <c r="H47" s="50"/>
      <c r="I47" s="14">
        <v>3854.9</v>
      </c>
      <c r="J47" s="14"/>
      <c r="K47" s="15"/>
    </row>
    <row r="48" spans="1:11" s="22" customFormat="1" ht="15" x14ac:dyDescent="0.2">
      <c r="A48" s="46" t="s">
        <v>51</v>
      </c>
      <c r="B48" s="31" t="s">
        <v>52</v>
      </c>
      <c r="C48" s="47"/>
      <c r="D48" s="48">
        <v>196.5</v>
      </c>
      <c r="E48" s="49"/>
      <c r="F48" s="50"/>
      <c r="G48" s="49"/>
      <c r="H48" s="50"/>
      <c r="I48" s="14">
        <v>3854.9</v>
      </c>
      <c r="J48" s="14">
        <v>1.07</v>
      </c>
      <c r="K48" s="15">
        <v>0.01</v>
      </c>
    </row>
    <row r="49" spans="1:11" s="22" customFormat="1" ht="15" x14ac:dyDescent="0.2">
      <c r="A49" s="46" t="s">
        <v>53</v>
      </c>
      <c r="B49" s="31" t="s">
        <v>54</v>
      </c>
      <c r="C49" s="47">
        <f>F49*12</f>
        <v>0</v>
      </c>
      <c r="D49" s="48">
        <v>415.82</v>
      </c>
      <c r="E49" s="49">
        <f>H49*12</f>
        <v>0</v>
      </c>
      <c r="F49" s="50"/>
      <c r="G49" s="49"/>
      <c r="H49" s="50"/>
      <c r="I49" s="14">
        <v>3854.9</v>
      </c>
      <c r="J49" s="14">
        <v>1.07</v>
      </c>
      <c r="K49" s="15">
        <v>0.01</v>
      </c>
    </row>
    <row r="50" spans="1:11" s="22" customFormat="1" ht="15" x14ac:dyDescent="0.2">
      <c r="A50" s="46" t="s">
        <v>117</v>
      </c>
      <c r="B50" s="34" t="s">
        <v>52</v>
      </c>
      <c r="C50" s="47"/>
      <c r="D50" s="48">
        <v>740.94</v>
      </c>
      <c r="E50" s="49"/>
      <c r="F50" s="50"/>
      <c r="G50" s="49"/>
      <c r="H50" s="50"/>
      <c r="I50" s="14"/>
      <c r="J50" s="14"/>
      <c r="K50" s="15"/>
    </row>
    <row r="51" spans="1:11" s="22" customFormat="1" ht="15" x14ac:dyDescent="0.2">
      <c r="A51" s="46" t="s">
        <v>143</v>
      </c>
      <c r="B51" s="31" t="s">
        <v>52</v>
      </c>
      <c r="C51" s="47">
        <f>F51*12</f>
        <v>0</v>
      </c>
      <c r="D51" s="48">
        <v>5330.99</v>
      </c>
      <c r="E51" s="49">
        <f>H51*12</f>
        <v>0</v>
      </c>
      <c r="F51" s="50"/>
      <c r="G51" s="49"/>
      <c r="H51" s="50"/>
      <c r="I51" s="14">
        <v>3854.9</v>
      </c>
      <c r="J51" s="14">
        <v>1.07</v>
      </c>
      <c r="K51" s="15">
        <v>0.19</v>
      </c>
    </row>
    <row r="52" spans="1:11" s="22" customFormat="1" ht="15" x14ac:dyDescent="0.2">
      <c r="A52" s="46" t="s">
        <v>55</v>
      </c>
      <c r="B52" s="31" t="s">
        <v>52</v>
      </c>
      <c r="C52" s="47">
        <f>F52*12</f>
        <v>0</v>
      </c>
      <c r="D52" s="48">
        <v>792.41</v>
      </c>
      <c r="E52" s="49">
        <f>H52*12</f>
        <v>0</v>
      </c>
      <c r="F52" s="50"/>
      <c r="G52" s="49"/>
      <c r="H52" s="50"/>
      <c r="I52" s="14">
        <v>3854.9</v>
      </c>
      <c r="J52" s="14">
        <v>1.07</v>
      </c>
      <c r="K52" s="15">
        <v>0.01</v>
      </c>
    </row>
    <row r="53" spans="1:11" s="22" customFormat="1" ht="15" x14ac:dyDescent="0.2">
      <c r="A53" s="46" t="s">
        <v>56</v>
      </c>
      <c r="B53" s="31" t="s">
        <v>52</v>
      </c>
      <c r="C53" s="47">
        <f>F53*12</f>
        <v>0</v>
      </c>
      <c r="D53" s="48">
        <v>3532.78</v>
      </c>
      <c r="E53" s="49">
        <f>H53*12</f>
        <v>0</v>
      </c>
      <c r="F53" s="50"/>
      <c r="G53" s="49"/>
      <c r="H53" s="50"/>
      <c r="I53" s="14">
        <v>3854.9</v>
      </c>
      <c r="J53" s="14">
        <v>1.07</v>
      </c>
      <c r="K53" s="15">
        <v>0.06</v>
      </c>
    </row>
    <row r="54" spans="1:11" s="22" customFormat="1" ht="15" x14ac:dyDescent="0.2">
      <c r="A54" s="46" t="s">
        <v>57</v>
      </c>
      <c r="B54" s="31" t="s">
        <v>52</v>
      </c>
      <c r="C54" s="47">
        <f>F54*12</f>
        <v>0</v>
      </c>
      <c r="D54" s="48">
        <v>831.63</v>
      </c>
      <c r="E54" s="49">
        <f>H54*12</f>
        <v>0</v>
      </c>
      <c r="F54" s="50"/>
      <c r="G54" s="49"/>
      <c r="H54" s="50"/>
      <c r="I54" s="14">
        <v>3854.9</v>
      </c>
      <c r="J54" s="14">
        <v>1.07</v>
      </c>
      <c r="K54" s="15">
        <v>0.01</v>
      </c>
    </row>
    <row r="55" spans="1:11" s="22" customFormat="1" ht="15" x14ac:dyDescent="0.2">
      <c r="A55" s="46" t="s">
        <v>58</v>
      </c>
      <c r="B55" s="31" t="s">
        <v>52</v>
      </c>
      <c r="C55" s="47"/>
      <c r="D55" s="48">
        <v>396.19</v>
      </c>
      <c r="E55" s="49"/>
      <c r="F55" s="50"/>
      <c r="G55" s="49"/>
      <c r="H55" s="50"/>
      <c r="I55" s="14">
        <v>3854.9</v>
      </c>
      <c r="J55" s="14">
        <v>1.07</v>
      </c>
      <c r="K55" s="15">
        <v>0.01</v>
      </c>
    </row>
    <row r="56" spans="1:11" s="22" customFormat="1" ht="15" x14ac:dyDescent="0.2">
      <c r="A56" s="46" t="s">
        <v>59</v>
      </c>
      <c r="B56" s="31" t="s">
        <v>54</v>
      </c>
      <c r="C56" s="47"/>
      <c r="D56" s="48">
        <v>1584.82</v>
      </c>
      <c r="E56" s="49"/>
      <c r="F56" s="50"/>
      <c r="G56" s="49"/>
      <c r="H56" s="50"/>
      <c r="I56" s="14">
        <v>3854.9</v>
      </c>
      <c r="J56" s="14">
        <v>1.07</v>
      </c>
      <c r="K56" s="15">
        <v>0.03</v>
      </c>
    </row>
    <row r="57" spans="1:11" s="22" customFormat="1" ht="25.5" x14ac:dyDescent="0.2">
      <c r="A57" s="46" t="s">
        <v>60</v>
      </c>
      <c r="B57" s="31" t="s">
        <v>52</v>
      </c>
      <c r="C57" s="47">
        <f>F57*12</f>
        <v>0</v>
      </c>
      <c r="D57" s="48">
        <v>2823.93</v>
      </c>
      <c r="E57" s="49">
        <f>H57*12</f>
        <v>0</v>
      </c>
      <c r="F57" s="50"/>
      <c r="G57" s="49"/>
      <c r="H57" s="50"/>
      <c r="I57" s="14">
        <v>3854.9</v>
      </c>
      <c r="J57" s="14">
        <v>1.07</v>
      </c>
      <c r="K57" s="15">
        <v>0.05</v>
      </c>
    </row>
    <row r="58" spans="1:11" s="22" customFormat="1" ht="15" x14ac:dyDescent="0.2">
      <c r="A58" s="46" t="s">
        <v>61</v>
      </c>
      <c r="B58" s="31" t="s">
        <v>52</v>
      </c>
      <c r="C58" s="47"/>
      <c r="D58" s="48">
        <v>2790.05</v>
      </c>
      <c r="E58" s="49"/>
      <c r="F58" s="50"/>
      <c r="G58" s="49"/>
      <c r="H58" s="50"/>
      <c r="I58" s="14">
        <v>3854.9</v>
      </c>
      <c r="J58" s="14">
        <v>1.07</v>
      </c>
      <c r="K58" s="15">
        <v>0.01</v>
      </c>
    </row>
    <row r="59" spans="1:11" s="22" customFormat="1" ht="15" hidden="1" x14ac:dyDescent="0.2">
      <c r="A59" s="46"/>
      <c r="B59" s="31"/>
      <c r="C59" s="51"/>
      <c r="D59" s="48"/>
      <c r="E59" s="52"/>
      <c r="F59" s="50"/>
      <c r="G59" s="49"/>
      <c r="H59" s="50"/>
      <c r="I59" s="14">
        <v>3854.9</v>
      </c>
      <c r="J59" s="14">
        <v>1.07</v>
      </c>
      <c r="K59" s="15">
        <v>0</v>
      </c>
    </row>
    <row r="60" spans="1:11" s="22" customFormat="1" ht="25.5" x14ac:dyDescent="0.2">
      <c r="A60" s="64" t="s">
        <v>129</v>
      </c>
      <c r="B60" s="65" t="s">
        <v>30</v>
      </c>
      <c r="C60" s="66"/>
      <c r="D60" s="66">
        <v>7638.28</v>
      </c>
      <c r="E60" s="49"/>
      <c r="F60" s="50"/>
      <c r="G60" s="49"/>
      <c r="H60" s="50"/>
      <c r="I60" s="14">
        <v>3854.9</v>
      </c>
      <c r="J60" s="14"/>
      <c r="K60" s="15"/>
    </row>
    <row r="61" spans="1:11" s="22" customFormat="1" ht="25.5" x14ac:dyDescent="0.2">
      <c r="A61" s="64" t="s">
        <v>131</v>
      </c>
      <c r="B61" s="65" t="s">
        <v>30</v>
      </c>
      <c r="C61" s="66"/>
      <c r="D61" s="66">
        <v>14402.65</v>
      </c>
      <c r="E61" s="49"/>
      <c r="F61" s="50"/>
      <c r="G61" s="49"/>
      <c r="H61" s="50"/>
      <c r="I61" s="14"/>
      <c r="J61" s="14"/>
      <c r="K61" s="15"/>
    </row>
    <row r="62" spans="1:11" s="22" customFormat="1" ht="15" x14ac:dyDescent="0.2">
      <c r="A62" s="46" t="s">
        <v>120</v>
      </c>
      <c r="B62" s="31" t="s">
        <v>52</v>
      </c>
      <c r="C62" s="47"/>
      <c r="D62" s="48">
        <v>445.93</v>
      </c>
      <c r="E62" s="49"/>
      <c r="F62" s="50"/>
      <c r="G62" s="49"/>
      <c r="H62" s="50"/>
      <c r="I62" s="14">
        <v>3854.9</v>
      </c>
      <c r="J62" s="14">
        <v>1.07</v>
      </c>
      <c r="K62" s="15">
        <v>0.03</v>
      </c>
    </row>
    <row r="63" spans="1:11" s="41" customFormat="1" ht="30" x14ac:dyDescent="0.2">
      <c r="A63" s="39" t="s">
        <v>62</v>
      </c>
      <c r="B63" s="25"/>
      <c r="C63" s="26"/>
      <c r="D63" s="28">
        <f>D64+D65+D66+D67+D68+D69+D70+D71+D72+D73+D74</f>
        <v>60403.73</v>
      </c>
      <c r="E63" s="28"/>
      <c r="F63" s="40"/>
      <c r="G63" s="28">
        <f>D63/I63</f>
        <v>15.67</v>
      </c>
      <c r="H63" s="29">
        <f>G63/12</f>
        <v>1.31</v>
      </c>
      <c r="I63" s="14">
        <v>3854.9</v>
      </c>
      <c r="J63" s="14">
        <v>1.07</v>
      </c>
      <c r="K63" s="15">
        <v>0.72</v>
      </c>
    </row>
    <row r="64" spans="1:11" s="22" customFormat="1" ht="15" x14ac:dyDescent="0.2">
      <c r="A64" s="46" t="s">
        <v>63</v>
      </c>
      <c r="B64" s="31" t="s">
        <v>64</v>
      </c>
      <c r="C64" s="47"/>
      <c r="D64" s="48">
        <v>2377.23</v>
      </c>
      <c r="E64" s="49"/>
      <c r="F64" s="50"/>
      <c r="G64" s="49"/>
      <c r="H64" s="50"/>
      <c r="I64" s="14">
        <v>3854.9</v>
      </c>
      <c r="J64" s="14">
        <v>1.07</v>
      </c>
      <c r="K64" s="15">
        <v>0.04</v>
      </c>
    </row>
    <row r="65" spans="1:11" s="22" customFormat="1" ht="25.5" x14ac:dyDescent="0.2">
      <c r="A65" s="46" t="s">
        <v>65</v>
      </c>
      <c r="B65" s="31" t="s">
        <v>66</v>
      </c>
      <c r="C65" s="47"/>
      <c r="D65" s="48">
        <v>1584.82</v>
      </c>
      <c r="E65" s="49"/>
      <c r="F65" s="50"/>
      <c r="G65" s="49"/>
      <c r="H65" s="50"/>
      <c r="I65" s="14">
        <v>3854.9</v>
      </c>
      <c r="J65" s="14">
        <v>1.07</v>
      </c>
      <c r="K65" s="15">
        <v>0.03</v>
      </c>
    </row>
    <row r="66" spans="1:11" s="22" customFormat="1" ht="15" x14ac:dyDescent="0.2">
      <c r="A66" s="46" t="s">
        <v>67</v>
      </c>
      <c r="B66" s="31" t="s">
        <v>68</v>
      </c>
      <c r="C66" s="47"/>
      <c r="D66" s="48">
        <v>1663.21</v>
      </c>
      <c r="E66" s="49"/>
      <c r="F66" s="50"/>
      <c r="G66" s="49"/>
      <c r="H66" s="50"/>
      <c r="I66" s="14">
        <v>3854.9</v>
      </c>
      <c r="J66" s="14">
        <v>1.07</v>
      </c>
      <c r="K66" s="15">
        <v>0.03</v>
      </c>
    </row>
    <row r="67" spans="1:11" s="22" customFormat="1" ht="25.5" x14ac:dyDescent="0.2">
      <c r="A67" s="46" t="s">
        <v>69</v>
      </c>
      <c r="B67" s="31" t="s">
        <v>70</v>
      </c>
      <c r="C67" s="47"/>
      <c r="D67" s="48">
        <v>1584.8</v>
      </c>
      <c r="E67" s="49"/>
      <c r="F67" s="50"/>
      <c r="G67" s="49"/>
      <c r="H67" s="50"/>
      <c r="I67" s="14">
        <v>3854.9</v>
      </c>
      <c r="J67" s="14">
        <v>1.07</v>
      </c>
      <c r="K67" s="15">
        <v>0.03</v>
      </c>
    </row>
    <row r="68" spans="1:11" s="22" customFormat="1" ht="25.5" x14ac:dyDescent="0.2">
      <c r="A68" s="64" t="s">
        <v>128</v>
      </c>
      <c r="B68" s="65" t="s">
        <v>30</v>
      </c>
      <c r="C68" s="66"/>
      <c r="D68" s="66">
        <v>11492.02</v>
      </c>
      <c r="E68" s="49"/>
      <c r="F68" s="50"/>
      <c r="G68" s="49"/>
      <c r="H68" s="50"/>
      <c r="I68" s="14">
        <v>3854.9</v>
      </c>
      <c r="J68" s="14">
        <v>1.07</v>
      </c>
      <c r="K68" s="15">
        <v>0.24</v>
      </c>
    </row>
    <row r="69" spans="1:11" s="22" customFormat="1" ht="25.5" x14ac:dyDescent="0.2">
      <c r="A69" s="64" t="s">
        <v>135</v>
      </c>
      <c r="B69" s="65" t="s">
        <v>30</v>
      </c>
      <c r="C69" s="66"/>
      <c r="D69" s="66">
        <v>4727.53</v>
      </c>
      <c r="E69" s="49"/>
      <c r="F69" s="50"/>
      <c r="G69" s="49"/>
      <c r="H69" s="50"/>
      <c r="I69" s="14">
        <v>3854.9</v>
      </c>
      <c r="J69" s="14">
        <v>1.07</v>
      </c>
      <c r="K69" s="15">
        <v>0</v>
      </c>
    </row>
    <row r="70" spans="1:11" s="22" customFormat="1" ht="25.5" x14ac:dyDescent="0.2">
      <c r="A70" s="64" t="s">
        <v>137</v>
      </c>
      <c r="B70" s="65" t="s">
        <v>30</v>
      </c>
      <c r="C70" s="66"/>
      <c r="D70" s="66">
        <v>20293.16</v>
      </c>
      <c r="E70" s="49"/>
      <c r="F70" s="50"/>
      <c r="G70" s="49"/>
      <c r="H70" s="50"/>
      <c r="I70" s="14">
        <v>3854.9</v>
      </c>
      <c r="J70" s="14">
        <v>1.07</v>
      </c>
      <c r="K70" s="15">
        <v>0</v>
      </c>
    </row>
    <row r="71" spans="1:11" s="22" customFormat="1" ht="15" hidden="1" x14ac:dyDescent="0.2">
      <c r="A71" s="46"/>
      <c r="B71" s="31"/>
      <c r="C71" s="47"/>
      <c r="D71" s="48"/>
      <c r="E71" s="49"/>
      <c r="F71" s="50"/>
      <c r="G71" s="49"/>
      <c r="H71" s="50"/>
      <c r="I71" s="14">
        <v>3854.9</v>
      </c>
      <c r="J71" s="14">
        <v>1.07</v>
      </c>
      <c r="K71" s="15">
        <v>0</v>
      </c>
    </row>
    <row r="72" spans="1:11" s="22" customFormat="1" ht="15" hidden="1" x14ac:dyDescent="0.2">
      <c r="A72" s="46"/>
      <c r="B72" s="31" t="s">
        <v>52</v>
      </c>
      <c r="C72" s="47"/>
      <c r="D72" s="48"/>
      <c r="E72" s="49"/>
      <c r="F72" s="50"/>
      <c r="G72" s="49"/>
      <c r="H72" s="50"/>
      <c r="I72" s="14">
        <v>3854.9</v>
      </c>
      <c r="J72" s="14">
        <v>1.07</v>
      </c>
      <c r="K72" s="15">
        <v>0.02</v>
      </c>
    </row>
    <row r="73" spans="1:11" s="22" customFormat="1" ht="25.5" x14ac:dyDescent="0.2">
      <c r="A73" s="46" t="s">
        <v>71</v>
      </c>
      <c r="B73" s="31" t="s">
        <v>30</v>
      </c>
      <c r="C73" s="47"/>
      <c r="D73" s="48">
        <v>11044.32</v>
      </c>
      <c r="E73" s="49"/>
      <c r="F73" s="50"/>
      <c r="G73" s="49"/>
      <c r="H73" s="50"/>
      <c r="I73" s="14">
        <v>3854.9</v>
      </c>
      <c r="J73" s="14">
        <v>1.07</v>
      </c>
      <c r="K73" s="15">
        <v>0.21</v>
      </c>
    </row>
    <row r="74" spans="1:11" s="22" customFormat="1" ht="15" x14ac:dyDescent="0.2">
      <c r="A74" s="46" t="s">
        <v>72</v>
      </c>
      <c r="B74" s="31" t="s">
        <v>15</v>
      </c>
      <c r="C74" s="51"/>
      <c r="D74" s="48">
        <v>5636.64</v>
      </c>
      <c r="E74" s="52"/>
      <c r="F74" s="50"/>
      <c r="G74" s="49"/>
      <c r="H74" s="50"/>
      <c r="I74" s="14">
        <v>3854.9</v>
      </c>
      <c r="J74" s="14">
        <v>1.07</v>
      </c>
      <c r="K74" s="15">
        <v>0.11</v>
      </c>
    </row>
    <row r="75" spans="1:11" s="22" customFormat="1" ht="15" hidden="1" x14ac:dyDescent="0.2">
      <c r="A75" s="46" t="s">
        <v>73</v>
      </c>
      <c r="B75" s="31" t="s">
        <v>52</v>
      </c>
      <c r="C75" s="47"/>
      <c r="D75" s="48"/>
      <c r="E75" s="49"/>
      <c r="F75" s="50"/>
      <c r="G75" s="49">
        <f>H75*12</f>
        <v>0</v>
      </c>
      <c r="H75" s="50">
        <v>0</v>
      </c>
      <c r="I75" s="14">
        <v>3854.9</v>
      </c>
      <c r="J75" s="14">
        <v>1.07</v>
      </c>
      <c r="K75" s="15">
        <v>0</v>
      </c>
    </row>
    <row r="76" spans="1:11" s="22" customFormat="1" ht="30" x14ac:dyDescent="0.2">
      <c r="A76" s="39" t="s">
        <v>74</v>
      </c>
      <c r="B76" s="31"/>
      <c r="C76" s="47"/>
      <c r="D76" s="28">
        <f>D77+D78+D79</f>
        <v>14963.39</v>
      </c>
      <c r="E76" s="49"/>
      <c r="F76" s="50"/>
      <c r="G76" s="28">
        <f>D76/I76</f>
        <v>3.88</v>
      </c>
      <c r="H76" s="29">
        <f>G76/12</f>
        <v>0.32</v>
      </c>
      <c r="I76" s="14">
        <v>3854.9</v>
      </c>
      <c r="J76" s="14">
        <v>1.07</v>
      </c>
      <c r="K76" s="15">
        <v>7.0000000000000007E-2</v>
      </c>
    </row>
    <row r="77" spans="1:11" s="22" customFormat="1" ht="25.5" x14ac:dyDescent="0.2">
      <c r="A77" s="64" t="s">
        <v>134</v>
      </c>
      <c r="B77" s="65" t="s">
        <v>30</v>
      </c>
      <c r="C77" s="66"/>
      <c r="D77" s="66">
        <v>14201.82</v>
      </c>
      <c r="E77" s="49"/>
      <c r="F77" s="50"/>
      <c r="G77" s="49"/>
      <c r="H77" s="50"/>
      <c r="I77" s="14">
        <v>3854.9</v>
      </c>
      <c r="J77" s="14">
        <v>1.07</v>
      </c>
      <c r="K77" s="15">
        <v>0.03</v>
      </c>
    </row>
    <row r="78" spans="1:11" s="22" customFormat="1" ht="15" x14ac:dyDescent="0.2">
      <c r="A78" s="46" t="s">
        <v>144</v>
      </c>
      <c r="B78" s="34" t="s">
        <v>52</v>
      </c>
      <c r="C78" s="47"/>
      <c r="D78" s="48">
        <v>761.57</v>
      </c>
      <c r="E78" s="49"/>
      <c r="F78" s="50"/>
      <c r="G78" s="49"/>
      <c r="H78" s="50"/>
      <c r="I78" s="14">
        <v>3854.9</v>
      </c>
      <c r="J78" s="14">
        <v>1.07</v>
      </c>
      <c r="K78" s="15">
        <v>0.04</v>
      </c>
    </row>
    <row r="79" spans="1:11" s="22" customFormat="1" ht="15" hidden="1" x14ac:dyDescent="0.2">
      <c r="A79" s="46" t="s">
        <v>75</v>
      </c>
      <c r="B79" s="31" t="s">
        <v>15</v>
      </c>
      <c r="C79" s="47"/>
      <c r="D79" s="48">
        <f>G79*I79</f>
        <v>0</v>
      </c>
      <c r="E79" s="49"/>
      <c r="F79" s="50"/>
      <c r="G79" s="49">
        <f>H79*12</f>
        <v>0</v>
      </c>
      <c r="H79" s="50">
        <v>0</v>
      </c>
      <c r="I79" s="14">
        <v>3854.9</v>
      </c>
      <c r="J79" s="14">
        <v>1.07</v>
      </c>
      <c r="K79" s="15">
        <v>0</v>
      </c>
    </row>
    <row r="80" spans="1:11" s="22" customFormat="1" ht="15" x14ac:dyDescent="0.2">
      <c r="A80" s="39" t="s">
        <v>76</v>
      </c>
      <c r="B80" s="31"/>
      <c r="C80" s="47"/>
      <c r="D80" s="28">
        <f>SUM(D81:D88)</f>
        <v>10400.18</v>
      </c>
      <c r="E80" s="49"/>
      <c r="F80" s="50"/>
      <c r="G80" s="28">
        <f>D80/I80</f>
        <v>2.7</v>
      </c>
      <c r="H80" s="29">
        <f>G80/12</f>
        <v>0.23</v>
      </c>
      <c r="I80" s="14">
        <v>3854.9</v>
      </c>
      <c r="J80" s="14">
        <v>1.07</v>
      </c>
      <c r="K80" s="15">
        <v>0.19</v>
      </c>
    </row>
    <row r="81" spans="1:11" s="22" customFormat="1" ht="15" hidden="1" x14ac:dyDescent="0.2">
      <c r="A81" s="46" t="s">
        <v>77</v>
      </c>
      <c r="B81" s="31" t="s">
        <v>15</v>
      </c>
      <c r="C81" s="47"/>
      <c r="D81" s="48">
        <f t="shared" ref="D81:D88" si="5">G81*I81</f>
        <v>0</v>
      </c>
      <c r="E81" s="49"/>
      <c r="F81" s="50"/>
      <c r="G81" s="49">
        <f t="shared" ref="G81:G88" si="6">H81*12</f>
        <v>0</v>
      </c>
      <c r="H81" s="50">
        <v>0</v>
      </c>
      <c r="I81" s="14">
        <v>3854.9</v>
      </c>
      <c r="J81" s="14">
        <v>1.07</v>
      </c>
      <c r="K81" s="15">
        <v>0</v>
      </c>
    </row>
    <row r="82" spans="1:11" s="22" customFormat="1" ht="15" x14ac:dyDescent="0.2">
      <c r="A82" s="46" t="s">
        <v>78</v>
      </c>
      <c r="B82" s="31" t="s">
        <v>52</v>
      </c>
      <c r="C82" s="47"/>
      <c r="D82" s="48">
        <v>9571.8700000000008</v>
      </c>
      <c r="E82" s="49"/>
      <c r="F82" s="50"/>
      <c r="G82" s="49"/>
      <c r="H82" s="50"/>
      <c r="I82" s="14">
        <v>3854.9</v>
      </c>
      <c r="J82" s="14">
        <v>1.07</v>
      </c>
      <c r="K82" s="15">
        <v>0.18</v>
      </c>
    </row>
    <row r="83" spans="1:11" s="22" customFormat="1" ht="15" x14ac:dyDescent="0.2">
      <c r="A83" s="46" t="s">
        <v>79</v>
      </c>
      <c r="B83" s="31" t="s">
        <v>52</v>
      </c>
      <c r="C83" s="47"/>
      <c r="D83" s="48">
        <v>828.31</v>
      </c>
      <c r="E83" s="49"/>
      <c r="F83" s="50"/>
      <c r="G83" s="49"/>
      <c r="H83" s="50"/>
      <c r="I83" s="14">
        <v>3854.9</v>
      </c>
      <c r="J83" s="14">
        <v>1.07</v>
      </c>
      <c r="K83" s="15">
        <v>0.01</v>
      </c>
    </row>
    <row r="84" spans="1:11" s="22" customFormat="1" ht="27.75" hidden="1" customHeight="1" x14ac:dyDescent="0.2">
      <c r="A84" s="46" t="s">
        <v>80</v>
      </c>
      <c r="B84" s="31" t="s">
        <v>30</v>
      </c>
      <c r="C84" s="47"/>
      <c r="D84" s="48">
        <f t="shared" si="5"/>
        <v>0</v>
      </c>
      <c r="E84" s="49"/>
      <c r="F84" s="50"/>
      <c r="G84" s="49">
        <f t="shared" si="6"/>
        <v>0</v>
      </c>
      <c r="H84" s="50">
        <v>0</v>
      </c>
      <c r="I84" s="14">
        <v>3854.9</v>
      </c>
      <c r="J84" s="14">
        <v>1.07</v>
      </c>
      <c r="K84" s="15">
        <v>0</v>
      </c>
    </row>
    <row r="85" spans="1:11" s="22" customFormat="1" ht="25.5" hidden="1" x14ac:dyDescent="0.2">
      <c r="A85" s="46" t="s">
        <v>81</v>
      </c>
      <c r="B85" s="31" t="s">
        <v>30</v>
      </c>
      <c r="C85" s="47"/>
      <c r="D85" s="48">
        <f t="shared" si="5"/>
        <v>0</v>
      </c>
      <c r="E85" s="49"/>
      <c r="F85" s="50"/>
      <c r="G85" s="49">
        <f t="shared" si="6"/>
        <v>0</v>
      </c>
      <c r="H85" s="50">
        <v>0</v>
      </c>
      <c r="I85" s="14">
        <v>3854.9</v>
      </c>
      <c r="J85" s="14">
        <v>1.07</v>
      </c>
      <c r="K85" s="15">
        <v>0</v>
      </c>
    </row>
    <row r="86" spans="1:11" s="22" customFormat="1" ht="25.5" hidden="1" x14ac:dyDescent="0.2">
      <c r="A86" s="46" t="s">
        <v>82</v>
      </c>
      <c r="B86" s="31" t="s">
        <v>30</v>
      </c>
      <c r="C86" s="47"/>
      <c r="D86" s="48">
        <f t="shared" si="5"/>
        <v>0</v>
      </c>
      <c r="E86" s="49"/>
      <c r="F86" s="50"/>
      <c r="G86" s="49">
        <f t="shared" si="6"/>
        <v>0</v>
      </c>
      <c r="H86" s="50">
        <v>0</v>
      </c>
      <c r="I86" s="14">
        <v>3854.9</v>
      </c>
      <c r="J86" s="14">
        <v>1.07</v>
      </c>
      <c r="K86" s="15">
        <v>0</v>
      </c>
    </row>
    <row r="87" spans="1:11" s="22" customFormat="1" ht="25.5" hidden="1" x14ac:dyDescent="0.2">
      <c r="A87" s="46" t="s">
        <v>83</v>
      </c>
      <c r="B87" s="31" t="s">
        <v>30</v>
      </c>
      <c r="C87" s="47"/>
      <c r="D87" s="48">
        <f t="shared" si="5"/>
        <v>0</v>
      </c>
      <c r="E87" s="49"/>
      <c r="F87" s="50"/>
      <c r="G87" s="49">
        <f t="shared" si="6"/>
        <v>0</v>
      </c>
      <c r="H87" s="50">
        <v>0</v>
      </c>
      <c r="I87" s="14">
        <v>3854.9</v>
      </c>
      <c r="J87" s="14">
        <v>1.07</v>
      </c>
      <c r="K87" s="15">
        <v>0</v>
      </c>
    </row>
    <row r="88" spans="1:11" s="22" customFormat="1" ht="25.5" hidden="1" x14ac:dyDescent="0.2">
      <c r="A88" s="46" t="s">
        <v>84</v>
      </c>
      <c r="B88" s="31" t="s">
        <v>30</v>
      </c>
      <c r="C88" s="47"/>
      <c r="D88" s="48">
        <f t="shared" si="5"/>
        <v>0</v>
      </c>
      <c r="E88" s="49"/>
      <c r="F88" s="50"/>
      <c r="G88" s="49">
        <f t="shared" si="6"/>
        <v>0</v>
      </c>
      <c r="H88" s="50">
        <v>0</v>
      </c>
      <c r="I88" s="14">
        <v>3854.9</v>
      </c>
      <c r="J88" s="14">
        <v>1.07</v>
      </c>
      <c r="K88" s="15">
        <v>0</v>
      </c>
    </row>
    <row r="89" spans="1:11" s="22" customFormat="1" ht="15" x14ac:dyDescent="0.2">
      <c r="A89" s="39" t="s">
        <v>85</v>
      </c>
      <c r="B89" s="31"/>
      <c r="C89" s="47"/>
      <c r="D89" s="28">
        <f>D90+D91</f>
        <v>993.79</v>
      </c>
      <c r="E89" s="49"/>
      <c r="F89" s="50"/>
      <c r="G89" s="28">
        <f>D89/I89</f>
        <v>0.26</v>
      </c>
      <c r="H89" s="29">
        <f>G89/12</f>
        <v>0.02</v>
      </c>
      <c r="I89" s="14">
        <v>3854.9</v>
      </c>
      <c r="J89" s="14">
        <v>1.07</v>
      </c>
      <c r="K89" s="15">
        <v>0.13</v>
      </c>
    </row>
    <row r="90" spans="1:11" s="22" customFormat="1" ht="15" x14ac:dyDescent="0.2">
      <c r="A90" s="46" t="s">
        <v>86</v>
      </c>
      <c r="B90" s="31" t="s">
        <v>52</v>
      </c>
      <c r="C90" s="47"/>
      <c r="D90" s="48">
        <v>993.79</v>
      </c>
      <c r="E90" s="49"/>
      <c r="F90" s="50"/>
      <c r="G90" s="49"/>
      <c r="H90" s="50"/>
      <c r="I90" s="14">
        <v>3854.9</v>
      </c>
      <c r="J90" s="14">
        <v>1.07</v>
      </c>
      <c r="K90" s="15">
        <v>0.02</v>
      </c>
    </row>
    <row r="91" spans="1:11" s="22" customFormat="1" ht="15" hidden="1" x14ac:dyDescent="0.2">
      <c r="A91" s="46" t="s">
        <v>87</v>
      </c>
      <c r="B91" s="31" t="s">
        <v>52</v>
      </c>
      <c r="C91" s="47"/>
      <c r="D91" s="48"/>
      <c r="E91" s="49"/>
      <c r="F91" s="50"/>
      <c r="G91" s="49"/>
      <c r="H91" s="50"/>
      <c r="I91" s="14">
        <v>3854.9</v>
      </c>
      <c r="J91" s="14">
        <v>1.07</v>
      </c>
      <c r="K91" s="15">
        <v>0.01</v>
      </c>
    </row>
    <row r="92" spans="1:11" s="14" customFormat="1" ht="15" x14ac:dyDescent="0.2">
      <c r="A92" s="39" t="s">
        <v>88</v>
      </c>
      <c r="B92" s="25"/>
      <c r="C92" s="26"/>
      <c r="D92" s="28">
        <f>D93+D94</f>
        <v>31987</v>
      </c>
      <c r="E92" s="28"/>
      <c r="F92" s="40"/>
      <c r="G92" s="28">
        <f>D92/I92</f>
        <v>8.3000000000000007</v>
      </c>
      <c r="H92" s="29">
        <f>G92/12</f>
        <v>0.69</v>
      </c>
      <c r="I92" s="14">
        <v>3854.9</v>
      </c>
      <c r="J92" s="14">
        <v>1.07</v>
      </c>
      <c r="K92" s="15">
        <v>0.37</v>
      </c>
    </row>
    <row r="93" spans="1:11" s="22" customFormat="1" ht="15" x14ac:dyDescent="0.2">
      <c r="A93" s="46" t="s">
        <v>89</v>
      </c>
      <c r="B93" s="34" t="s">
        <v>54</v>
      </c>
      <c r="C93" s="47"/>
      <c r="D93" s="48">
        <v>17847</v>
      </c>
      <c r="E93" s="49"/>
      <c r="F93" s="50"/>
      <c r="G93" s="49"/>
      <c r="H93" s="50"/>
      <c r="I93" s="14">
        <v>3854.9</v>
      </c>
      <c r="J93" s="14">
        <v>1.07</v>
      </c>
      <c r="K93" s="15">
        <v>0.03</v>
      </c>
    </row>
    <row r="94" spans="1:11" s="22" customFormat="1" ht="15" x14ac:dyDescent="0.2">
      <c r="A94" s="46" t="s">
        <v>145</v>
      </c>
      <c r="B94" s="34" t="s">
        <v>118</v>
      </c>
      <c r="C94" s="47">
        <f>F94*12</f>
        <v>0</v>
      </c>
      <c r="D94" s="48">
        <f>42420/3</f>
        <v>14140</v>
      </c>
      <c r="E94" s="49">
        <f>H94*12</f>
        <v>0</v>
      </c>
      <c r="F94" s="50"/>
      <c r="G94" s="49"/>
      <c r="H94" s="50"/>
      <c r="I94" s="14">
        <v>3854.9</v>
      </c>
      <c r="J94" s="14">
        <v>1.07</v>
      </c>
      <c r="K94" s="15">
        <v>0.34</v>
      </c>
    </row>
    <row r="95" spans="1:11" s="14" customFormat="1" ht="15" x14ac:dyDescent="0.2">
      <c r="A95" s="39" t="s">
        <v>90</v>
      </c>
      <c r="B95" s="25"/>
      <c r="C95" s="26"/>
      <c r="D95" s="28">
        <f>D96+D97+D98+D99</f>
        <v>27003.14</v>
      </c>
      <c r="E95" s="28"/>
      <c r="F95" s="40"/>
      <c r="G95" s="28">
        <f>D95/I95</f>
        <v>7</v>
      </c>
      <c r="H95" s="29">
        <f>G95/12+0.01</f>
        <v>0.59</v>
      </c>
      <c r="I95" s="14">
        <v>3854.9</v>
      </c>
      <c r="J95" s="14">
        <v>1.07</v>
      </c>
      <c r="K95" s="15">
        <v>0.51</v>
      </c>
    </row>
    <row r="96" spans="1:11" s="22" customFormat="1" ht="15" x14ac:dyDescent="0.2">
      <c r="A96" s="46" t="s">
        <v>119</v>
      </c>
      <c r="B96" s="31" t="s">
        <v>64</v>
      </c>
      <c r="C96" s="47"/>
      <c r="D96" s="48">
        <v>4417.5600000000004</v>
      </c>
      <c r="E96" s="49"/>
      <c r="F96" s="50"/>
      <c r="G96" s="49"/>
      <c r="H96" s="50"/>
      <c r="I96" s="14">
        <v>3854.9</v>
      </c>
      <c r="J96" s="14">
        <v>1.07</v>
      </c>
      <c r="K96" s="15">
        <v>0.09</v>
      </c>
    </row>
    <row r="97" spans="1:11" s="22" customFormat="1" ht="15" x14ac:dyDescent="0.2">
      <c r="A97" s="46" t="s">
        <v>91</v>
      </c>
      <c r="B97" s="31" t="s">
        <v>64</v>
      </c>
      <c r="C97" s="47"/>
      <c r="D97" s="48">
        <v>2208.87</v>
      </c>
      <c r="E97" s="49"/>
      <c r="F97" s="50"/>
      <c r="G97" s="49"/>
      <c r="H97" s="50"/>
      <c r="I97" s="14">
        <v>3854.9</v>
      </c>
      <c r="J97" s="14">
        <v>1.07</v>
      </c>
      <c r="K97" s="15">
        <v>0.04</v>
      </c>
    </row>
    <row r="98" spans="1:11" s="22" customFormat="1" ht="25.5" customHeight="1" x14ac:dyDescent="0.2">
      <c r="A98" s="46" t="s">
        <v>92</v>
      </c>
      <c r="B98" s="31" t="s">
        <v>52</v>
      </c>
      <c r="C98" s="47"/>
      <c r="D98" s="48">
        <v>2484.13</v>
      </c>
      <c r="E98" s="49"/>
      <c r="F98" s="50"/>
      <c r="G98" s="49"/>
      <c r="H98" s="50"/>
      <c r="I98" s="14">
        <v>3854.9</v>
      </c>
      <c r="J98" s="14">
        <v>1.07</v>
      </c>
      <c r="K98" s="15">
        <v>0.04</v>
      </c>
    </row>
    <row r="99" spans="1:11" s="22" customFormat="1" ht="17.25" customHeight="1" thickBot="1" x14ac:dyDescent="0.25">
      <c r="A99" s="94" t="s">
        <v>93</v>
      </c>
      <c r="B99" s="89" t="s">
        <v>64</v>
      </c>
      <c r="C99" s="53"/>
      <c r="D99" s="95">
        <v>17892.580000000002</v>
      </c>
      <c r="E99" s="96"/>
      <c r="F99" s="97"/>
      <c r="G99" s="96"/>
      <c r="H99" s="97"/>
      <c r="I99" s="14">
        <v>3854.9</v>
      </c>
      <c r="J99" s="14">
        <v>1.07</v>
      </c>
      <c r="K99" s="15">
        <v>0.34</v>
      </c>
    </row>
    <row r="100" spans="1:11" s="14" customFormat="1" ht="30.75" thickBot="1" x14ac:dyDescent="0.25">
      <c r="A100" s="100" t="s">
        <v>94</v>
      </c>
      <c r="B100" s="12" t="s">
        <v>30</v>
      </c>
      <c r="C100" s="87">
        <f>F100*12</f>
        <v>0</v>
      </c>
      <c r="D100" s="101">
        <f>G100*I100</f>
        <v>15727.99</v>
      </c>
      <c r="E100" s="101">
        <f>H100*12</f>
        <v>4.08</v>
      </c>
      <c r="F100" s="101"/>
      <c r="G100" s="101">
        <f>H100*12</f>
        <v>4.08</v>
      </c>
      <c r="H100" s="102">
        <v>0.34</v>
      </c>
      <c r="I100" s="14">
        <v>3854.9</v>
      </c>
      <c r="J100" s="14">
        <v>1.07</v>
      </c>
      <c r="K100" s="15">
        <v>0.3</v>
      </c>
    </row>
    <row r="101" spans="1:11" s="14" customFormat="1" ht="26.25" hidden="1" thickBot="1" x14ac:dyDescent="0.25">
      <c r="A101" s="98" t="s">
        <v>95</v>
      </c>
      <c r="B101" s="99" t="s">
        <v>96</v>
      </c>
      <c r="C101" s="54"/>
      <c r="D101" s="54"/>
      <c r="E101" s="54"/>
      <c r="F101" s="90"/>
      <c r="G101" s="54"/>
      <c r="H101" s="90">
        <v>0</v>
      </c>
      <c r="I101" s="14">
        <v>3854.9</v>
      </c>
      <c r="J101" s="14">
        <v>1.07</v>
      </c>
      <c r="K101" s="15">
        <v>0</v>
      </c>
    </row>
    <row r="102" spans="1:11" s="14" customFormat="1" ht="19.5" thickBot="1" x14ac:dyDescent="0.25">
      <c r="A102" s="91" t="s">
        <v>97</v>
      </c>
      <c r="B102" s="92" t="s">
        <v>24</v>
      </c>
      <c r="C102" s="87"/>
      <c r="D102" s="93">
        <f>G102*I102</f>
        <v>84653.6</v>
      </c>
      <c r="E102" s="93"/>
      <c r="F102" s="88"/>
      <c r="G102" s="93">
        <f>12*H102</f>
        <v>21.96</v>
      </c>
      <c r="H102" s="88">
        <v>1.83</v>
      </c>
      <c r="I102" s="14">
        <v>3854.9</v>
      </c>
      <c r="K102" s="15"/>
    </row>
    <row r="103" spans="1:11" s="14" customFormat="1" ht="19.5" thickBot="1" x14ac:dyDescent="0.25">
      <c r="A103" s="86" t="s">
        <v>98</v>
      </c>
      <c r="B103" s="12"/>
      <c r="C103" s="87"/>
      <c r="D103" s="87">
        <f>D102+D100+D95+D92+D89+D80+D76+D63+D46+D45+D44+D43+D42+D41+D38+D37+D36+D35+D34+D25+D16</f>
        <v>746186.54</v>
      </c>
      <c r="E103" s="87">
        <f>E102+E100+E95+E92+E89+E80+E76+E63+E46+E45+E44+E43+E42+E41+E38+E37+E36+E35+E34+E25+E16</f>
        <v>118.08</v>
      </c>
      <c r="F103" s="87">
        <f>F102+F100+F95+F92+F89+F80+F76+F63+F46+F45+F44+F43+F42+F41+F38+F37+F36+F35+F34+F25+F16</f>
        <v>0</v>
      </c>
      <c r="G103" s="87">
        <f>G102+G100+G95+G92+G89+G80+G76+G63+G46+G45+G44+G43+G42+G41+G38+G37+G36+G35+G34+G25+G16</f>
        <v>193.58</v>
      </c>
      <c r="H103" s="88">
        <f>H102+H100+H95+H92+H89+H80+H76+H63+H46+H45+H44+H43+H42+H41+H38+H37+H36+H35+H34+H25+H16</f>
        <v>16.14</v>
      </c>
      <c r="I103" s="14">
        <v>3854.9</v>
      </c>
      <c r="K103" s="15"/>
    </row>
    <row r="104" spans="1:11" s="14" customFormat="1" ht="18.75" x14ac:dyDescent="0.2">
      <c r="A104" s="55"/>
      <c r="B104" s="56"/>
      <c r="C104" s="57"/>
      <c r="D104" s="57"/>
      <c r="E104" s="57"/>
      <c r="F104" s="57"/>
      <c r="G104" s="57"/>
      <c r="H104" s="57"/>
      <c r="K104" s="15"/>
    </row>
    <row r="105" spans="1:11" s="14" customFormat="1" ht="19.5" thickBot="1" x14ac:dyDescent="0.25">
      <c r="A105" s="58"/>
      <c r="B105" s="56"/>
      <c r="C105" s="57"/>
      <c r="D105" s="57"/>
      <c r="E105" s="57"/>
      <c r="F105" s="57"/>
      <c r="G105" s="57"/>
      <c r="H105" s="57"/>
      <c r="K105" s="15"/>
    </row>
    <row r="106" spans="1:11" s="14" customFormat="1" ht="20.25" customHeight="1" thickBot="1" x14ac:dyDescent="0.25">
      <c r="A106" s="104" t="s">
        <v>99</v>
      </c>
      <c r="B106" s="105"/>
      <c r="C106" s="101">
        <f>F106*12</f>
        <v>0</v>
      </c>
      <c r="D106" s="101">
        <f>D107+D108+D109+D110+D111+D112+D113+D114+D115+D116+D117+D118+D119+D120+D121+D122+D123+D124+D125+D126+D127+D128+D129+D130+D131+D132+D133+D134+D136+D138+D135</f>
        <v>966255.99</v>
      </c>
      <c r="E106" s="101">
        <f t="shared" ref="E106:H106" si="7">E107+E108+E109+E110+E111+E112+E113+E114+E115+E116+E117+E118+E119+E120+E121+E122+E123+E124+E125+E126+E127+E128+E129+E130+E131+E132+E133+E134+E136+E138+E135</f>
        <v>0</v>
      </c>
      <c r="F106" s="101">
        <f t="shared" si="7"/>
        <v>0</v>
      </c>
      <c r="G106" s="101">
        <f t="shared" si="7"/>
        <v>250.66</v>
      </c>
      <c r="H106" s="101">
        <f t="shared" si="7"/>
        <v>20.9</v>
      </c>
      <c r="I106" s="14">
        <v>3854.9</v>
      </c>
      <c r="K106" s="15"/>
    </row>
    <row r="107" spans="1:11" s="14" customFormat="1" ht="17.25" customHeight="1" x14ac:dyDescent="0.2">
      <c r="A107" s="63" t="s">
        <v>121</v>
      </c>
      <c r="B107" s="59"/>
      <c r="C107" s="60"/>
      <c r="D107" s="60">
        <v>139451.75</v>
      </c>
      <c r="E107" s="103"/>
      <c r="F107" s="103"/>
      <c r="G107" s="107">
        <f>D107/I107</f>
        <v>36.18</v>
      </c>
      <c r="H107" s="108">
        <f>G107/12</f>
        <v>3.02</v>
      </c>
      <c r="I107" s="14">
        <v>3854.9</v>
      </c>
      <c r="K107" s="15"/>
    </row>
    <row r="108" spans="1:11" s="61" customFormat="1" ht="20.25" customHeight="1" x14ac:dyDescent="0.2">
      <c r="A108" s="64" t="s">
        <v>100</v>
      </c>
      <c r="B108" s="65"/>
      <c r="C108" s="66"/>
      <c r="D108" s="66">
        <v>30547.24</v>
      </c>
      <c r="E108" s="60"/>
      <c r="F108" s="60"/>
      <c r="G108" s="107">
        <f t="shared" ref="G108:G138" si="8">D108/I108</f>
        <v>7.92</v>
      </c>
      <c r="H108" s="108">
        <f t="shared" ref="H108:H138" si="9">G108/12</f>
        <v>0.66</v>
      </c>
      <c r="I108" s="14">
        <v>3854.9</v>
      </c>
      <c r="K108" s="62"/>
    </row>
    <row r="109" spans="1:11" s="61" customFormat="1" ht="15" x14ac:dyDescent="0.2">
      <c r="A109" s="64" t="s">
        <v>103</v>
      </c>
      <c r="B109" s="65"/>
      <c r="C109" s="66"/>
      <c r="D109" s="66">
        <v>25874.27</v>
      </c>
      <c r="E109" s="60"/>
      <c r="F109" s="60"/>
      <c r="G109" s="107">
        <f t="shared" si="8"/>
        <v>6.71</v>
      </c>
      <c r="H109" s="108">
        <f t="shared" si="9"/>
        <v>0.56000000000000005</v>
      </c>
      <c r="I109" s="14">
        <v>3854.9</v>
      </c>
      <c r="K109" s="62"/>
    </row>
    <row r="110" spans="1:11" s="61" customFormat="1" ht="15" x14ac:dyDescent="0.2">
      <c r="A110" s="64" t="s">
        <v>102</v>
      </c>
      <c r="B110" s="65"/>
      <c r="C110" s="66"/>
      <c r="D110" s="66">
        <v>5504.26</v>
      </c>
      <c r="E110" s="60"/>
      <c r="F110" s="60"/>
      <c r="G110" s="107">
        <f t="shared" si="8"/>
        <v>1.43</v>
      </c>
      <c r="H110" s="108">
        <f t="shared" si="9"/>
        <v>0.12</v>
      </c>
      <c r="I110" s="14">
        <v>3854.9</v>
      </c>
      <c r="K110" s="62"/>
    </row>
    <row r="111" spans="1:11" s="61" customFormat="1" ht="15" x14ac:dyDescent="0.2">
      <c r="A111" s="64" t="s">
        <v>101</v>
      </c>
      <c r="B111" s="65"/>
      <c r="C111" s="66"/>
      <c r="D111" s="66">
        <v>3389.22</v>
      </c>
      <c r="E111" s="60"/>
      <c r="F111" s="60"/>
      <c r="G111" s="107">
        <f t="shared" si="8"/>
        <v>0.88</v>
      </c>
      <c r="H111" s="108">
        <f t="shared" si="9"/>
        <v>7.0000000000000007E-2</v>
      </c>
      <c r="I111" s="14">
        <v>3854.9</v>
      </c>
      <c r="K111" s="62"/>
    </row>
    <row r="112" spans="1:11" s="61" customFormat="1" ht="15" x14ac:dyDescent="0.2">
      <c r="A112" s="64" t="s">
        <v>122</v>
      </c>
      <c r="B112" s="65"/>
      <c r="C112" s="66"/>
      <c r="D112" s="66">
        <v>13805.89</v>
      </c>
      <c r="E112" s="60"/>
      <c r="F112" s="60"/>
      <c r="G112" s="107">
        <f t="shared" si="8"/>
        <v>3.58</v>
      </c>
      <c r="H112" s="108">
        <f t="shared" si="9"/>
        <v>0.3</v>
      </c>
      <c r="I112" s="14">
        <v>3854.9</v>
      </c>
      <c r="K112" s="62"/>
    </row>
    <row r="113" spans="1:16" s="61" customFormat="1" ht="15" x14ac:dyDescent="0.2">
      <c r="A113" s="64" t="s">
        <v>123</v>
      </c>
      <c r="B113" s="65"/>
      <c r="C113" s="66"/>
      <c r="D113" s="66">
        <v>10259.64</v>
      </c>
      <c r="E113" s="60"/>
      <c r="F113" s="60"/>
      <c r="G113" s="107">
        <f t="shared" si="8"/>
        <v>2.66</v>
      </c>
      <c r="H113" s="108">
        <f t="shared" si="9"/>
        <v>0.22</v>
      </c>
      <c r="I113" s="14">
        <v>3854.9</v>
      </c>
      <c r="K113" s="62"/>
    </row>
    <row r="114" spans="1:16" s="61" customFormat="1" ht="16.5" customHeight="1" x14ac:dyDescent="0.2">
      <c r="A114" s="64" t="s">
        <v>124</v>
      </c>
      <c r="B114" s="65"/>
      <c r="C114" s="66"/>
      <c r="D114" s="66">
        <v>43703.9</v>
      </c>
      <c r="E114" s="66"/>
      <c r="F114" s="66"/>
      <c r="G114" s="107">
        <f t="shared" si="8"/>
        <v>11.34</v>
      </c>
      <c r="H114" s="108">
        <f t="shared" si="9"/>
        <v>0.95</v>
      </c>
      <c r="I114" s="14">
        <v>3854.9</v>
      </c>
      <c r="K114" s="62"/>
    </row>
    <row r="115" spans="1:16" s="61" customFormat="1" ht="15" x14ac:dyDescent="0.2">
      <c r="A115" s="64" t="s">
        <v>125</v>
      </c>
      <c r="B115" s="65"/>
      <c r="C115" s="66"/>
      <c r="D115" s="66">
        <v>12494.61</v>
      </c>
      <c r="E115" s="66"/>
      <c r="F115" s="66"/>
      <c r="G115" s="107">
        <f t="shared" si="8"/>
        <v>3.24</v>
      </c>
      <c r="H115" s="108">
        <f t="shared" si="9"/>
        <v>0.27</v>
      </c>
      <c r="I115" s="14">
        <v>3854.9</v>
      </c>
      <c r="K115" s="62"/>
    </row>
    <row r="116" spans="1:16" s="61" customFormat="1" ht="15" x14ac:dyDescent="0.2">
      <c r="A116" s="64" t="s">
        <v>126</v>
      </c>
      <c r="B116" s="65"/>
      <c r="C116" s="66"/>
      <c r="D116" s="66">
        <v>40967.54</v>
      </c>
      <c r="E116" s="66"/>
      <c r="F116" s="66"/>
      <c r="G116" s="107">
        <f t="shared" si="8"/>
        <v>10.63</v>
      </c>
      <c r="H116" s="108">
        <f t="shared" si="9"/>
        <v>0.89</v>
      </c>
      <c r="I116" s="14">
        <v>3854.9</v>
      </c>
      <c r="K116" s="62"/>
    </row>
    <row r="117" spans="1:16" s="61" customFormat="1" ht="15" x14ac:dyDescent="0.2">
      <c r="A117" s="64" t="s">
        <v>127</v>
      </c>
      <c r="B117" s="65"/>
      <c r="C117" s="66"/>
      <c r="D117" s="66">
        <v>16819.22</v>
      </c>
      <c r="E117" s="66"/>
      <c r="F117" s="66"/>
      <c r="G117" s="107">
        <f t="shared" si="8"/>
        <v>4.3600000000000003</v>
      </c>
      <c r="H117" s="108">
        <f t="shared" si="9"/>
        <v>0.36</v>
      </c>
      <c r="I117" s="14">
        <v>3854.9</v>
      </c>
      <c r="K117" s="62"/>
    </row>
    <row r="118" spans="1:16" s="61" customFormat="1" ht="15" hidden="1" x14ac:dyDescent="0.2">
      <c r="A118" s="64"/>
      <c r="B118" s="65"/>
      <c r="C118" s="66"/>
      <c r="D118" s="66"/>
      <c r="E118" s="66"/>
      <c r="F118" s="66"/>
      <c r="G118" s="107">
        <f t="shared" si="8"/>
        <v>0</v>
      </c>
      <c r="H118" s="108">
        <f t="shared" si="9"/>
        <v>0</v>
      </c>
      <c r="I118" s="14">
        <v>3854.9</v>
      </c>
      <c r="K118" s="62"/>
    </row>
    <row r="119" spans="1:16" s="61" customFormat="1" ht="15.75" hidden="1" customHeight="1" x14ac:dyDescent="0.2">
      <c r="A119" s="64"/>
      <c r="B119" s="65"/>
      <c r="C119" s="66"/>
      <c r="D119" s="66"/>
      <c r="E119" s="66"/>
      <c r="F119" s="66"/>
      <c r="G119" s="107">
        <f t="shared" si="8"/>
        <v>0</v>
      </c>
      <c r="H119" s="108">
        <f t="shared" si="9"/>
        <v>0</v>
      </c>
      <c r="I119" s="14">
        <v>3854.9</v>
      </c>
      <c r="K119" s="62"/>
    </row>
    <row r="120" spans="1:16" s="61" customFormat="1" ht="15" x14ac:dyDescent="0.2">
      <c r="A120" s="64" t="s">
        <v>130</v>
      </c>
      <c r="B120" s="65"/>
      <c r="C120" s="66"/>
      <c r="D120" s="66">
        <v>1377.19</v>
      </c>
      <c r="E120" s="66"/>
      <c r="F120" s="66"/>
      <c r="G120" s="107">
        <f t="shared" si="8"/>
        <v>0.36</v>
      </c>
      <c r="H120" s="108">
        <f t="shared" si="9"/>
        <v>0.03</v>
      </c>
      <c r="I120" s="14">
        <v>3854.9</v>
      </c>
      <c r="K120" s="62"/>
    </row>
    <row r="121" spans="1:16" s="61" customFormat="1" ht="17.25" hidden="1" customHeight="1" x14ac:dyDescent="0.2">
      <c r="A121" s="64"/>
      <c r="B121" s="65"/>
      <c r="C121" s="66"/>
      <c r="D121" s="66"/>
      <c r="E121" s="66"/>
      <c r="F121" s="66"/>
      <c r="G121" s="107">
        <f t="shared" si="8"/>
        <v>0</v>
      </c>
      <c r="H121" s="108">
        <f t="shared" si="9"/>
        <v>0</v>
      </c>
      <c r="I121" s="14">
        <v>3854.9</v>
      </c>
      <c r="K121" s="62"/>
    </row>
    <row r="122" spans="1:16" s="61" customFormat="1" ht="29.25" customHeight="1" x14ac:dyDescent="0.2">
      <c r="A122" s="64" t="s">
        <v>132</v>
      </c>
      <c r="B122" s="65"/>
      <c r="C122" s="66"/>
      <c r="D122" s="66">
        <v>10520.54</v>
      </c>
      <c r="E122" s="66"/>
      <c r="F122" s="66"/>
      <c r="G122" s="107">
        <f t="shared" si="8"/>
        <v>2.73</v>
      </c>
      <c r="H122" s="108">
        <f t="shared" si="9"/>
        <v>0.23</v>
      </c>
      <c r="I122" s="14">
        <v>3854.9</v>
      </c>
      <c r="K122" s="62"/>
      <c r="P122" s="61">
        <v>1</v>
      </c>
    </row>
    <row r="123" spans="1:16" s="61" customFormat="1" ht="18" customHeight="1" x14ac:dyDescent="0.2">
      <c r="A123" s="64" t="s">
        <v>133</v>
      </c>
      <c r="B123" s="65"/>
      <c r="C123" s="66"/>
      <c r="D123" s="66">
        <v>645.09</v>
      </c>
      <c r="E123" s="66"/>
      <c r="F123" s="66"/>
      <c r="G123" s="107">
        <f t="shared" si="8"/>
        <v>0.17</v>
      </c>
      <c r="H123" s="108">
        <f t="shared" si="9"/>
        <v>0.01</v>
      </c>
      <c r="I123" s="14">
        <v>3854.9</v>
      </c>
      <c r="K123" s="62"/>
    </row>
    <row r="124" spans="1:16" s="61" customFormat="1" ht="16.5" hidden="1" customHeight="1" x14ac:dyDescent="0.2">
      <c r="A124" s="64"/>
      <c r="B124" s="65"/>
      <c r="C124" s="66"/>
      <c r="D124" s="66"/>
      <c r="E124" s="66"/>
      <c r="F124" s="66"/>
      <c r="G124" s="107">
        <f t="shared" si="8"/>
        <v>0</v>
      </c>
      <c r="H124" s="108">
        <f t="shared" si="9"/>
        <v>0</v>
      </c>
      <c r="I124" s="14">
        <v>3854.9</v>
      </c>
      <c r="K124" s="62"/>
    </row>
    <row r="125" spans="1:16" s="61" customFormat="1" ht="15" hidden="1" x14ac:dyDescent="0.2">
      <c r="A125" s="64"/>
      <c r="B125" s="65"/>
      <c r="C125" s="66"/>
      <c r="D125" s="66"/>
      <c r="E125" s="66"/>
      <c r="F125" s="66"/>
      <c r="G125" s="107">
        <f t="shared" si="8"/>
        <v>0</v>
      </c>
      <c r="H125" s="108">
        <f t="shared" si="9"/>
        <v>0</v>
      </c>
      <c r="I125" s="14">
        <v>3854.9</v>
      </c>
      <c r="K125" s="62"/>
    </row>
    <row r="126" spans="1:16" s="61" customFormat="1" ht="15" x14ac:dyDescent="0.2">
      <c r="A126" s="64" t="s">
        <v>136</v>
      </c>
      <c r="B126" s="65"/>
      <c r="C126" s="66"/>
      <c r="D126" s="66">
        <v>6583.09</v>
      </c>
      <c r="E126" s="66"/>
      <c r="F126" s="66"/>
      <c r="G126" s="107">
        <f t="shared" si="8"/>
        <v>1.71</v>
      </c>
      <c r="H126" s="108">
        <f t="shared" si="9"/>
        <v>0.14000000000000001</v>
      </c>
      <c r="I126" s="14">
        <v>3854.9</v>
      </c>
      <c r="K126" s="62"/>
    </row>
    <row r="127" spans="1:16" s="61" customFormat="1" ht="18.75" hidden="1" customHeight="1" x14ac:dyDescent="0.2">
      <c r="A127" s="64"/>
      <c r="B127" s="65"/>
      <c r="C127" s="66"/>
      <c r="D127" s="66"/>
      <c r="E127" s="66"/>
      <c r="F127" s="66"/>
      <c r="G127" s="107">
        <f t="shared" si="8"/>
        <v>0</v>
      </c>
      <c r="H127" s="108">
        <f t="shared" si="9"/>
        <v>0</v>
      </c>
      <c r="I127" s="14">
        <v>3854.9</v>
      </c>
      <c r="K127" s="62"/>
    </row>
    <row r="128" spans="1:16" s="113" customFormat="1" ht="17.25" customHeight="1" x14ac:dyDescent="0.2">
      <c r="A128" s="109" t="s">
        <v>138</v>
      </c>
      <c r="B128" s="110"/>
      <c r="C128" s="111"/>
      <c r="D128" s="111">
        <v>10247.06</v>
      </c>
      <c r="E128" s="111"/>
      <c r="F128" s="111"/>
      <c r="G128" s="107">
        <f t="shared" si="8"/>
        <v>2.66</v>
      </c>
      <c r="H128" s="108">
        <f t="shared" si="9"/>
        <v>0.22</v>
      </c>
      <c r="I128" s="112">
        <v>3854.9</v>
      </c>
      <c r="K128" s="114"/>
    </row>
    <row r="129" spans="1:11" s="113" customFormat="1" ht="17.25" customHeight="1" x14ac:dyDescent="0.2">
      <c r="A129" s="109" t="s">
        <v>139</v>
      </c>
      <c r="B129" s="110"/>
      <c r="C129" s="111"/>
      <c r="D129" s="111">
        <v>10104.41</v>
      </c>
      <c r="E129" s="111"/>
      <c r="F129" s="111"/>
      <c r="G129" s="107">
        <f t="shared" si="8"/>
        <v>2.62</v>
      </c>
      <c r="H129" s="108">
        <f t="shared" si="9"/>
        <v>0.22</v>
      </c>
      <c r="I129" s="112">
        <v>3854.9</v>
      </c>
      <c r="K129" s="114"/>
    </row>
    <row r="130" spans="1:11" s="113" customFormat="1" ht="17.25" customHeight="1" x14ac:dyDescent="0.2">
      <c r="A130" s="109" t="s">
        <v>104</v>
      </c>
      <c r="B130" s="110"/>
      <c r="C130" s="111"/>
      <c r="D130" s="111">
        <v>9483.81</v>
      </c>
      <c r="E130" s="111"/>
      <c r="F130" s="111"/>
      <c r="G130" s="107">
        <f t="shared" si="8"/>
        <v>2.46</v>
      </c>
      <c r="H130" s="108">
        <f t="shared" si="9"/>
        <v>0.21</v>
      </c>
      <c r="I130" s="112">
        <v>3854.9</v>
      </c>
      <c r="K130" s="114"/>
    </row>
    <row r="131" spans="1:11" s="113" customFormat="1" ht="17.25" customHeight="1" x14ac:dyDescent="0.2">
      <c r="A131" s="109" t="s">
        <v>105</v>
      </c>
      <c r="B131" s="110"/>
      <c r="C131" s="111"/>
      <c r="D131" s="111">
        <v>47349.279999999999</v>
      </c>
      <c r="E131" s="111"/>
      <c r="F131" s="111"/>
      <c r="G131" s="107">
        <f t="shared" si="8"/>
        <v>12.28</v>
      </c>
      <c r="H131" s="108">
        <f t="shared" si="9"/>
        <v>1.02</v>
      </c>
      <c r="I131" s="112">
        <v>3854.9</v>
      </c>
      <c r="K131" s="114"/>
    </row>
    <row r="132" spans="1:11" s="113" customFormat="1" ht="17.25" customHeight="1" x14ac:dyDescent="0.2">
      <c r="A132" s="109" t="s">
        <v>106</v>
      </c>
      <c r="B132" s="110"/>
      <c r="C132" s="111"/>
      <c r="D132" s="111">
        <v>38237.29</v>
      </c>
      <c r="E132" s="111"/>
      <c r="F132" s="111"/>
      <c r="G132" s="107">
        <f t="shared" si="8"/>
        <v>9.92</v>
      </c>
      <c r="H132" s="108">
        <f t="shared" si="9"/>
        <v>0.83</v>
      </c>
      <c r="I132" s="112">
        <v>3854.9</v>
      </c>
      <c r="K132" s="114"/>
    </row>
    <row r="133" spans="1:11" s="113" customFormat="1" ht="15" x14ac:dyDescent="0.2">
      <c r="A133" s="109" t="s">
        <v>107</v>
      </c>
      <c r="B133" s="110"/>
      <c r="C133" s="111"/>
      <c r="D133" s="111">
        <v>6078.73</v>
      </c>
      <c r="E133" s="111"/>
      <c r="F133" s="111"/>
      <c r="G133" s="107">
        <f t="shared" si="8"/>
        <v>1.58</v>
      </c>
      <c r="H133" s="108">
        <f t="shared" si="9"/>
        <v>0.13</v>
      </c>
      <c r="I133" s="112">
        <v>3854.9</v>
      </c>
      <c r="K133" s="114"/>
    </row>
    <row r="134" spans="1:11" s="113" customFormat="1" ht="15" x14ac:dyDescent="0.2">
      <c r="A134" s="109" t="s">
        <v>140</v>
      </c>
      <c r="B134" s="110"/>
      <c r="C134" s="111"/>
      <c r="D134" s="111">
        <v>302820.43</v>
      </c>
      <c r="E134" s="111"/>
      <c r="F134" s="111"/>
      <c r="G134" s="107">
        <f t="shared" si="8"/>
        <v>78.55</v>
      </c>
      <c r="H134" s="108">
        <f t="shared" si="9"/>
        <v>6.55</v>
      </c>
      <c r="I134" s="112">
        <v>3854.9</v>
      </c>
      <c r="K134" s="114"/>
    </row>
    <row r="135" spans="1:11" s="113" customFormat="1" ht="25.5" x14ac:dyDescent="0.2">
      <c r="A135" s="109" t="s">
        <v>148</v>
      </c>
      <c r="B135" s="110"/>
      <c r="C135" s="111"/>
      <c r="D135" s="111">
        <v>23408.01</v>
      </c>
      <c r="E135" s="111"/>
      <c r="F135" s="111"/>
      <c r="G135" s="107">
        <f t="shared" si="8"/>
        <v>6.07</v>
      </c>
      <c r="H135" s="108">
        <f t="shared" si="9"/>
        <v>0.51</v>
      </c>
      <c r="I135" s="112">
        <v>3854.9</v>
      </c>
      <c r="K135" s="114"/>
    </row>
    <row r="136" spans="1:11" s="113" customFormat="1" ht="15.75" thickBot="1" x14ac:dyDescent="0.25">
      <c r="A136" s="109" t="s">
        <v>108</v>
      </c>
      <c r="B136" s="110"/>
      <c r="C136" s="111"/>
      <c r="D136" s="111">
        <v>45862.52</v>
      </c>
      <c r="E136" s="115"/>
      <c r="F136" s="115"/>
      <c r="G136" s="107">
        <f t="shared" si="8"/>
        <v>11.9</v>
      </c>
      <c r="H136" s="108">
        <f t="shared" si="9"/>
        <v>0.99</v>
      </c>
      <c r="I136" s="112">
        <v>3854.9</v>
      </c>
      <c r="K136" s="114"/>
    </row>
    <row r="137" spans="1:11" s="113" customFormat="1" ht="15" hidden="1" x14ac:dyDescent="0.2">
      <c r="A137" s="109" t="s">
        <v>108</v>
      </c>
      <c r="B137" s="110"/>
      <c r="C137" s="111"/>
      <c r="D137" s="111">
        <v>43025</v>
      </c>
      <c r="E137" s="116"/>
      <c r="F137" s="116"/>
      <c r="G137" s="107">
        <f t="shared" si="8"/>
        <v>11.16</v>
      </c>
      <c r="H137" s="108">
        <f t="shared" si="9"/>
        <v>0.93</v>
      </c>
      <c r="I137" s="112">
        <v>3854.9</v>
      </c>
      <c r="K137" s="114"/>
    </row>
    <row r="138" spans="1:11" s="113" customFormat="1" ht="15.75" thickBot="1" x14ac:dyDescent="0.25">
      <c r="A138" s="117" t="s">
        <v>109</v>
      </c>
      <c r="B138" s="118"/>
      <c r="C138" s="115"/>
      <c r="D138" s="115">
        <v>110721</v>
      </c>
      <c r="E138" s="115"/>
      <c r="F138" s="115"/>
      <c r="G138" s="119">
        <f t="shared" si="8"/>
        <v>28.72</v>
      </c>
      <c r="H138" s="120">
        <f t="shared" si="9"/>
        <v>2.39</v>
      </c>
      <c r="I138" s="112">
        <v>3854.9</v>
      </c>
      <c r="K138" s="114"/>
    </row>
    <row r="139" spans="1:11" s="61" customFormat="1" ht="15.75" thickBot="1" x14ac:dyDescent="0.25">
      <c r="A139" s="67"/>
      <c r="B139" s="68"/>
      <c r="C139" s="69"/>
      <c r="D139" s="69"/>
      <c r="E139" s="69"/>
      <c r="F139" s="69"/>
      <c r="G139" s="69"/>
      <c r="H139" s="69"/>
      <c r="I139" s="14"/>
      <c r="K139" s="62"/>
    </row>
    <row r="140" spans="1:11" s="14" customFormat="1" ht="19.5" thickBot="1" x14ac:dyDescent="0.25">
      <c r="A140" s="121" t="s">
        <v>110</v>
      </c>
      <c r="B140" s="122"/>
      <c r="C140" s="123"/>
      <c r="D140" s="124">
        <f>D103+D106</f>
        <v>1712442.53</v>
      </c>
      <c r="E140" s="124">
        <f>E103+E106</f>
        <v>118.08</v>
      </c>
      <c r="F140" s="124">
        <f>F103+F106</f>
        <v>0</v>
      </c>
      <c r="G140" s="124">
        <f>G103+G106</f>
        <v>444.24</v>
      </c>
      <c r="H140" s="125">
        <f>H103+H106</f>
        <v>37.04</v>
      </c>
      <c r="K140" s="15"/>
    </row>
    <row r="141" spans="1:11" s="71" customFormat="1" x14ac:dyDescent="0.2">
      <c r="A141" s="70"/>
      <c r="K141" s="72"/>
    </row>
    <row r="142" spans="1:11" s="76" customFormat="1" ht="19.5" x14ac:dyDescent="0.2">
      <c r="A142" s="73"/>
      <c r="B142" s="74"/>
      <c r="C142" s="75"/>
      <c r="D142" s="75"/>
      <c r="E142" s="75"/>
      <c r="F142" s="75"/>
      <c r="G142" s="75"/>
      <c r="H142" s="75"/>
      <c r="K142" s="77"/>
    </row>
    <row r="143" spans="1:11" s="71" customFormat="1" ht="14.25" x14ac:dyDescent="0.2">
      <c r="A143" s="143" t="s">
        <v>111</v>
      </c>
      <c r="B143" s="143"/>
      <c r="C143" s="143"/>
      <c r="D143" s="143"/>
      <c r="E143" s="143"/>
      <c r="F143" s="143"/>
      <c r="K143" s="72"/>
    </row>
    <row r="144" spans="1:11" s="71" customFormat="1" x14ac:dyDescent="0.2">
      <c r="K144" s="72"/>
    </row>
    <row r="145" spans="1:11" s="71" customFormat="1" x14ac:dyDescent="0.2">
      <c r="A145" s="70"/>
      <c r="K145" s="72"/>
    </row>
    <row r="146" spans="1:11" s="71" customFormat="1" x14ac:dyDescent="0.2">
      <c r="K146" s="72"/>
    </row>
    <row r="147" spans="1:11" s="71" customFormat="1" x14ac:dyDescent="0.2">
      <c r="K147" s="72"/>
    </row>
    <row r="148" spans="1:11" s="71" customFormat="1" x14ac:dyDescent="0.2">
      <c r="K148" s="72"/>
    </row>
    <row r="149" spans="1:11" s="71" customFormat="1" x14ac:dyDescent="0.2">
      <c r="K149" s="72"/>
    </row>
    <row r="150" spans="1:11" s="71" customFormat="1" x14ac:dyDescent="0.2">
      <c r="K150" s="72"/>
    </row>
    <row r="151" spans="1:11" s="71" customFormat="1" x14ac:dyDescent="0.2">
      <c r="K151" s="72"/>
    </row>
    <row r="152" spans="1:11" s="71" customFormat="1" x14ac:dyDescent="0.2">
      <c r="K152" s="72"/>
    </row>
    <row r="153" spans="1:11" s="71" customFormat="1" x14ac:dyDescent="0.2">
      <c r="K153" s="72"/>
    </row>
    <row r="154" spans="1:11" s="71" customFormat="1" x14ac:dyDescent="0.2">
      <c r="K154" s="72"/>
    </row>
    <row r="155" spans="1:11" s="71" customFormat="1" x14ac:dyDescent="0.2">
      <c r="K155" s="72"/>
    </row>
    <row r="156" spans="1:11" s="71" customFormat="1" x14ac:dyDescent="0.2">
      <c r="K156" s="72"/>
    </row>
    <row r="157" spans="1:11" s="71" customFormat="1" x14ac:dyDescent="0.2">
      <c r="K157" s="72"/>
    </row>
    <row r="158" spans="1:11" s="71" customFormat="1" x14ac:dyDescent="0.2">
      <c r="K158" s="72"/>
    </row>
    <row r="159" spans="1:11" s="71" customFormat="1" x14ac:dyDescent="0.2">
      <c r="K159" s="72"/>
    </row>
    <row r="160" spans="1:11" s="71" customFormat="1" x14ac:dyDescent="0.2">
      <c r="K160" s="72"/>
    </row>
    <row r="161" spans="11:11" s="71" customFormat="1" x14ac:dyDescent="0.2">
      <c r="K161" s="72"/>
    </row>
    <row r="162" spans="11:11" s="71" customFormat="1" x14ac:dyDescent="0.2">
      <c r="K162" s="72"/>
    </row>
    <row r="163" spans="11:11" s="71" customFormat="1" x14ac:dyDescent="0.2">
      <c r="K163" s="72"/>
    </row>
  </sheetData>
  <mergeCells count="14">
    <mergeCell ref="A15:H15"/>
    <mergeCell ref="A143:F143"/>
    <mergeCell ref="A1:H1"/>
    <mergeCell ref="B2:H2"/>
    <mergeCell ref="B3:H3"/>
    <mergeCell ref="B4:H4"/>
    <mergeCell ref="A5:H5"/>
    <mergeCell ref="A6:H6"/>
    <mergeCell ref="A7:H7"/>
    <mergeCell ref="A9:H9"/>
    <mergeCell ref="A10:H10"/>
    <mergeCell ref="A11:H11"/>
    <mergeCell ref="A12:H12"/>
    <mergeCell ref="A8:H8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topLeftCell="A37" zoomScale="75" zoomScaleNormal="75" workbookViewId="0">
      <selection activeCell="A66" sqref="A6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06" customWidth="1"/>
    <col min="5" max="5" width="13.85546875" style="106" hidden="1" customWidth="1"/>
    <col min="6" max="6" width="20.85546875" style="106" hidden="1" customWidth="1"/>
    <col min="7" max="7" width="13.85546875" style="106" customWidth="1"/>
    <col min="8" max="8" width="20.85546875" style="106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</row>
    <row r="2" spans="1:11" ht="12.75" customHeight="1" x14ac:dyDescent="0.3">
      <c r="B2" s="146" t="s">
        <v>1</v>
      </c>
      <c r="C2" s="146"/>
      <c r="D2" s="146"/>
      <c r="E2" s="146"/>
      <c r="F2" s="146"/>
      <c r="G2" s="145"/>
      <c r="H2" s="145"/>
    </row>
    <row r="3" spans="1:11" ht="20.25" customHeight="1" x14ac:dyDescent="0.3">
      <c r="A3" s="3" t="s">
        <v>112</v>
      </c>
      <c r="B3" s="146" t="s">
        <v>2</v>
      </c>
      <c r="C3" s="146"/>
      <c r="D3" s="146"/>
      <c r="E3" s="146"/>
      <c r="F3" s="146"/>
      <c r="G3" s="145"/>
      <c r="H3" s="145"/>
    </row>
    <row r="4" spans="1:11" ht="14.25" customHeight="1" x14ac:dyDescent="0.3">
      <c r="B4" s="146" t="s">
        <v>3</v>
      </c>
      <c r="C4" s="146"/>
      <c r="D4" s="146"/>
      <c r="E4" s="146"/>
      <c r="F4" s="146"/>
      <c r="G4" s="145"/>
      <c r="H4" s="145"/>
    </row>
    <row r="5" spans="1:11" s="4" customFormat="1" ht="39.75" hidden="1" customHeight="1" x14ac:dyDescent="0.25">
      <c r="A5" s="147" t="s">
        <v>4</v>
      </c>
      <c r="B5" s="148"/>
      <c r="C5" s="148"/>
      <c r="D5" s="148"/>
      <c r="E5" s="148"/>
      <c r="F5" s="148"/>
      <c r="G5" s="148"/>
      <c r="H5" s="148"/>
    </row>
    <row r="6" spans="1:11" s="4" customFormat="1" ht="33" customHeight="1" x14ac:dyDescent="0.4">
      <c r="A6" s="149"/>
      <c r="B6" s="150"/>
      <c r="C6" s="150"/>
      <c r="D6" s="150"/>
      <c r="E6" s="150"/>
      <c r="F6" s="150"/>
      <c r="G6" s="150"/>
      <c r="H6" s="150"/>
    </row>
    <row r="7" spans="1:11" ht="20.25" customHeight="1" x14ac:dyDescent="0.4">
      <c r="A7" s="151"/>
      <c r="B7" s="151"/>
      <c r="C7" s="151"/>
      <c r="D7" s="151"/>
      <c r="E7" s="151"/>
      <c r="F7" s="151"/>
      <c r="G7" s="151"/>
      <c r="H7" s="151"/>
      <c r="I7" s="5"/>
    </row>
    <row r="8" spans="1:11" ht="18" customHeight="1" x14ac:dyDescent="0.2">
      <c r="A8" s="158" t="s">
        <v>146</v>
      </c>
      <c r="B8" s="158"/>
      <c r="C8" s="158"/>
      <c r="D8" s="158"/>
      <c r="E8" s="158"/>
      <c r="F8" s="158"/>
      <c r="G8" s="158"/>
      <c r="H8" s="158"/>
      <c r="I8" s="5"/>
    </row>
    <row r="9" spans="1:11" s="6" customFormat="1" ht="22.5" customHeight="1" x14ac:dyDescent="0.4">
      <c r="A9" s="152" t="s">
        <v>5</v>
      </c>
      <c r="B9" s="152"/>
      <c r="C9" s="152"/>
      <c r="D9" s="152"/>
      <c r="E9" s="153"/>
      <c r="F9" s="153"/>
      <c r="G9" s="153"/>
      <c r="H9" s="153"/>
      <c r="K9" s="7"/>
    </row>
    <row r="10" spans="1:11" s="8" customFormat="1" ht="18.75" customHeight="1" x14ac:dyDescent="0.4">
      <c r="A10" s="152" t="s">
        <v>6</v>
      </c>
      <c r="B10" s="152"/>
      <c r="C10" s="152"/>
      <c r="D10" s="152"/>
      <c r="E10" s="153"/>
      <c r="F10" s="153"/>
      <c r="G10" s="153"/>
      <c r="H10" s="153"/>
    </row>
    <row r="11" spans="1:11" s="9" customFormat="1" ht="17.25" customHeight="1" x14ac:dyDescent="0.2">
      <c r="A11" s="154" t="s">
        <v>7</v>
      </c>
      <c r="B11" s="154"/>
      <c r="C11" s="154"/>
      <c r="D11" s="154"/>
      <c r="E11" s="155"/>
      <c r="F11" s="155"/>
      <c r="G11" s="155"/>
      <c r="H11" s="155"/>
    </row>
    <row r="12" spans="1:11" s="8" customFormat="1" ht="30" customHeight="1" thickBot="1" x14ac:dyDescent="0.25">
      <c r="A12" s="156" t="s">
        <v>8</v>
      </c>
      <c r="B12" s="156"/>
      <c r="C12" s="156"/>
      <c r="D12" s="156"/>
      <c r="E12" s="157"/>
      <c r="F12" s="157"/>
      <c r="G12" s="157"/>
      <c r="H12" s="157"/>
    </row>
    <row r="13" spans="1:11" s="14" customFormat="1" ht="139.5" customHeight="1" thickBot="1" x14ac:dyDescent="0.25">
      <c r="A13" s="10" t="s">
        <v>9</v>
      </c>
      <c r="B13" s="11" t="s">
        <v>10</v>
      </c>
      <c r="C13" s="12" t="s">
        <v>11</v>
      </c>
      <c r="D13" s="12" t="s">
        <v>12</v>
      </c>
      <c r="E13" s="12" t="s">
        <v>11</v>
      </c>
      <c r="F13" s="13" t="s">
        <v>13</v>
      </c>
      <c r="G13" s="12" t="s">
        <v>11</v>
      </c>
      <c r="H13" s="13" t="s">
        <v>13</v>
      </c>
      <c r="K13" s="15"/>
    </row>
    <row r="14" spans="1:11" s="22" customFormat="1" x14ac:dyDescent="0.2">
      <c r="A14" s="16">
        <v>1</v>
      </c>
      <c r="B14" s="17">
        <v>2</v>
      </c>
      <c r="C14" s="17">
        <v>3</v>
      </c>
      <c r="D14" s="18"/>
      <c r="E14" s="17">
        <v>3</v>
      </c>
      <c r="F14" s="19">
        <v>4</v>
      </c>
      <c r="G14" s="20">
        <v>3</v>
      </c>
      <c r="H14" s="21">
        <v>4</v>
      </c>
      <c r="K14" s="23"/>
    </row>
    <row r="15" spans="1:11" s="22" customFormat="1" ht="49.5" customHeight="1" x14ac:dyDescent="0.2">
      <c r="A15" s="139" t="s">
        <v>14</v>
      </c>
      <c r="B15" s="140"/>
      <c r="C15" s="140"/>
      <c r="D15" s="140"/>
      <c r="E15" s="140"/>
      <c r="F15" s="140"/>
      <c r="G15" s="141"/>
      <c r="H15" s="142"/>
      <c r="K15" s="23"/>
    </row>
    <row r="16" spans="1:11" s="14" customFormat="1" ht="15" x14ac:dyDescent="0.2">
      <c r="A16" s="24" t="s">
        <v>147</v>
      </c>
      <c r="B16" s="25" t="s">
        <v>15</v>
      </c>
      <c r="C16" s="26">
        <f>F16*12</f>
        <v>0</v>
      </c>
      <c r="D16" s="27">
        <f>G16*I16</f>
        <v>123511</v>
      </c>
      <c r="E16" s="28">
        <f>H16*12</f>
        <v>32.04</v>
      </c>
      <c r="F16" s="29"/>
      <c r="G16" s="28">
        <f>H16*12</f>
        <v>32.04</v>
      </c>
      <c r="H16" s="29">
        <f>H21+H23</f>
        <v>2.67</v>
      </c>
      <c r="I16" s="14">
        <v>3854.9</v>
      </c>
      <c r="J16" s="14">
        <v>1.07</v>
      </c>
      <c r="K16" s="15">
        <v>2.2400000000000002</v>
      </c>
    </row>
    <row r="17" spans="1:11" s="14" customFormat="1" ht="27" customHeight="1" x14ac:dyDescent="0.2">
      <c r="A17" s="30" t="s">
        <v>16</v>
      </c>
      <c r="B17" s="31" t="s">
        <v>17</v>
      </c>
      <c r="C17" s="26"/>
      <c r="D17" s="27"/>
      <c r="E17" s="28"/>
      <c r="F17" s="29"/>
      <c r="G17" s="28"/>
      <c r="H17" s="29"/>
      <c r="K17" s="15"/>
    </row>
    <row r="18" spans="1:11" s="14" customFormat="1" ht="21" customHeight="1" x14ac:dyDescent="0.2">
      <c r="A18" s="30" t="s">
        <v>18</v>
      </c>
      <c r="B18" s="31" t="s">
        <v>17</v>
      </c>
      <c r="C18" s="26"/>
      <c r="D18" s="27"/>
      <c r="E18" s="28"/>
      <c r="F18" s="29"/>
      <c r="G18" s="28"/>
      <c r="H18" s="29"/>
      <c r="K18" s="15"/>
    </row>
    <row r="19" spans="1:11" s="14" customFormat="1" ht="18" customHeight="1" x14ac:dyDescent="0.2">
      <c r="A19" s="30" t="s">
        <v>19</v>
      </c>
      <c r="B19" s="31" t="s">
        <v>20</v>
      </c>
      <c r="C19" s="26"/>
      <c r="D19" s="27"/>
      <c r="E19" s="28"/>
      <c r="F19" s="29"/>
      <c r="G19" s="28"/>
      <c r="H19" s="29"/>
      <c r="K19" s="15"/>
    </row>
    <row r="20" spans="1:11" s="14" customFormat="1" ht="18.75" customHeight="1" x14ac:dyDescent="0.2">
      <c r="A20" s="30" t="s">
        <v>21</v>
      </c>
      <c r="B20" s="34" t="s">
        <v>17</v>
      </c>
      <c r="C20" s="26"/>
      <c r="D20" s="27"/>
      <c r="E20" s="28"/>
      <c r="F20" s="29"/>
      <c r="G20" s="28"/>
      <c r="H20" s="29"/>
      <c r="K20" s="15"/>
    </row>
    <row r="21" spans="1:11" s="14" customFormat="1" ht="18" customHeight="1" x14ac:dyDescent="0.2">
      <c r="A21" s="78" t="s">
        <v>113</v>
      </c>
      <c r="B21" s="79"/>
      <c r="C21" s="80"/>
      <c r="D21" s="81"/>
      <c r="E21" s="80"/>
      <c r="F21" s="82"/>
      <c r="G21" s="80"/>
      <c r="H21" s="29">
        <v>2.56</v>
      </c>
      <c r="K21" s="15"/>
    </row>
    <row r="22" spans="1:11" s="14" customFormat="1" ht="23.25" customHeight="1" x14ac:dyDescent="0.2">
      <c r="A22" s="83" t="s">
        <v>114</v>
      </c>
      <c r="B22" s="84" t="s">
        <v>17</v>
      </c>
      <c r="C22" s="85"/>
      <c r="D22" s="81"/>
      <c r="E22" s="80"/>
      <c r="F22" s="82"/>
      <c r="G22" s="80"/>
      <c r="H22" s="82"/>
      <c r="K22" s="15"/>
    </row>
    <row r="23" spans="1:11" s="14" customFormat="1" ht="23.25" customHeight="1" x14ac:dyDescent="0.2">
      <c r="A23" s="78" t="s">
        <v>113</v>
      </c>
      <c r="B23" s="79"/>
      <c r="C23" s="80"/>
      <c r="D23" s="81"/>
      <c r="E23" s="80"/>
      <c r="F23" s="82"/>
      <c r="G23" s="80"/>
      <c r="H23" s="29">
        <v>0.11</v>
      </c>
      <c r="K23" s="15"/>
    </row>
    <row r="24" spans="1:11" s="14" customFormat="1" ht="30" x14ac:dyDescent="0.2">
      <c r="A24" s="24" t="s">
        <v>22</v>
      </c>
      <c r="B24" s="32"/>
      <c r="C24" s="26">
        <f>F24*12</f>
        <v>0</v>
      </c>
      <c r="D24" s="27">
        <f>G24*I24</f>
        <v>162830.98000000001</v>
      </c>
      <c r="E24" s="28">
        <f>H24*12</f>
        <v>42.24</v>
      </c>
      <c r="F24" s="29"/>
      <c r="G24" s="28">
        <f>H24*12</f>
        <v>42.24</v>
      </c>
      <c r="H24" s="29">
        <v>3.52</v>
      </c>
      <c r="I24" s="14">
        <v>3854.9</v>
      </c>
      <c r="J24" s="14">
        <v>1.07</v>
      </c>
      <c r="K24" s="15">
        <v>2.62</v>
      </c>
    </row>
    <row r="25" spans="1:11" s="14" customFormat="1" ht="15" x14ac:dyDescent="0.2">
      <c r="A25" s="30" t="s">
        <v>23</v>
      </c>
      <c r="B25" s="31" t="s">
        <v>24</v>
      </c>
      <c r="C25" s="26"/>
      <c r="D25" s="27"/>
      <c r="E25" s="28"/>
      <c r="F25" s="29"/>
      <c r="G25" s="28"/>
      <c r="H25" s="29"/>
      <c r="K25" s="15"/>
    </row>
    <row r="26" spans="1:11" s="14" customFormat="1" ht="15" x14ac:dyDescent="0.2">
      <c r="A26" s="30" t="s">
        <v>25</v>
      </c>
      <c r="B26" s="31" t="s">
        <v>24</v>
      </c>
      <c r="C26" s="26"/>
      <c r="D26" s="27"/>
      <c r="E26" s="28"/>
      <c r="F26" s="29"/>
      <c r="G26" s="28"/>
      <c r="H26" s="29"/>
      <c r="K26" s="15"/>
    </row>
    <row r="27" spans="1:11" s="14" customFormat="1" ht="15" x14ac:dyDescent="0.2">
      <c r="A27" s="33" t="s">
        <v>26</v>
      </c>
      <c r="B27" s="34" t="s">
        <v>27</v>
      </c>
      <c r="C27" s="26"/>
      <c r="D27" s="27"/>
      <c r="E27" s="28"/>
      <c r="F27" s="29"/>
      <c r="G27" s="28"/>
      <c r="H27" s="29"/>
      <c r="K27" s="15"/>
    </row>
    <row r="28" spans="1:11" s="14" customFormat="1" ht="15" x14ac:dyDescent="0.2">
      <c r="A28" s="30" t="s">
        <v>28</v>
      </c>
      <c r="B28" s="31" t="s">
        <v>24</v>
      </c>
      <c r="C28" s="26"/>
      <c r="D28" s="27"/>
      <c r="E28" s="28"/>
      <c r="F28" s="29"/>
      <c r="G28" s="28"/>
      <c r="H28" s="29"/>
      <c r="K28" s="15"/>
    </row>
    <row r="29" spans="1:11" s="14" customFormat="1" ht="25.5" x14ac:dyDescent="0.2">
      <c r="A29" s="30" t="s">
        <v>29</v>
      </c>
      <c r="B29" s="31" t="s">
        <v>30</v>
      </c>
      <c r="C29" s="26"/>
      <c r="D29" s="27"/>
      <c r="E29" s="28"/>
      <c r="F29" s="29"/>
      <c r="G29" s="28"/>
      <c r="H29" s="29"/>
      <c r="K29" s="15"/>
    </row>
    <row r="30" spans="1:11" s="14" customFormat="1" ht="15" x14ac:dyDescent="0.2">
      <c r="A30" s="30" t="s">
        <v>31</v>
      </c>
      <c r="B30" s="31" t="s">
        <v>24</v>
      </c>
      <c r="C30" s="26"/>
      <c r="D30" s="27"/>
      <c r="E30" s="28"/>
      <c r="F30" s="29"/>
      <c r="G30" s="28"/>
      <c r="H30" s="29"/>
      <c r="K30" s="15"/>
    </row>
    <row r="31" spans="1:11" s="14" customFormat="1" ht="15" hidden="1" x14ac:dyDescent="0.2">
      <c r="A31" s="35" t="s">
        <v>32</v>
      </c>
      <c r="B31" s="36" t="s">
        <v>24</v>
      </c>
      <c r="C31" s="26"/>
      <c r="D31" s="27"/>
      <c r="E31" s="28"/>
      <c r="F31" s="29"/>
      <c r="G31" s="28"/>
      <c r="H31" s="29"/>
      <c r="K31" s="15"/>
    </row>
    <row r="32" spans="1:11" s="14" customFormat="1" ht="26.25" thickBot="1" x14ac:dyDescent="0.25">
      <c r="A32" s="37" t="s">
        <v>33</v>
      </c>
      <c r="B32" s="38" t="s">
        <v>34</v>
      </c>
      <c r="C32" s="26"/>
      <c r="D32" s="27"/>
      <c r="E32" s="28"/>
      <c r="F32" s="29"/>
      <c r="G32" s="28"/>
      <c r="H32" s="29"/>
      <c r="K32" s="15"/>
    </row>
    <row r="33" spans="1:11" s="41" customFormat="1" ht="15" x14ac:dyDescent="0.2">
      <c r="A33" s="39" t="s">
        <v>35</v>
      </c>
      <c r="B33" s="25" t="s">
        <v>36</v>
      </c>
      <c r="C33" s="26">
        <f>F33*12</f>
        <v>0</v>
      </c>
      <c r="D33" s="27">
        <f>G33*I33</f>
        <v>31455.98</v>
      </c>
      <c r="E33" s="28">
        <f>H33*12</f>
        <v>8.16</v>
      </c>
      <c r="F33" s="40"/>
      <c r="G33" s="28">
        <f>H33*12</f>
        <v>8.16</v>
      </c>
      <c r="H33" s="29">
        <v>0.68</v>
      </c>
      <c r="I33" s="14">
        <v>3854.9</v>
      </c>
      <c r="J33" s="14">
        <v>1.07</v>
      </c>
      <c r="K33" s="15">
        <v>0.6</v>
      </c>
    </row>
    <row r="34" spans="1:11" s="14" customFormat="1" ht="15" x14ac:dyDescent="0.2">
      <c r="A34" s="39" t="s">
        <v>37</v>
      </c>
      <c r="B34" s="25" t="s">
        <v>38</v>
      </c>
      <c r="C34" s="26">
        <f>F34*12</f>
        <v>0</v>
      </c>
      <c r="D34" s="27">
        <f>G34*I34</f>
        <v>102694.54</v>
      </c>
      <c r="E34" s="28">
        <f>H34*12</f>
        <v>26.64</v>
      </c>
      <c r="F34" s="40"/>
      <c r="G34" s="28">
        <f>H34*12</f>
        <v>26.64</v>
      </c>
      <c r="H34" s="29">
        <v>2.2200000000000002</v>
      </c>
      <c r="I34" s="14">
        <v>3854.9</v>
      </c>
      <c r="J34" s="14">
        <v>1.07</v>
      </c>
      <c r="K34" s="15">
        <v>1.94</v>
      </c>
    </row>
    <row r="35" spans="1:11" s="22" customFormat="1" ht="30" x14ac:dyDescent="0.2">
      <c r="A35" s="39" t="s">
        <v>39</v>
      </c>
      <c r="B35" s="25" t="s">
        <v>15</v>
      </c>
      <c r="C35" s="42"/>
      <c r="D35" s="27">
        <v>1848.15</v>
      </c>
      <c r="E35" s="43"/>
      <c r="F35" s="40"/>
      <c r="G35" s="28">
        <f t="shared" ref="G35:G40" si="0">D35/I35</f>
        <v>0.48</v>
      </c>
      <c r="H35" s="29">
        <f t="shared" ref="H35:H40" si="1">G35/12</f>
        <v>0.04</v>
      </c>
      <c r="I35" s="14">
        <v>3854.9</v>
      </c>
      <c r="J35" s="14">
        <v>1.07</v>
      </c>
      <c r="K35" s="15">
        <v>0.03</v>
      </c>
    </row>
    <row r="36" spans="1:11" s="22" customFormat="1" ht="30" x14ac:dyDescent="0.2">
      <c r="A36" s="39" t="s">
        <v>40</v>
      </c>
      <c r="B36" s="25" t="s">
        <v>15</v>
      </c>
      <c r="C36" s="42"/>
      <c r="D36" s="27">
        <v>1848.15</v>
      </c>
      <c r="E36" s="43"/>
      <c r="F36" s="40"/>
      <c r="G36" s="28">
        <f t="shared" si="0"/>
        <v>0.48</v>
      </c>
      <c r="H36" s="29">
        <f t="shared" si="1"/>
        <v>0.04</v>
      </c>
      <c r="I36" s="14">
        <v>3854.9</v>
      </c>
      <c r="J36" s="14">
        <v>1.07</v>
      </c>
      <c r="K36" s="15">
        <v>7.0000000000000007E-2</v>
      </c>
    </row>
    <row r="37" spans="1:11" s="22" customFormat="1" ht="20.25" customHeight="1" x14ac:dyDescent="0.2">
      <c r="A37" s="39" t="s">
        <v>116</v>
      </c>
      <c r="B37" s="25" t="s">
        <v>15</v>
      </c>
      <c r="C37" s="42"/>
      <c r="D37" s="27">
        <v>11670.68</v>
      </c>
      <c r="E37" s="43"/>
      <c r="F37" s="40"/>
      <c r="G37" s="28">
        <f t="shared" si="0"/>
        <v>3.03</v>
      </c>
      <c r="H37" s="29">
        <f t="shared" si="1"/>
        <v>0.25</v>
      </c>
      <c r="I37" s="14">
        <v>3854.9</v>
      </c>
      <c r="J37" s="14">
        <v>1.07</v>
      </c>
      <c r="K37" s="15">
        <v>0.22</v>
      </c>
    </row>
    <row r="38" spans="1:11" s="22" customFormat="1" ht="30" hidden="1" x14ac:dyDescent="0.2">
      <c r="A38" s="39" t="s">
        <v>41</v>
      </c>
      <c r="B38" s="25" t="s">
        <v>30</v>
      </c>
      <c r="C38" s="42"/>
      <c r="D38" s="27">
        <f ca="1">G38*I38</f>
        <v>0</v>
      </c>
      <c r="E38" s="43"/>
      <c r="F38" s="40"/>
      <c r="G38" s="28">
        <f t="shared" ca="1" si="0"/>
        <v>2.84</v>
      </c>
      <c r="H38" s="29">
        <f t="shared" ca="1" si="1"/>
        <v>0.24</v>
      </c>
      <c r="I38" s="14">
        <v>3854.9</v>
      </c>
      <c r="J38" s="14">
        <v>1.07</v>
      </c>
      <c r="K38" s="15">
        <v>0</v>
      </c>
    </row>
    <row r="39" spans="1:11" s="22" customFormat="1" ht="30" hidden="1" x14ac:dyDescent="0.2">
      <c r="A39" s="39" t="s">
        <v>42</v>
      </c>
      <c r="B39" s="25" t="s">
        <v>30</v>
      </c>
      <c r="C39" s="42"/>
      <c r="D39" s="27">
        <f ca="1">G39*I39</f>
        <v>0</v>
      </c>
      <c r="E39" s="43"/>
      <c r="F39" s="40"/>
      <c r="G39" s="28">
        <f t="shared" ca="1" si="0"/>
        <v>2.84</v>
      </c>
      <c r="H39" s="29">
        <f t="shared" ca="1" si="1"/>
        <v>0.24</v>
      </c>
      <c r="I39" s="14">
        <v>3854.9</v>
      </c>
      <c r="J39" s="14">
        <v>1.07</v>
      </c>
      <c r="K39" s="15">
        <v>0</v>
      </c>
    </row>
    <row r="40" spans="1:11" s="22" customFormat="1" ht="30" x14ac:dyDescent="0.2">
      <c r="A40" s="39" t="s">
        <v>41</v>
      </c>
      <c r="B40" s="25" t="s">
        <v>30</v>
      </c>
      <c r="C40" s="42"/>
      <c r="D40" s="27">
        <v>3305.23</v>
      </c>
      <c r="E40" s="43"/>
      <c r="F40" s="40"/>
      <c r="G40" s="28">
        <f t="shared" si="0"/>
        <v>0.86</v>
      </c>
      <c r="H40" s="29">
        <f t="shared" si="1"/>
        <v>7.0000000000000007E-2</v>
      </c>
      <c r="I40" s="14">
        <v>3854.9</v>
      </c>
      <c r="J40" s="14">
        <v>1.07</v>
      </c>
      <c r="K40" s="15">
        <v>0</v>
      </c>
    </row>
    <row r="41" spans="1:11" s="22" customFormat="1" ht="30" x14ac:dyDescent="0.2">
      <c r="A41" s="39" t="s">
        <v>43</v>
      </c>
      <c r="B41" s="25"/>
      <c r="C41" s="42">
        <f>F41*12</f>
        <v>0</v>
      </c>
      <c r="D41" s="27">
        <f>G41*I41</f>
        <v>8789.17</v>
      </c>
      <c r="E41" s="43">
        <f>H41*12</f>
        <v>2.2799999999999998</v>
      </c>
      <c r="F41" s="40"/>
      <c r="G41" s="28">
        <f>H41*12</f>
        <v>2.2799999999999998</v>
      </c>
      <c r="H41" s="29">
        <v>0.19</v>
      </c>
      <c r="I41" s="14">
        <v>3854.9</v>
      </c>
      <c r="J41" s="14">
        <v>1.07</v>
      </c>
      <c r="K41" s="15">
        <v>0.14000000000000001</v>
      </c>
    </row>
    <row r="42" spans="1:11" s="14" customFormat="1" ht="15" x14ac:dyDescent="0.2">
      <c r="A42" s="39" t="s">
        <v>44</v>
      </c>
      <c r="B42" s="25" t="s">
        <v>45</v>
      </c>
      <c r="C42" s="42">
        <f>F42*12</f>
        <v>0</v>
      </c>
      <c r="D42" s="27">
        <f>G42*I42</f>
        <v>1850.35</v>
      </c>
      <c r="E42" s="43">
        <f>H42*12</f>
        <v>0.48</v>
      </c>
      <c r="F42" s="40"/>
      <c r="G42" s="28">
        <f>12*H42</f>
        <v>0.48</v>
      </c>
      <c r="H42" s="29">
        <v>0.04</v>
      </c>
      <c r="I42" s="14">
        <v>3854.9</v>
      </c>
      <c r="J42" s="14">
        <v>1.07</v>
      </c>
      <c r="K42" s="15">
        <v>0.03</v>
      </c>
    </row>
    <row r="43" spans="1:11" s="14" customFormat="1" ht="15" x14ac:dyDescent="0.2">
      <c r="A43" s="39" t="s">
        <v>46</v>
      </c>
      <c r="B43" s="44" t="s">
        <v>47</v>
      </c>
      <c r="C43" s="45">
        <f>F43*12</f>
        <v>0</v>
      </c>
      <c r="D43" s="27">
        <f t="shared" ref="D43:D44" si="2">G43*I43</f>
        <v>1387.76</v>
      </c>
      <c r="E43" s="43">
        <f t="shared" ref="E43:E44" si="3">H43*12</f>
        <v>0.36</v>
      </c>
      <c r="F43" s="40"/>
      <c r="G43" s="28">
        <f t="shared" ref="G43:G44" si="4">12*H43</f>
        <v>0.36</v>
      </c>
      <c r="H43" s="29">
        <v>0.03</v>
      </c>
      <c r="I43" s="14">
        <v>3854.9</v>
      </c>
      <c r="J43" s="14">
        <v>1.07</v>
      </c>
      <c r="K43" s="15">
        <v>0.02</v>
      </c>
    </row>
    <row r="44" spans="1:11" s="41" customFormat="1" ht="30" x14ac:dyDescent="0.2">
      <c r="A44" s="39" t="s">
        <v>48</v>
      </c>
      <c r="B44" s="25" t="s">
        <v>49</v>
      </c>
      <c r="C44" s="42">
        <f>F44*12</f>
        <v>0</v>
      </c>
      <c r="D44" s="27">
        <f t="shared" si="2"/>
        <v>1850.35</v>
      </c>
      <c r="E44" s="43">
        <f t="shared" si="3"/>
        <v>0.48</v>
      </c>
      <c r="F44" s="40"/>
      <c r="G44" s="28">
        <f t="shared" si="4"/>
        <v>0.48</v>
      </c>
      <c r="H44" s="29">
        <v>0.04</v>
      </c>
      <c r="I44" s="14">
        <v>3854.9</v>
      </c>
      <c r="J44" s="14">
        <v>1.07</v>
      </c>
      <c r="K44" s="15">
        <v>0.03</v>
      </c>
    </row>
    <row r="45" spans="1:11" s="41" customFormat="1" ht="15" x14ac:dyDescent="0.2">
      <c r="A45" s="39" t="s">
        <v>50</v>
      </c>
      <c r="B45" s="25"/>
      <c r="C45" s="26"/>
      <c r="D45" s="28">
        <f>D47+D48+D49+D50+D51+D52+D53+D54+D55+D56+D57+D59+D60+D61</f>
        <v>31969.21</v>
      </c>
      <c r="E45" s="28"/>
      <c r="F45" s="40"/>
      <c r="G45" s="28">
        <f>D45/I45</f>
        <v>8.2899999999999991</v>
      </c>
      <c r="H45" s="29">
        <f>G45/12</f>
        <v>0.69</v>
      </c>
      <c r="I45" s="14">
        <v>3854.9</v>
      </c>
      <c r="J45" s="14">
        <v>1.07</v>
      </c>
      <c r="K45" s="15">
        <v>0.5</v>
      </c>
    </row>
    <row r="46" spans="1:11" s="22" customFormat="1" ht="15" hidden="1" x14ac:dyDescent="0.2">
      <c r="A46" s="46"/>
      <c r="B46" s="31"/>
      <c r="C46" s="47"/>
      <c r="D46" s="48"/>
      <c r="E46" s="49"/>
      <c r="F46" s="50"/>
      <c r="G46" s="49"/>
      <c r="H46" s="50"/>
      <c r="I46" s="14">
        <v>3854.9</v>
      </c>
      <c r="J46" s="14"/>
      <c r="K46" s="15"/>
    </row>
    <row r="47" spans="1:11" s="22" customFormat="1" ht="15" x14ac:dyDescent="0.2">
      <c r="A47" s="46" t="s">
        <v>51</v>
      </c>
      <c r="B47" s="31" t="s">
        <v>52</v>
      </c>
      <c r="C47" s="47"/>
      <c r="D47" s="48">
        <v>196.5</v>
      </c>
      <c r="E47" s="49"/>
      <c r="F47" s="50"/>
      <c r="G47" s="49"/>
      <c r="H47" s="50"/>
      <c r="I47" s="14">
        <v>3854.9</v>
      </c>
      <c r="J47" s="14">
        <v>1.07</v>
      </c>
      <c r="K47" s="15">
        <v>0.01</v>
      </c>
    </row>
    <row r="48" spans="1:11" s="22" customFormat="1" ht="15" x14ac:dyDescent="0.2">
      <c r="A48" s="46" t="s">
        <v>53</v>
      </c>
      <c r="B48" s="31" t="s">
        <v>54</v>
      </c>
      <c r="C48" s="47">
        <f>F48*12</f>
        <v>0</v>
      </c>
      <c r="D48" s="48">
        <v>415.82</v>
      </c>
      <c r="E48" s="49">
        <f>H48*12</f>
        <v>0</v>
      </c>
      <c r="F48" s="50"/>
      <c r="G48" s="49"/>
      <c r="H48" s="50"/>
      <c r="I48" s="14">
        <v>3854.9</v>
      </c>
      <c r="J48" s="14">
        <v>1.07</v>
      </c>
      <c r="K48" s="15">
        <v>0.01</v>
      </c>
    </row>
    <row r="49" spans="1:11" s="22" customFormat="1" ht="15" x14ac:dyDescent="0.2">
      <c r="A49" s="46" t="s">
        <v>117</v>
      </c>
      <c r="B49" s="34" t="s">
        <v>52</v>
      </c>
      <c r="C49" s="47"/>
      <c r="D49" s="48">
        <v>740.94</v>
      </c>
      <c r="E49" s="49"/>
      <c r="F49" s="50"/>
      <c r="G49" s="49"/>
      <c r="H49" s="50"/>
      <c r="I49" s="14"/>
      <c r="J49" s="14"/>
      <c r="K49" s="15"/>
    </row>
    <row r="50" spans="1:11" s="22" customFormat="1" ht="15" x14ac:dyDescent="0.2">
      <c r="A50" s="46" t="s">
        <v>150</v>
      </c>
      <c r="B50" s="31" t="s">
        <v>52</v>
      </c>
      <c r="C50" s="47">
        <f>F50*12</f>
        <v>0</v>
      </c>
      <c r="D50" s="48">
        <v>3807.85</v>
      </c>
      <c r="E50" s="49">
        <f>H50*12</f>
        <v>0</v>
      </c>
      <c r="F50" s="50"/>
      <c r="G50" s="49"/>
      <c r="H50" s="50"/>
      <c r="I50" s="14">
        <v>3854.9</v>
      </c>
      <c r="J50" s="14">
        <v>1.07</v>
      </c>
      <c r="K50" s="15">
        <v>0.19</v>
      </c>
    </row>
    <row r="51" spans="1:11" s="22" customFormat="1" ht="15" x14ac:dyDescent="0.2">
      <c r="A51" s="46" t="s">
        <v>55</v>
      </c>
      <c r="B51" s="31" t="s">
        <v>52</v>
      </c>
      <c r="C51" s="47">
        <f>F51*12</f>
        <v>0</v>
      </c>
      <c r="D51" s="48">
        <v>792.41</v>
      </c>
      <c r="E51" s="49">
        <f>H51*12</f>
        <v>0</v>
      </c>
      <c r="F51" s="50"/>
      <c r="G51" s="49"/>
      <c r="H51" s="50"/>
      <c r="I51" s="14">
        <v>3854.9</v>
      </c>
      <c r="J51" s="14">
        <v>1.07</v>
      </c>
      <c r="K51" s="15">
        <v>0.01</v>
      </c>
    </row>
    <row r="52" spans="1:11" s="22" customFormat="1" ht="15" x14ac:dyDescent="0.2">
      <c r="A52" s="46" t="s">
        <v>56</v>
      </c>
      <c r="B52" s="31" t="s">
        <v>52</v>
      </c>
      <c r="C52" s="47">
        <f>F52*12</f>
        <v>0</v>
      </c>
      <c r="D52" s="48">
        <v>3532.78</v>
      </c>
      <c r="E52" s="49">
        <f>H52*12</f>
        <v>0</v>
      </c>
      <c r="F52" s="50"/>
      <c r="G52" s="49"/>
      <c r="H52" s="50"/>
      <c r="I52" s="14">
        <v>3854.9</v>
      </c>
      <c r="J52" s="14">
        <v>1.07</v>
      </c>
      <c r="K52" s="15">
        <v>0.06</v>
      </c>
    </row>
    <row r="53" spans="1:11" s="22" customFormat="1" ht="15" x14ac:dyDescent="0.2">
      <c r="A53" s="46" t="s">
        <v>57</v>
      </c>
      <c r="B53" s="31" t="s">
        <v>52</v>
      </c>
      <c r="C53" s="47">
        <f>F53*12</f>
        <v>0</v>
      </c>
      <c r="D53" s="48">
        <v>831.63</v>
      </c>
      <c r="E53" s="49">
        <f>H53*12</f>
        <v>0</v>
      </c>
      <c r="F53" s="50"/>
      <c r="G53" s="49"/>
      <c r="H53" s="50"/>
      <c r="I53" s="14">
        <v>3854.9</v>
      </c>
      <c r="J53" s="14">
        <v>1.07</v>
      </c>
      <c r="K53" s="15">
        <v>0.01</v>
      </c>
    </row>
    <row r="54" spans="1:11" s="22" customFormat="1" ht="15" x14ac:dyDescent="0.2">
      <c r="A54" s="46" t="s">
        <v>58</v>
      </c>
      <c r="B54" s="31" t="s">
        <v>52</v>
      </c>
      <c r="C54" s="47"/>
      <c r="D54" s="48">
        <v>396.19</v>
      </c>
      <c r="E54" s="49"/>
      <c r="F54" s="50"/>
      <c r="G54" s="49"/>
      <c r="H54" s="50"/>
      <c r="I54" s="14">
        <v>3854.9</v>
      </c>
      <c r="J54" s="14">
        <v>1.07</v>
      </c>
      <c r="K54" s="15">
        <v>0.01</v>
      </c>
    </row>
    <row r="55" spans="1:11" s="22" customFormat="1" ht="15" x14ac:dyDescent="0.2">
      <c r="A55" s="46" t="s">
        <v>59</v>
      </c>
      <c r="B55" s="34" t="s">
        <v>52</v>
      </c>
      <c r="C55" s="47"/>
      <c r="D55" s="48">
        <f>1584.82/2</f>
        <v>792.41</v>
      </c>
      <c r="E55" s="49"/>
      <c r="F55" s="50"/>
      <c r="G55" s="49"/>
      <c r="H55" s="50"/>
      <c r="I55" s="14">
        <v>3854.9</v>
      </c>
      <c r="J55" s="14">
        <v>1.07</v>
      </c>
      <c r="K55" s="15">
        <v>0.03</v>
      </c>
    </row>
    <row r="56" spans="1:11" s="22" customFormat="1" ht="25.5" x14ac:dyDescent="0.2">
      <c r="A56" s="46" t="s">
        <v>60</v>
      </c>
      <c r="B56" s="31" t="s">
        <v>52</v>
      </c>
      <c r="C56" s="47">
        <f>F56*12</f>
        <v>0</v>
      </c>
      <c r="D56" s="48">
        <v>2823.93</v>
      </c>
      <c r="E56" s="49">
        <f>H56*12</f>
        <v>0</v>
      </c>
      <c r="F56" s="50"/>
      <c r="G56" s="49"/>
      <c r="H56" s="50"/>
      <c r="I56" s="14">
        <v>3854.9</v>
      </c>
      <c r="J56" s="14">
        <v>1.07</v>
      </c>
      <c r="K56" s="15">
        <v>0.05</v>
      </c>
    </row>
    <row r="57" spans="1:11" s="22" customFormat="1" ht="15" x14ac:dyDescent="0.2">
      <c r="A57" s="46" t="s">
        <v>61</v>
      </c>
      <c r="B57" s="31" t="s">
        <v>52</v>
      </c>
      <c r="C57" s="47"/>
      <c r="D57" s="48">
        <v>2790.05</v>
      </c>
      <c r="E57" s="49"/>
      <c r="F57" s="50"/>
      <c r="G57" s="49"/>
      <c r="H57" s="50"/>
      <c r="I57" s="14">
        <v>3854.9</v>
      </c>
      <c r="J57" s="14">
        <v>1.07</v>
      </c>
      <c r="K57" s="15">
        <v>0.01</v>
      </c>
    </row>
    <row r="58" spans="1:11" s="22" customFormat="1" ht="15" hidden="1" x14ac:dyDescent="0.2">
      <c r="A58" s="46"/>
      <c r="B58" s="31"/>
      <c r="C58" s="51"/>
      <c r="D58" s="48"/>
      <c r="E58" s="52"/>
      <c r="F58" s="50"/>
      <c r="G58" s="49"/>
      <c r="H58" s="50"/>
      <c r="I58" s="14">
        <v>3854.9</v>
      </c>
      <c r="J58" s="14">
        <v>1.07</v>
      </c>
      <c r="K58" s="15">
        <v>0</v>
      </c>
    </row>
    <row r="59" spans="1:11" s="22" customFormat="1" ht="25.5" x14ac:dyDescent="0.2">
      <c r="A59" s="64" t="s">
        <v>129</v>
      </c>
      <c r="B59" s="65" t="s">
        <v>30</v>
      </c>
      <c r="C59" s="66"/>
      <c r="D59" s="66">
        <v>7638.28</v>
      </c>
      <c r="E59" s="49"/>
      <c r="F59" s="50"/>
      <c r="G59" s="49"/>
      <c r="H59" s="50"/>
      <c r="I59" s="14">
        <v>3854.9</v>
      </c>
      <c r="J59" s="14"/>
      <c r="K59" s="15"/>
    </row>
    <row r="60" spans="1:11" s="22" customFormat="1" ht="25.5" x14ac:dyDescent="0.2">
      <c r="A60" s="64" t="s">
        <v>151</v>
      </c>
      <c r="B60" s="65" t="s">
        <v>30</v>
      </c>
      <c r="C60" s="66"/>
      <c r="D60" s="66">
        <v>6764.49</v>
      </c>
      <c r="E60" s="49"/>
      <c r="F60" s="50"/>
      <c r="G60" s="49"/>
      <c r="H60" s="50"/>
      <c r="I60" s="14"/>
      <c r="J60" s="14"/>
      <c r="K60" s="15"/>
    </row>
    <row r="61" spans="1:11" s="22" customFormat="1" ht="15" x14ac:dyDescent="0.2">
      <c r="A61" s="46" t="s">
        <v>120</v>
      </c>
      <c r="B61" s="31" t="s">
        <v>52</v>
      </c>
      <c r="C61" s="47"/>
      <c r="D61" s="48">
        <v>445.93</v>
      </c>
      <c r="E61" s="49"/>
      <c r="F61" s="50"/>
      <c r="G61" s="49"/>
      <c r="H61" s="50"/>
      <c r="I61" s="14">
        <v>3854.9</v>
      </c>
      <c r="J61" s="14">
        <v>1.07</v>
      </c>
      <c r="K61" s="15">
        <v>0.03</v>
      </c>
    </row>
    <row r="62" spans="1:11" s="41" customFormat="1" ht="30" x14ac:dyDescent="0.2">
      <c r="A62" s="39" t="s">
        <v>62</v>
      </c>
      <c r="B62" s="25"/>
      <c r="C62" s="26"/>
      <c r="D62" s="28">
        <f>D63+D64+D65+D66+D67</f>
        <v>37410.44</v>
      </c>
      <c r="E62" s="28"/>
      <c r="F62" s="40"/>
      <c r="G62" s="28">
        <f>D62/I62</f>
        <v>9.6999999999999993</v>
      </c>
      <c r="H62" s="29">
        <f>G62/12</f>
        <v>0.81</v>
      </c>
      <c r="I62" s="14">
        <v>3854.9</v>
      </c>
      <c r="J62" s="14">
        <v>1.07</v>
      </c>
      <c r="K62" s="15">
        <v>0.72</v>
      </c>
    </row>
    <row r="63" spans="1:11" s="22" customFormat="1" ht="15" x14ac:dyDescent="0.2">
      <c r="A63" s="46" t="s">
        <v>63</v>
      </c>
      <c r="B63" s="31" t="s">
        <v>64</v>
      </c>
      <c r="C63" s="47"/>
      <c r="D63" s="48">
        <v>2377.23</v>
      </c>
      <c r="E63" s="49"/>
      <c r="F63" s="50"/>
      <c r="G63" s="49"/>
      <c r="H63" s="50"/>
      <c r="I63" s="14">
        <v>3854.9</v>
      </c>
      <c r="J63" s="14">
        <v>1.07</v>
      </c>
      <c r="K63" s="15">
        <v>0.04</v>
      </c>
    </row>
    <row r="64" spans="1:11" s="22" customFormat="1" ht="25.5" x14ac:dyDescent="0.2">
      <c r="A64" s="46" t="s">
        <v>65</v>
      </c>
      <c r="B64" s="31" t="s">
        <v>66</v>
      </c>
      <c r="C64" s="47"/>
      <c r="D64" s="48">
        <v>1584.82</v>
      </c>
      <c r="E64" s="49"/>
      <c r="F64" s="50"/>
      <c r="G64" s="49"/>
      <c r="H64" s="50"/>
      <c r="I64" s="14">
        <v>3854.9</v>
      </c>
      <c r="J64" s="14">
        <v>1.07</v>
      </c>
      <c r="K64" s="15">
        <v>0.03</v>
      </c>
    </row>
    <row r="65" spans="1:11" s="22" customFormat="1" ht="15" x14ac:dyDescent="0.2">
      <c r="A65" s="46" t="s">
        <v>67</v>
      </c>
      <c r="B65" s="31" t="s">
        <v>68</v>
      </c>
      <c r="C65" s="47"/>
      <c r="D65" s="48">
        <v>1663.21</v>
      </c>
      <c r="E65" s="49"/>
      <c r="F65" s="50"/>
      <c r="G65" s="49"/>
      <c r="H65" s="50"/>
      <c r="I65" s="14">
        <v>3854.9</v>
      </c>
      <c r="J65" s="14">
        <v>1.07</v>
      </c>
      <c r="K65" s="15">
        <v>0.03</v>
      </c>
    </row>
    <row r="66" spans="1:11" s="22" customFormat="1" ht="25.5" x14ac:dyDescent="0.2">
      <c r="A66" s="64" t="s">
        <v>128</v>
      </c>
      <c r="B66" s="65" t="s">
        <v>30</v>
      </c>
      <c r="C66" s="66"/>
      <c r="D66" s="66">
        <v>11492.02</v>
      </c>
      <c r="E66" s="49"/>
      <c r="F66" s="50"/>
      <c r="G66" s="49"/>
      <c r="H66" s="50"/>
      <c r="I66" s="14">
        <v>3854.9</v>
      </c>
      <c r="J66" s="14">
        <v>1.07</v>
      </c>
      <c r="K66" s="15">
        <v>0.24</v>
      </c>
    </row>
    <row r="67" spans="1:11" s="22" customFormat="1" ht="25.5" x14ac:dyDescent="0.2">
      <c r="A67" s="64" t="s">
        <v>137</v>
      </c>
      <c r="B67" s="65" t="s">
        <v>30</v>
      </c>
      <c r="C67" s="66"/>
      <c r="D67" s="66">
        <v>20293.16</v>
      </c>
      <c r="E67" s="49"/>
      <c r="F67" s="50"/>
      <c r="G67" s="49"/>
      <c r="H67" s="50"/>
      <c r="I67" s="14">
        <v>3854.9</v>
      </c>
      <c r="J67" s="14">
        <v>1.07</v>
      </c>
      <c r="K67" s="15">
        <v>0</v>
      </c>
    </row>
    <row r="68" spans="1:11" s="22" customFormat="1" ht="15" hidden="1" x14ac:dyDescent="0.2">
      <c r="A68" s="46"/>
      <c r="B68" s="31"/>
      <c r="C68" s="47"/>
      <c r="D68" s="48"/>
      <c r="E68" s="49"/>
      <c r="F68" s="50"/>
      <c r="G68" s="49"/>
      <c r="H68" s="50"/>
      <c r="I68" s="14">
        <v>3854.9</v>
      </c>
      <c r="J68" s="14">
        <v>1.07</v>
      </c>
      <c r="K68" s="15">
        <v>0</v>
      </c>
    </row>
    <row r="69" spans="1:11" s="22" customFormat="1" ht="15" hidden="1" x14ac:dyDescent="0.2">
      <c r="A69" s="46"/>
      <c r="B69" s="31" t="s">
        <v>52</v>
      </c>
      <c r="C69" s="47"/>
      <c r="D69" s="48"/>
      <c r="E69" s="49"/>
      <c r="F69" s="50"/>
      <c r="G69" s="49"/>
      <c r="H69" s="50"/>
      <c r="I69" s="14">
        <v>3854.9</v>
      </c>
      <c r="J69" s="14">
        <v>1.07</v>
      </c>
      <c r="K69" s="15">
        <v>0.02</v>
      </c>
    </row>
    <row r="70" spans="1:11" s="22" customFormat="1" ht="15" x14ac:dyDescent="0.2">
      <c r="A70" s="46" t="s">
        <v>72</v>
      </c>
      <c r="B70" s="31" t="s">
        <v>15</v>
      </c>
      <c r="C70" s="51"/>
      <c r="D70" s="48">
        <v>5636.64</v>
      </c>
      <c r="E70" s="52"/>
      <c r="F70" s="50"/>
      <c r="G70" s="49"/>
      <c r="H70" s="50"/>
      <c r="I70" s="14">
        <v>3854.9</v>
      </c>
      <c r="J70" s="14">
        <v>1.07</v>
      </c>
      <c r="K70" s="15">
        <v>0.11</v>
      </c>
    </row>
    <row r="71" spans="1:11" s="22" customFormat="1" ht="15" hidden="1" x14ac:dyDescent="0.2">
      <c r="A71" s="46" t="s">
        <v>73</v>
      </c>
      <c r="B71" s="31" t="s">
        <v>52</v>
      </c>
      <c r="C71" s="47"/>
      <c r="D71" s="48"/>
      <c r="E71" s="49"/>
      <c r="F71" s="50"/>
      <c r="G71" s="49">
        <f>H71*12</f>
        <v>0</v>
      </c>
      <c r="H71" s="50">
        <v>0</v>
      </c>
      <c r="I71" s="14">
        <v>3854.9</v>
      </c>
      <c r="J71" s="14">
        <v>1.07</v>
      </c>
      <c r="K71" s="15">
        <v>0</v>
      </c>
    </row>
    <row r="72" spans="1:11" s="22" customFormat="1" ht="30" x14ac:dyDescent="0.2">
      <c r="A72" s="39" t="s">
        <v>74</v>
      </c>
      <c r="B72" s="31"/>
      <c r="C72" s="47"/>
      <c r="D72" s="28">
        <f>D73</f>
        <v>14201.82</v>
      </c>
      <c r="E72" s="49"/>
      <c r="F72" s="50"/>
      <c r="G72" s="28">
        <f>D72/I72</f>
        <v>3.68</v>
      </c>
      <c r="H72" s="29">
        <f>G72/12</f>
        <v>0.31</v>
      </c>
      <c r="I72" s="14">
        <v>3854.9</v>
      </c>
      <c r="J72" s="14">
        <v>1.07</v>
      </c>
      <c r="K72" s="15">
        <v>7.0000000000000007E-2</v>
      </c>
    </row>
    <row r="73" spans="1:11" s="22" customFormat="1" ht="25.5" x14ac:dyDescent="0.2">
      <c r="A73" s="64" t="s">
        <v>134</v>
      </c>
      <c r="B73" s="65" t="s">
        <v>30</v>
      </c>
      <c r="C73" s="66"/>
      <c r="D73" s="60">
        <v>14201.82</v>
      </c>
      <c r="E73" s="49"/>
      <c r="F73" s="50"/>
      <c r="G73" s="49"/>
      <c r="H73" s="50"/>
      <c r="I73" s="14">
        <v>3854.9</v>
      </c>
      <c r="J73" s="14">
        <v>1.07</v>
      </c>
      <c r="K73" s="15">
        <v>0.03</v>
      </c>
    </row>
    <row r="74" spans="1:11" s="22" customFormat="1" ht="15" hidden="1" x14ac:dyDescent="0.2">
      <c r="A74" s="46" t="s">
        <v>75</v>
      </c>
      <c r="B74" s="31" t="s">
        <v>15</v>
      </c>
      <c r="C74" s="47"/>
      <c r="D74" s="48">
        <f>G74*I74</f>
        <v>0</v>
      </c>
      <c r="E74" s="49"/>
      <c r="F74" s="50"/>
      <c r="G74" s="49">
        <f>H74*12</f>
        <v>0</v>
      </c>
      <c r="H74" s="50">
        <v>0</v>
      </c>
      <c r="I74" s="14">
        <v>3854.9</v>
      </c>
      <c r="J74" s="14">
        <v>1.07</v>
      </c>
      <c r="K74" s="15">
        <v>0</v>
      </c>
    </row>
    <row r="75" spans="1:11" s="22" customFormat="1" ht="15" x14ac:dyDescent="0.2">
      <c r="A75" s="39" t="s">
        <v>76</v>
      </c>
      <c r="B75" s="31"/>
      <c r="C75" s="47"/>
      <c r="D75" s="28">
        <f>SUM(D76:D83)</f>
        <v>10400.18</v>
      </c>
      <c r="E75" s="49"/>
      <c r="F75" s="50"/>
      <c r="G75" s="28">
        <f>D75/I75</f>
        <v>2.7</v>
      </c>
      <c r="H75" s="29">
        <f>G75/12</f>
        <v>0.23</v>
      </c>
      <c r="I75" s="14">
        <v>3854.9</v>
      </c>
      <c r="J75" s="14">
        <v>1.07</v>
      </c>
      <c r="K75" s="15">
        <v>0.19</v>
      </c>
    </row>
    <row r="76" spans="1:11" s="22" customFormat="1" ht="15" hidden="1" x14ac:dyDescent="0.2">
      <c r="A76" s="46" t="s">
        <v>77</v>
      </c>
      <c r="B76" s="31" t="s">
        <v>15</v>
      </c>
      <c r="C76" s="47"/>
      <c r="D76" s="48">
        <f t="shared" ref="D76:D83" si="5">G76*I76</f>
        <v>0</v>
      </c>
      <c r="E76" s="49"/>
      <c r="F76" s="50"/>
      <c r="G76" s="49">
        <f t="shared" ref="G76:G83" si="6">H76*12</f>
        <v>0</v>
      </c>
      <c r="H76" s="50">
        <v>0</v>
      </c>
      <c r="I76" s="14">
        <v>3854.9</v>
      </c>
      <c r="J76" s="14">
        <v>1.07</v>
      </c>
      <c r="K76" s="15">
        <v>0</v>
      </c>
    </row>
    <row r="77" spans="1:11" s="22" customFormat="1" ht="15" x14ac:dyDescent="0.2">
      <c r="A77" s="46" t="s">
        <v>78</v>
      </c>
      <c r="B77" s="31" t="s">
        <v>52</v>
      </c>
      <c r="C77" s="47"/>
      <c r="D77" s="48">
        <v>9571.8700000000008</v>
      </c>
      <c r="E77" s="49"/>
      <c r="F77" s="50"/>
      <c r="G77" s="49"/>
      <c r="H77" s="50"/>
      <c r="I77" s="14">
        <v>3854.9</v>
      </c>
      <c r="J77" s="14">
        <v>1.07</v>
      </c>
      <c r="K77" s="15">
        <v>0.18</v>
      </c>
    </row>
    <row r="78" spans="1:11" s="22" customFormat="1" ht="15" x14ac:dyDescent="0.2">
      <c r="A78" s="46" t="s">
        <v>79</v>
      </c>
      <c r="B78" s="31" t="s">
        <v>52</v>
      </c>
      <c r="C78" s="47"/>
      <c r="D78" s="48">
        <v>828.31</v>
      </c>
      <c r="E78" s="49"/>
      <c r="F78" s="50"/>
      <c r="G78" s="49"/>
      <c r="H78" s="50"/>
      <c r="I78" s="14">
        <v>3854.9</v>
      </c>
      <c r="J78" s="14">
        <v>1.07</v>
      </c>
      <c r="K78" s="15">
        <v>0.01</v>
      </c>
    </row>
    <row r="79" spans="1:11" s="22" customFormat="1" ht="27.75" hidden="1" customHeight="1" x14ac:dyDescent="0.2">
      <c r="A79" s="46" t="s">
        <v>80</v>
      </c>
      <c r="B79" s="31" t="s">
        <v>30</v>
      </c>
      <c r="C79" s="47"/>
      <c r="D79" s="48">
        <f t="shared" si="5"/>
        <v>0</v>
      </c>
      <c r="E79" s="49"/>
      <c r="F79" s="50"/>
      <c r="G79" s="49">
        <f t="shared" si="6"/>
        <v>0</v>
      </c>
      <c r="H79" s="50">
        <v>0</v>
      </c>
      <c r="I79" s="14">
        <v>3854.9</v>
      </c>
      <c r="J79" s="14">
        <v>1.07</v>
      </c>
      <c r="K79" s="15">
        <v>0</v>
      </c>
    </row>
    <row r="80" spans="1:11" s="22" customFormat="1" ht="25.5" hidden="1" x14ac:dyDescent="0.2">
      <c r="A80" s="46" t="s">
        <v>81</v>
      </c>
      <c r="B80" s="31" t="s">
        <v>30</v>
      </c>
      <c r="C80" s="47"/>
      <c r="D80" s="48">
        <f t="shared" si="5"/>
        <v>0</v>
      </c>
      <c r="E80" s="49"/>
      <c r="F80" s="50"/>
      <c r="G80" s="49">
        <f t="shared" si="6"/>
        <v>0</v>
      </c>
      <c r="H80" s="50">
        <v>0</v>
      </c>
      <c r="I80" s="14">
        <v>3854.9</v>
      </c>
      <c r="J80" s="14">
        <v>1.07</v>
      </c>
      <c r="K80" s="15">
        <v>0</v>
      </c>
    </row>
    <row r="81" spans="1:11" s="22" customFormat="1" ht="25.5" hidden="1" x14ac:dyDescent="0.2">
      <c r="A81" s="46" t="s">
        <v>82</v>
      </c>
      <c r="B81" s="31" t="s">
        <v>30</v>
      </c>
      <c r="C81" s="47"/>
      <c r="D81" s="48">
        <f t="shared" si="5"/>
        <v>0</v>
      </c>
      <c r="E81" s="49"/>
      <c r="F81" s="50"/>
      <c r="G81" s="49">
        <f t="shared" si="6"/>
        <v>0</v>
      </c>
      <c r="H81" s="50">
        <v>0</v>
      </c>
      <c r="I81" s="14">
        <v>3854.9</v>
      </c>
      <c r="J81" s="14">
        <v>1.07</v>
      </c>
      <c r="K81" s="15">
        <v>0</v>
      </c>
    </row>
    <row r="82" spans="1:11" s="22" customFormat="1" ht="25.5" hidden="1" x14ac:dyDescent="0.2">
      <c r="A82" s="46" t="s">
        <v>83</v>
      </c>
      <c r="B82" s="31" t="s">
        <v>30</v>
      </c>
      <c r="C82" s="47"/>
      <c r="D82" s="48">
        <f t="shared" si="5"/>
        <v>0</v>
      </c>
      <c r="E82" s="49"/>
      <c r="F82" s="50"/>
      <c r="G82" s="49">
        <f t="shared" si="6"/>
        <v>0</v>
      </c>
      <c r="H82" s="50">
        <v>0</v>
      </c>
      <c r="I82" s="14">
        <v>3854.9</v>
      </c>
      <c r="J82" s="14">
        <v>1.07</v>
      </c>
      <c r="K82" s="15">
        <v>0</v>
      </c>
    </row>
    <row r="83" spans="1:11" s="22" customFormat="1" ht="25.5" hidden="1" x14ac:dyDescent="0.2">
      <c r="A83" s="46" t="s">
        <v>84</v>
      </c>
      <c r="B83" s="31" t="s">
        <v>30</v>
      </c>
      <c r="C83" s="47"/>
      <c r="D83" s="48">
        <f t="shared" si="5"/>
        <v>0</v>
      </c>
      <c r="E83" s="49"/>
      <c r="F83" s="50"/>
      <c r="G83" s="49">
        <f t="shared" si="6"/>
        <v>0</v>
      </c>
      <c r="H83" s="50">
        <v>0</v>
      </c>
      <c r="I83" s="14">
        <v>3854.9</v>
      </c>
      <c r="J83" s="14">
        <v>1.07</v>
      </c>
      <c r="K83" s="15">
        <v>0</v>
      </c>
    </row>
    <row r="84" spans="1:11" s="22" customFormat="1" ht="15" x14ac:dyDescent="0.2">
      <c r="A84" s="39" t="s">
        <v>85</v>
      </c>
      <c r="B84" s="31"/>
      <c r="C84" s="47"/>
      <c r="D84" s="28">
        <v>0</v>
      </c>
      <c r="E84" s="49"/>
      <c r="F84" s="50"/>
      <c r="G84" s="28">
        <f>D84/I84</f>
        <v>0</v>
      </c>
      <c r="H84" s="29">
        <f>G84/12</f>
        <v>0</v>
      </c>
      <c r="I84" s="14">
        <v>3854.9</v>
      </c>
      <c r="J84" s="14">
        <v>1.07</v>
      </c>
      <c r="K84" s="15">
        <v>0.13</v>
      </c>
    </row>
    <row r="85" spans="1:11" s="22" customFormat="1" ht="15" hidden="1" x14ac:dyDescent="0.2">
      <c r="A85" s="46" t="s">
        <v>87</v>
      </c>
      <c r="B85" s="31" t="s">
        <v>52</v>
      </c>
      <c r="C85" s="47"/>
      <c r="D85" s="48"/>
      <c r="E85" s="49"/>
      <c r="F85" s="50"/>
      <c r="G85" s="49"/>
      <c r="H85" s="50"/>
      <c r="I85" s="14">
        <v>3854.9</v>
      </c>
      <c r="J85" s="14">
        <v>1.07</v>
      </c>
      <c r="K85" s="15">
        <v>0.01</v>
      </c>
    </row>
    <row r="86" spans="1:11" s="14" customFormat="1" ht="15" x14ac:dyDescent="0.2">
      <c r="A86" s="39" t="s">
        <v>88</v>
      </c>
      <c r="B86" s="25"/>
      <c r="C86" s="26"/>
      <c r="D86" s="28">
        <v>0</v>
      </c>
      <c r="E86" s="28"/>
      <c r="F86" s="40"/>
      <c r="G86" s="28">
        <f>D86/I86</f>
        <v>0</v>
      </c>
      <c r="H86" s="29">
        <f>G86/12</f>
        <v>0</v>
      </c>
      <c r="I86" s="14">
        <v>3854.9</v>
      </c>
      <c r="J86" s="14">
        <v>1.07</v>
      </c>
      <c r="K86" s="15">
        <v>0.37</v>
      </c>
    </row>
    <row r="87" spans="1:11" s="14" customFormat="1" ht="15" x14ac:dyDescent="0.2">
      <c r="A87" s="39" t="s">
        <v>90</v>
      </c>
      <c r="B87" s="25"/>
      <c r="C87" s="26"/>
      <c r="D87" s="28">
        <f>D88</f>
        <v>2208.87</v>
      </c>
      <c r="E87" s="28"/>
      <c r="F87" s="40"/>
      <c r="G87" s="28">
        <f>D87/I87</f>
        <v>0.56999999999999995</v>
      </c>
      <c r="H87" s="29">
        <f>G87/12</f>
        <v>0.05</v>
      </c>
      <c r="I87" s="14">
        <v>3854.9</v>
      </c>
      <c r="J87" s="14">
        <v>1.07</v>
      </c>
      <c r="K87" s="15">
        <v>0.51</v>
      </c>
    </row>
    <row r="88" spans="1:11" s="14" customFormat="1" ht="18.75" customHeight="1" thickBot="1" x14ac:dyDescent="0.25">
      <c r="A88" s="46" t="s">
        <v>91</v>
      </c>
      <c r="B88" s="31" t="s">
        <v>64</v>
      </c>
      <c r="C88" s="47"/>
      <c r="D88" s="48">
        <v>2208.87</v>
      </c>
      <c r="E88" s="133"/>
      <c r="F88" s="134"/>
      <c r="G88" s="133"/>
      <c r="H88" s="135"/>
      <c r="K88" s="15"/>
    </row>
    <row r="89" spans="1:11" s="14" customFormat="1" ht="30.75" thickBot="1" x14ac:dyDescent="0.25">
      <c r="A89" s="100" t="s">
        <v>94</v>
      </c>
      <c r="B89" s="12" t="s">
        <v>30</v>
      </c>
      <c r="C89" s="87">
        <f>F89*12</f>
        <v>0</v>
      </c>
      <c r="D89" s="101">
        <v>20816.45</v>
      </c>
      <c r="E89" s="101">
        <f>H89*12</f>
        <v>5.4</v>
      </c>
      <c r="F89" s="101"/>
      <c r="G89" s="101">
        <f>H89*12</f>
        <v>5.4</v>
      </c>
      <c r="H89" s="102">
        <f>0.34+0.11</f>
        <v>0.45</v>
      </c>
      <c r="I89" s="14">
        <v>3854.9</v>
      </c>
      <c r="J89" s="14">
        <v>1.07</v>
      </c>
      <c r="K89" s="15">
        <v>0.3</v>
      </c>
    </row>
    <row r="90" spans="1:11" s="14" customFormat="1" ht="26.25" hidden="1" thickBot="1" x14ac:dyDescent="0.25">
      <c r="A90" s="98" t="s">
        <v>95</v>
      </c>
      <c r="B90" s="99" t="s">
        <v>96</v>
      </c>
      <c r="C90" s="54"/>
      <c r="D90" s="54"/>
      <c r="E90" s="54"/>
      <c r="F90" s="90"/>
      <c r="G90" s="54"/>
      <c r="H90" s="90">
        <v>0</v>
      </c>
      <c r="I90" s="14">
        <v>3854.9</v>
      </c>
      <c r="J90" s="14">
        <v>1.07</v>
      </c>
      <c r="K90" s="15">
        <v>0</v>
      </c>
    </row>
    <row r="91" spans="1:11" s="14" customFormat="1" ht="19.5" thickBot="1" x14ac:dyDescent="0.25">
      <c r="A91" s="91" t="s">
        <v>97</v>
      </c>
      <c r="B91" s="92" t="s">
        <v>24</v>
      </c>
      <c r="C91" s="87"/>
      <c r="D91" s="93">
        <f>G91*I91</f>
        <v>79565.14</v>
      </c>
      <c r="E91" s="93"/>
      <c r="F91" s="88"/>
      <c r="G91" s="93">
        <f>12*H91</f>
        <v>20.64</v>
      </c>
      <c r="H91" s="88">
        <v>1.72</v>
      </c>
      <c r="I91" s="14">
        <v>3854.9</v>
      </c>
      <c r="K91" s="15"/>
    </row>
    <row r="92" spans="1:11" s="14" customFormat="1" ht="19.5" thickBot="1" x14ac:dyDescent="0.25">
      <c r="A92" s="86" t="s">
        <v>98</v>
      </c>
      <c r="B92" s="12"/>
      <c r="C92" s="87"/>
      <c r="D92" s="87">
        <f>D91+D89+D87+D86+D84+D75+D72+D62+D45+D44+D43+D42+D41+D40+D37+D36+D35+D34+D33+D24+D16</f>
        <v>649614.44999999995</v>
      </c>
      <c r="E92" s="87">
        <f>E91+E89+E87+E86+E84+E75+E72+E62+E45+E44+E43+E42+E41+E40+E37+E36+E35+E34+E33+E24+E16</f>
        <v>118.08</v>
      </c>
      <c r="F92" s="87">
        <f>F91+F89+F87+F86+F84+F75+F72+F62+F45+F44+F43+F42+F41+F40+F37+F36+F35+F34+F33+F24+F16</f>
        <v>0</v>
      </c>
      <c r="G92" s="87">
        <f>G91+G89+G87+G86+G84+G75+G72+G62+G45+G44+G43+G42+G41+G40+G37+G36+G35+G34+G33+G24+G16</f>
        <v>168.51</v>
      </c>
      <c r="H92" s="88">
        <f>H91+H89+H87+H86+H84+H75+H72+H62+H45+H44+H43+H42+H41+H40+H37+H36+H35+H34+H33+H24+H16</f>
        <v>14.05</v>
      </c>
      <c r="I92" s="14">
        <v>3854.9</v>
      </c>
      <c r="K92" s="15"/>
    </row>
    <row r="93" spans="1:11" s="14" customFormat="1" ht="18.75" x14ac:dyDescent="0.2">
      <c r="A93" s="55"/>
      <c r="B93" s="56"/>
      <c r="C93" s="57"/>
      <c r="D93" s="57"/>
      <c r="E93" s="57"/>
      <c r="F93" s="57"/>
      <c r="G93" s="57"/>
      <c r="H93" s="57"/>
      <c r="K93" s="15"/>
    </row>
    <row r="94" spans="1:11" s="14" customFormat="1" ht="19.5" thickBot="1" x14ac:dyDescent="0.25">
      <c r="A94" s="58"/>
      <c r="B94" s="56"/>
      <c r="C94" s="57"/>
      <c r="D94" s="57"/>
      <c r="E94" s="57"/>
      <c r="F94" s="57"/>
      <c r="G94" s="57"/>
      <c r="H94" s="57"/>
      <c r="K94" s="15"/>
    </row>
    <row r="95" spans="1:11" s="14" customFormat="1" ht="20.25" customHeight="1" thickBot="1" x14ac:dyDescent="0.25">
      <c r="A95" s="104" t="s">
        <v>99</v>
      </c>
      <c r="B95" s="105"/>
      <c r="C95" s="101">
        <f>F95*12</f>
        <v>0</v>
      </c>
      <c r="D95" s="101">
        <f>D96+D97+D98+D100+D101+D102</f>
        <v>295615.96000000002</v>
      </c>
      <c r="E95" s="101">
        <f t="shared" ref="E95:H95" si="7">E96+E97+E98+E100+E101+E102</f>
        <v>0</v>
      </c>
      <c r="F95" s="101">
        <f t="shared" si="7"/>
        <v>0</v>
      </c>
      <c r="G95" s="101">
        <f t="shared" si="7"/>
        <v>76.69</v>
      </c>
      <c r="H95" s="101">
        <f t="shared" si="7"/>
        <v>6.4</v>
      </c>
      <c r="I95" s="14">
        <v>3854.9</v>
      </c>
      <c r="K95" s="15"/>
    </row>
    <row r="96" spans="1:11" s="61" customFormat="1" ht="20.25" customHeight="1" x14ac:dyDescent="0.2">
      <c r="A96" s="64" t="s">
        <v>100</v>
      </c>
      <c r="B96" s="65"/>
      <c r="C96" s="66"/>
      <c r="D96" s="66">
        <v>30547.24</v>
      </c>
      <c r="E96" s="60"/>
      <c r="F96" s="60"/>
      <c r="G96" s="107">
        <f t="shared" ref="G96:G103" si="8">D96/I96</f>
        <v>7.92</v>
      </c>
      <c r="H96" s="108">
        <f t="shared" ref="H96:H103" si="9">G96/12</f>
        <v>0.66</v>
      </c>
      <c r="I96" s="14">
        <v>3854.9</v>
      </c>
      <c r="K96" s="62"/>
    </row>
    <row r="97" spans="1:11" s="61" customFormat="1" ht="16.5" customHeight="1" x14ac:dyDescent="0.2">
      <c r="A97" s="64" t="s">
        <v>124</v>
      </c>
      <c r="B97" s="65"/>
      <c r="C97" s="66"/>
      <c r="D97" s="66">
        <v>43703.9</v>
      </c>
      <c r="E97" s="66"/>
      <c r="F97" s="66"/>
      <c r="G97" s="107">
        <f t="shared" si="8"/>
        <v>11.34</v>
      </c>
      <c r="H97" s="108">
        <f t="shared" si="9"/>
        <v>0.95</v>
      </c>
      <c r="I97" s="14">
        <v>3854.9</v>
      </c>
      <c r="K97" s="62"/>
    </row>
    <row r="98" spans="1:11" s="61" customFormat="1" ht="15" x14ac:dyDescent="0.2">
      <c r="A98" s="64" t="s">
        <v>149</v>
      </c>
      <c r="B98" s="65"/>
      <c r="C98" s="66"/>
      <c r="D98" s="66">
        <v>54338.53</v>
      </c>
      <c r="E98" s="66"/>
      <c r="F98" s="66"/>
      <c r="G98" s="107">
        <f t="shared" si="8"/>
        <v>14.1</v>
      </c>
      <c r="H98" s="108">
        <f t="shared" si="9"/>
        <v>1.18</v>
      </c>
      <c r="I98" s="14">
        <v>3854.9</v>
      </c>
      <c r="K98" s="62"/>
    </row>
    <row r="99" spans="1:11" s="61" customFormat="1" ht="18.75" hidden="1" customHeight="1" x14ac:dyDescent="0.2">
      <c r="A99" s="64"/>
      <c r="B99" s="65"/>
      <c r="C99" s="66"/>
      <c r="D99" s="66"/>
      <c r="E99" s="66"/>
      <c r="F99" s="66"/>
      <c r="G99" s="107">
        <f t="shared" si="8"/>
        <v>0</v>
      </c>
      <c r="H99" s="108">
        <f t="shared" si="9"/>
        <v>0</v>
      </c>
      <c r="I99" s="14">
        <v>3854.9</v>
      </c>
      <c r="K99" s="62"/>
    </row>
    <row r="100" spans="1:11" s="113" customFormat="1" ht="17.25" customHeight="1" x14ac:dyDescent="0.2">
      <c r="A100" s="109" t="s">
        <v>138</v>
      </c>
      <c r="B100" s="110"/>
      <c r="C100" s="111"/>
      <c r="D100" s="66">
        <v>10247.06</v>
      </c>
      <c r="E100" s="111"/>
      <c r="F100" s="111"/>
      <c r="G100" s="107">
        <f t="shared" si="8"/>
        <v>2.66</v>
      </c>
      <c r="H100" s="108">
        <f t="shared" si="9"/>
        <v>0.22</v>
      </c>
      <c r="I100" s="112">
        <v>3854.9</v>
      </c>
      <c r="K100" s="114"/>
    </row>
    <row r="101" spans="1:11" s="113" customFormat="1" ht="17.25" customHeight="1" x14ac:dyDescent="0.2">
      <c r="A101" s="109" t="s">
        <v>139</v>
      </c>
      <c r="B101" s="110"/>
      <c r="C101" s="111"/>
      <c r="D101" s="66">
        <v>10104.41</v>
      </c>
      <c r="E101" s="111"/>
      <c r="F101" s="111"/>
      <c r="G101" s="107">
        <f t="shared" si="8"/>
        <v>2.62</v>
      </c>
      <c r="H101" s="108">
        <f t="shared" si="9"/>
        <v>0.22</v>
      </c>
      <c r="I101" s="112">
        <v>3854.9</v>
      </c>
      <c r="K101" s="114"/>
    </row>
    <row r="102" spans="1:11" s="113" customFormat="1" ht="15" x14ac:dyDescent="0.2">
      <c r="A102" s="137" t="s">
        <v>152</v>
      </c>
      <c r="B102" s="138"/>
      <c r="C102" s="128"/>
      <c r="D102" s="60">
        <v>146674.82</v>
      </c>
      <c r="E102" s="111"/>
      <c r="F102" s="111"/>
      <c r="G102" s="107">
        <f t="shared" si="8"/>
        <v>38.049999999999997</v>
      </c>
      <c r="H102" s="108">
        <f t="shared" si="9"/>
        <v>3.17</v>
      </c>
      <c r="I102" s="112">
        <v>3854.9</v>
      </c>
      <c r="K102" s="114"/>
    </row>
    <row r="103" spans="1:11" s="113" customFormat="1" ht="15" hidden="1" x14ac:dyDescent="0.2">
      <c r="A103" s="126" t="s">
        <v>108</v>
      </c>
      <c r="B103" s="127"/>
      <c r="C103" s="116"/>
      <c r="D103" s="136">
        <v>43025</v>
      </c>
      <c r="E103" s="116"/>
      <c r="F103" s="116"/>
      <c r="G103" s="107">
        <f t="shared" si="8"/>
        <v>11.16</v>
      </c>
      <c r="H103" s="108">
        <f t="shared" si="9"/>
        <v>0.93</v>
      </c>
      <c r="I103" s="112">
        <v>3854.9</v>
      </c>
      <c r="K103" s="114"/>
    </row>
    <row r="104" spans="1:11" s="113" customFormat="1" ht="15" x14ac:dyDescent="0.2">
      <c r="A104" s="129"/>
      <c r="B104" s="130"/>
      <c r="C104" s="131"/>
      <c r="D104" s="131"/>
      <c r="E104" s="131"/>
      <c r="F104" s="131"/>
      <c r="G104" s="132"/>
      <c r="H104" s="132"/>
      <c r="I104" s="112"/>
      <c r="K104" s="114"/>
    </row>
    <row r="105" spans="1:11" s="61" customFormat="1" ht="15.75" thickBot="1" x14ac:dyDescent="0.25">
      <c r="A105" s="67"/>
      <c r="B105" s="68"/>
      <c r="C105" s="69"/>
      <c r="D105" s="69"/>
      <c r="E105" s="69"/>
      <c r="F105" s="69"/>
      <c r="G105" s="69"/>
      <c r="H105" s="69"/>
      <c r="I105" s="14"/>
      <c r="K105" s="62"/>
    </row>
    <row r="106" spans="1:11" s="14" customFormat="1" ht="19.5" thickBot="1" x14ac:dyDescent="0.25">
      <c r="A106" s="121" t="s">
        <v>110</v>
      </c>
      <c r="B106" s="122"/>
      <c r="C106" s="123"/>
      <c r="D106" s="124">
        <f>D92+D95</f>
        <v>945230.41</v>
      </c>
      <c r="E106" s="124">
        <f>E92+E95</f>
        <v>118.08</v>
      </c>
      <c r="F106" s="124">
        <f>F92+F95</f>
        <v>0</v>
      </c>
      <c r="G106" s="124">
        <f>G92+G95</f>
        <v>245.2</v>
      </c>
      <c r="H106" s="125">
        <f>H92+H95</f>
        <v>20.45</v>
      </c>
      <c r="K106" s="15"/>
    </row>
    <row r="107" spans="1:11" s="71" customFormat="1" x14ac:dyDescent="0.2">
      <c r="A107" s="70"/>
      <c r="K107" s="72"/>
    </row>
    <row r="108" spans="1:11" s="76" customFormat="1" ht="19.5" x14ac:dyDescent="0.2">
      <c r="A108" s="73"/>
      <c r="B108" s="74"/>
      <c r="C108" s="75"/>
      <c r="D108" s="75"/>
      <c r="E108" s="75"/>
      <c r="F108" s="75"/>
      <c r="G108" s="75"/>
      <c r="H108" s="75"/>
      <c r="K108" s="77"/>
    </row>
    <row r="109" spans="1:11" s="71" customFormat="1" ht="14.25" x14ac:dyDescent="0.2">
      <c r="A109" s="143" t="s">
        <v>111</v>
      </c>
      <c r="B109" s="143"/>
      <c r="C109" s="143"/>
      <c r="D109" s="143"/>
      <c r="E109" s="143"/>
      <c r="F109" s="143"/>
      <c r="K109" s="72"/>
    </row>
    <row r="110" spans="1:11" s="71" customFormat="1" x14ac:dyDescent="0.2">
      <c r="K110" s="72"/>
    </row>
    <row r="111" spans="1:11" s="71" customFormat="1" x14ac:dyDescent="0.2">
      <c r="A111" s="70"/>
      <c r="K111" s="72"/>
    </row>
    <row r="112" spans="1:11" s="71" customFormat="1" x14ac:dyDescent="0.2">
      <c r="K112" s="72"/>
    </row>
    <row r="113" spans="11:11" s="71" customFormat="1" x14ac:dyDescent="0.2">
      <c r="K113" s="72"/>
    </row>
    <row r="114" spans="11:11" s="71" customFormat="1" x14ac:dyDescent="0.2">
      <c r="K114" s="72"/>
    </row>
    <row r="115" spans="11:11" s="71" customFormat="1" x14ac:dyDescent="0.2">
      <c r="K115" s="72"/>
    </row>
    <row r="116" spans="11:11" s="71" customFormat="1" x14ac:dyDescent="0.2">
      <c r="K116" s="72"/>
    </row>
    <row r="117" spans="11:11" s="71" customFormat="1" x14ac:dyDescent="0.2">
      <c r="K117" s="72"/>
    </row>
    <row r="118" spans="11:11" s="71" customFormat="1" x14ac:dyDescent="0.2">
      <c r="K118" s="72"/>
    </row>
    <row r="119" spans="11:11" s="71" customFormat="1" x14ac:dyDescent="0.2">
      <c r="K119" s="72"/>
    </row>
    <row r="120" spans="11:11" s="71" customFormat="1" x14ac:dyDescent="0.2">
      <c r="K120" s="72"/>
    </row>
    <row r="121" spans="11:11" s="71" customFormat="1" x14ac:dyDescent="0.2">
      <c r="K121" s="72"/>
    </row>
    <row r="122" spans="11:11" s="71" customFormat="1" x14ac:dyDescent="0.2">
      <c r="K122" s="72"/>
    </row>
    <row r="123" spans="11:11" s="71" customFormat="1" x14ac:dyDescent="0.2">
      <c r="K123" s="72"/>
    </row>
    <row r="124" spans="11:11" s="71" customFormat="1" x14ac:dyDescent="0.2">
      <c r="K124" s="72"/>
    </row>
    <row r="125" spans="11:11" s="71" customFormat="1" x14ac:dyDescent="0.2">
      <c r="K125" s="72"/>
    </row>
    <row r="126" spans="11:11" s="71" customFormat="1" x14ac:dyDescent="0.2">
      <c r="K126" s="72"/>
    </row>
    <row r="127" spans="11:11" s="71" customFormat="1" x14ac:dyDescent="0.2">
      <c r="K127" s="72"/>
    </row>
    <row r="128" spans="11:11" s="71" customFormat="1" x14ac:dyDescent="0.2">
      <c r="K128" s="72"/>
    </row>
    <row r="129" spans="11:11" s="71" customFormat="1" x14ac:dyDescent="0.2">
      <c r="K129" s="72"/>
    </row>
  </sheetData>
  <mergeCells count="14">
    <mergeCell ref="A15:H15"/>
    <mergeCell ref="A109:F109"/>
    <mergeCell ref="A7:H7"/>
    <mergeCell ref="A8:H8"/>
    <mergeCell ref="A9:H9"/>
    <mergeCell ref="A10:H10"/>
    <mergeCell ref="A11:H11"/>
    <mergeCell ref="A12:H12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проект1 (с переносом)</vt:lpstr>
      <vt:lpstr>по голосованию</vt:lpstr>
      <vt:lpstr>'по голосованию'!Область_печати</vt:lpstr>
      <vt:lpstr>'проект1 (с переносом)'!Область_печати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2014-05-21T05:21:23Z</cp:lastPrinted>
  <dcterms:created xsi:type="dcterms:W3CDTF">2014-02-06T07:08:07Z</dcterms:created>
  <dcterms:modified xsi:type="dcterms:W3CDTF">2014-07-22T05:11:22Z</dcterms:modified>
</cp:coreProperties>
</file>