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1325" windowHeight="840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0">'Лист1'!$A$1:$GE$87</definedName>
  </definedNames>
  <calcPr fullCalcOnLoad="1"/>
</workbook>
</file>

<file path=xl/sharedStrings.xml><?xml version="1.0" encoding="utf-8"?>
<sst xmlns="http://schemas.openxmlformats.org/spreadsheetml/2006/main" count="1938" uniqueCount="801">
  <si>
    <t>Наименование работ</t>
  </si>
  <si>
    <t>Объем выполненных работ</t>
  </si>
  <si>
    <t>Услуги по содержанию общего имущества собственников помещений</t>
  </si>
  <si>
    <t xml:space="preserve"> Аварийное обслуживание</t>
  </si>
  <si>
    <t>Дератизация</t>
  </si>
  <si>
    <t xml:space="preserve"> Учет и расчет платежей</t>
  </si>
  <si>
    <t>Консервация, промывка, испытание системы центрального отопления</t>
  </si>
  <si>
    <t>Текущий ремонт общего имущества собственников помещений</t>
  </si>
  <si>
    <t>ИТОГО:</t>
  </si>
  <si>
    <t>Прочистка вентиляционных каналов</t>
  </si>
  <si>
    <t>май</t>
  </si>
  <si>
    <t>июнь</t>
  </si>
  <si>
    <t>июль</t>
  </si>
  <si>
    <t>август</t>
  </si>
  <si>
    <t>сентябрь</t>
  </si>
  <si>
    <t>Регулировка системы центрального отопления</t>
  </si>
  <si>
    <t>Расконсервация системы центрального отопления (промывка системы, заполнение водой)</t>
  </si>
  <si>
    <t>9491,6 м2</t>
  </si>
  <si>
    <t>15 п.м</t>
  </si>
  <si>
    <t>3 м2</t>
  </si>
  <si>
    <t>шар.краны - 22 шт., вентили - 8 шт.</t>
  </si>
  <si>
    <t>Тройник D110 - 1 шт.</t>
  </si>
  <si>
    <t>1,5 м2</t>
  </si>
  <si>
    <t>кабель АВВГ3х2,5 - 25 м, ЛОН - 15 шт., патроны - 5 шт., выкл. - 1 шт.</t>
  </si>
  <si>
    <t>шар.краны D20 - 8 шт.</t>
  </si>
  <si>
    <t>4,6 м2</t>
  </si>
  <si>
    <t>кабель АВВГ3х2,5 - 45 м, ЛОН - 30 шт., патроны - 15 шт.</t>
  </si>
  <si>
    <t>Автоматы АЕ1031 - 2 шт., ЛОН - 5 шт.</t>
  </si>
  <si>
    <t>Задвижки D100 - 2 шт.</t>
  </si>
  <si>
    <t>2 м2</t>
  </si>
  <si>
    <t>х</t>
  </si>
  <si>
    <t>2 двери</t>
  </si>
  <si>
    <t>392 чел.</t>
  </si>
  <si>
    <t>389 чел.</t>
  </si>
  <si>
    <t>396 чел.</t>
  </si>
  <si>
    <t>397 чел.</t>
  </si>
  <si>
    <t>395 чел.</t>
  </si>
  <si>
    <t>394 чел.</t>
  </si>
  <si>
    <t>октябрь</t>
  </si>
  <si>
    <t>патрон - 1 шт.</t>
  </si>
  <si>
    <t>391 чел.</t>
  </si>
  <si>
    <t>ноябрь</t>
  </si>
  <si>
    <t>393 чел.</t>
  </si>
  <si>
    <t>декабрь</t>
  </si>
  <si>
    <t>кран шар. D15 - 28 шт.</t>
  </si>
  <si>
    <t>кран шар. D20 - 15 шт., задвижки D50 - 2 шт., насос КМ 65х50х160 - 1 шт.</t>
  </si>
  <si>
    <t>Стоимость выполненных работ с НДС, руб.</t>
  </si>
  <si>
    <t>Замена разбитых стекол в окнах и дверях (помещений общего пользования)</t>
  </si>
  <si>
    <t>испытание трубопроводов системы центрального отопления</t>
  </si>
  <si>
    <t>Проверка исправности канализационных вытяжек</t>
  </si>
  <si>
    <t>Проверка заземления оболочки э/кабеля, замеры сопротивления изоляции</t>
  </si>
  <si>
    <t>Осмотр водопровода, канализации и ГВС с проверкой исправности</t>
  </si>
  <si>
    <t>Осмотр системы центрального отопления в местах общего пользования</t>
  </si>
  <si>
    <t>Обслуживание насосов (1 шт.)</t>
  </si>
  <si>
    <t>Организация и проведение микробиологического и санитарно-химического контроля горячего водоснабжения</t>
  </si>
  <si>
    <t>Обслуживание и ремонт общедомовых приборов учета (5 шт.)</t>
  </si>
  <si>
    <t>Обслуживание водоподогревателей (3 шт.)</t>
  </si>
  <si>
    <t>Обслуживание регуляторов тепла (3 шт.)</t>
  </si>
  <si>
    <t>Обслуживание вводных и внутренних газопроводов жилого фонда (91 м)</t>
  </si>
  <si>
    <t>Задолженность на 01.05.08 г.</t>
  </si>
  <si>
    <t>Задолженность на 01.01.09 г.</t>
  </si>
  <si>
    <t>Затраты по содержанию и текущему ремонту</t>
  </si>
  <si>
    <t>Начислено за содержание и тек.ремонт</t>
  </si>
  <si>
    <t xml:space="preserve">Оплачено </t>
  </si>
  <si>
    <t xml:space="preserve">Задолженность (+) , переплата (-) </t>
  </si>
  <si>
    <t>В том числе перед ООО " Коммунальщик " с 01.05.2008 г.</t>
  </si>
  <si>
    <t>Экономия (+) , перерасход (-) (оплата минус затраты)</t>
  </si>
  <si>
    <t>Затраты по вывозу мусора</t>
  </si>
  <si>
    <t xml:space="preserve">Начислено </t>
  </si>
  <si>
    <t>в том числе перед ООО " Коммунальщик " с 01.05.2008 г.</t>
  </si>
  <si>
    <t>Итого: задолженность (+), переплата (-)</t>
  </si>
  <si>
    <t>Лицевой счет ул. Парковая , 23</t>
  </si>
  <si>
    <t>февраль 2009 г.</t>
  </si>
  <si>
    <t>№ акта , дата</t>
  </si>
  <si>
    <t>Сумма</t>
  </si>
  <si>
    <t xml:space="preserve">Уборка земельного участка, входящего в состав общего имущества </t>
  </si>
  <si>
    <t>Гидравлическое испытание подогревателя горячего водоснабжения</t>
  </si>
  <si>
    <t>№ 1 от 09.02.09г.</t>
  </si>
  <si>
    <t>Проверка и восстановление работоспособности регуляторов БГВ</t>
  </si>
  <si>
    <t>№ 6 от 09.02.09г.</t>
  </si>
  <si>
    <t>Проверка бойлеров на плотность</t>
  </si>
  <si>
    <t>№ 21 от 09.02.09г.</t>
  </si>
  <si>
    <t>Ревизия эл.щитка</t>
  </si>
  <si>
    <t>№16/1 от 04.02.09г.</t>
  </si>
  <si>
    <t>Проверка эл.снабжения квартиры</t>
  </si>
  <si>
    <t>№47 от 12.02.09г.</t>
  </si>
  <si>
    <t>Врезка спускника на ГВС и смена шарового крана (кв.107)</t>
  </si>
  <si>
    <t>№34 от 12.02.09г.</t>
  </si>
  <si>
    <t>Технический осмотр систем тепло-, водоснабжения, водоотведения</t>
  </si>
  <si>
    <t>№37 от 12.02.09г.</t>
  </si>
  <si>
    <t>Замена стекол в подъезде №5</t>
  </si>
  <si>
    <t>№10 от 17.02.09г.</t>
  </si>
  <si>
    <t>Ремонт короба в подъезде №6</t>
  </si>
  <si>
    <t>№29 от 24.02.09г.</t>
  </si>
  <si>
    <t>Ремонт системы отопления</t>
  </si>
  <si>
    <t>№81 от 25.02.09г.</t>
  </si>
  <si>
    <t>март 2009 г.</t>
  </si>
  <si>
    <t>Смена запорной арматуры</t>
  </si>
  <si>
    <t>№ 166 от 23.03.09 г.</t>
  </si>
  <si>
    <t>Ревизия эл.щитка , восстановлениек эл.проводки квартиры</t>
  </si>
  <si>
    <t>№ 189 от 24.03.09 г.</t>
  </si>
  <si>
    <t>Врезка спускника на п/сушитель</t>
  </si>
  <si>
    <t>№ 184 от 25.03.09 г.</t>
  </si>
  <si>
    <t>Резизия сборки, замена деталей</t>
  </si>
  <si>
    <t>№ 253 от 30.03.09г.</t>
  </si>
  <si>
    <t>№ 239 от 31.03.09г.</t>
  </si>
  <si>
    <t>Замена задвижки на водяном узле , замена запорной арматуры ( задвижка чуг.ф100 - 2шт.,болт ф 16 - 15шт.,кран шаровый 25 - 7шт.,кран шаровый 20 - 4 шт.,кран шаровый 15 - 4шт.,сгон в сборе ф25 - 7 шт.,сгон в сборе ф20 - 4 шт., сгон в сборе ф 15 - 4шт)</t>
  </si>
  <si>
    <t>№ 257 от 31.03.09г.</t>
  </si>
  <si>
    <t>Ремонт освещения в подвале - ЛОН 100 - 6шт.,провод АВВГ 2*2,5., патрон</t>
  </si>
  <si>
    <t>Замена патрона, лампочки в эл.щитке</t>
  </si>
  <si>
    <t>№ 133 от 18.03.09г.</t>
  </si>
  <si>
    <t>Ревизия вентилей на отопление</t>
  </si>
  <si>
    <t>№ 64 от 12.03.09г.</t>
  </si>
  <si>
    <t xml:space="preserve">Ревизия эл.щитка </t>
  </si>
  <si>
    <t>№ 46 от 10.03.09г.</t>
  </si>
  <si>
    <t>Замена лампочек в подъезде</t>
  </si>
  <si>
    <t>№ 49 от 10.03.09г.</t>
  </si>
  <si>
    <t>Закрепление выключателя в подъезде</t>
  </si>
  <si>
    <t>№ 25 от 06.03.098г.</t>
  </si>
  <si>
    <t>Проверка регуляторов РТДО по графику</t>
  </si>
  <si>
    <t>№ 145 от 19.03.09г.</t>
  </si>
  <si>
    <t>апрель 2009г.</t>
  </si>
  <si>
    <t>Вставка стекла</t>
  </si>
  <si>
    <t>№ 76 от 23.04.09г.</t>
  </si>
  <si>
    <t>Смена вентиля по стояку</t>
  </si>
  <si>
    <t>№ 206 от 27.04.09г.</t>
  </si>
  <si>
    <t>Проверка бойлеров на плотность по графику</t>
  </si>
  <si>
    <t>№ 209 от 28.04.09г.</t>
  </si>
  <si>
    <t>Устранение течи кровли</t>
  </si>
  <si>
    <t>№ 107 от 30.04.09г</t>
  </si>
  <si>
    <t>№ 224 от 30.04.09г.</t>
  </si>
  <si>
    <t>Закраска надписей на доме</t>
  </si>
  <si>
    <t>№ 96 от 28.04.09г.</t>
  </si>
  <si>
    <t>Ремонт скамеек у подъездов</t>
  </si>
  <si>
    <t>№ 99 от 28.04.09г.</t>
  </si>
  <si>
    <t>№ 69 от 22.04.09г.</t>
  </si>
  <si>
    <t>Ремонт выключателя, замена лампы в подъезде</t>
  </si>
  <si>
    <t>№ 129 от 17.04.09г.</t>
  </si>
  <si>
    <t>Регулировка элеват.узла - установка дроссельной шайбы</t>
  </si>
  <si>
    <t>№ 136 от 16.04.09г.</t>
  </si>
  <si>
    <t>Освещение подвала</t>
  </si>
  <si>
    <t>№ 20 от 03.04.09г.</t>
  </si>
  <si>
    <t>Ремонт канализации от общего стояка</t>
  </si>
  <si>
    <t>№ 25 от 03.04.09г.</t>
  </si>
  <si>
    <t>Подключение эл.насоса, освещение подвала</t>
  </si>
  <si>
    <t>№ 31 от 06.04.09г.</t>
  </si>
  <si>
    <t>№ 44 от 06.04.09г.</t>
  </si>
  <si>
    <t>Откачка воды из подвала</t>
  </si>
  <si>
    <t>№ 45 от 06.04.09г.</t>
  </si>
  <si>
    <t>№ 48 от 07.04.09г.</t>
  </si>
  <si>
    <t>Подключение насоса</t>
  </si>
  <si>
    <t>№ 34 от 07.04.09г.</t>
  </si>
  <si>
    <t>Ремонт выключателя уличного освещения</t>
  </si>
  <si>
    <t>№ 42 от 07.04.09г.</t>
  </si>
  <si>
    <t>Подключение насоса и освещение подвала</t>
  </si>
  <si>
    <t>№ 48 от 08.04.09г.</t>
  </si>
  <si>
    <t>Ремонт элеваторного узла</t>
  </si>
  <si>
    <t>№ 73 ОТ 09.04.09Г.</t>
  </si>
  <si>
    <t>№ 74/1 от 09.04.09г.</t>
  </si>
  <si>
    <t>Замена лампочек в подъезде - 1шт.</t>
  </si>
  <si>
    <t>№ 64 ОТ 10.04.09Г.</t>
  </si>
  <si>
    <t>№ 97 от 13.04.09г.</t>
  </si>
  <si>
    <t>маи 2009*г.</t>
  </si>
  <si>
    <t>июнь 2009г.</t>
  </si>
  <si>
    <t>Отключение отопления</t>
  </si>
  <si>
    <t>№ 10 от 04.05.09г.</t>
  </si>
  <si>
    <t>Обход повысительных насосов и набивка их сальником</t>
  </si>
  <si>
    <t>№ 64 от 12.05.09г.</t>
  </si>
  <si>
    <t>Забор воды на анализ</t>
  </si>
  <si>
    <t>№ 85 от 14.05.09г.</t>
  </si>
  <si>
    <t>Ремонт лавочек</t>
  </si>
  <si>
    <t>№ 22 от 14.05.09г.</t>
  </si>
  <si>
    <t>Проведение тепловых испытаний</t>
  </si>
  <si>
    <t>№ 91 от 15.05.09г.</t>
  </si>
  <si>
    <t>№ 103 от 20.05.09г.</t>
  </si>
  <si>
    <t>№ 104 от 20.05.09г.</t>
  </si>
  <si>
    <t>Ревизия жилого дома, ремонт эл.снабжения, замена деталей, протяжка контактов</t>
  </si>
  <si>
    <t>№ 105 от 20.05.09г.</t>
  </si>
  <si>
    <t>Проверка на плотность СТС / опрессовка /</t>
  </si>
  <si>
    <t>№ 138 от 20.05.09г.</t>
  </si>
  <si>
    <t>Обход повысительных и цирк.насосов, набивка сальников</t>
  </si>
  <si>
    <t>№ 158 от 22.05.09г.</t>
  </si>
  <si>
    <t>№ 118 от 22.05.09г.</t>
  </si>
  <si>
    <t>Ревизия дома, замена деталей</t>
  </si>
  <si>
    <t>№ 127 от 22.05.09г.</t>
  </si>
  <si>
    <t>№ 36 от 25.05.09г.</t>
  </si>
  <si>
    <t>№ 133 от 25.05.09г.</t>
  </si>
  <si>
    <t>Замена выключателя</t>
  </si>
  <si>
    <t>№ 144 от 26.05.09г.</t>
  </si>
  <si>
    <t>№ 48 от 28.05.09г.</t>
  </si>
  <si>
    <t>Дератизация в строениях</t>
  </si>
  <si>
    <t>№ 4 от 30.04.09г.</t>
  </si>
  <si>
    <t>Дезинсекция</t>
  </si>
  <si>
    <t>№144 от 31.05.09г</t>
  </si>
  <si>
    <t>Измерения электросетей общего пользования</t>
  </si>
  <si>
    <t>№ 62 от 09.02.09г.</t>
  </si>
  <si>
    <t>январь 2009г.</t>
  </si>
  <si>
    <t>№ 20 от 30.01.09г.</t>
  </si>
  <si>
    <t>№ 15/эл от 02.06.09г.</t>
  </si>
  <si>
    <t>Течь канализационной</t>
  </si>
  <si>
    <t>№ 35/сл от 05.06.09г.</t>
  </si>
  <si>
    <t>Крепление почтовых ящиков</t>
  </si>
  <si>
    <t>№ 38/1пк огт 18.06.09г.</t>
  </si>
  <si>
    <t>Освещение подвала для работы слесарей</t>
  </si>
  <si>
    <t>№ 143/эл от 23.06.09г.</t>
  </si>
  <si>
    <t>Обслуживание приборов учета</t>
  </si>
  <si>
    <t>№ 274 ОТ 31.05.09Г.</t>
  </si>
  <si>
    <t>№ 154 от 30.04.09г.</t>
  </si>
  <si>
    <t>Акт б/н</t>
  </si>
  <si>
    <t>Управление МКД</t>
  </si>
  <si>
    <t>Тех.обслуживание приборов учета</t>
  </si>
  <si>
    <t>Освещение тепловых узлов</t>
  </si>
  <si>
    <t>№ 99/эл от 15.07.09г.</t>
  </si>
  <si>
    <t>ремонт входного вентиля - 1 шт.</t>
  </si>
  <si>
    <t>№ 128 от 10.07.09.</t>
  </si>
  <si>
    <t>устранение течи на кровле - 5 м2</t>
  </si>
  <si>
    <t>№ 47 от 14.07.2009.</t>
  </si>
  <si>
    <t>врезка вентилей под промывку</t>
  </si>
  <si>
    <t>№ 155 от 15.07.09.</t>
  </si>
  <si>
    <t>ревизия эл.сборки, замена деталей</t>
  </si>
  <si>
    <t>№ 150 от 23.07.09.</t>
  </si>
  <si>
    <t>восстановление эл.питания насосов</t>
  </si>
  <si>
    <t>№ 200 от № 30.07.09</t>
  </si>
  <si>
    <t>август 2009г.</t>
  </si>
  <si>
    <t>замена автомата</t>
  </si>
  <si>
    <t>№ 22 от 04.08.09.</t>
  </si>
  <si>
    <t>замена вставки в эл.щитовой</t>
  </si>
  <si>
    <t>№ 25 от 04.08.09.</t>
  </si>
  <si>
    <t>подключение и отключение компрессора</t>
  </si>
  <si>
    <t>№ 27 от 05.08.09.</t>
  </si>
  <si>
    <t>промывка системы отопления</t>
  </si>
  <si>
    <t>№ 38 от 05.08.09.</t>
  </si>
  <si>
    <t>замена лампочек</t>
  </si>
  <si>
    <t>№ 37 от 05.08.09.</t>
  </si>
  <si>
    <t>ремонт кровли (7 м2)</t>
  </si>
  <si>
    <t>№ 39 от 19.08.09.</t>
  </si>
  <si>
    <t>замена вентиля</t>
  </si>
  <si>
    <t>№ 152 от 21.08.09.</t>
  </si>
  <si>
    <t>отключение системы теплоснабжения</t>
  </si>
  <si>
    <t>№ 171 от 25.08.09.</t>
  </si>
  <si>
    <t>ревизия эл.щитка</t>
  </si>
  <si>
    <t>№ 193 от 26.08.09.</t>
  </si>
  <si>
    <t>ремонт входного вентиля</t>
  </si>
  <si>
    <t>№ 194 от 28.08.09.</t>
  </si>
  <si>
    <t>№ 198 от 31.08.09.</t>
  </si>
  <si>
    <t>№ 223 от 31.08.09.</t>
  </si>
  <si>
    <t>сентябрь 2009 г.</t>
  </si>
  <si>
    <t>проведение испытаний на плотность, прочность системы теплоснабжения</t>
  </si>
  <si>
    <t>№ 22 от 08.09.09.</t>
  </si>
  <si>
    <t>откачка воды из подвала</t>
  </si>
  <si>
    <t>№ 44 от 11.09.09.</t>
  </si>
  <si>
    <t>подключение насоса "ГНОМ"</t>
  </si>
  <si>
    <t>№ 76 от 11.09.09.</t>
  </si>
  <si>
    <t>отключение насоса  "ГНОМ"</t>
  </si>
  <si>
    <t>№ 77 от 11.09.09.</t>
  </si>
  <si>
    <t>замена лампочек в подъезде</t>
  </si>
  <si>
    <t>№ 101 от 15.09.09.</t>
  </si>
  <si>
    <t>выключение света в подвале</t>
  </si>
  <si>
    <t>№ 175 от 24.09.09.</t>
  </si>
  <si>
    <t>устранение течи батареи</t>
  </si>
  <si>
    <t>№ 118 от 28.09.09.</t>
  </si>
  <si>
    <t>№ 191 от 28.09.09.</t>
  </si>
  <si>
    <t>дератизация в строениях</t>
  </si>
  <si>
    <t>№ 217 от 31.07.09.</t>
  </si>
  <si>
    <t>дезинсекция в строениях</t>
  </si>
  <si>
    <t>обслуживание приборов учета</t>
  </si>
  <si>
    <t>№ 338 от 31.07.09.</t>
  </si>
  <si>
    <t>№ 521 от 30.09.09.</t>
  </si>
  <si>
    <t>№ 264 от 30.09.09.</t>
  </si>
  <si>
    <t>№ 239 от 31.08.09.</t>
  </si>
  <si>
    <t>№ 452 от 31.08.09.</t>
  </si>
  <si>
    <t>июль 2009 г.</t>
  </si>
  <si>
    <t xml:space="preserve">дополнит. работы: по вывозу покош.травы, мусора на субботниках, стрижки кустарников, затраты на проведение голосования   </t>
  </si>
  <si>
    <t>октябрь 2009 г.</t>
  </si>
  <si>
    <t>№ 572 от 31.10.09.</t>
  </si>
  <si>
    <t>№ 279 от 31.10.09.</t>
  </si>
  <si>
    <t>замена задвижки</t>
  </si>
  <si>
    <t>№ 889 от 01.10.09г.</t>
  </si>
  <si>
    <t>915 от 09.10.09</t>
  </si>
  <si>
    <t>замена входных вентилей</t>
  </si>
  <si>
    <t>923 от 13.10.09г.</t>
  </si>
  <si>
    <t>ремонт канализационной системы</t>
  </si>
  <si>
    <t>933 от 16.10.09г.</t>
  </si>
  <si>
    <t>замена стекол</t>
  </si>
  <si>
    <t>17 от 16.10.09г.</t>
  </si>
  <si>
    <t>освещение подвала для списания приборов учета</t>
  </si>
  <si>
    <t>967 от 27.10.09г.</t>
  </si>
  <si>
    <t>проверка промочки по эл.щитку</t>
  </si>
  <si>
    <t>980 от 30.10.09г.</t>
  </si>
  <si>
    <t>ноябрь2009г.</t>
  </si>
  <si>
    <t>декабрь 2009г.</t>
  </si>
  <si>
    <t>замена лампочек 100Вт в подъезде</t>
  </si>
  <si>
    <t>1102 от 31.12.09г.</t>
  </si>
  <si>
    <t>замена ламп уличного освещения 400 Вт</t>
  </si>
  <si>
    <t>ремонт канализационного стояка</t>
  </si>
  <si>
    <t>1089 от 11.12.09г.</t>
  </si>
  <si>
    <t>замена лампочек 40Вт в подъезде</t>
  </si>
  <si>
    <t>1090 от 11.12.09г.</t>
  </si>
  <si>
    <t>установка реле времени на уличное освещение</t>
  </si>
  <si>
    <t>1093 от 18.12.09г.</t>
  </si>
  <si>
    <t>замена лампочек 40Вт в подъезде - 1 шт.</t>
  </si>
  <si>
    <t>замена патрона настенного и лампочки</t>
  </si>
  <si>
    <t>прочистка вентиляционной вытяжки</t>
  </si>
  <si>
    <t>1094 от 18.12.09г.</t>
  </si>
  <si>
    <t>прочтиска вентиляционной вытяжки</t>
  </si>
  <si>
    <t>1098/1 от 25.12.09г.</t>
  </si>
  <si>
    <t>замена входных вентилей ф 15</t>
  </si>
  <si>
    <t>986 от 02.11.09г.</t>
  </si>
  <si>
    <t>993 от 03.11.09г.</t>
  </si>
  <si>
    <t>995 от 03.11.09г.</t>
  </si>
  <si>
    <t>ревизия распаечной коробки</t>
  </si>
  <si>
    <t>1000 от 05.11.09г.</t>
  </si>
  <si>
    <t xml:space="preserve">1016  от 11.11.09г </t>
  </si>
  <si>
    <t>1022 от 12.11.09г.</t>
  </si>
  <si>
    <t>замена лампочек 40вт в подъезде</t>
  </si>
  <si>
    <t>1037 от 17.11.09г.</t>
  </si>
  <si>
    <t>замена выключателей</t>
  </si>
  <si>
    <t>1048 от 19.11.09г.</t>
  </si>
  <si>
    <t>1049 от 20.11.09г.</t>
  </si>
  <si>
    <t>325 от 31.12.09г.</t>
  </si>
  <si>
    <t>№ 817 от 31.12.09.</t>
  </si>
  <si>
    <t>анализ горячей воды</t>
  </si>
  <si>
    <t>315 от 30.11.09г.</t>
  </si>
  <si>
    <t>601 от 30.11.09г.</t>
  </si>
  <si>
    <t>январь 2010г.</t>
  </si>
  <si>
    <t>февраль 2010г.</t>
  </si>
  <si>
    <t>март 2010г.</t>
  </si>
  <si>
    <t>перевод реле времени уличного освещения</t>
  </si>
  <si>
    <t>5 от 15.01.10.</t>
  </si>
  <si>
    <t>2 от 11.01.10</t>
  </si>
  <si>
    <t xml:space="preserve">замена лампочек </t>
  </si>
  <si>
    <t>1 от 11.01.10</t>
  </si>
  <si>
    <t>21 от 31.01.10г.</t>
  </si>
  <si>
    <t>35 от 31.01.10</t>
  </si>
  <si>
    <t>6 от 15.01.10</t>
  </si>
  <si>
    <t>7 от 22.01.10</t>
  </si>
  <si>
    <t>11 от 29.01.10</t>
  </si>
  <si>
    <t>отключение эл.энергии после промочки</t>
  </si>
  <si>
    <t>14 от 05.02.10</t>
  </si>
  <si>
    <t>замена ламп уличного освещения</t>
  </si>
  <si>
    <t>19 от 12.02.10</t>
  </si>
  <si>
    <t>23 от 19.02.10</t>
  </si>
  <si>
    <t>ремонт выключателя</t>
  </si>
  <si>
    <t>25 от 26.02.10</t>
  </si>
  <si>
    <t>установка замка на эл.щитовую</t>
  </si>
  <si>
    <t>смена вентиля ф 15 мм с САГ</t>
  </si>
  <si>
    <t>4 от 15.01.10</t>
  </si>
  <si>
    <t xml:space="preserve">смена вентиля ф 15 мм </t>
  </si>
  <si>
    <t>9 от 22.01.10гн.</t>
  </si>
  <si>
    <t>смена вентиля ф 15 мм</t>
  </si>
  <si>
    <t>22 от 19.02.10</t>
  </si>
  <si>
    <t>смена вентиля ф 15 мм с аппаратом для газовой сварки и резки</t>
  </si>
  <si>
    <t>прочистка канализационной/вентиляционной/ вытяжки</t>
  </si>
  <si>
    <t>27 от 27.02.10</t>
  </si>
  <si>
    <t>прочистка канаплизационной/вентиляционной/ вытяжки</t>
  </si>
  <si>
    <t>увеличение дроссельной шайбы ф 50</t>
  </si>
  <si>
    <t>26 от 27.02.10</t>
  </si>
  <si>
    <t>увеличение дроссельной шайбы ф 80</t>
  </si>
  <si>
    <t>25 от 27.02.10</t>
  </si>
  <si>
    <t>смена вентиля ф 15 м</t>
  </si>
  <si>
    <t>20 от 12.02.10</t>
  </si>
  <si>
    <t>определение в работе</t>
  </si>
  <si>
    <t>прочистка канализационной / вентиляционной / вытяжки</t>
  </si>
  <si>
    <t>16 от 05.02.10</t>
  </si>
  <si>
    <t>замена лампочек 100 вт в подъезде</t>
  </si>
  <si>
    <t>49 от 31.03.10</t>
  </si>
  <si>
    <t>ремонт кровли</t>
  </si>
  <si>
    <t>42 от 12.03.10</t>
  </si>
  <si>
    <t>43 от 19.03.10</t>
  </si>
  <si>
    <t>47 от 26.03.10</t>
  </si>
  <si>
    <t>устранение течи батареи под контргайкой</t>
  </si>
  <si>
    <t>подключение и отключение насоса для откачки воды из подвала</t>
  </si>
  <si>
    <t>31 от 05,03,10</t>
  </si>
  <si>
    <t>замена лампочек 100 Вт в подъезде</t>
  </si>
  <si>
    <t>смена венгтиля ф 15 мм с САГ</t>
  </si>
  <si>
    <t>32 от 5.03.10</t>
  </si>
  <si>
    <t>заливка порога цементрным раствором</t>
  </si>
  <si>
    <t>61 от 09.04.10</t>
  </si>
  <si>
    <t>60 от 09.04.10</t>
  </si>
  <si>
    <t>удаление воздушных пробок</t>
  </si>
  <si>
    <t>смена вентиля ы 15 мм</t>
  </si>
  <si>
    <t>66 от 23.04.10</t>
  </si>
  <si>
    <t>восстановление подъездного освещения</t>
  </si>
  <si>
    <t>62 от 16.04.10</t>
  </si>
  <si>
    <t>ревизия вентилей ф 15,20,25</t>
  </si>
  <si>
    <t>63 от 16.04.10</t>
  </si>
  <si>
    <t>отключение отопления</t>
  </si>
  <si>
    <t>ремонт газопровода</t>
  </si>
  <si>
    <t>411у от 29.03.10</t>
  </si>
  <si>
    <t>65 от 23.04.10</t>
  </si>
  <si>
    <t>установка замка на ВРУ</t>
  </si>
  <si>
    <t>59 от 09.04.10</t>
  </si>
  <si>
    <t>замена вентиля на холодной воде</t>
  </si>
  <si>
    <t>186/сл от 19.06.09</t>
  </si>
  <si>
    <t>ревизия задвижек ф 50 мм</t>
  </si>
  <si>
    <t>501 от 23.06.09</t>
  </si>
  <si>
    <t>апрель 2010г.</t>
  </si>
  <si>
    <t>краска</t>
  </si>
  <si>
    <t>тр.45 от 31.08.09</t>
  </si>
  <si>
    <t>типография</t>
  </si>
  <si>
    <t>нежилое</t>
  </si>
  <si>
    <t>май 2010г</t>
  </si>
  <si>
    <t>герметизация межпанельных швов</t>
  </si>
  <si>
    <t>84 от 31.05.10</t>
  </si>
  <si>
    <t>ревизия ШЭ</t>
  </si>
  <si>
    <t>82 от 31.05.10</t>
  </si>
  <si>
    <t>ревизия ШЭ и ШР</t>
  </si>
  <si>
    <t>гидравлическое испытание вх.запорной арматуры</t>
  </si>
  <si>
    <t>77 от 14.05.10</t>
  </si>
  <si>
    <t>73 от 07.05.10</t>
  </si>
  <si>
    <t>дератизация</t>
  </si>
  <si>
    <t>118 от 31.05.10</t>
  </si>
  <si>
    <t>дезинсекция</t>
  </si>
  <si>
    <t>Остаток на 01.05.09г.</t>
  </si>
  <si>
    <t>Обороты с мая 2009г. по апрель 2010г.</t>
  </si>
  <si>
    <t>Остаток на 01.05.2010г.</t>
  </si>
  <si>
    <t>обслуживание РТДО</t>
  </si>
  <si>
    <t>обслуживание насосов</t>
  </si>
  <si>
    <t>обслуживание бойлеров</t>
  </si>
  <si>
    <t>обслуживание регуляторов тепла</t>
  </si>
  <si>
    <t>обслуживание водоподогревателей</t>
  </si>
  <si>
    <t>июнь 2010 г.</t>
  </si>
  <si>
    <t>смена вентиля с аппаратом для газовой сварки</t>
  </si>
  <si>
    <t>91 от 11.06.10</t>
  </si>
  <si>
    <t>ревизия эл.щитка, замена автомата АЕ 16 А</t>
  </si>
  <si>
    <t>90 от 11.06.10</t>
  </si>
  <si>
    <t>94 от 18.06.10</t>
  </si>
  <si>
    <t>замена патрона подвесного и лампочки</t>
  </si>
  <si>
    <t>95 от 18.06.10</t>
  </si>
  <si>
    <t>ревизия задвижек ф 80,100 мм</t>
  </si>
  <si>
    <t>ревизия и регулировка элеваторного узла</t>
  </si>
  <si>
    <t>промывка системы центрального отопления</t>
  </si>
  <si>
    <t>опрессовка системы центрального отопления</t>
  </si>
  <si>
    <t>заполнение системы отопления технической водой</t>
  </si>
  <si>
    <t>установка розетки</t>
  </si>
  <si>
    <t>97 от 25.06.10</t>
  </si>
  <si>
    <t>ревизия эл.щитка , замена автомата АЕ 25А</t>
  </si>
  <si>
    <t>освещение подвала</t>
  </si>
  <si>
    <t>ревизия эл.щитка , замена автомата АЕ 16А</t>
  </si>
  <si>
    <t>98 от 25.06.10</t>
  </si>
  <si>
    <t>смена вентиля ф 15 мм с аппаратом для газовой сварки</t>
  </si>
  <si>
    <t>установка КИП</t>
  </si>
  <si>
    <t>смена элеваторных узлов</t>
  </si>
  <si>
    <t>101 от 30.06.10</t>
  </si>
  <si>
    <t>июль 2010г.</t>
  </si>
  <si>
    <t>ремонт системы водоотведения</t>
  </si>
  <si>
    <t>109 от 09.07.10</t>
  </si>
  <si>
    <t>подключение сварочного аппарата</t>
  </si>
  <si>
    <t>111 от 16.07.10</t>
  </si>
  <si>
    <t>август 2010 г.</t>
  </si>
  <si>
    <t>124 от 06.08.10</t>
  </si>
  <si>
    <t>замена ламп уличного освещения 400 вт</t>
  </si>
  <si>
    <t>56 от 31.05.10</t>
  </si>
  <si>
    <t>68 от 30.06.10</t>
  </si>
  <si>
    <t>восстановление тепловой изоляции системы отопления и ГВС</t>
  </si>
  <si>
    <t>113 от 16.07.10</t>
  </si>
  <si>
    <t>прочистка канализационной вытяжки</t>
  </si>
  <si>
    <t>120 от 30.07.10</t>
  </si>
  <si>
    <t>смена вентиля ф 25 мм</t>
  </si>
  <si>
    <t>134 от 20.08.10</t>
  </si>
  <si>
    <t>отключение системы теплоснабжения, ГВС</t>
  </si>
  <si>
    <t>139 от 27.08.10</t>
  </si>
  <si>
    <t>включение системы теплоснабжения, ГВС</t>
  </si>
  <si>
    <t>сентябрь 2010 г.</t>
  </si>
  <si>
    <t>133 от 20.08.10</t>
  </si>
  <si>
    <t>138 от 27.08.10</t>
  </si>
  <si>
    <t>смена вентиля с аппаратом для газовой сварки и резки</t>
  </si>
  <si>
    <t>161 от 24.09.10</t>
  </si>
  <si>
    <t>запуск системы отопления</t>
  </si>
  <si>
    <t>164 от 30.09.10</t>
  </si>
  <si>
    <t>техническое обслуживание газопроводов</t>
  </si>
  <si>
    <t>7706 от 31.08.10</t>
  </si>
  <si>
    <t>отключение и подключение эл.энергии после промочки</t>
  </si>
  <si>
    <t>163 от 30.09.10</t>
  </si>
  <si>
    <t>замена лампочек 40 вт в подъезде</t>
  </si>
  <si>
    <t>162 от 24.09.10</t>
  </si>
  <si>
    <t>октябрь 2010г.</t>
  </si>
  <si>
    <t>171 от 08.10.10</t>
  </si>
  <si>
    <t>176 от 22.10.10</t>
  </si>
  <si>
    <t>174 от 15.10.10</t>
  </si>
  <si>
    <t>замена крана " Маевского"</t>
  </si>
  <si>
    <t>подключение к отоплению лестничных клеток МКД с удалением воздушных пробок</t>
  </si>
  <si>
    <t>170 от 08.10.10</t>
  </si>
  <si>
    <t>замена крана " Маевского "</t>
  </si>
  <si>
    <t>177 от 22.10.10</t>
  </si>
  <si>
    <t>устройство приямков, установка насоса для откачки воды</t>
  </si>
  <si>
    <t>182 от 29.10.10</t>
  </si>
  <si>
    <t>поверка прибора учета тепловой энергии</t>
  </si>
  <si>
    <t>Аварийное обслуживание</t>
  </si>
  <si>
    <t>Расчетно-кассовое обслуживание</t>
  </si>
  <si>
    <t>ноябрь 2010г.</t>
  </si>
  <si>
    <t>191 от 13.11.10</t>
  </si>
  <si>
    <t>ревизия эл.щитка, ремонт эл.проводки</t>
  </si>
  <si>
    <t>198 от 30.11.10</t>
  </si>
  <si>
    <t>192 от 19.11.10</t>
  </si>
  <si>
    <t>186 от 03.11.10</t>
  </si>
  <si>
    <t>декабрь 2010г.</t>
  </si>
  <si>
    <t>208 от 03.12.10</t>
  </si>
  <si>
    <t>220 от 24.12.10</t>
  </si>
  <si>
    <t>211 от 10.12.10</t>
  </si>
  <si>
    <t>225 от 31.12.10</t>
  </si>
  <si>
    <t>ремонт стояка ГВС</t>
  </si>
  <si>
    <t>210 от 10.12.10</t>
  </si>
  <si>
    <t>209 от 10.12.10</t>
  </si>
  <si>
    <t>осмотр и ревизия ВРУ</t>
  </si>
  <si>
    <t>ремонт канализационной муфты</t>
  </si>
  <si>
    <t>219 от 24.12.10</t>
  </si>
  <si>
    <t>проверка работы насоса</t>
  </si>
  <si>
    <t>223 от 31.12.10</t>
  </si>
  <si>
    <t>нежилые</t>
  </si>
  <si>
    <t>январь 2011г.</t>
  </si>
  <si>
    <t>19 от 31.01.11</t>
  </si>
  <si>
    <t>6 от 14.01.11</t>
  </si>
  <si>
    <t>ревизия эл.щитка, замена деталей</t>
  </si>
  <si>
    <t>смена общедомового прибора учета тепловой энергии</t>
  </si>
  <si>
    <t>8 от 14.01.11</t>
  </si>
  <si>
    <t>смена вентиля ф 20 мм</t>
  </si>
  <si>
    <t>20 от 31.01.11</t>
  </si>
  <si>
    <t>устранение неисправности электропроводки</t>
  </si>
  <si>
    <t>16 от 28.01.11</t>
  </si>
  <si>
    <t>7 от 14.01.11</t>
  </si>
  <si>
    <t>февраль 2011 г.</t>
  </si>
  <si>
    <t>43 от 28.02.11</t>
  </si>
  <si>
    <t>33 от 11.02.11</t>
  </si>
  <si>
    <t>39 от 18.02.11</t>
  </si>
  <si>
    <t>40 от 25.02.11</t>
  </si>
  <si>
    <t>март 2011г.</t>
  </si>
  <si>
    <t>ревизия эл.щитка, замена автомата АЕ 25 А</t>
  </si>
  <si>
    <t>60 от 18.03.11</t>
  </si>
  <si>
    <t>перевод реле времени</t>
  </si>
  <si>
    <t>67 от 31.03.11</t>
  </si>
  <si>
    <t>64 от 25.03.11</t>
  </si>
  <si>
    <t>54 от 11.03.11</t>
  </si>
  <si>
    <t>обследование ВВП на предмет закипания латунных трубок</t>
  </si>
  <si>
    <t>68 от 31.03.11</t>
  </si>
  <si>
    <t>62 от 18.03.11</t>
  </si>
  <si>
    <t>апрель 2011г.</t>
  </si>
  <si>
    <t>74 от 08.04.11</t>
  </si>
  <si>
    <t>83 от 29.04.11</t>
  </si>
  <si>
    <t>82 от 29.04.11</t>
  </si>
  <si>
    <t>77 от 15.04.11</t>
  </si>
  <si>
    <t>установка решеток на подвальные продухи</t>
  </si>
  <si>
    <t>75 от 08.04.11</t>
  </si>
  <si>
    <t>Обороты с мая 2010г. по апрель 2011г.</t>
  </si>
  <si>
    <t>Остаток на 01.05.2011г.</t>
  </si>
  <si>
    <t>май 2011г.</t>
  </si>
  <si>
    <t>97 от 20.05.11</t>
  </si>
  <si>
    <t>смена шарового крана ф 15 мм с аппаратом для зазовой сварки и резки</t>
  </si>
  <si>
    <t>гидравлические испытания вх.запорной арматуры</t>
  </si>
  <si>
    <t>94 от 13.05.11</t>
  </si>
  <si>
    <t>90 от 06.05.11</t>
  </si>
  <si>
    <t>96 от 20.05.11</t>
  </si>
  <si>
    <t>июнь 2011г.</t>
  </si>
  <si>
    <t>ревизия задвижек отопления ф 80,100</t>
  </si>
  <si>
    <t>113 от 10.06.11</t>
  </si>
  <si>
    <t>ревизия задвижек хвс ф 80,100 мм</t>
  </si>
  <si>
    <t>ревизия задвижек гвс ф 50 мм</t>
  </si>
  <si>
    <t>ревизия задвижек гвс ф 80,100 мм</t>
  </si>
  <si>
    <t>ревизия элеваторного узла сопло</t>
  </si>
  <si>
    <t>промывка фильтров в тепловом пункте</t>
  </si>
  <si>
    <t>116 от 17.06.11</t>
  </si>
  <si>
    <t>июль 2011г.</t>
  </si>
  <si>
    <t>135 от 29.07.11</t>
  </si>
  <si>
    <t>132 от 22.07.11</t>
  </si>
  <si>
    <t>ревизия щэ</t>
  </si>
  <si>
    <t>ревизия шр</t>
  </si>
  <si>
    <t>ревизия щэ и шр</t>
  </si>
  <si>
    <t>проверка работы регулятора температуры на бойлере</t>
  </si>
  <si>
    <t>опрессовка бойлера</t>
  </si>
  <si>
    <t>август 2011г.</t>
  </si>
  <si>
    <t>ремонт подъездного освещения</t>
  </si>
  <si>
    <t>144 от 12.08.11</t>
  </si>
  <si>
    <t>148 от 19.08.11</t>
  </si>
  <si>
    <t>смена Кип</t>
  </si>
  <si>
    <t>142 от 05.08.11</t>
  </si>
  <si>
    <t>смена задвижек чугунных на стальные</t>
  </si>
  <si>
    <t>145 от 12.08.11</t>
  </si>
  <si>
    <t>отключение системы отопления</t>
  </si>
  <si>
    <t>152 от 26.08.11</t>
  </si>
  <si>
    <t>подключение системы отопления</t>
  </si>
  <si>
    <t>сентябрь 2011г.</t>
  </si>
  <si>
    <t>172 от 16.09.11</t>
  </si>
  <si>
    <t>врезка кип</t>
  </si>
  <si>
    <t>установка кип</t>
  </si>
  <si>
    <t>171 огт 16.09.11</t>
  </si>
  <si>
    <t>163 от 02.09.11</t>
  </si>
  <si>
    <t>178 от 30.09.11</t>
  </si>
  <si>
    <t>177 от 30.09.11</t>
  </si>
  <si>
    <t>октябрь 2011г.</t>
  </si>
  <si>
    <t>ревизия эл.щитка, замена автомата АЕ 16А</t>
  </si>
  <si>
    <t>192 от 21.10.11</t>
  </si>
  <si>
    <t>186 от 07.10.11</t>
  </si>
  <si>
    <t>смена задвижек чугунных ф 80 мм</t>
  </si>
  <si>
    <t>197 от 28.10.11</t>
  </si>
  <si>
    <t>восстановление изоляции</t>
  </si>
  <si>
    <t>198 от 28.10.11</t>
  </si>
  <si>
    <t>ноябрь 2011г.</t>
  </si>
  <si>
    <t>замена трансформаторов</t>
  </si>
  <si>
    <t>204 от 03.11.11</t>
  </si>
  <si>
    <t>214 от 25.11.11</t>
  </si>
  <si>
    <t xml:space="preserve"> декабрь  2011г.</t>
  </si>
  <si>
    <t xml:space="preserve">перевод реле времени </t>
  </si>
  <si>
    <t>226 от 02.12.11</t>
  </si>
  <si>
    <t>Ревия ВРУ</t>
  </si>
  <si>
    <t>230 от 09.12.11</t>
  </si>
  <si>
    <t>ревизия эл щитка</t>
  </si>
  <si>
    <t>234 от16.12.11</t>
  </si>
  <si>
    <t>238 от 23.12.11</t>
  </si>
  <si>
    <t>243 от 30.12.11</t>
  </si>
  <si>
    <t>420 от 01.12.11</t>
  </si>
  <si>
    <t>Смена задвижек</t>
  </si>
  <si>
    <t>235 от 16.12.11</t>
  </si>
  <si>
    <t>Поверка водосчетчика холодной воды (Смета №2)</t>
  </si>
  <si>
    <t>240 от 23.12.11</t>
  </si>
  <si>
    <t>Регулировка элеваторного узла (калькуляция 3-1/ТСС/11)</t>
  </si>
  <si>
    <t>239 от 23.12.11</t>
  </si>
  <si>
    <t>Отключение циркуляционного насоса</t>
  </si>
  <si>
    <t>244 от 30.12.11</t>
  </si>
  <si>
    <t>Подключение циркуляционного насоса, удаление воздушных пробок</t>
  </si>
  <si>
    <t xml:space="preserve">Январь 2012 г. </t>
  </si>
  <si>
    <t xml:space="preserve">Февраль 2012 г. </t>
  </si>
  <si>
    <t>Прочистка вентеляционных каналов и канализационных вытяжек (Локальная смета №38)</t>
  </si>
  <si>
    <t>18 от 31.01.12</t>
  </si>
  <si>
    <t>Перевод реле времени (Калькуляция №10эл/ТСС/11)</t>
  </si>
  <si>
    <t>22 от 03.02.12</t>
  </si>
  <si>
    <t>Освещение  подвала (акт №3 от 06.02.12)</t>
  </si>
  <si>
    <t>25 от 10.02.12</t>
  </si>
  <si>
    <t>32 от 24.02.12</t>
  </si>
  <si>
    <t xml:space="preserve"> Март  2012 г. </t>
  </si>
  <si>
    <t>24 от 03.02.12</t>
  </si>
  <si>
    <t>Прочистка вентеляционных каналов и канализхационных вытяжек (Локальная смета №38)</t>
  </si>
  <si>
    <t>27 от 10.02.12</t>
  </si>
  <si>
    <t>Прочистка вентеляционных каналов и канализационных  вытяжек (Локальная смета №38)</t>
  </si>
  <si>
    <t>34 от 24.02.12</t>
  </si>
  <si>
    <t>Проверка бойлера на предмет накипеобразования латунных трубок (со снятием  калачей)</t>
  </si>
  <si>
    <t>40 от 29.02.12</t>
  </si>
  <si>
    <t>Перевод реле времени</t>
  </si>
  <si>
    <t>63 от 16.03.12</t>
  </si>
  <si>
    <t xml:space="preserve">  Апрель  2012 г. </t>
  </si>
  <si>
    <t>Обороты с мая 2011г. по апрель 2012г.</t>
  </si>
  <si>
    <t>Остаток на 01.05.2012г.</t>
  </si>
  <si>
    <t>95 от 13.04.12</t>
  </si>
  <si>
    <t>Отключение системы отопления</t>
  </si>
  <si>
    <t>105 от 28.04.12</t>
  </si>
  <si>
    <t>ростелеком</t>
  </si>
  <si>
    <t>Проверка ВВП на плотность и прочность</t>
  </si>
  <si>
    <t>акт от 27.02.12</t>
  </si>
  <si>
    <t>акт от 8.02.12</t>
  </si>
  <si>
    <t xml:space="preserve">Регулировка элеваторного узла </t>
  </si>
  <si>
    <t>Ремонт системы водоотведения  (</t>
  </si>
  <si>
    <t xml:space="preserve">Ремонт системы водоотведения  </t>
  </si>
  <si>
    <t>194 от 21.10.11</t>
  </si>
  <si>
    <t xml:space="preserve">Текущий ремон жилого дома: ремонт отмостки </t>
  </si>
  <si>
    <t>Текущий ремонт жилого дома: ремонт панельных швов, кровли</t>
  </si>
  <si>
    <t>Текущий ремонт жилого дома: ремонт панельных швов</t>
  </si>
  <si>
    <t xml:space="preserve">  Май  2012 г. </t>
  </si>
  <si>
    <t xml:space="preserve">  Июнь  2012 г. </t>
  </si>
  <si>
    <t xml:space="preserve">  Июль  2012 г. </t>
  </si>
  <si>
    <t xml:space="preserve">  Август  2012 г. </t>
  </si>
  <si>
    <t>Обслуживание общедомовых приборов учета холодного водоснабжения</t>
  </si>
  <si>
    <t>Обслуживание общедомовых приборов учета горячего  водоснабжения</t>
  </si>
  <si>
    <t>Обслуживание общедомовых приборов учета теплоэнергии</t>
  </si>
  <si>
    <t>Проверка работы регулятора температуры на бойлере</t>
  </si>
  <si>
    <t>Установка фекального насоса с устройством приямка</t>
  </si>
  <si>
    <t>121 от 25.05.12</t>
  </si>
  <si>
    <t>Гидравлические испытания вх.запорной арматуры</t>
  </si>
  <si>
    <t>118 от 18.05.12</t>
  </si>
  <si>
    <t>Удаление воздушных пробок</t>
  </si>
  <si>
    <t>110 от 05.05.12 (акт № 3 от 03.05.06)</t>
  </si>
  <si>
    <t>Промывка системы центрального отопления</t>
  </si>
  <si>
    <t>161 от 27.07.12</t>
  </si>
  <si>
    <t>Опрессовка системы центрального отопления</t>
  </si>
  <si>
    <t>Заполнение системы отопления технической водой  с удаление воздушных пробок</t>
  </si>
  <si>
    <t>Смена задвижки на элеваторном узле</t>
  </si>
  <si>
    <t>Ремонт ВВП</t>
  </si>
  <si>
    <t>156 от 20.07.12</t>
  </si>
  <si>
    <t>Ревизия задвижек отопления ф 50 мм</t>
  </si>
  <si>
    <t>146 от 02.07.12</t>
  </si>
  <si>
    <t>Ревизия задвижек отопления ф 80,100  мм</t>
  </si>
  <si>
    <t>Ревизия задвижек  ГВС ф 80,100 мм</t>
  </si>
  <si>
    <t>Ревизия элеваторного узла (сопло)</t>
  </si>
  <si>
    <t>Промывка фильтров в тепловом пункте</t>
  </si>
  <si>
    <t>124 от 31.05.12</t>
  </si>
  <si>
    <t>109 от 05.05.12</t>
  </si>
  <si>
    <t>Смена насоса</t>
  </si>
  <si>
    <t>173 от 10.08.12 (акт № 12 от 10.08.12)</t>
  </si>
  <si>
    <t>177 от 17.08.12</t>
  </si>
  <si>
    <t>184 от 24.08.12</t>
  </si>
  <si>
    <t>Отключение ситемы теплоснабжения</t>
  </si>
  <si>
    <t>183 от 24.08.12</t>
  </si>
  <si>
    <t>Включение системы теплоснабжения</t>
  </si>
  <si>
    <t>182 от 24.08.12 (акт № 17 от 24.08.12)</t>
  </si>
  <si>
    <t>182 от 24.08.12</t>
  </si>
  <si>
    <t xml:space="preserve">  Сентябрь  2012 г. </t>
  </si>
  <si>
    <t>199 от 21.09.12</t>
  </si>
  <si>
    <t>Подключение системы отопления</t>
  </si>
  <si>
    <t>203 от 28.09.12</t>
  </si>
  <si>
    <t>197 от 21.09.12</t>
  </si>
  <si>
    <t>Ревизия вентилей ф 15. 20, 25</t>
  </si>
  <si>
    <t>208 от 30.09.12</t>
  </si>
  <si>
    <t>207 от 30.09.12</t>
  </si>
  <si>
    <t>Установка рубильника в ВРУ</t>
  </si>
  <si>
    <t>213 от 30.09.12 (акт № 3 от 30.09.12)</t>
  </si>
  <si>
    <t>Ревизия ВРУ</t>
  </si>
  <si>
    <t xml:space="preserve">213 от 30.09.12 </t>
  </si>
  <si>
    <t>213 от 30.09.12 (акт № 14 от 30.09.12)</t>
  </si>
  <si>
    <t>210 от 30.09.12</t>
  </si>
  <si>
    <t>Ревизия ЩЭ</t>
  </si>
  <si>
    <t>Ревизия ШР</t>
  </si>
  <si>
    <t>Ревизия ЩЭ и ШР (мат-лы)</t>
  </si>
  <si>
    <t>210 от 30.09.12 (акт № 23 от 30.09.12)</t>
  </si>
  <si>
    <t xml:space="preserve">  Октябрь  2012 г. </t>
  </si>
  <si>
    <t xml:space="preserve">  Ноябрь  2012 г. </t>
  </si>
  <si>
    <t>Ремонт кровли</t>
  </si>
  <si>
    <t>209 от 30.09.12</t>
  </si>
  <si>
    <t>Смена задвижки на центральном узле</t>
  </si>
  <si>
    <t>150 от 06.07.12</t>
  </si>
  <si>
    <t>163 от 31.07.12</t>
  </si>
  <si>
    <t>Опрессовка элеваторного узла</t>
  </si>
  <si>
    <t>148 от 02.07.12</t>
  </si>
  <si>
    <t>Ревизия ВРУ, замена деталей</t>
  </si>
  <si>
    <t>155 от 20.07.12 (акт №9 от 16.07.12)</t>
  </si>
  <si>
    <t>Проверка  бойлера на предмет накипеобразования латунных трубок (со снятием калачей)</t>
  </si>
  <si>
    <t xml:space="preserve"> Декабрь  2012 г. </t>
  </si>
  <si>
    <t>Январь 2013 г.</t>
  </si>
  <si>
    <t>Ревизия распаечной коробки</t>
  </si>
  <si>
    <t>5 от 11.01.13</t>
  </si>
  <si>
    <t>Исследование горячей воды</t>
  </si>
  <si>
    <t>Счет-фактура № 5/01565 от 20.085.12 (протоколо исследования  № 5988-5997 отт 15.08.12)</t>
  </si>
  <si>
    <t>20 от 25.01.13</t>
  </si>
  <si>
    <t>Замена лампочек 95 Вт в подъезде (в подвале)</t>
  </si>
  <si>
    <t>23 от 31.01.13</t>
  </si>
  <si>
    <t>Обслуживание вводных и внутренних газопроводов жилого дома</t>
  </si>
  <si>
    <t>Ремонт канализациолнного стояка</t>
  </si>
  <si>
    <t>6 от 11.01.13 (акт № 2 от 09.01.13)</t>
  </si>
  <si>
    <t>Февраль 2013 г.</t>
  </si>
  <si>
    <t>29 от 01.02.13</t>
  </si>
  <si>
    <t>Итого : экономия (+) , перерасход ( - ) средств (оплата минус затраты)</t>
  </si>
  <si>
    <t>47 от 22.02.13</t>
  </si>
  <si>
    <t>Прочистка ливневок ото льда</t>
  </si>
  <si>
    <t>49 от 22.02.13 (акт № 9 от 19.02.13)</t>
  </si>
  <si>
    <t>Очистка кровли от снега и сосулек</t>
  </si>
  <si>
    <t>49 от 22.02.13</t>
  </si>
  <si>
    <t>Проверка бойлера на плотность и прочность</t>
  </si>
  <si>
    <t>Март 2013 г.</t>
  </si>
  <si>
    <t>73 от 29.03.13 (акт № 41 от 29.03.13)</t>
  </si>
  <si>
    <t>Прочистка ливневок</t>
  </si>
  <si>
    <t>215 от 30.09.12 (акт от 20.12.12)</t>
  </si>
  <si>
    <t>215 от 30.09.12 (акт от 21.12.12)</t>
  </si>
  <si>
    <t>акт от 17.09.12</t>
  </si>
  <si>
    <t>акт от 13.12.12</t>
  </si>
  <si>
    <t>Опрессовка бойлера</t>
  </si>
  <si>
    <t>акт от 19.06.12</t>
  </si>
  <si>
    <t>Прочистка вентиляционных каналов и канализационных вытяжек</t>
  </si>
  <si>
    <t>90 от 05.04.13 (акт от 24.12.12)</t>
  </si>
  <si>
    <t>Апрель 2013 г.</t>
  </si>
  <si>
    <t xml:space="preserve">90 от 05.04.13 (акт от 02.04.13) </t>
  </si>
  <si>
    <t xml:space="preserve">90 от 05.04.13 (акт от 03.04.13) </t>
  </si>
  <si>
    <t xml:space="preserve">91 от 12.04.13 (акт от 12.04.13) </t>
  </si>
  <si>
    <t>Вывоз мусора после субботника</t>
  </si>
  <si>
    <t>акт от 29.04.13</t>
  </si>
  <si>
    <t>Выполнено работ на сумму</t>
  </si>
  <si>
    <t>Начислено за год</t>
  </si>
  <si>
    <t>Оплачено жителями за год</t>
  </si>
  <si>
    <t>Переплата(+) / Долг(-) жителей по оплате за год</t>
  </si>
  <si>
    <t>Экономия(+) / Перерасход(-) из-за невыполненных работ</t>
  </si>
  <si>
    <t>Остаток(+) / Долг(-) на 1.05.12г.</t>
  </si>
  <si>
    <t>Итого: прогноз Экономия(+) / Долг(-) на 1.05.2013</t>
  </si>
  <si>
    <t>Выполнено работ заявочного характера</t>
  </si>
  <si>
    <t>113785,20 (по тарифу)</t>
  </si>
  <si>
    <t>Обороты с мая 2012г. по апрель 2013г.</t>
  </si>
  <si>
    <t xml:space="preserve">  </t>
  </si>
  <si>
    <t>Отчет по выполненным работам ул. Парковая , д 23 с мая 2012 г. по апрель 2013 г.</t>
  </si>
  <si>
    <t>Устранение свища на трубе</t>
  </si>
  <si>
    <t>70 от 22.03.13 (акт № 28 от 19.03.13)</t>
  </si>
  <si>
    <t>92 от 12.04.13 (акт от 09.04.13)</t>
  </si>
  <si>
    <t>62 от 7.03.13 (акт № 6 от 5.03.13)</t>
  </si>
  <si>
    <t>74 от 29.03.13 (акт № 28 от 26.03.13)</t>
  </si>
  <si>
    <t>74 от 29.03.13 (акт от 29.03.13)</t>
  </si>
  <si>
    <t>74 от 29.03.13 (акт от 20.03.13)</t>
  </si>
  <si>
    <t>Экономия(+) / Перерасход(-) по Р.Р.</t>
  </si>
  <si>
    <t>Экономия(+) / Перерасход(-) по Т.Р.</t>
  </si>
  <si>
    <t xml:space="preserve">Общая Экономия(+) / Перерасход(-) по Р.Р. + Т.Р. </t>
  </si>
  <si>
    <t xml:space="preserve"> (Общая экономия минус Работы заяв.хар-ра)</t>
  </si>
  <si>
    <t>Сальдо</t>
  </si>
  <si>
    <t>Ростелеком</t>
  </si>
  <si>
    <t>Жители МКД</t>
  </si>
  <si>
    <t>Степанова Н.В. М-н "Крокус"</t>
  </si>
  <si>
    <t>ТРК "Волгореченск"</t>
  </si>
  <si>
    <t>Генеральный директор</t>
  </si>
  <si>
    <t>А. В. Митрофанов</t>
  </si>
  <si>
    <t>Экономист 2-ой категории по учету лицевых счетов МКД</t>
  </si>
  <si>
    <t>Е. П. Калинина</t>
  </si>
  <si>
    <t>Степанова Н.Н. М-н "Крокус"</t>
  </si>
  <si>
    <t>Ремонт системы водоотведения (подвал 7,8,9 подъезды)</t>
  </si>
  <si>
    <t>Кладка кирпичных столбиков под трубопроводы канализации</t>
  </si>
  <si>
    <t>Уборка мусора в подвалах</t>
  </si>
  <si>
    <t>акт от 04.02.13</t>
  </si>
  <si>
    <t>Мешки для мусора</t>
  </si>
  <si>
    <t>А/отчет 4 от 23.01.13</t>
  </si>
  <si>
    <t>193 от 27.09.13 (акт от 08.04.13)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</si>
</sst>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</numFmts>
  <fonts count="61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2"/>
    </font>
    <font>
      <sz val="9"/>
      <name val="Arial Cyr"/>
      <family val="2"/>
    </font>
    <font>
      <sz val="8"/>
      <name val="Arial"/>
      <family val="2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2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2"/>
      <name val="Arial"/>
      <family val="2"/>
    </font>
    <font>
      <i/>
      <sz val="12"/>
      <name val="Arial Cyr"/>
      <family val="2"/>
    </font>
    <font>
      <b/>
      <sz val="8"/>
      <name val="Arial"/>
      <family val="2"/>
    </font>
    <font>
      <b/>
      <sz val="9"/>
      <name val="Arial Cyr"/>
      <family val="0"/>
    </font>
    <font>
      <b/>
      <i/>
      <sz val="9"/>
      <name val="Arial Cyr"/>
      <family val="0"/>
    </font>
    <font>
      <i/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 Cyr"/>
      <family val="0"/>
    </font>
    <font>
      <sz val="8"/>
      <color indexed="10"/>
      <name val="Arial Cyr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 Cyr"/>
      <family val="0"/>
    </font>
    <font>
      <sz val="8"/>
      <color rgb="FFFF0000"/>
      <name val="Arial Cyr"/>
      <family val="2"/>
    </font>
    <font>
      <b/>
      <sz val="10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5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11" fillId="35" borderId="0" xfId="0" applyFont="1" applyFill="1" applyAlignment="1">
      <alignment/>
    </xf>
    <xf numFmtId="0" fontId="1" fillId="35" borderId="0" xfId="0" applyFont="1" applyFill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12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3" fillId="35" borderId="11" xfId="0" applyFont="1" applyFill="1" applyBorder="1" applyAlignment="1">
      <alignment vertical="center" wrapText="1"/>
    </xf>
    <xf numFmtId="0" fontId="0" fillId="35" borderId="10" xfId="0" applyFill="1" applyBorder="1" applyAlignment="1">
      <alignment/>
    </xf>
    <xf numFmtId="0" fontId="11" fillId="35" borderId="11" xfId="0" applyFont="1" applyFill="1" applyBorder="1" applyAlignment="1">
      <alignment horizontal="center" vertical="center" wrapText="1"/>
    </xf>
    <xf numFmtId="2" fontId="11" fillId="35" borderId="11" xfId="0" applyNumberFormat="1" applyFont="1" applyFill="1" applyBorder="1" applyAlignment="1">
      <alignment horizontal="center" vertical="center" wrapText="1"/>
    </xf>
    <xf numFmtId="2" fontId="12" fillId="35" borderId="11" xfId="0" applyNumberFormat="1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 horizontal="center" vertical="center" wrapText="1"/>
    </xf>
    <xf numFmtId="0" fontId="14" fillId="35" borderId="11" xfId="0" applyFont="1" applyFill="1" applyBorder="1" applyAlignment="1">
      <alignment horizontal="center" vertical="center" wrapText="1"/>
    </xf>
    <xf numFmtId="2" fontId="1" fillId="35" borderId="12" xfId="0" applyNumberFormat="1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2" fontId="11" fillId="35" borderId="12" xfId="0" applyNumberFormat="1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/>
    </xf>
    <xf numFmtId="2" fontId="1" fillId="35" borderId="11" xfId="0" applyNumberFormat="1" applyFont="1" applyFill="1" applyBorder="1" applyAlignment="1">
      <alignment horizontal="center" vertical="center" wrapText="1"/>
    </xf>
    <xf numFmtId="2" fontId="11" fillId="35" borderId="11" xfId="0" applyNumberFormat="1" applyFont="1" applyFill="1" applyBorder="1" applyAlignment="1">
      <alignment horizontal="center" vertical="center"/>
    </xf>
    <xf numFmtId="2" fontId="1" fillId="35" borderId="13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 horizontal="center" vertical="center"/>
    </xf>
    <xf numFmtId="2" fontId="1" fillId="35" borderId="13" xfId="0" applyNumberFormat="1" applyFont="1" applyFill="1" applyBorder="1" applyAlignment="1">
      <alignment horizontal="center" vertical="center" wrapText="1"/>
    </xf>
    <xf numFmtId="0" fontId="12" fillId="35" borderId="11" xfId="0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2" fontId="1" fillId="35" borderId="11" xfId="0" applyNumberFormat="1" applyFont="1" applyFill="1" applyBorder="1" applyAlignment="1">
      <alignment/>
    </xf>
    <xf numFmtId="2" fontId="14" fillId="35" borderId="11" xfId="0" applyNumberFormat="1" applyFont="1" applyFill="1" applyBorder="1" applyAlignment="1">
      <alignment horizontal="center" vertical="center" wrapText="1"/>
    </xf>
    <xf numFmtId="2" fontId="6" fillId="35" borderId="11" xfId="0" applyNumberFormat="1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wrapText="1"/>
    </xf>
    <xf numFmtId="0" fontId="0" fillId="35" borderId="0" xfId="0" applyFill="1" applyAlignment="1">
      <alignment horizontal="center" wrapText="1"/>
    </xf>
    <xf numFmtId="2" fontId="12" fillId="35" borderId="11" xfId="0" applyNumberFormat="1" applyFont="1" applyFill="1" applyBorder="1" applyAlignment="1">
      <alignment horizontal="center" vertical="center" wrapText="1"/>
    </xf>
    <xf numFmtId="2" fontId="0" fillId="35" borderId="0" xfId="0" applyNumberFormat="1" applyFill="1" applyAlignment="1">
      <alignment/>
    </xf>
    <xf numFmtId="0" fontId="15" fillId="35" borderId="11" xfId="0" applyFont="1" applyFill="1" applyBorder="1" applyAlignment="1">
      <alignment horizontal="center" vertical="center" wrapText="1"/>
    </xf>
    <xf numFmtId="2" fontId="15" fillId="35" borderId="11" xfId="0" applyNumberFormat="1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/>
    </xf>
    <xf numFmtId="2" fontId="11" fillId="35" borderId="11" xfId="0" applyNumberFormat="1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 horizontal="center" vertical="center"/>
    </xf>
    <xf numFmtId="2" fontId="2" fillId="35" borderId="11" xfId="0" applyNumberFormat="1" applyFont="1" applyFill="1" applyBorder="1" applyAlignment="1">
      <alignment horizontal="center" vertical="center"/>
    </xf>
    <xf numFmtId="2" fontId="4" fillId="35" borderId="11" xfId="0" applyNumberFormat="1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 horizontal="center"/>
    </xf>
    <xf numFmtId="2" fontId="11" fillId="35" borderId="11" xfId="0" applyNumberFormat="1" applyFont="1" applyFill="1" applyBorder="1" applyAlignment="1">
      <alignment horizontal="center" vertical="center" wrapText="1"/>
    </xf>
    <xf numFmtId="0" fontId="11" fillId="35" borderId="11" xfId="0" applyFont="1" applyFill="1" applyBorder="1" applyAlignment="1">
      <alignment horizontal="center"/>
    </xf>
    <xf numFmtId="0" fontId="11" fillId="35" borderId="0" xfId="0" applyFont="1" applyFill="1" applyAlignment="1">
      <alignment horizontal="center" vertical="center" wrapText="1"/>
    </xf>
    <xf numFmtId="2" fontId="11" fillId="35" borderId="0" xfId="0" applyNumberFormat="1" applyFont="1" applyFill="1" applyAlignment="1">
      <alignment/>
    </xf>
    <xf numFmtId="2" fontId="1" fillId="35" borderId="0" xfId="0" applyNumberFormat="1" applyFont="1" applyFill="1" applyAlignment="1">
      <alignment/>
    </xf>
    <xf numFmtId="0" fontId="11" fillId="35" borderId="0" xfId="0" applyFont="1" applyFill="1" applyAlignment="1">
      <alignment horizontal="left" vertical="center" wrapText="1"/>
    </xf>
    <xf numFmtId="0" fontId="11" fillId="35" borderId="0" xfId="0" applyFont="1" applyFill="1" applyAlignment="1">
      <alignment horizontal="left"/>
    </xf>
    <xf numFmtId="0" fontId="7" fillId="35" borderId="0" xfId="0" applyFont="1" applyFill="1" applyAlignment="1">
      <alignment horizontal="left"/>
    </xf>
    <xf numFmtId="2" fontId="7" fillId="35" borderId="0" xfId="0" applyNumberFormat="1" applyFont="1" applyFill="1" applyAlignment="1">
      <alignment/>
    </xf>
    <xf numFmtId="0" fontId="2" fillId="35" borderId="11" xfId="0" applyFont="1" applyFill="1" applyBorder="1" applyAlignment="1">
      <alignment horizontal="center" vertical="center" wrapText="1"/>
    </xf>
    <xf numFmtId="2" fontId="2" fillId="35" borderId="11" xfId="0" applyNumberFormat="1" applyFont="1" applyFill="1" applyBorder="1" applyAlignment="1">
      <alignment horizontal="center" vertical="center" wrapText="1"/>
    </xf>
    <xf numFmtId="2" fontId="1" fillId="35" borderId="13" xfId="0" applyNumberFormat="1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/>
    </xf>
    <xf numFmtId="2" fontId="1" fillId="35" borderId="13" xfId="0" applyNumberFormat="1" applyFont="1" applyFill="1" applyBorder="1" applyAlignment="1">
      <alignment/>
    </xf>
    <xf numFmtId="2" fontId="6" fillId="35" borderId="13" xfId="0" applyNumberFormat="1" applyFont="1" applyFill="1" applyBorder="1" applyAlignment="1">
      <alignment horizontal="center" vertical="center" wrapText="1"/>
    </xf>
    <xf numFmtId="2" fontId="1" fillId="35" borderId="13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4" fillId="34" borderId="11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1" fillId="36" borderId="11" xfId="0" applyFont="1" applyFill="1" applyBorder="1" applyAlignment="1">
      <alignment horizontal="center" vertical="center" wrapText="1"/>
    </xf>
    <xf numFmtId="2" fontId="11" fillId="36" borderId="11" xfId="0" applyNumberFormat="1" applyFont="1" applyFill="1" applyBorder="1" applyAlignment="1">
      <alignment horizontal="center" vertical="center"/>
    </xf>
    <xf numFmtId="0" fontId="11" fillId="36" borderId="11" xfId="0" applyFont="1" applyFill="1" applyBorder="1" applyAlignment="1">
      <alignment horizontal="center" vertical="center"/>
    </xf>
    <xf numFmtId="2" fontId="12" fillId="36" borderId="11" xfId="0" applyNumberFormat="1" applyFont="1" applyFill="1" applyBorder="1" applyAlignment="1">
      <alignment horizontal="center" vertical="center"/>
    </xf>
    <xf numFmtId="2" fontId="14" fillId="36" borderId="11" xfId="0" applyNumberFormat="1" applyFont="1" applyFill="1" applyBorder="1" applyAlignment="1">
      <alignment horizontal="center" vertical="center" wrapText="1"/>
    </xf>
    <xf numFmtId="2" fontId="6" fillId="36" borderId="11" xfId="0" applyNumberFormat="1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2" fontId="0" fillId="36" borderId="0" xfId="0" applyNumberFormat="1" applyFill="1" applyAlignment="1">
      <alignment/>
    </xf>
    <xf numFmtId="2" fontId="1" fillId="36" borderId="11" xfId="0" applyNumberFormat="1" applyFont="1" applyFill="1" applyBorder="1" applyAlignment="1">
      <alignment horizontal="center"/>
    </xf>
    <xf numFmtId="2" fontId="6" fillId="36" borderId="13" xfId="0" applyNumberFormat="1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/>
    </xf>
    <xf numFmtId="0" fontId="1" fillId="36" borderId="0" xfId="0" applyFont="1" applyFill="1" applyAlignment="1">
      <alignment horizontal="center"/>
    </xf>
    <xf numFmtId="2" fontId="2" fillId="36" borderId="11" xfId="0" applyNumberFormat="1" applyFont="1" applyFill="1" applyBorder="1" applyAlignment="1">
      <alignment horizontal="center" vertical="center"/>
    </xf>
    <xf numFmtId="2" fontId="1" fillId="36" borderId="11" xfId="0" applyNumberFormat="1" applyFont="1" applyFill="1" applyBorder="1" applyAlignment="1">
      <alignment horizontal="center" vertical="center"/>
    </xf>
    <xf numFmtId="2" fontId="1" fillId="36" borderId="13" xfId="0" applyNumberFormat="1" applyFont="1" applyFill="1" applyBorder="1" applyAlignment="1">
      <alignment horizontal="center" vertical="center"/>
    </xf>
    <xf numFmtId="0" fontId="11" fillId="36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/>
    </xf>
    <xf numFmtId="2" fontId="1" fillId="36" borderId="11" xfId="0" applyNumberFormat="1" applyFont="1" applyFill="1" applyBorder="1" applyAlignment="1">
      <alignment horizontal="center" vertical="center"/>
    </xf>
    <xf numFmtId="2" fontId="1" fillId="36" borderId="13" xfId="0" applyNumberFormat="1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/>
    </xf>
    <xf numFmtId="0" fontId="0" fillId="36" borderId="0" xfId="0" applyFill="1" applyAlignment="1">
      <alignment horizontal="center"/>
    </xf>
    <xf numFmtId="0" fontId="17" fillId="35" borderId="11" xfId="0" applyFont="1" applyFill="1" applyBorder="1" applyAlignment="1">
      <alignment horizontal="center" vertical="center" wrapText="1"/>
    </xf>
    <xf numFmtId="0" fontId="18" fillId="35" borderId="11" xfId="0" applyFont="1" applyFill="1" applyBorder="1" applyAlignment="1">
      <alignment horizontal="center" vertical="center" wrapText="1"/>
    </xf>
    <xf numFmtId="0" fontId="19" fillId="36" borderId="1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19" fillId="35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2" fontId="16" fillId="36" borderId="11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0" fontId="11" fillId="35" borderId="0" xfId="0" applyFont="1" applyFill="1" applyAlignment="1">
      <alignment horizontal="center" vertical="center" wrapText="1"/>
    </xf>
    <xf numFmtId="0" fontId="7" fillId="35" borderId="0" xfId="0" applyFont="1" applyFill="1" applyAlignment="1">
      <alignment/>
    </xf>
    <xf numFmtId="2" fontId="0" fillId="0" borderId="11" xfId="0" applyNumberForma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11" xfId="0" applyNumberFormat="1" applyBorder="1" applyAlignment="1">
      <alignment horizontal="center"/>
    </xf>
    <xf numFmtId="0" fontId="0" fillId="35" borderId="11" xfId="0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 wrapText="1"/>
    </xf>
    <xf numFmtId="2" fontId="1" fillId="37" borderId="11" xfId="0" applyNumberFormat="1" applyFont="1" applyFill="1" applyBorder="1" applyAlignment="1">
      <alignment horizontal="center" vertical="center" wrapText="1"/>
    </xf>
    <xf numFmtId="2" fontId="1" fillId="37" borderId="13" xfId="0" applyNumberFormat="1" applyFont="1" applyFill="1" applyBorder="1" applyAlignment="1">
      <alignment horizontal="center" vertical="center"/>
    </xf>
    <xf numFmtId="2" fontId="1" fillId="36" borderId="11" xfId="0" applyNumberFormat="1" applyFont="1" applyFill="1" applyBorder="1" applyAlignment="1">
      <alignment horizontal="center" vertical="center" wrapText="1"/>
    </xf>
    <xf numFmtId="2" fontId="1" fillId="37" borderId="13" xfId="0" applyNumberFormat="1" applyFont="1" applyFill="1" applyBorder="1" applyAlignment="1">
      <alignment horizontal="center" vertical="center" wrapText="1"/>
    </xf>
    <xf numFmtId="2" fontId="1" fillId="36" borderId="13" xfId="0" applyNumberFormat="1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/>
    </xf>
    <xf numFmtId="2" fontId="6" fillId="37" borderId="11" xfId="0" applyNumberFormat="1" applyFont="1" applyFill="1" applyBorder="1" applyAlignment="1">
      <alignment horizontal="center" vertical="center"/>
    </xf>
    <xf numFmtId="0" fontId="1" fillId="37" borderId="11" xfId="0" applyFont="1" applyFill="1" applyBorder="1" applyAlignment="1">
      <alignment horizontal="center" vertical="center" wrapText="1"/>
    </xf>
    <xf numFmtId="2" fontId="58" fillId="35" borderId="0" xfId="0" applyNumberFormat="1" applyFont="1" applyFill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37" borderId="11" xfId="0" applyFont="1" applyFill="1" applyBorder="1" applyAlignment="1">
      <alignment horizontal="center" vertical="center" wrapText="1"/>
    </xf>
    <xf numFmtId="2" fontId="59" fillId="35" borderId="11" xfId="0" applyNumberFormat="1" applyFont="1" applyFill="1" applyBorder="1" applyAlignment="1">
      <alignment horizontal="center" vertical="center"/>
    </xf>
    <xf numFmtId="0" fontId="11" fillId="35" borderId="0" xfId="0" applyFont="1" applyFill="1" applyAlignment="1">
      <alignment horizontal="center" vertical="center" wrapText="1"/>
    </xf>
    <xf numFmtId="0" fontId="12" fillId="35" borderId="11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/>
    </xf>
    <xf numFmtId="2" fontId="20" fillId="0" borderId="11" xfId="0" applyNumberFormat="1" applyFont="1" applyBorder="1" applyAlignment="1">
      <alignment horizontal="center"/>
    </xf>
    <xf numFmtId="0" fontId="18" fillId="35" borderId="11" xfId="0" applyFont="1" applyFill="1" applyBorder="1" applyAlignment="1">
      <alignment horizontal="center"/>
    </xf>
    <xf numFmtId="2" fontId="16" fillId="35" borderId="11" xfId="0" applyNumberFormat="1" applyFont="1" applyFill="1" applyBorder="1" applyAlignment="1">
      <alignment horizontal="center" vertical="center" wrapText="1"/>
    </xf>
    <xf numFmtId="2" fontId="60" fillId="35" borderId="0" xfId="0" applyNumberFormat="1" applyFont="1" applyFill="1" applyAlignment="1">
      <alignment/>
    </xf>
    <xf numFmtId="2" fontId="60" fillId="0" borderId="11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2" fontId="11" fillId="35" borderId="0" xfId="0" applyNumberFormat="1" applyFont="1" applyFill="1" applyAlignment="1">
      <alignment horizontal="left" wrapText="1"/>
    </xf>
    <xf numFmtId="2" fontId="1" fillId="37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3" fillId="35" borderId="11" xfId="0" applyFont="1" applyFill="1" applyBorder="1" applyAlignment="1">
      <alignment horizontal="center" vertical="center" wrapText="1"/>
    </xf>
    <xf numFmtId="0" fontId="12" fillId="35" borderId="11" xfId="0" applyFont="1" applyFill="1" applyBorder="1" applyAlignment="1">
      <alignment horizontal="center"/>
    </xf>
    <xf numFmtId="0" fontId="12" fillId="35" borderId="13" xfId="0" applyFont="1" applyFill="1" applyBorder="1" applyAlignment="1">
      <alignment horizontal="center"/>
    </xf>
    <xf numFmtId="0" fontId="12" fillId="35" borderId="14" xfId="0" applyFont="1" applyFill="1" applyBorder="1" applyAlignment="1">
      <alignment horizontal="center"/>
    </xf>
    <xf numFmtId="0" fontId="13" fillId="35" borderId="11" xfId="0" applyFont="1" applyFill="1" applyBorder="1" applyAlignment="1">
      <alignment horizontal="center" vertical="center" wrapText="1"/>
    </xf>
    <xf numFmtId="0" fontId="10" fillId="35" borderId="0" xfId="0" applyFont="1" applyFill="1" applyAlignment="1">
      <alignment horizontal="center" vertical="center" wrapText="1"/>
    </xf>
    <xf numFmtId="0" fontId="11" fillId="35" borderId="0" xfId="0" applyFont="1" applyFill="1" applyAlignment="1">
      <alignment horizontal="center" vertical="center" wrapText="1"/>
    </xf>
    <xf numFmtId="0" fontId="11" fillId="35" borderId="15" xfId="0" applyFont="1" applyFill="1" applyBorder="1" applyAlignment="1">
      <alignment horizontal="center" vertical="center" wrapText="1"/>
    </xf>
    <xf numFmtId="0" fontId="12" fillId="35" borderId="16" xfId="0" applyFont="1" applyFill="1" applyBorder="1" applyAlignment="1">
      <alignment horizontal="center" vertical="center" wrapText="1"/>
    </xf>
    <xf numFmtId="0" fontId="12" fillId="35" borderId="12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/>
    </xf>
    <xf numFmtId="0" fontId="11" fillId="35" borderId="14" xfId="0" applyFont="1" applyFill="1" applyBorder="1" applyAlignment="1">
      <alignment horizontal="center"/>
    </xf>
    <xf numFmtId="0" fontId="12" fillId="35" borderId="11" xfId="0" applyFont="1" applyFill="1" applyBorder="1" applyAlignment="1">
      <alignment horizontal="center" vertical="center" wrapText="1"/>
    </xf>
    <xf numFmtId="0" fontId="7" fillId="35" borderId="0" xfId="0" applyFont="1" applyFill="1" applyAlignment="1">
      <alignment horizontal="left" vertical="center" wrapText="1"/>
    </xf>
    <xf numFmtId="0" fontId="7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13" fillId="35" borderId="13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/>
    </xf>
    <xf numFmtId="0" fontId="2" fillId="35" borderId="13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7" fillId="35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2" fontId="11" fillId="35" borderId="0" xfId="0" applyNumberFormat="1" applyFont="1" applyFill="1" applyAlignment="1">
      <alignment horizontal="left" wrapText="1"/>
    </xf>
    <xf numFmtId="0" fontId="0" fillId="0" borderId="11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9;&#1085;&#1086;&#1089;&#1082;&#1072;%20&#1089;%20&#1087;&#1088;&#1086;&#1074;&#1077;&#1088;&#1082;&#1086;&#1081;\&#1056;&#1072;&#1079;&#1085;&#1086;&#1089;&#1082;&#1072;%20&#1087;&#1086;%20&#1083;&#1080;&#1094;&#1077;&#1074;&#1099;&#1084;%20&#1089;&#1095;&#1077;&#1090;&#1072;&#1084;%20&#1077;&#1078;&#1077;&#1084;&#1077;&#1089;&#1103;&#1095;&#1085;&#1072;&#1103;%20&#1080;%20&#1086;&#1089;&#1090;&#1072;&#1090;&#1082;&#1080;%20&#1085;&#1072;%20&#1083;&#1089;&#1095;&#1077;&#1090;&#1072;&#1093;%20&#1080;&#1088;&#1072;%20&#1089;%202009%20&#1075;&#1086;&#1076;&#1072;\&#1055;&#1072;&#1088;&#1082;&#1086;&#1074;&#1072;&#1103;\&#1055;&#1072;&#1088;&#1082;.23%20&#1087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73">
          <cell r="EQ73">
            <v>213659.2015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O442"/>
  <sheetViews>
    <sheetView tabSelected="1" zoomScaleSheetLayoutView="70" zoomScalePageLayoutView="0" workbookViewId="0" topLeftCell="A64">
      <pane xSplit="1" topLeftCell="FX1" activePane="topRight" state="frozen"/>
      <selection pane="topLeft" activeCell="A40" sqref="A40"/>
      <selection pane="topRight" activeCell="GA24" sqref="GA24"/>
    </sheetView>
  </sheetViews>
  <sheetFormatPr defaultColWidth="9.00390625" defaultRowHeight="12.75"/>
  <cols>
    <col min="1" max="1" width="37.625" style="8" customWidth="1"/>
    <col min="2" max="19" width="12.25390625" style="8" hidden="1" customWidth="1"/>
    <col min="20" max="20" width="33.625" style="8" hidden="1" customWidth="1"/>
    <col min="21" max="22" width="12.125" style="8" hidden="1" customWidth="1"/>
    <col min="23" max="23" width="33.625" style="8" hidden="1" customWidth="1"/>
    <col min="24" max="25" width="12.125" style="10" hidden="1" customWidth="1"/>
    <col min="26" max="26" width="33.625" style="10" hidden="1" customWidth="1"/>
    <col min="27" max="28" width="12.125" style="10" hidden="1" customWidth="1"/>
    <col min="29" max="29" width="33.625" style="10" hidden="1" customWidth="1"/>
    <col min="30" max="32" width="12.125" style="10" hidden="1" customWidth="1"/>
    <col min="33" max="33" width="33.625" style="10" hidden="1" customWidth="1"/>
    <col min="34" max="35" width="12.125" style="10" hidden="1" customWidth="1"/>
    <col min="36" max="36" width="33.625" style="10" hidden="1" customWidth="1"/>
    <col min="37" max="38" width="12.125" style="10" hidden="1" customWidth="1"/>
    <col min="39" max="39" width="33.625" style="10" hidden="1" customWidth="1"/>
    <col min="40" max="41" width="12.125" style="10" hidden="1" customWidth="1"/>
    <col min="42" max="42" width="33.625" style="10" hidden="1" customWidth="1"/>
    <col min="43" max="44" width="12.125" style="10" hidden="1" customWidth="1"/>
    <col min="45" max="45" width="33.625" style="10" hidden="1" customWidth="1"/>
    <col min="46" max="47" width="12.125" style="10" hidden="1" customWidth="1"/>
    <col min="48" max="48" width="33.625" style="10" hidden="1" customWidth="1"/>
    <col min="49" max="50" width="12.125" style="10" hidden="1" customWidth="1"/>
    <col min="51" max="51" width="33.625" style="10" hidden="1" customWidth="1"/>
    <col min="52" max="53" width="12.125" style="10" hidden="1" customWidth="1"/>
    <col min="54" max="54" width="33.625" style="10" hidden="1" customWidth="1"/>
    <col min="55" max="56" width="12.125" style="10" hidden="1" customWidth="1"/>
    <col min="57" max="57" width="33.625" style="10" hidden="1" customWidth="1"/>
    <col min="58" max="59" width="12.125" style="10" hidden="1" customWidth="1"/>
    <col min="60" max="60" width="33.625" style="10" hidden="1" customWidth="1"/>
    <col min="61" max="62" width="12.125" style="10" hidden="1" customWidth="1"/>
    <col min="63" max="63" width="33.625" style="10" hidden="1" customWidth="1"/>
    <col min="64" max="65" width="12.125" style="10" hidden="1" customWidth="1"/>
    <col min="66" max="66" width="33.625" style="10" hidden="1" customWidth="1"/>
    <col min="67" max="68" width="12.125" style="10" hidden="1" customWidth="1"/>
    <col min="69" max="69" width="33.625" style="10" hidden="1" customWidth="1"/>
    <col min="70" max="71" width="12.125" style="10" hidden="1" customWidth="1"/>
    <col min="72" max="72" width="10.625" style="10" hidden="1" customWidth="1"/>
    <col min="73" max="73" width="0" style="10" hidden="1" customWidth="1"/>
    <col min="74" max="74" width="33.625" style="10" hidden="1" customWidth="1"/>
    <col min="75" max="76" width="12.125" style="10" hidden="1" customWidth="1"/>
    <col min="77" max="77" width="34.75390625" style="10" hidden="1" customWidth="1"/>
    <col min="78" max="79" width="12.125" style="10" hidden="1" customWidth="1"/>
    <col min="80" max="80" width="34.75390625" style="10" hidden="1" customWidth="1"/>
    <col min="81" max="82" width="12.125" style="10" hidden="1" customWidth="1"/>
    <col min="83" max="83" width="34.75390625" style="10" hidden="1" customWidth="1"/>
    <col min="84" max="85" width="12.125" style="10" hidden="1" customWidth="1"/>
    <col min="86" max="86" width="34.75390625" style="10" hidden="1" customWidth="1"/>
    <col min="87" max="88" width="12.125" style="10" hidden="1" customWidth="1"/>
    <col min="89" max="89" width="34.75390625" style="10" hidden="1" customWidth="1"/>
    <col min="90" max="91" width="12.125" style="10" hidden="1" customWidth="1"/>
    <col min="92" max="92" width="34.75390625" style="10" hidden="1" customWidth="1"/>
    <col min="93" max="94" width="12.125" style="10" hidden="1" customWidth="1"/>
    <col min="95" max="95" width="34.75390625" style="10" hidden="1" customWidth="1"/>
    <col min="96" max="97" width="12.125" style="10" hidden="1" customWidth="1"/>
    <col min="98" max="98" width="34.75390625" style="10" hidden="1" customWidth="1"/>
    <col min="99" max="100" width="12.125" style="10" hidden="1" customWidth="1"/>
    <col min="101" max="101" width="34.75390625" style="10" hidden="1" customWidth="1"/>
    <col min="102" max="103" width="12.125" style="10" hidden="1" customWidth="1"/>
    <col min="104" max="104" width="34.75390625" style="10" hidden="1" customWidth="1"/>
    <col min="105" max="106" width="12.125" style="10" hidden="1" customWidth="1"/>
    <col min="107" max="107" width="34.75390625" style="10" hidden="1" customWidth="1"/>
    <col min="108" max="109" width="12.125" style="10" hidden="1" customWidth="1"/>
    <col min="110" max="110" width="13.25390625" style="10" hidden="1" customWidth="1"/>
    <col min="111" max="111" width="12.125" style="10" hidden="1" customWidth="1"/>
    <col min="112" max="112" width="34.75390625" style="10" hidden="1" customWidth="1"/>
    <col min="113" max="114" width="12.125" style="10" hidden="1" customWidth="1"/>
    <col min="115" max="115" width="34.75390625" style="10" hidden="1" customWidth="1"/>
    <col min="116" max="117" width="12.125" style="10" hidden="1" customWidth="1"/>
    <col min="118" max="118" width="34.75390625" style="10" hidden="1" customWidth="1"/>
    <col min="119" max="120" width="12.125" style="10" hidden="1" customWidth="1"/>
    <col min="121" max="121" width="34.75390625" style="10" hidden="1" customWidth="1"/>
    <col min="122" max="123" width="12.125" style="10" hidden="1" customWidth="1"/>
    <col min="124" max="124" width="34.75390625" style="10" hidden="1" customWidth="1"/>
    <col min="125" max="126" width="12.125" style="10" hidden="1" customWidth="1"/>
    <col min="127" max="127" width="34.75390625" style="10" hidden="1" customWidth="1"/>
    <col min="128" max="129" width="12.125" style="10" hidden="1" customWidth="1"/>
    <col min="130" max="130" width="34.75390625" style="10" hidden="1" customWidth="1"/>
    <col min="131" max="132" width="12.125" style="10" hidden="1" customWidth="1"/>
    <col min="133" max="133" width="34.75390625" style="10" hidden="1" customWidth="1"/>
    <col min="134" max="135" width="12.125" style="10" hidden="1" customWidth="1"/>
    <col min="136" max="136" width="34.75390625" style="10" hidden="1" customWidth="1"/>
    <col min="137" max="138" width="12.125" style="10" hidden="1" customWidth="1"/>
    <col min="139" max="139" width="34.75390625" style="10" hidden="1" customWidth="1"/>
    <col min="140" max="141" width="12.125" style="10" hidden="1" customWidth="1"/>
    <col min="142" max="142" width="34.75390625" style="10" hidden="1" customWidth="1"/>
    <col min="143" max="144" width="12.125" style="10" hidden="1" customWidth="1"/>
    <col min="145" max="145" width="34.75390625" style="10" hidden="1" customWidth="1"/>
    <col min="146" max="147" width="12.125" style="10" hidden="1" customWidth="1"/>
    <col min="148" max="149" width="12.125" style="10" customWidth="1"/>
    <col min="150" max="150" width="34.75390625" style="10" customWidth="1"/>
    <col min="151" max="151" width="12.125" style="10" customWidth="1"/>
    <col min="152" max="152" width="12.125" style="43" customWidth="1"/>
    <col min="153" max="153" width="34.75390625" style="10" customWidth="1"/>
    <col min="154" max="155" width="12.125" style="10" customWidth="1"/>
    <col min="156" max="156" width="34.75390625" style="10" customWidth="1"/>
    <col min="157" max="158" width="12.125" style="10" customWidth="1"/>
    <col min="159" max="159" width="34.75390625" style="10" customWidth="1"/>
    <col min="160" max="161" width="12.125" style="10" customWidth="1"/>
    <col min="162" max="162" width="34.75390625" style="10" customWidth="1"/>
    <col min="163" max="164" width="12.125" style="10" customWidth="1"/>
    <col min="165" max="165" width="34.75390625" style="10" customWidth="1"/>
    <col min="166" max="167" width="12.125" style="10" customWidth="1"/>
    <col min="168" max="168" width="34.75390625" style="10" customWidth="1"/>
    <col min="169" max="170" width="12.125" style="10" customWidth="1"/>
    <col min="171" max="171" width="35.375" style="10" customWidth="1"/>
    <col min="172" max="173" width="12.125" style="10" customWidth="1"/>
    <col min="174" max="174" width="34.75390625" style="10" customWidth="1"/>
    <col min="175" max="176" width="12.125" style="10" customWidth="1"/>
    <col min="177" max="177" width="36.00390625" style="0" customWidth="1"/>
    <col min="178" max="178" width="13.75390625" style="0" customWidth="1"/>
    <col min="179" max="179" width="11.00390625" style="0" customWidth="1"/>
    <col min="180" max="180" width="33.625" style="0" customWidth="1"/>
    <col min="181" max="181" width="11.875" style="0" customWidth="1"/>
    <col min="182" max="182" width="11.25390625" style="0" customWidth="1"/>
    <col min="183" max="183" width="35.875" style="0" customWidth="1"/>
    <col min="184" max="184" width="11.875" style="0" customWidth="1"/>
    <col min="185" max="185" width="10.625" style="0" customWidth="1"/>
    <col min="186" max="186" width="11.375" style="0" customWidth="1"/>
  </cols>
  <sheetData>
    <row r="1" spans="1:176" s="7" customFormat="1" ht="12.75" customHeight="1">
      <c r="A1" s="154" t="s">
        <v>772</v>
      </c>
      <c r="B1" s="155"/>
      <c r="C1" s="155"/>
      <c r="D1" s="155"/>
      <c r="E1" s="155"/>
      <c r="F1" s="155"/>
      <c r="G1" s="155"/>
      <c r="H1" s="155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10"/>
      <c r="BU1" s="10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10"/>
      <c r="DG1" s="10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57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</row>
    <row r="2" spans="1:176" s="7" customFormat="1" ht="13.5" customHeight="1">
      <c r="A2" s="155"/>
      <c r="B2" s="155"/>
      <c r="C2" s="155"/>
      <c r="D2" s="155"/>
      <c r="E2" s="155"/>
      <c r="F2" s="155"/>
      <c r="G2" s="155"/>
      <c r="H2" s="155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10"/>
      <c r="BU2" s="10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10"/>
      <c r="DG2" s="10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57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</row>
    <row r="3" spans="1:176" ht="23.25" customHeight="1">
      <c r="A3" s="156"/>
      <c r="B3" s="156"/>
      <c r="C3" s="156"/>
      <c r="D3" s="156"/>
      <c r="E3" s="156"/>
      <c r="F3" s="156"/>
      <c r="G3" s="156"/>
      <c r="H3" s="156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57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</row>
    <row r="4" spans="1:185" ht="15.75">
      <c r="A4" s="157" t="s">
        <v>0</v>
      </c>
      <c r="B4" s="161" t="s">
        <v>10</v>
      </c>
      <c r="C4" s="161"/>
      <c r="D4" s="161" t="s">
        <v>11</v>
      </c>
      <c r="E4" s="161"/>
      <c r="F4" s="150" t="s">
        <v>12</v>
      </c>
      <c r="G4" s="150"/>
      <c r="H4" s="150" t="s">
        <v>13</v>
      </c>
      <c r="I4" s="150"/>
      <c r="J4" s="150" t="s">
        <v>14</v>
      </c>
      <c r="K4" s="150"/>
      <c r="L4" s="151" t="s">
        <v>38</v>
      </c>
      <c r="M4" s="152"/>
      <c r="N4" s="151" t="s">
        <v>41</v>
      </c>
      <c r="O4" s="152"/>
      <c r="P4" s="151" t="s">
        <v>43</v>
      </c>
      <c r="Q4" s="152"/>
      <c r="R4" s="150" t="s">
        <v>8</v>
      </c>
      <c r="S4" s="150"/>
      <c r="T4" s="151" t="s">
        <v>196</v>
      </c>
      <c r="U4" s="159"/>
      <c r="V4" s="160"/>
      <c r="W4" s="143" t="s">
        <v>72</v>
      </c>
      <c r="X4" s="144"/>
      <c r="Y4" s="145"/>
      <c r="Z4" s="143" t="s">
        <v>96</v>
      </c>
      <c r="AA4" s="144"/>
      <c r="AB4" s="145"/>
      <c r="AC4" s="143" t="s">
        <v>121</v>
      </c>
      <c r="AD4" s="144"/>
      <c r="AE4" s="145"/>
      <c r="AF4" s="11"/>
      <c r="AG4" s="143" t="s">
        <v>162</v>
      </c>
      <c r="AH4" s="144"/>
      <c r="AI4" s="145"/>
      <c r="AJ4" s="143" t="s">
        <v>163</v>
      </c>
      <c r="AK4" s="144"/>
      <c r="AL4" s="145"/>
      <c r="AM4" s="143" t="s">
        <v>271</v>
      </c>
      <c r="AN4" s="144"/>
      <c r="AO4" s="145"/>
      <c r="AP4" s="143" t="s">
        <v>223</v>
      </c>
      <c r="AQ4" s="144"/>
      <c r="AR4" s="145"/>
      <c r="AS4" s="143" t="s">
        <v>246</v>
      </c>
      <c r="AT4" s="144"/>
      <c r="AU4" s="145"/>
      <c r="AV4" s="143" t="s">
        <v>273</v>
      </c>
      <c r="AW4" s="144"/>
      <c r="AX4" s="145"/>
      <c r="AY4" s="143" t="s">
        <v>289</v>
      </c>
      <c r="AZ4" s="144"/>
      <c r="BA4" s="145"/>
      <c r="BB4" s="143" t="s">
        <v>290</v>
      </c>
      <c r="BC4" s="144"/>
      <c r="BD4" s="145"/>
      <c r="BE4" s="143" t="s">
        <v>324</v>
      </c>
      <c r="BF4" s="144"/>
      <c r="BG4" s="145"/>
      <c r="BH4" s="143" t="s">
        <v>325</v>
      </c>
      <c r="BI4" s="144"/>
      <c r="BJ4" s="145"/>
      <c r="BK4" s="143" t="s">
        <v>326</v>
      </c>
      <c r="BL4" s="144"/>
      <c r="BM4" s="145"/>
      <c r="BN4" s="143" t="s">
        <v>396</v>
      </c>
      <c r="BO4" s="144"/>
      <c r="BP4" s="145"/>
      <c r="BQ4" s="143"/>
      <c r="BR4" s="144"/>
      <c r="BS4" s="145"/>
      <c r="BV4" s="143" t="s">
        <v>401</v>
      </c>
      <c r="BW4" s="144"/>
      <c r="BX4" s="145"/>
      <c r="BY4" s="143" t="s">
        <v>421</v>
      </c>
      <c r="BZ4" s="144"/>
      <c r="CA4" s="145"/>
      <c r="CB4" s="143" t="s">
        <v>444</v>
      </c>
      <c r="CC4" s="144"/>
      <c r="CD4" s="145"/>
      <c r="CE4" s="143" t="s">
        <v>449</v>
      </c>
      <c r="CF4" s="144"/>
      <c r="CG4" s="145"/>
      <c r="CH4" s="143" t="s">
        <v>463</v>
      </c>
      <c r="CI4" s="144"/>
      <c r="CJ4" s="145"/>
      <c r="CK4" s="143" t="s">
        <v>476</v>
      </c>
      <c r="CL4" s="144"/>
      <c r="CM4" s="145"/>
      <c r="CN4" s="143" t="s">
        <v>490</v>
      </c>
      <c r="CO4" s="144"/>
      <c r="CP4" s="145"/>
      <c r="CQ4" s="143" t="s">
        <v>496</v>
      </c>
      <c r="CR4" s="144"/>
      <c r="CS4" s="145"/>
      <c r="CT4" s="143" t="s">
        <v>510</v>
      </c>
      <c r="CU4" s="144"/>
      <c r="CV4" s="145"/>
      <c r="CW4" s="143" t="s">
        <v>521</v>
      </c>
      <c r="CX4" s="144"/>
      <c r="CY4" s="145"/>
      <c r="CZ4" s="143" t="s">
        <v>526</v>
      </c>
      <c r="DA4" s="144"/>
      <c r="DB4" s="145"/>
      <c r="DC4" s="143" t="s">
        <v>536</v>
      </c>
      <c r="DD4" s="144"/>
      <c r="DE4" s="145"/>
      <c r="DH4" s="143" t="s">
        <v>545</v>
      </c>
      <c r="DI4" s="144"/>
      <c r="DJ4" s="145"/>
      <c r="DK4" s="143" t="s">
        <v>552</v>
      </c>
      <c r="DL4" s="144"/>
      <c r="DM4" s="145"/>
      <c r="DN4" s="143" t="s">
        <v>561</v>
      </c>
      <c r="DO4" s="144"/>
      <c r="DP4" s="145"/>
      <c r="DQ4" s="143" t="s">
        <v>569</v>
      </c>
      <c r="DR4" s="144"/>
      <c r="DS4" s="145"/>
      <c r="DT4" s="143" t="s">
        <v>580</v>
      </c>
      <c r="DU4" s="144"/>
      <c r="DV4" s="145"/>
      <c r="DW4" s="143" t="s">
        <v>588</v>
      </c>
      <c r="DX4" s="144"/>
      <c r="DY4" s="145"/>
      <c r="DZ4" s="143" t="s">
        <v>596</v>
      </c>
      <c r="EA4" s="144"/>
      <c r="EB4" s="145"/>
      <c r="EC4" s="143" t="s">
        <v>600</v>
      </c>
      <c r="ED4" s="144"/>
      <c r="EE4" s="145"/>
      <c r="EF4" s="143" t="s">
        <v>619</v>
      </c>
      <c r="EG4" s="144"/>
      <c r="EH4" s="145"/>
      <c r="EI4" s="143" t="s">
        <v>620</v>
      </c>
      <c r="EJ4" s="144"/>
      <c r="EK4" s="145"/>
      <c r="EL4" s="143" t="s">
        <v>628</v>
      </c>
      <c r="EM4" s="144"/>
      <c r="EN4" s="145"/>
      <c r="EO4" s="143" t="s">
        <v>638</v>
      </c>
      <c r="EP4" s="144"/>
      <c r="EQ4" s="145"/>
      <c r="ET4" s="143" t="s">
        <v>655</v>
      </c>
      <c r="EU4" s="144"/>
      <c r="EV4" s="145"/>
      <c r="EW4" s="143" t="s">
        <v>656</v>
      </c>
      <c r="EX4" s="144"/>
      <c r="EY4" s="145"/>
      <c r="EZ4" s="143" t="s">
        <v>657</v>
      </c>
      <c r="FA4" s="144"/>
      <c r="FB4" s="145"/>
      <c r="FC4" s="143" t="s">
        <v>658</v>
      </c>
      <c r="FD4" s="144"/>
      <c r="FE4" s="145"/>
      <c r="FF4" s="143" t="s">
        <v>693</v>
      </c>
      <c r="FG4" s="144"/>
      <c r="FH4" s="145"/>
      <c r="FI4" s="143" t="s">
        <v>711</v>
      </c>
      <c r="FJ4" s="144"/>
      <c r="FK4" s="145"/>
      <c r="FL4" s="143" t="s">
        <v>712</v>
      </c>
      <c r="FM4" s="144"/>
      <c r="FN4" s="145"/>
      <c r="FO4" s="143" t="s">
        <v>723</v>
      </c>
      <c r="FP4" s="144"/>
      <c r="FQ4" s="145"/>
      <c r="FR4" s="143" t="s">
        <v>724</v>
      </c>
      <c r="FS4" s="144"/>
      <c r="FT4" s="145"/>
      <c r="FU4" s="143" t="s">
        <v>735</v>
      </c>
      <c r="FV4" s="144"/>
      <c r="FW4" s="145"/>
      <c r="FX4" s="143" t="s">
        <v>744</v>
      </c>
      <c r="FY4" s="144"/>
      <c r="FZ4" s="145"/>
      <c r="GA4" s="143" t="s">
        <v>755</v>
      </c>
      <c r="GB4" s="144"/>
      <c r="GC4" s="145"/>
    </row>
    <row r="5" spans="1:185" ht="13.5" customHeight="1">
      <c r="A5" s="158"/>
      <c r="B5" s="12" t="s">
        <v>1</v>
      </c>
      <c r="C5" s="12" t="s">
        <v>46</v>
      </c>
      <c r="D5" s="12" t="s">
        <v>1</v>
      </c>
      <c r="E5" s="12" t="s">
        <v>46</v>
      </c>
      <c r="F5" s="12" t="s">
        <v>1</v>
      </c>
      <c r="G5" s="12" t="s">
        <v>46</v>
      </c>
      <c r="H5" s="12" t="s">
        <v>1</v>
      </c>
      <c r="I5" s="12" t="s">
        <v>46</v>
      </c>
      <c r="J5" s="12" t="s">
        <v>1</v>
      </c>
      <c r="K5" s="12" t="s">
        <v>46</v>
      </c>
      <c r="L5" s="12" t="s">
        <v>1</v>
      </c>
      <c r="M5" s="12" t="s">
        <v>46</v>
      </c>
      <c r="N5" s="12" t="s">
        <v>1</v>
      </c>
      <c r="O5" s="12" t="s">
        <v>46</v>
      </c>
      <c r="P5" s="12" t="s">
        <v>1</v>
      </c>
      <c r="Q5" s="12" t="s">
        <v>46</v>
      </c>
      <c r="R5" s="12" t="s">
        <v>1</v>
      </c>
      <c r="S5" s="12" t="s">
        <v>46</v>
      </c>
      <c r="T5" s="12" t="s">
        <v>0</v>
      </c>
      <c r="U5" s="12" t="s">
        <v>73</v>
      </c>
      <c r="V5" s="12" t="s">
        <v>74</v>
      </c>
      <c r="W5" s="12" t="s">
        <v>0</v>
      </c>
      <c r="X5" s="13" t="s">
        <v>73</v>
      </c>
      <c r="Y5" s="13" t="s">
        <v>74</v>
      </c>
      <c r="Z5" s="13" t="s">
        <v>0</v>
      </c>
      <c r="AA5" s="13" t="s">
        <v>73</v>
      </c>
      <c r="AB5" s="13" t="s">
        <v>74</v>
      </c>
      <c r="AC5" s="13"/>
      <c r="AD5" s="13"/>
      <c r="AE5" s="13"/>
      <c r="AF5" s="13"/>
      <c r="AG5" s="13" t="s">
        <v>0</v>
      </c>
      <c r="AH5" s="13" t="s">
        <v>73</v>
      </c>
      <c r="AI5" s="13" t="s">
        <v>74</v>
      </c>
      <c r="AJ5" s="13" t="s">
        <v>0</v>
      </c>
      <c r="AK5" s="13" t="s">
        <v>73</v>
      </c>
      <c r="AL5" s="13" t="s">
        <v>74</v>
      </c>
      <c r="AM5" s="13" t="s">
        <v>0</v>
      </c>
      <c r="AN5" s="13" t="s">
        <v>73</v>
      </c>
      <c r="AO5" s="13" t="s">
        <v>74</v>
      </c>
      <c r="AP5" s="13" t="s">
        <v>0</v>
      </c>
      <c r="AQ5" s="13" t="s">
        <v>73</v>
      </c>
      <c r="AR5" s="13" t="s">
        <v>74</v>
      </c>
      <c r="AS5" s="13" t="s">
        <v>0</v>
      </c>
      <c r="AT5" s="13" t="s">
        <v>73</v>
      </c>
      <c r="AU5" s="13" t="s">
        <v>74</v>
      </c>
      <c r="AV5" s="13" t="s">
        <v>0</v>
      </c>
      <c r="AW5" s="13" t="s">
        <v>73</v>
      </c>
      <c r="AX5" s="13" t="s">
        <v>74</v>
      </c>
      <c r="AY5" s="13" t="s">
        <v>0</v>
      </c>
      <c r="AZ5" s="13" t="s">
        <v>73</v>
      </c>
      <c r="BA5" s="13" t="s">
        <v>74</v>
      </c>
      <c r="BB5" s="13" t="s">
        <v>0</v>
      </c>
      <c r="BC5" s="13" t="s">
        <v>73</v>
      </c>
      <c r="BD5" s="13" t="s">
        <v>74</v>
      </c>
      <c r="BE5" s="13" t="s">
        <v>0</v>
      </c>
      <c r="BF5" s="13" t="s">
        <v>73</v>
      </c>
      <c r="BG5" s="13" t="s">
        <v>74</v>
      </c>
      <c r="BH5" s="13" t="s">
        <v>0</v>
      </c>
      <c r="BI5" s="13" t="s">
        <v>73</v>
      </c>
      <c r="BJ5" s="13" t="s">
        <v>74</v>
      </c>
      <c r="BK5" s="13" t="s">
        <v>0</v>
      </c>
      <c r="BL5" s="13" t="s">
        <v>73</v>
      </c>
      <c r="BM5" s="13" t="s">
        <v>74</v>
      </c>
      <c r="BN5" s="13" t="s">
        <v>0</v>
      </c>
      <c r="BO5" s="13" t="s">
        <v>73</v>
      </c>
      <c r="BP5" s="13" t="s">
        <v>74</v>
      </c>
      <c r="BQ5" s="13"/>
      <c r="BR5" s="13"/>
      <c r="BS5" s="13"/>
      <c r="BV5" s="13" t="s">
        <v>0</v>
      </c>
      <c r="BW5" s="13" t="s">
        <v>73</v>
      </c>
      <c r="BX5" s="13" t="s">
        <v>74</v>
      </c>
      <c r="BY5" s="13" t="s">
        <v>0</v>
      </c>
      <c r="BZ5" s="13" t="s">
        <v>73</v>
      </c>
      <c r="CA5" s="13" t="s">
        <v>74</v>
      </c>
      <c r="CB5" s="13" t="s">
        <v>0</v>
      </c>
      <c r="CC5" s="13" t="s">
        <v>73</v>
      </c>
      <c r="CD5" s="13" t="s">
        <v>74</v>
      </c>
      <c r="CE5" s="13" t="s">
        <v>0</v>
      </c>
      <c r="CF5" s="13" t="s">
        <v>73</v>
      </c>
      <c r="CG5" s="13" t="s">
        <v>74</v>
      </c>
      <c r="CH5" s="13" t="s">
        <v>0</v>
      </c>
      <c r="CI5" s="13" t="s">
        <v>73</v>
      </c>
      <c r="CJ5" s="13" t="s">
        <v>74</v>
      </c>
      <c r="CK5" s="13" t="s">
        <v>0</v>
      </c>
      <c r="CL5" s="13" t="s">
        <v>73</v>
      </c>
      <c r="CM5" s="13" t="s">
        <v>74</v>
      </c>
      <c r="CN5" s="13" t="s">
        <v>0</v>
      </c>
      <c r="CO5" s="13" t="s">
        <v>73</v>
      </c>
      <c r="CP5" s="13" t="s">
        <v>74</v>
      </c>
      <c r="CQ5" s="13" t="s">
        <v>0</v>
      </c>
      <c r="CR5" s="13" t="s">
        <v>73</v>
      </c>
      <c r="CS5" s="13" t="s">
        <v>74</v>
      </c>
      <c r="CT5" s="13" t="s">
        <v>0</v>
      </c>
      <c r="CU5" s="13" t="s">
        <v>73</v>
      </c>
      <c r="CV5" s="13" t="s">
        <v>74</v>
      </c>
      <c r="CW5" s="13" t="s">
        <v>0</v>
      </c>
      <c r="CX5" s="13" t="s">
        <v>73</v>
      </c>
      <c r="CY5" s="13" t="s">
        <v>74</v>
      </c>
      <c r="CZ5" s="13" t="s">
        <v>0</v>
      </c>
      <c r="DA5" s="13" t="s">
        <v>73</v>
      </c>
      <c r="DB5" s="13" t="s">
        <v>74</v>
      </c>
      <c r="DC5" s="13" t="s">
        <v>0</v>
      </c>
      <c r="DD5" s="13" t="s">
        <v>73</v>
      </c>
      <c r="DE5" s="13" t="s">
        <v>74</v>
      </c>
      <c r="DH5" s="13" t="s">
        <v>0</v>
      </c>
      <c r="DI5" s="13" t="s">
        <v>73</v>
      </c>
      <c r="DJ5" s="13" t="s">
        <v>74</v>
      </c>
      <c r="DK5" s="13" t="s">
        <v>0</v>
      </c>
      <c r="DL5" s="13" t="s">
        <v>73</v>
      </c>
      <c r="DM5" s="13" t="s">
        <v>74</v>
      </c>
      <c r="DN5" s="13" t="s">
        <v>0</v>
      </c>
      <c r="DO5" s="13" t="s">
        <v>73</v>
      </c>
      <c r="DP5" s="13" t="s">
        <v>74</v>
      </c>
      <c r="DQ5" s="13" t="s">
        <v>0</v>
      </c>
      <c r="DR5" s="13" t="s">
        <v>73</v>
      </c>
      <c r="DS5" s="13" t="s">
        <v>74</v>
      </c>
      <c r="DT5" s="13" t="s">
        <v>0</v>
      </c>
      <c r="DU5" s="13" t="s">
        <v>73</v>
      </c>
      <c r="DV5" s="13" t="s">
        <v>74</v>
      </c>
      <c r="DW5" s="13" t="s">
        <v>0</v>
      </c>
      <c r="DX5" s="13" t="s">
        <v>73</v>
      </c>
      <c r="DY5" s="13" t="s">
        <v>74</v>
      </c>
      <c r="DZ5" s="13" t="s">
        <v>0</v>
      </c>
      <c r="EA5" s="13" t="s">
        <v>73</v>
      </c>
      <c r="EB5" s="13" t="s">
        <v>74</v>
      </c>
      <c r="EC5" s="13" t="s">
        <v>0</v>
      </c>
      <c r="ED5" s="13" t="s">
        <v>73</v>
      </c>
      <c r="EE5" s="13" t="s">
        <v>74</v>
      </c>
      <c r="EF5" s="13" t="s">
        <v>0</v>
      </c>
      <c r="EG5" s="13" t="s">
        <v>73</v>
      </c>
      <c r="EH5" s="13" t="s">
        <v>74</v>
      </c>
      <c r="EI5" s="13" t="s">
        <v>0</v>
      </c>
      <c r="EJ5" s="13" t="s">
        <v>73</v>
      </c>
      <c r="EK5" s="13" t="s">
        <v>74</v>
      </c>
      <c r="EL5" s="13" t="s">
        <v>0</v>
      </c>
      <c r="EM5" s="13" t="s">
        <v>73</v>
      </c>
      <c r="EN5" s="13" t="s">
        <v>74</v>
      </c>
      <c r="EO5" s="13" t="s">
        <v>0</v>
      </c>
      <c r="EP5" s="13" t="s">
        <v>73</v>
      </c>
      <c r="EQ5" s="13" t="s">
        <v>74</v>
      </c>
      <c r="ER5" s="13"/>
      <c r="ES5" s="13"/>
      <c r="ET5" s="13" t="s">
        <v>0</v>
      </c>
      <c r="EU5" s="13" t="s">
        <v>73</v>
      </c>
      <c r="EV5" s="63" t="s">
        <v>74</v>
      </c>
      <c r="EW5" s="13" t="s">
        <v>0</v>
      </c>
      <c r="EX5" s="13" t="s">
        <v>73</v>
      </c>
      <c r="EY5" s="13" t="s">
        <v>74</v>
      </c>
      <c r="EZ5" s="13" t="s">
        <v>0</v>
      </c>
      <c r="FA5" s="13" t="s">
        <v>73</v>
      </c>
      <c r="FB5" s="13" t="s">
        <v>74</v>
      </c>
      <c r="FC5" s="13" t="s">
        <v>0</v>
      </c>
      <c r="FD5" s="13" t="s">
        <v>73</v>
      </c>
      <c r="FE5" s="13" t="s">
        <v>74</v>
      </c>
      <c r="FF5" s="13" t="s">
        <v>0</v>
      </c>
      <c r="FG5" s="13" t="s">
        <v>73</v>
      </c>
      <c r="FH5" s="13" t="s">
        <v>74</v>
      </c>
      <c r="FI5" s="13" t="s">
        <v>0</v>
      </c>
      <c r="FJ5" s="13" t="s">
        <v>73</v>
      </c>
      <c r="FK5" s="13" t="s">
        <v>74</v>
      </c>
      <c r="FL5" s="13" t="s">
        <v>0</v>
      </c>
      <c r="FM5" s="13" t="s">
        <v>73</v>
      </c>
      <c r="FN5" s="13" t="s">
        <v>74</v>
      </c>
      <c r="FO5" s="13" t="s">
        <v>0</v>
      </c>
      <c r="FP5" s="13" t="s">
        <v>73</v>
      </c>
      <c r="FQ5" s="13" t="s">
        <v>74</v>
      </c>
      <c r="FR5" s="13" t="s">
        <v>0</v>
      </c>
      <c r="FS5" s="13" t="s">
        <v>73</v>
      </c>
      <c r="FT5" s="13" t="s">
        <v>74</v>
      </c>
      <c r="FU5" s="13" t="s">
        <v>0</v>
      </c>
      <c r="FV5" s="13" t="s">
        <v>73</v>
      </c>
      <c r="FW5" s="13" t="s">
        <v>74</v>
      </c>
      <c r="FX5" s="13" t="s">
        <v>0</v>
      </c>
      <c r="FY5" s="13" t="s">
        <v>73</v>
      </c>
      <c r="FZ5" s="13" t="s">
        <v>74</v>
      </c>
      <c r="GA5" s="13" t="s">
        <v>0</v>
      </c>
      <c r="GB5" s="13" t="s">
        <v>73</v>
      </c>
      <c r="GC5" s="13" t="s">
        <v>74</v>
      </c>
    </row>
    <row r="6" spans="1:185" ht="15" customHeight="1">
      <c r="A6" s="14"/>
      <c r="B6" s="153" t="s">
        <v>2</v>
      </c>
      <c r="C6" s="153"/>
      <c r="D6" s="153" t="s">
        <v>2</v>
      </c>
      <c r="E6" s="153"/>
      <c r="F6" s="153" t="s">
        <v>2</v>
      </c>
      <c r="G6" s="153"/>
      <c r="H6" s="153" t="s">
        <v>2</v>
      </c>
      <c r="I6" s="153"/>
      <c r="J6" s="153" t="s">
        <v>2</v>
      </c>
      <c r="K6" s="153"/>
      <c r="L6" s="153" t="s">
        <v>2</v>
      </c>
      <c r="M6" s="153"/>
      <c r="N6" s="153" t="s">
        <v>2</v>
      </c>
      <c r="O6" s="153"/>
      <c r="P6" s="153" t="s">
        <v>2</v>
      </c>
      <c r="Q6" s="153"/>
      <c r="R6" s="153" t="s">
        <v>2</v>
      </c>
      <c r="S6" s="153"/>
      <c r="T6" s="165"/>
      <c r="U6" s="166"/>
      <c r="V6" s="167"/>
      <c r="W6" s="146"/>
      <c r="X6" s="147"/>
      <c r="Y6" s="148"/>
      <c r="Z6" s="146"/>
      <c r="AA6" s="147"/>
      <c r="AB6" s="148"/>
      <c r="AC6" s="146"/>
      <c r="AD6" s="147"/>
      <c r="AE6" s="148"/>
      <c r="AF6" s="15"/>
      <c r="AG6" s="146"/>
      <c r="AH6" s="147"/>
      <c r="AI6" s="148"/>
      <c r="AJ6" s="146"/>
      <c r="AK6" s="147"/>
      <c r="AL6" s="148"/>
      <c r="AM6" s="146"/>
      <c r="AN6" s="147"/>
      <c r="AO6" s="148"/>
      <c r="AP6" s="146"/>
      <c r="AQ6" s="147"/>
      <c r="AR6" s="148"/>
      <c r="AS6" s="146"/>
      <c r="AT6" s="147"/>
      <c r="AU6" s="148"/>
      <c r="AV6" s="146"/>
      <c r="AW6" s="147"/>
      <c r="AX6" s="148"/>
      <c r="AY6" s="146"/>
      <c r="AZ6" s="147"/>
      <c r="BA6" s="148"/>
      <c r="BB6" s="146"/>
      <c r="BC6" s="147"/>
      <c r="BD6" s="148"/>
      <c r="BE6" s="146"/>
      <c r="BF6" s="147"/>
      <c r="BG6" s="148"/>
      <c r="BH6" s="146"/>
      <c r="BI6" s="147"/>
      <c r="BJ6" s="148"/>
      <c r="BK6" s="146"/>
      <c r="BL6" s="147"/>
      <c r="BM6" s="148"/>
      <c r="BN6" s="146"/>
      <c r="BO6" s="147"/>
      <c r="BP6" s="148"/>
      <c r="BQ6" s="146"/>
      <c r="BR6" s="147"/>
      <c r="BS6" s="148"/>
      <c r="BV6" s="146"/>
      <c r="BW6" s="147"/>
      <c r="BX6" s="148"/>
      <c r="BY6" s="146"/>
      <c r="BZ6" s="147"/>
      <c r="CA6" s="148"/>
      <c r="CB6" s="146"/>
      <c r="CC6" s="147"/>
      <c r="CD6" s="148"/>
      <c r="CE6" s="146"/>
      <c r="CF6" s="147"/>
      <c r="CG6" s="148"/>
      <c r="CH6" s="146"/>
      <c r="CI6" s="147"/>
      <c r="CJ6" s="148"/>
      <c r="CK6" s="146"/>
      <c r="CL6" s="147"/>
      <c r="CM6" s="148"/>
      <c r="CN6" s="146"/>
      <c r="CO6" s="147"/>
      <c r="CP6" s="148"/>
      <c r="CQ6" s="146"/>
      <c r="CR6" s="147"/>
      <c r="CS6" s="148"/>
      <c r="CT6" s="146"/>
      <c r="CU6" s="147"/>
      <c r="CV6" s="148"/>
      <c r="CW6" s="146"/>
      <c r="CX6" s="147"/>
      <c r="CY6" s="148"/>
      <c r="CZ6" s="146"/>
      <c r="DA6" s="147"/>
      <c r="DB6" s="148"/>
      <c r="DC6" s="146"/>
      <c r="DD6" s="147"/>
      <c r="DE6" s="148"/>
      <c r="DH6" s="146"/>
      <c r="DI6" s="147"/>
      <c r="DJ6" s="148"/>
      <c r="DK6" s="146"/>
      <c r="DL6" s="147"/>
      <c r="DM6" s="148"/>
      <c r="DN6" s="146"/>
      <c r="DO6" s="147"/>
      <c r="DP6" s="148"/>
      <c r="DQ6" s="146"/>
      <c r="DR6" s="147"/>
      <c r="DS6" s="148"/>
      <c r="DT6" s="146"/>
      <c r="DU6" s="147"/>
      <c r="DV6" s="148"/>
      <c r="DW6" s="146"/>
      <c r="DX6" s="147"/>
      <c r="DY6" s="148"/>
      <c r="DZ6" s="146"/>
      <c r="EA6" s="147"/>
      <c r="EB6" s="148"/>
      <c r="EC6" s="146"/>
      <c r="ED6" s="147"/>
      <c r="EE6" s="148"/>
      <c r="EF6" s="146"/>
      <c r="EG6" s="147"/>
      <c r="EH6" s="148"/>
      <c r="EI6" s="146"/>
      <c r="EJ6" s="147"/>
      <c r="EK6" s="148"/>
      <c r="EL6" s="146"/>
      <c r="EM6" s="147"/>
      <c r="EN6" s="148"/>
      <c r="EO6" s="146"/>
      <c r="EP6" s="147"/>
      <c r="EQ6" s="148"/>
      <c r="ET6" s="146"/>
      <c r="EU6" s="147"/>
      <c r="EV6" s="148"/>
      <c r="EW6" s="146"/>
      <c r="EX6" s="147"/>
      <c r="EY6" s="148"/>
      <c r="EZ6" s="146"/>
      <c r="FA6" s="147"/>
      <c r="FB6" s="148"/>
      <c r="FC6" s="146"/>
      <c r="FD6" s="147"/>
      <c r="FE6" s="148"/>
      <c r="FF6" s="146"/>
      <c r="FG6" s="147"/>
      <c r="FH6" s="148"/>
      <c r="FI6" s="146"/>
      <c r="FJ6" s="147"/>
      <c r="FK6" s="148"/>
      <c r="FL6" s="146"/>
      <c r="FM6" s="147"/>
      <c r="FN6" s="148"/>
      <c r="FO6" s="146"/>
      <c r="FP6" s="147"/>
      <c r="FQ6" s="148"/>
      <c r="FR6" s="146"/>
      <c r="FS6" s="147"/>
      <c r="FT6" s="148"/>
      <c r="FU6" s="168"/>
      <c r="FV6" s="169"/>
      <c r="FW6" s="170"/>
      <c r="FX6" s="168"/>
      <c r="FY6" s="169"/>
      <c r="FZ6" s="170"/>
      <c r="GA6" s="168"/>
      <c r="GB6" s="169"/>
      <c r="GC6" s="170"/>
    </row>
    <row r="7" spans="1:223" s="1" customFormat="1" ht="18" customHeight="1">
      <c r="A7" s="12"/>
      <c r="B7" s="16" t="s">
        <v>17</v>
      </c>
      <c r="C7" s="17">
        <v>18034.04</v>
      </c>
      <c r="D7" s="16" t="s">
        <v>17</v>
      </c>
      <c r="E7" s="17">
        <v>18034.04</v>
      </c>
      <c r="F7" s="16" t="s">
        <v>17</v>
      </c>
      <c r="G7" s="17">
        <v>18034.04</v>
      </c>
      <c r="H7" s="16" t="s">
        <v>17</v>
      </c>
      <c r="I7" s="17">
        <v>18034.04</v>
      </c>
      <c r="J7" s="16" t="s">
        <v>17</v>
      </c>
      <c r="K7" s="17">
        <v>18034.04</v>
      </c>
      <c r="L7" s="16" t="s">
        <v>17</v>
      </c>
      <c r="M7" s="17">
        <v>18034.04</v>
      </c>
      <c r="N7" s="16" t="s">
        <v>17</v>
      </c>
      <c r="O7" s="17">
        <v>18034.04</v>
      </c>
      <c r="P7" s="16" t="s">
        <v>17</v>
      </c>
      <c r="Q7" s="17">
        <v>18034.04</v>
      </c>
      <c r="R7" s="16" t="s">
        <v>17</v>
      </c>
      <c r="S7" s="18">
        <f>C7+E7+G7+I7+K7+M7+O7+Q7</f>
        <v>144272.32000000004</v>
      </c>
      <c r="T7" s="19" t="s">
        <v>75</v>
      </c>
      <c r="U7" s="16"/>
      <c r="V7" s="20">
        <v>18034.04</v>
      </c>
      <c r="W7" s="19" t="s">
        <v>75</v>
      </c>
      <c r="X7" s="21"/>
      <c r="Y7" s="22">
        <v>18034.04</v>
      </c>
      <c r="Z7" s="23" t="s">
        <v>75</v>
      </c>
      <c r="AA7" s="21"/>
      <c r="AB7" s="22">
        <v>18034.04</v>
      </c>
      <c r="AC7" s="23" t="s">
        <v>75</v>
      </c>
      <c r="AD7" s="21"/>
      <c r="AE7" s="22">
        <v>18034.04</v>
      </c>
      <c r="AF7" s="22"/>
      <c r="AG7" s="23" t="s">
        <v>75</v>
      </c>
      <c r="AH7" s="24"/>
      <c r="AI7" s="22">
        <v>17179.8</v>
      </c>
      <c r="AJ7" s="23" t="s">
        <v>75</v>
      </c>
      <c r="AK7" s="24"/>
      <c r="AL7" s="22">
        <v>17179.8</v>
      </c>
      <c r="AM7" s="23" t="s">
        <v>75</v>
      </c>
      <c r="AN7" s="24"/>
      <c r="AO7" s="22">
        <v>17179.8</v>
      </c>
      <c r="AP7" s="23" t="s">
        <v>75</v>
      </c>
      <c r="AQ7" s="24"/>
      <c r="AR7" s="22">
        <v>17179.8</v>
      </c>
      <c r="AS7" s="23" t="s">
        <v>75</v>
      </c>
      <c r="AT7" s="24"/>
      <c r="AU7" s="22">
        <v>17179.8</v>
      </c>
      <c r="AV7" s="23" t="s">
        <v>75</v>
      </c>
      <c r="AW7" s="24"/>
      <c r="AX7" s="22">
        <v>17179.8</v>
      </c>
      <c r="AY7" s="23" t="s">
        <v>75</v>
      </c>
      <c r="AZ7" s="24"/>
      <c r="BA7" s="22">
        <v>17179.8</v>
      </c>
      <c r="BB7" s="23" t="s">
        <v>75</v>
      </c>
      <c r="BC7" s="24"/>
      <c r="BD7" s="22">
        <v>17179.8</v>
      </c>
      <c r="BE7" s="23" t="s">
        <v>75</v>
      </c>
      <c r="BF7" s="24"/>
      <c r="BG7" s="22">
        <v>17179.8</v>
      </c>
      <c r="BH7" s="23" t="s">
        <v>75</v>
      </c>
      <c r="BI7" s="24"/>
      <c r="BJ7" s="22">
        <v>17179.8</v>
      </c>
      <c r="BK7" s="23" t="s">
        <v>75</v>
      </c>
      <c r="BL7" s="24"/>
      <c r="BM7" s="22">
        <v>17179.8</v>
      </c>
      <c r="BN7" s="23" t="s">
        <v>75</v>
      </c>
      <c r="BO7" s="24"/>
      <c r="BP7" s="22">
        <v>17179.8</v>
      </c>
      <c r="BQ7" s="23"/>
      <c r="BR7" s="24"/>
      <c r="BS7" s="22"/>
      <c r="BT7" s="10"/>
      <c r="BU7" s="10"/>
      <c r="BV7" s="23" t="s">
        <v>209</v>
      </c>
      <c r="BW7" s="24"/>
      <c r="BX7" s="22">
        <v>17636.71</v>
      </c>
      <c r="BY7" s="23" t="s">
        <v>209</v>
      </c>
      <c r="BZ7" s="24"/>
      <c r="CA7" s="22">
        <v>17636.71</v>
      </c>
      <c r="CB7" s="23" t="s">
        <v>209</v>
      </c>
      <c r="CC7" s="24"/>
      <c r="CD7" s="22">
        <v>17636.71</v>
      </c>
      <c r="CE7" s="23" t="s">
        <v>209</v>
      </c>
      <c r="CF7" s="24"/>
      <c r="CG7" s="22">
        <v>17636.71</v>
      </c>
      <c r="CH7" s="23" t="s">
        <v>209</v>
      </c>
      <c r="CI7" s="24"/>
      <c r="CJ7" s="22">
        <v>17636.71</v>
      </c>
      <c r="CK7" s="23" t="s">
        <v>209</v>
      </c>
      <c r="CL7" s="24"/>
      <c r="CM7" s="22">
        <v>17636.71</v>
      </c>
      <c r="CN7" s="23" t="s">
        <v>209</v>
      </c>
      <c r="CO7" s="24"/>
      <c r="CP7" s="22">
        <v>17636.71</v>
      </c>
      <c r="CQ7" s="23" t="s">
        <v>209</v>
      </c>
      <c r="CR7" s="24"/>
      <c r="CS7" s="22">
        <v>17636.71</v>
      </c>
      <c r="CT7" s="23" t="s">
        <v>209</v>
      </c>
      <c r="CU7" s="24"/>
      <c r="CV7" s="22">
        <v>17636.71</v>
      </c>
      <c r="CW7" s="23" t="s">
        <v>209</v>
      </c>
      <c r="CX7" s="24"/>
      <c r="CY7" s="22">
        <v>17636.71</v>
      </c>
      <c r="CZ7" s="23" t="s">
        <v>209</v>
      </c>
      <c r="DA7" s="24"/>
      <c r="DB7" s="22">
        <v>17636.71</v>
      </c>
      <c r="DC7" s="23" t="s">
        <v>209</v>
      </c>
      <c r="DD7" s="24"/>
      <c r="DE7" s="22">
        <v>17636.71</v>
      </c>
      <c r="DF7" s="10"/>
      <c r="DG7" s="10"/>
      <c r="DH7" s="23" t="s">
        <v>209</v>
      </c>
      <c r="DI7" s="24"/>
      <c r="DJ7" s="22">
        <v>19817.59</v>
      </c>
      <c r="DK7" s="23" t="s">
        <v>209</v>
      </c>
      <c r="DL7" s="24"/>
      <c r="DM7" s="22">
        <v>19817.59</v>
      </c>
      <c r="DN7" s="23" t="s">
        <v>209</v>
      </c>
      <c r="DO7" s="24"/>
      <c r="DP7" s="22">
        <v>19817.59</v>
      </c>
      <c r="DQ7" s="23" t="s">
        <v>209</v>
      </c>
      <c r="DR7" s="24"/>
      <c r="DS7" s="22">
        <v>19817.59</v>
      </c>
      <c r="DT7" s="23" t="s">
        <v>209</v>
      </c>
      <c r="DU7" s="24"/>
      <c r="DV7" s="22">
        <v>19817.59</v>
      </c>
      <c r="DW7" s="23" t="s">
        <v>209</v>
      </c>
      <c r="DX7" s="24"/>
      <c r="DY7" s="22">
        <v>19817.59</v>
      </c>
      <c r="DZ7" s="23" t="s">
        <v>209</v>
      </c>
      <c r="EA7" s="24"/>
      <c r="EB7" s="22">
        <v>19817.59</v>
      </c>
      <c r="EC7" s="23" t="s">
        <v>209</v>
      </c>
      <c r="ED7" s="24"/>
      <c r="EE7" s="22">
        <v>19817.59</v>
      </c>
      <c r="EF7" s="23" t="s">
        <v>209</v>
      </c>
      <c r="EG7" s="24"/>
      <c r="EH7" s="22">
        <v>19817.59</v>
      </c>
      <c r="EI7" s="23" t="s">
        <v>209</v>
      </c>
      <c r="EJ7" s="24"/>
      <c r="EK7" s="22">
        <v>19817.59</v>
      </c>
      <c r="EL7" s="23" t="s">
        <v>209</v>
      </c>
      <c r="EM7" s="24"/>
      <c r="EN7" s="22">
        <v>19817.59</v>
      </c>
      <c r="EO7" s="23" t="s">
        <v>209</v>
      </c>
      <c r="EP7" s="24"/>
      <c r="EQ7" s="22">
        <v>19817.59</v>
      </c>
      <c r="ER7" s="22"/>
      <c r="ES7" s="22"/>
      <c r="ET7" s="62" t="s">
        <v>209</v>
      </c>
      <c r="EU7" s="24"/>
      <c r="EV7" s="106">
        <v>21239.9</v>
      </c>
      <c r="EW7" s="62" t="s">
        <v>209</v>
      </c>
      <c r="EX7" s="24"/>
      <c r="EY7" s="106">
        <v>21239.9</v>
      </c>
      <c r="EZ7" s="62" t="s">
        <v>209</v>
      </c>
      <c r="FA7" s="24"/>
      <c r="FB7" s="106">
        <v>21239.9</v>
      </c>
      <c r="FC7" s="62" t="s">
        <v>209</v>
      </c>
      <c r="FD7" s="24"/>
      <c r="FE7" s="106">
        <v>21239.9</v>
      </c>
      <c r="FF7" s="62" t="s">
        <v>209</v>
      </c>
      <c r="FG7" s="24"/>
      <c r="FH7" s="106">
        <v>21239.9</v>
      </c>
      <c r="FI7" s="62" t="s">
        <v>209</v>
      </c>
      <c r="FJ7" s="24"/>
      <c r="FK7" s="106">
        <v>21239.9</v>
      </c>
      <c r="FL7" s="62" t="s">
        <v>209</v>
      </c>
      <c r="FM7" s="24"/>
      <c r="FN7" s="106">
        <v>21239.9</v>
      </c>
      <c r="FO7" s="62" t="s">
        <v>209</v>
      </c>
      <c r="FP7" s="24"/>
      <c r="FQ7" s="106">
        <v>21239.9</v>
      </c>
      <c r="FR7" s="62" t="s">
        <v>209</v>
      </c>
      <c r="FS7" s="24"/>
      <c r="FT7" s="106">
        <v>21239.9</v>
      </c>
      <c r="FU7" s="62" t="s">
        <v>209</v>
      </c>
      <c r="FV7" s="24"/>
      <c r="FW7" s="106">
        <v>21239.9</v>
      </c>
      <c r="FX7" s="62" t="s">
        <v>209</v>
      </c>
      <c r="FY7" s="24"/>
      <c r="FZ7" s="106">
        <v>21239.9</v>
      </c>
      <c r="GA7" s="62" t="s">
        <v>209</v>
      </c>
      <c r="GB7" s="24"/>
      <c r="GC7" s="106">
        <v>21239.9</v>
      </c>
      <c r="GD7" s="104"/>
      <c r="GE7" s="104"/>
      <c r="GF7" s="104"/>
      <c r="GG7" s="104"/>
      <c r="GH7" s="104"/>
      <c r="GI7" s="104"/>
      <c r="GJ7" s="104"/>
      <c r="GK7" s="104"/>
      <c r="GL7" s="104"/>
      <c r="GM7" s="104"/>
      <c r="GN7" s="104"/>
      <c r="GO7" s="104"/>
      <c r="GP7" s="104"/>
      <c r="GQ7" s="104"/>
      <c r="GR7" s="104"/>
      <c r="GS7" s="104"/>
      <c r="GT7" s="104"/>
      <c r="GU7" s="104"/>
      <c r="GV7" s="104"/>
      <c r="GW7" s="104"/>
      <c r="GX7" s="104"/>
      <c r="GY7" s="104"/>
      <c r="GZ7" s="104"/>
      <c r="HA7" s="104"/>
      <c r="HB7" s="104"/>
      <c r="HC7" s="104"/>
      <c r="HD7" s="104"/>
      <c r="HE7" s="104"/>
      <c r="HF7" s="104"/>
      <c r="HG7" s="104"/>
      <c r="HH7" s="104"/>
      <c r="HI7" s="104"/>
      <c r="HJ7" s="104"/>
      <c r="HK7" s="104"/>
      <c r="HL7" s="104"/>
      <c r="HM7" s="104"/>
      <c r="HN7" s="104"/>
      <c r="HO7" s="104"/>
    </row>
    <row r="8" spans="1:223" s="1" customFormat="1" ht="33.75" customHeight="1">
      <c r="A8" s="12"/>
      <c r="B8" s="16" t="s">
        <v>17</v>
      </c>
      <c r="C8" s="17">
        <f>SUM(C9:C13)</f>
        <v>2277.9900000000002</v>
      </c>
      <c r="D8" s="16" t="s">
        <v>17</v>
      </c>
      <c r="E8" s="17">
        <f>SUM(E9:E13)</f>
        <v>2277.9900000000002</v>
      </c>
      <c r="F8" s="16" t="s">
        <v>17</v>
      </c>
      <c r="G8" s="17">
        <f>SUM(G9:G13)</f>
        <v>2277.9900000000002</v>
      </c>
      <c r="H8" s="16" t="s">
        <v>17</v>
      </c>
      <c r="I8" s="17">
        <f>SUM(I9:I13)</f>
        <v>2277.9900000000002</v>
      </c>
      <c r="J8" s="16" t="s">
        <v>17</v>
      </c>
      <c r="K8" s="17">
        <f>SUM(K9:K13)</f>
        <v>2277.9900000000002</v>
      </c>
      <c r="L8" s="16" t="s">
        <v>17</v>
      </c>
      <c r="M8" s="17">
        <f>SUM(M9:M13)</f>
        <v>2277.9900000000002</v>
      </c>
      <c r="N8" s="16" t="s">
        <v>17</v>
      </c>
      <c r="O8" s="17">
        <f>SUM(O9:O13)</f>
        <v>2277.9900000000002</v>
      </c>
      <c r="P8" s="16" t="s">
        <v>17</v>
      </c>
      <c r="Q8" s="17">
        <f>SUM(Q9:Q13)</f>
        <v>2277.9900000000002</v>
      </c>
      <c r="R8" s="16" t="s">
        <v>17</v>
      </c>
      <c r="S8" s="18">
        <f aca="true" t="shared" si="0" ref="S8:S46">C8+E8+G8+I8+K8+M8+O8+Q8</f>
        <v>18223.920000000002</v>
      </c>
      <c r="T8" s="19" t="s">
        <v>4</v>
      </c>
      <c r="U8" s="25" t="s">
        <v>197</v>
      </c>
      <c r="V8" s="20">
        <v>132.4</v>
      </c>
      <c r="W8" s="16" t="s">
        <v>76</v>
      </c>
      <c r="X8" s="26" t="s">
        <v>77</v>
      </c>
      <c r="Y8" s="27">
        <v>721.03</v>
      </c>
      <c r="Z8" s="24" t="s">
        <v>97</v>
      </c>
      <c r="AA8" s="26" t="s">
        <v>98</v>
      </c>
      <c r="AB8" s="27">
        <v>18103.36</v>
      </c>
      <c r="AC8" s="24" t="s">
        <v>122</v>
      </c>
      <c r="AD8" s="26" t="s">
        <v>123</v>
      </c>
      <c r="AE8" s="27">
        <v>257.97</v>
      </c>
      <c r="AF8" s="27"/>
      <c r="AG8" s="23" t="s">
        <v>164</v>
      </c>
      <c r="AH8" s="23" t="s">
        <v>165</v>
      </c>
      <c r="AI8" s="26">
        <f>1370.18/9</f>
        <v>152.24222222222224</v>
      </c>
      <c r="AJ8" s="23" t="s">
        <v>82</v>
      </c>
      <c r="AK8" s="21" t="s">
        <v>198</v>
      </c>
      <c r="AL8" s="22">
        <v>298.25</v>
      </c>
      <c r="AM8" s="23" t="s">
        <v>211</v>
      </c>
      <c r="AN8" s="21" t="s">
        <v>212</v>
      </c>
      <c r="AO8" s="22">
        <v>809.67</v>
      </c>
      <c r="AP8" s="23" t="s">
        <v>224</v>
      </c>
      <c r="AQ8" s="21" t="s">
        <v>225</v>
      </c>
      <c r="AR8" s="22">
        <v>653.01</v>
      </c>
      <c r="AS8" s="23" t="s">
        <v>247</v>
      </c>
      <c r="AT8" s="23" t="s">
        <v>248</v>
      </c>
      <c r="AU8" s="23">
        <v>685.09</v>
      </c>
      <c r="AV8" s="23" t="s">
        <v>276</v>
      </c>
      <c r="AW8" s="23" t="s">
        <v>277</v>
      </c>
      <c r="AX8" s="23">
        <v>3246.71</v>
      </c>
      <c r="AY8" s="23" t="s">
        <v>306</v>
      </c>
      <c r="AZ8" s="21" t="s">
        <v>307</v>
      </c>
      <c r="BA8" s="22">
        <v>581.82</v>
      </c>
      <c r="BB8" s="23" t="s">
        <v>291</v>
      </c>
      <c r="BC8" s="21" t="s">
        <v>292</v>
      </c>
      <c r="BD8" s="22">
        <v>282.92</v>
      </c>
      <c r="BE8" s="23" t="s">
        <v>327</v>
      </c>
      <c r="BF8" s="21" t="s">
        <v>328</v>
      </c>
      <c r="BG8" s="22">
        <v>44.35</v>
      </c>
      <c r="BH8" s="23" t="s">
        <v>337</v>
      </c>
      <c r="BI8" s="21" t="s">
        <v>338</v>
      </c>
      <c r="BJ8" s="22">
        <v>45.88</v>
      </c>
      <c r="BK8" s="23" t="s">
        <v>366</v>
      </c>
      <c r="BL8" s="21" t="s">
        <v>367</v>
      </c>
      <c r="BM8" s="22">
        <v>3535.9</v>
      </c>
      <c r="BN8" s="23" t="s">
        <v>364</v>
      </c>
      <c r="BO8" s="21" t="s">
        <v>365</v>
      </c>
      <c r="BP8" s="22">
        <v>114.22</v>
      </c>
      <c r="BQ8" s="23"/>
      <c r="BR8" s="21"/>
      <c r="BS8" s="22"/>
      <c r="BT8" s="10"/>
      <c r="BU8" s="10"/>
      <c r="BV8" s="23" t="s">
        <v>75</v>
      </c>
      <c r="BW8" s="28"/>
      <c r="BX8" s="28">
        <v>16696.62</v>
      </c>
      <c r="BY8" s="23" t="s">
        <v>75</v>
      </c>
      <c r="BZ8" s="28"/>
      <c r="CA8" s="28">
        <v>16696.62</v>
      </c>
      <c r="CB8" s="23" t="s">
        <v>75</v>
      </c>
      <c r="CC8" s="28"/>
      <c r="CD8" s="28">
        <v>16696.62</v>
      </c>
      <c r="CE8" s="23" t="s">
        <v>75</v>
      </c>
      <c r="CF8" s="28"/>
      <c r="CG8" s="28">
        <v>16696.62</v>
      </c>
      <c r="CH8" s="23" t="s">
        <v>75</v>
      </c>
      <c r="CI8" s="28"/>
      <c r="CJ8" s="28">
        <v>16696.62</v>
      </c>
      <c r="CK8" s="23" t="s">
        <v>75</v>
      </c>
      <c r="CL8" s="28"/>
      <c r="CM8" s="28">
        <v>16696.62</v>
      </c>
      <c r="CN8" s="23" t="s">
        <v>75</v>
      </c>
      <c r="CO8" s="28"/>
      <c r="CP8" s="28">
        <v>16696.62</v>
      </c>
      <c r="CQ8" s="23" t="s">
        <v>75</v>
      </c>
      <c r="CR8" s="28"/>
      <c r="CS8" s="28">
        <v>16696.62</v>
      </c>
      <c r="CT8" s="23" t="s">
        <v>75</v>
      </c>
      <c r="CU8" s="28"/>
      <c r="CV8" s="28">
        <v>16696.62</v>
      </c>
      <c r="CW8" s="23" t="s">
        <v>75</v>
      </c>
      <c r="CX8" s="28"/>
      <c r="CY8" s="28">
        <v>16696.62</v>
      </c>
      <c r="CZ8" s="23" t="s">
        <v>75</v>
      </c>
      <c r="DA8" s="28"/>
      <c r="DB8" s="28">
        <v>16696.62</v>
      </c>
      <c r="DC8" s="23" t="s">
        <v>75</v>
      </c>
      <c r="DD8" s="28"/>
      <c r="DE8" s="28">
        <v>16696.62</v>
      </c>
      <c r="DF8" s="10"/>
      <c r="DG8" s="10"/>
      <c r="DH8" s="23" t="s">
        <v>75</v>
      </c>
      <c r="DI8" s="28"/>
      <c r="DJ8" s="28">
        <v>21716.83</v>
      </c>
      <c r="DK8" s="23" t="s">
        <v>75</v>
      </c>
      <c r="DL8" s="28"/>
      <c r="DM8" s="28">
        <v>21716.83</v>
      </c>
      <c r="DN8" s="23" t="s">
        <v>75</v>
      </c>
      <c r="DO8" s="28"/>
      <c r="DP8" s="28">
        <v>21716.83</v>
      </c>
      <c r="DQ8" s="23" t="s">
        <v>75</v>
      </c>
      <c r="DR8" s="28"/>
      <c r="DS8" s="28">
        <v>21716.83</v>
      </c>
      <c r="DT8" s="23" t="s">
        <v>75</v>
      </c>
      <c r="DU8" s="28"/>
      <c r="DV8" s="28">
        <v>21716.83</v>
      </c>
      <c r="DW8" s="23" t="s">
        <v>75</v>
      </c>
      <c r="DX8" s="28"/>
      <c r="DY8" s="28">
        <v>21716.83</v>
      </c>
      <c r="DZ8" s="23" t="s">
        <v>75</v>
      </c>
      <c r="EA8" s="28"/>
      <c r="EB8" s="28">
        <v>21716.83</v>
      </c>
      <c r="EC8" s="23" t="s">
        <v>75</v>
      </c>
      <c r="ED8" s="28"/>
      <c r="EE8" s="28">
        <v>21716.83</v>
      </c>
      <c r="EF8" s="23" t="s">
        <v>75</v>
      </c>
      <c r="EG8" s="28"/>
      <c r="EH8" s="28">
        <v>21716.83</v>
      </c>
      <c r="EI8" s="23" t="s">
        <v>75</v>
      </c>
      <c r="EJ8" s="28"/>
      <c r="EK8" s="28">
        <v>21716.83</v>
      </c>
      <c r="EL8" s="23" t="s">
        <v>75</v>
      </c>
      <c r="EM8" s="28"/>
      <c r="EN8" s="28">
        <v>21716.83</v>
      </c>
      <c r="EO8" s="23" t="s">
        <v>75</v>
      </c>
      <c r="EP8" s="28"/>
      <c r="EQ8" s="28">
        <v>21716.83</v>
      </c>
      <c r="ER8" s="28"/>
      <c r="ES8" s="28"/>
      <c r="ET8" s="62" t="s">
        <v>75</v>
      </c>
      <c r="EU8" s="28"/>
      <c r="EV8" s="107">
        <v>18110.81</v>
      </c>
      <c r="EW8" s="62" t="s">
        <v>75</v>
      </c>
      <c r="EX8" s="28"/>
      <c r="EY8" s="107">
        <v>18110.81</v>
      </c>
      <c r="EZ8" s="62" t="s">
        <v>75</v>
      </c>
      <c r="FA8" s="28"/>
      <c r="FB8" s="107">
        <v>18110.81</v>
      </c>
      <c r="FC8" s="62" t="s">
        <v>75</v>
      </c>
      <c r="FD8" s="28"/>
      <c r="FE8" s="107">
        <v>18110.81</v>
      </c>
      <c r="FF8" s="62" t="s">
        <v>75</v>
      </c>
      <c r="FG8" s="28"/>
      <c r="FH8" s="107">
        <v>18110.81</v>
      </c>
      <c r="FI8" s="62" t="s">
        <v>75</v>
      </c>
      <c r="FJ8" s="28"/>
      <c r="FK8" s="107">
        <v>18110.81</v>
      </c>
      <c r="FL8" s="62" t="s">
        <v>75</v>
      </c>
      <c r="FM8" s="28"/>
      <c r="FN8" s="107">
        <v>18110.81</v>
      </c>
      <c r="FO8" s="62" t="s">
        <v>75</v>
      </c>
      <c r="FP8" s="28"/>
      <c r="FQ8" s="107">
        <v>18110.81</v>
      </c>
      <c r="FR8" s="62" t="s">
        <v>75</v>
      </c>
      <c r="FS8" s="28"/>
      <c r="FT8" s="107">
        <v>18110.81</v>
      </c>
      <c r="FU8" s="62" t="s">
        <v>75</v>
      </c>
      <c r="FV8" s="28"/>
      <c r="FW8" s="107">
        <v>15866.1</v>
      </c>
      <c r="FX8" s="62" t="s">
        <v>75</v>
      </c>
      <c r="FY8" s="28"/>
      <c r="FZ8" s="107">
        <v>15866.1</v>
      </c>
      <c r="GA8" s="62" t="s">
        <v>75</v>
      </c>
      <c r="GB8" s="28"/>
      <c r="GC8" s="107">
        <v>15866.1</v>
      </c>
      <c r="GD8" s="104"/>
      <c r="GE8" s="104"/>
      <c r="GF8" s="104"/>
      <c r="GG8" s="104"/>
      <c r="GH8" s="104"/>
      <c r="GI8" s="104"/>
      <c r="GJ8" s="104"/>
      <c r="GK8" s="104"/>
      <c r="GL8" s="104"/>
      <c r="GM8" s="104"/>
      <c r="GN8" s="104"/>
      <c r="GO8" s="104"/>
      <c r="GP8" s="104"/>
      <c r="GQ8" s="104"/>
      <c r="GR8" s="104"/>
      <c r="GS8" s="104"/>
      <c r="GT8" s="104"/>
      <c r="GU8" s="104"/>
      <c r="GV8" s="104"/>
      <c r="GW8" s="104"/>
      <c r="GX8" s="104"/>
      <c r="GY8" s="104"/>
      <c r="GZ8" s="104"/>
      <c r="HA8" s="104"/>
      <c r="HB8" s="104"/>
      <c r="HC8" s="104"/>
      <c r="HD8" s="104"/>
      <c r="HE8" s="104"/>
      <c r="HF8" s="104"/>
      <c r="HG8" s="104"/>
      <c r="HH8" s="104"/>
      <c r="HI8" s="104"/>
      <c r="HJ8" s="104"/>
      <c r="HK8" s="104"/>
      <c r="HL8" s="104"/>
      <c r="HM8" s="104"/>
      <c r="HN8" s="104"/>
      <c r="HO8" s="104"/>
    </row>
    <row r="9" spans="1:223" ht="17.25" customHeight="1">
      <c r="A9" s="16"/>
      <c r="B9" s="16" t="s">
        <v>17</v>
      </c>
      <c r="C9" s="29">
        <v>1803.4</v>
      </c>
      <c r="D9" s="16" t="s">
        <v>17</v>
      </c>
      <c r="E9" s="29">
        <v>1803.4</v>
      </c>
      <c r="F9" s="16" t="s">
        <v>17</v>
      </c>
      <c r="G9" s="29">
        <v>1803.4</v>
      </c>
      <c r="H9" s="16" t="s">
        <v>17</v>
      </c>
      <c r="I9" s="29">
        <v>1803.4</v>
      </c>
      <c r="J9" s="16" t="s">
        <v>17</v>
      </c>
      <c r="K9" s="29">
        <v>1803.4</v>
      </c>
      <c r="L9" s="16" t="s">
        <v>17</v>
      </c>
      <c r="M9" s="29">
        <v>1803.4</v>
      </c>
      <c r="N9" s="16" t="s">
        <v>17</v>
      </c>
      <c r="O9" s="29">
        <v>1803.4</v>
      </c>
      <c r="P9" s="16" t="s">
        <v>17</v>
      </c>
      <c r="Q9" s="29">
        <v>1803.4</v>
      </c>
      <c r="R9" s="16" t="s">
        <v>17</v>
      </c>
      <c r="S9" s="18">
        <f t="shared" si="0"/>
        <v>14427.199999999999</v>
      </c>
      <c r="T9" s="16" t="s">
        <v>6</v>
      </c>
      <c r="U9" s="17" t="s">
        <v>208</v>
      </c>
      <c r="V9" s="17"/>
      <c r="W9" s="16" t="s">
        <v>78</v>
      </c>
      <c r="X9" s="26" t="s">
        <v>79</v>
      </c>
      <c r="Y9" s="27">
        <v>721.03</v>
      </c>
      <c r="Z9" s="24" t="s">
        <v>99</v>
      </c>
      <c r="AA9" s="26" t="s">
        <v>100</v>
      </c>
      <c r="AB9" s="27">
        <v>670.1</v>
      </c>
      <c r="AC9" s="24" t="s">
        <v>124</v>
      </c>
      <c r="AD9" s="26" t="s">
        <v>125</v>
      </c>
      <c r="AE9" s="27">
        <v>1124.09</v>
      </c>
      <c r="AF9" s="27"/>
      <c r="AG9" s="24" t="s">
        <v>166</v>
      </c>
      <c r="AH9" s="26" t="s">
        <v>167</v>
      </c>
      <c r="AI9" s="30">
        <f>1636.94/9</f>
        <v>181.88222222222223</v>
      </c>
      <c r="AJ9" s="24" t="s">
        <v>199</v>
      </c>
      <c r="AK9" s="26" t="s">
        <v>200</v>
      </c>
      <c r="AL9" s="26">
        <v>797.89</v>
      </c>
      <c r="AM9" s="24" t="s">
        <v>213</v>
      </c>
      <c r="AN9" s="26" t="s">
        <v>214</v>
      </c>
      <c r="AO9" s="26">
        <v>767.55</v>
      </c>
      <c r="AP9" s="24" t="s">
        <v>226</v>
      </c>
      <c r="AQ9" s="26" t="s">
        <v>227</v>
      </c>
      <c r="AR9" s="26">
        <v>350.46</v>
      </c>
      <c r="AS9" s="24" t="s">
        <v>249</v>
      </c>
      <c r="AT9" s="26" t="s">
        <v>250</v>
      </c>
      <c r="AU9" s="26">
        <v>2216.31</v>
      </c>
      <c r="AV9" s="24" t="s">
        <v>240</v>
      </c>
      <c r="AW9" s="26" t="s">
        <v>278</v>
      </c>
      <c r="AX9" s="26">
        <v>180.46</v>
      </c>
      <c r="AY9" s="24" t="s">
        <v>287</v>
      </c>
      <c r="AZ9" s="26" t="s">
        <v>308</v>
      </c>
      <c r="BA9" s="26">
        <v>45.12</v>
      </c>
      <c r="BB9" s="24" t="s">
        <v>293</v>
      </c>
      <c r="BC9" s="26" t="s">
        <v>292</v>
      </c>
      <c r="BD9" s="26">
        <v>869.1</v>
      </c>
      <c r="BE9" s="24" t="s">
        <v>302</v>
      </c>
      <c r="BF9" s="26" t="s">
        <v>329</v>
      </c>
      <c r="BG9" s="26">
        <v>193.94</v>
      </c>
      <c r="BH9" s="24" t="s">
        <v>327</v>
      </c>
      <c r="BI9" s="26" t="s">
        <v>338</v>
      </c>
      <c r="BJ9" s="26">
        <v>44.35</v>
      </c>
      <c r="BK9" s="22" t="s">
        <v>327</v>
      </c>
      <c r="BL9" s="23" t="s">
        <v>368</v>
      </c>
      <c r="BM9" s="26">
        <v>44.35</v>
      </c>
      <c r="BN9" s="24" t="s">
        <v>376</v>
      </c>
      <c r="BO9" s="26" t="s">
        <v>377</v>
      </c>
      <c r="BP9" s="26">
        <v>567.02</v>
      </c>
      <c r="BQ9" s="24"/>
      <c r="BR9" s="26"/>
      <c r="BS9" s="26"/>
      <c r="BV9" s="24" t="s">
        <v>321</v>
      </c>
      <c r="BW9" s="26"/>
      <c r="BX9" s="26">
        <v>284.46</v>
      </c>
      <c r="BY9" s="24" t="s">
        <v>422</v>
      </c>
      <c r="BZ9" s="26" t="s">
        <v>423</v>
      </c>
      <c r="CA9" s="26">
        <v>1192.96</v>
      </c>
      <c r="CB9" s="24" t="s">
        <v>445</v>
      </c>
      <c r="CC9" s="26" t="s">
        <v>446</v>
      </c>
      <c r="CD9" s="26">
        <v>74462.23</v>
      </c>
      <c r="CE9" s="24" t="s">
        <v>327</v>
      </c>
      <c r="CF9" s="26" t="s">
        <v>450</v>
      </c>
      <c r="CG9" s="26">
        <v>44.35</v>
      </c>
      <c r="CH9" s="23" t="s">
        <v>466</v>
      </c>
      <c r="CI9" s="23" t="s">
        <v>467</v>
      </c>
      <c r="CJ9" s="26">
        <v>1875.3</v>
      </c>
      <c r="CK9" s="23" t="s">
        <v>370</v>
      </c>
      <c r="CL9" s="23" t="s">
        <v>477</v>
      </c>
      <c r="CM9" s="26">
        <v>306.6</v>
      </c>
      <c r="CN9" s="23" t="s">
        <v>366</v>
      </c>
      <c r="CO9" s="23" t="s">
        <v>491</v>
      </c>
      <c r="CP9" s="26">
        <v>3182.31</v>
      </c>
      <c r="CQ9" s="23" t="s">
        <v>456</v>
      </c>
      <c r="CR9" s="26" t="s">
        <v>497</v>
      </c>
      <c r="CS9" s="28">
        <v>387.88</v>
      </c>
      <c r="CT9" s="23" t="s">
        <v>327</v>
      </c>
      <c r="CU9" s="26" t="s">
        <v>511</v>
      </c>
      <c r="CV9" s="28">
        <v>44.35</v>
      </c>
      <c r="CW9" s="23" t="s">
        <v>364</v>
      </c>
      <c r="CX9" s="26" t="s">
        <v>522</v>
      </c>
      <c r="CY9" s="28">
        <v>57.11</v>
      </c>
      <c r="CZ9" s="23" t="s">
        <v>527</v>
      </c>
      <c r="DA9" s="26" t="s">
        <v>528</v>
      </c>
      <c r="DB9" s="28">
        <v>405.7</v>
      </c>
      <c r="DC9" s="23" t="s">
        <v>259</v>
      </c>
      <c r="DD9" s="26" t="s">
        <v>537</v>
      </c>
      <c r="DE9" s="28">
        <v>946.7</v>
      </c>
      <c r="DH9" s="23" t="s">
        <v>379</v>
      </c>
      <c r="DI9" s="26" t="s">
        <v>546</v>
      </c>
      <c r="DJ9" s="28">
        <v>463.14</v>
      </c>
      <c r="DK9" s="23" t="s">
        <v>553</v>
      </c>
      <c r="DL9" s="26" t="s">
        <v>554</v>
      </c>
      <c r="DM9" s="28">
        <v>13787.55</v>
      </c>
      <c r="DN9" s="24" t="s">
        <v>529</v>
      </c>
      <c r="DO9" s="26" t="s">
        <v>562</v>
      </c>
      <c r="DP9" s="26">
        <v>150.82</v>
      </c>
      <c r="DQ9" s="24" t="s">
        <v>570</v>
      </c>
      <c r="DR9" s="26" t="s">
        <v>571</v>
      </c>
      <c r="DS9" s="26">
        <v>308.76</v>
      </c>
      <c r="DT9" s="24" t="s">
        <v>407</v>
      </c>
      <c r="DU9" s="26" t="s">
        <v>581</v>
      </c>
      <c r="DV9" s="26">
        <v>1192.45</v>
      </c>
      <c r="DW9" s="24" t="s">
        <v>589</v>
      </c>
      <c r="DX9" s="26" t="s">
        <v>590</v>
      </c>
      <c r="DY9" s="26">
        <v>393.46</v>
      </c>
      <c r="DZ9" s="24" t="s">
        <v>597</v>
      </c>
      <c r="EA9" s="26" t="s">
        <v>598</v>
      </c>
      <c r="EB9" s="26">
        <v>6000</v>
      </c>
      <c r="EC9" s="24" t="s">
        <v>601</v>
      </c>
      <c r="ED9" s="26" t="s">
        <v>602</v>
      </c>
      <c r="EE9" s="26">
        <v>150.82</v>
      </c>
      <c r="EF9" s="24" t="s">
        <v>621</v>
      </c>
      <c r="EG9" s="26" t="s">
        <v>622</v>
      </c>
      <c r="EH9" s="26">
        <v>166.25</v>
      </c>
      <c r="EI9" s="24" t="s">
        <v>623</v>
      </c>
      <c r="EJ9" s="26" t="s">
        <v>624</v>
      </c>
      <c r="EK9" s="26">
        <v>150.82</v>
      </c>
      <c r="EL9" s="24" t="s">
        <v>636</v>
      </c>
      <c r="EM9" s="26" t="s">
        <v>637</v>
      </c>
      <c r="EN9" s="26">
        <v>150.82</v>
      </c>
      <c r="EO9" s="24" t="s">
        <v>636</v>
      </c>
      <c r="EP9" s="26" t="s">
        <v>641</v>
      </c>
      <c r="EQ9" s="26">
        <v>150.82</v>
      </c>
      <c r="ER9" s="26"/>
      <c r="ES9" s="26"/>
      <c r="ET9" s="13" t="s">
        <v>488</v>
      </c>
      <c r="EU9" s="26"/>
      <c r="EV9" s="108">
        <v>18395.27</v>
      </c>
      <c r="EW9" s="13" t="s">
        <v>488</v>
      </c>
      <c r="EX9" s="26"/>
      <c r="EY9" s="108">
        <v>18395.27</v>
      </c>
      <c r="EZ9" s="13" t="s">
        <v>488</v>
      </c>
      <c r="FA9" s="26"/>
      <c r="FB9" s="108">
        <v>18395.27</v>
      </c>
      <c r="FC9" s="13" t="s">
        <v>488</v>
      </c>
      <c r="FD9" s="26"/>
      <c r="FE9" s="108">
        <v>18395.27</v>
      </c>
      <c r="FF9" s="13" t="s">
        <v>488</v>
      </c>
      <c r="FG9" s="26"/>
      <c r="FH9" s="108">
        <v>18395.27</v>
      </c>
      <c r="FI9" s="13" t="s">
        <v>488</v>
      </c>
      <c r="FJ9" s="26"/>
      <c r="FK9" s="108">
        <v>18395.27</v>
      </c>
      <c r="FL9" s="13" t="s">
        <v>488</v>
      </c>
      <c r="FM9" s="26"/>
      <c r="FN9" s="108">
        <v>18395.27</v>
      </c>
      <c r="FO9" s="13" t="s">
        <v>488</v>
      </c>
      <c r="FP9" s="26"/>
      <c r="FQ9" s="108">
        <v>18395.27</v>
      </c>
      <c r="FR9" s="13" t="s">
        <v>488</v>
      </c>
      <c r="FS9" s="26"/>
      <c r="FT9" s="108">
        <v>18395.27</v>
      </c>
      <c r="FU9" s="13" t="s">
        <v>488</v>
      </c>
      <c r="FV9" s="26"/>
      <c r="FW9" s="108">
        <v>18395.27</v>
      </c>
      <c r="FX9" s="13" t="s">
        <v>488</v>
      </c>
      <c r="FY9" s="26"/>
      <c r="FZ9" s="108">
        <v>18395.27</v>
      </c>
      <c r="GA9" s="13" t="s">
        <v>488</v>
      </c>
      <c r="GB9" s="26"/>
      <c r="GC9" s="108">
        <v>18395.27</v>
      </c>
      <c r="GD9" s="104"/>
      <c r="GE9" s="104"/>
      <c r="GF9" s="104"/>
      <c r="GG9" s="104"/>
      <c r="GH9" s="104"/>
      <c r="GI9" s="104"/>
      <c r="GJ9" s="104"/>
      <c r="GK9" s="104"/>
      <c r="GL9" s="104"/>
      <c r="GM9" s="104"/>
      <c r="GN9" s="104"/>
      <c r="GO9" s="104"/>
      <c r="GP9" s="104"/>
      <c r="GQ9" s="104"/>
      <c r="GR9" s="104"/>
      <c r="GS9" s="104"/>
      <c r="GT9" s="104"/>
      <c r="GU9" s="104"/>
      <c r="GV9" s="104"/>
      <c r="GW9" s="104"/>
      <c r="GX9" s="104"/>
      <c r="GY9" s="104"/>
      <c r="GZ9" s="104"/>
      <c r="HA9" s="104"/>
      <c r="HB9" s="104"/>
      <c r="HC9" s="104"/>
      <c r="HD9" s="104"/>
      <c r="HE9" s="104"/>
      <c r="HF9" s="104"/>
      <c r="HG9" s="104"/>
      <c r="HH9" s="104"/>
      <c r="HI9" s="104"/>
      <c r="HJ9" s="104"/>
      <c r="HK9" s="104"/>
      <c r="HL9" s="104"/>
      <c r="HM9" s="104"/>
      <c r="HN9" s="104"/>
      <c r="HO9" s="104"/>
    </row>
    <row r="10" spans="1:223" ht="19.5" customHeight="1">
      <c r="A10" s="16"/>
      <c r="B10" s="16"/>
      <c r="C10" s="29"/>
      <c r="D10" s="16"/>
      <c r="E10" s="29"/>
      <c r="F10" s="16"/>
      <c r="G10" s="29"/>
      <c r="H10" s="16"/>
      <c r="I10" s="29"/>
      <c r="J10" s="16"/>
      <c r="K10" s="29"/>
      <c r="L10" s="16"/>
      <c r="M10" s="29"/>
      <c r="N10" s="16"/>
      <c r="O10" s="29"/>
      <c r="P10" s="16"/>
      <c r="Q10" s="29"/>
      <c r="R10" s="16"/>
      <c r="S10" s="18">
        <f t="shared" si="0"/>
        <v>0</v>
      </c>
      <c r="T10" s="16" t="s">
        <v>47</v>
      </c>
      <c r="U10" s="17" t="s">
        <v>208</v>
      </c>
      <c r="V10" s="29">
        <v>1803.4</v>
      </c>
      <c r="W10" s="16" t="s">
        <v>80</v>
      </c>
      <c r="X10" s="26" t="s">
        <v>81</v>
      </c>
      <c r="Y10" s="27">
        <v>630.9</v>
      </c>
      <c r="Z10" s="24" t="s">
        <v>101</v>
      </c>
      <c r="AA10" s="26" t="s">
        <v>102</v>
      </c>
      <c r="AB10" s="27">
        <v>3911.78</v>
      </c>
      <c r="AC10" s="23" t="s">
        <v>126</v>
      </c>
      <c r="AD10" s="23" t="s">
        <v>127</v>
      </c>
      <c r="AE10" s="23">
        <v>655.25</v>
      </c>
      <c r="AF10" s="23"/>
      <c r="AG10" s="24" t="s">
        <v>168</v>
      </c>
      <c r="AH10" s="26" t="s">
        <v>169</v>
      </c>
      <c r="AI10" s="30">
        <f>4081.58/10</f>
        <v>408.158</v>
      </c>
      <c r="AJ10" s="23" t="s">
        <v>201</v>
      </c>
      <c r="AK10" s="23" t="s">
        <v>202</v>
      </c>
      <c r="AL10" s="23">
        <v>788.92</v>
      </c>
      <c r="AM10" s="23" t="s">
        <v>215</v>
      </c>
      <c r="AN10" s="23" t="s">
        <v>216</v>
      </c>
      <c r="AO10" s="23">
        <v>1743.86</v>
      </c>
      <c r="AP10" s="23" t="s">
        <v>228</v>
      </c>
      <c r="AQ10" s="23" t="s">
        <v>229</v>
      </c>
      <c r="AR10" s="23">
        <v>447.36</v>
      </c>
      <c r="AS10" s="23" t="s">
        <v>251</v>
      </c>
      <c r="AT10" s="23" t="s">
        <v>252</v>
      </c>
      <c r="AU10" s="23">
        <v>298.25</v>
      </c>
      <c r="AV10" s="23" t="s">
        <v>279</v>
      </c>
      <c r="AW10" s="23" t="s">
        <v>280</v>
      </c>
      <c r="AX10" s="23">
        <v>581.82</v>
      </c>
      <c r="AY10" s="23" t="s">
        <v>240</v>
      </c>
      <c r="AZ10" s="23" t="s">
        <v>309</v>
      </c>
      <c r="BA10" s="23">
        <v>180.46</v>
      </c>
      <c r="BB10" s="23" t="s">
        <v>294</v>
      </c>
      <c r="BC10" s="23" t="s">
        <v>295</v>
      </c>
      <c r="BD10" s="23">
        <v>123.5</v>
      </c>
      <c r="BE10" s="23" t="s">
        <v>330</v>
      </c>
      <c r="BF10" s="23" t="s">
        <v>331</v>
      </c>
      <c r="BG10" s="23">
        <v>56.21</v>
      </c>
      <c r="BH10" s="23" t="s">
        <v>339</v>
      </c>
      <c r="BI10" s="23" t="s">
        <v>340</v>
      </c>
      <c r="BJ10" s="23">
        <v>1738.2</v>
      </c>
      <c r="BK10" s="23" t="s">
        <v>349</v>
      </c>
      <c r="BL10" s="23" t="s">
        <v>369</v>
      </c>
      <c r="BM10" s="23">
        <v>4373.6</v>
      </c>
      <c r="BN10" s="23" t="s">
        <v>351</v>
      </c>
      <c r="BO10" s="21" t="s">
        <v>378</v>
      </c>
      <c r="BP10" s="22">
        <v>2129.32</v>
      </c>
      <c r="BQ10" s="23"/>
      <c r="BR10" s="23"/>
      <c r="BS10" s="23"/>
      <c r="BV10" s="23" t="s">
        <v>265</v>
      </c>
      <c r="BW10" s="21"/>
      <c r="BX10" s="22">
        <v>1599.34</v>
      </c>
      <c r="BY10" s="23" t="s">
        <v>265</v>
      </c>
      <c r="BZ10" s="21"/>
      <c r="CA10" s="22">
        <v>1599.34</v>
      </c>
      <c r="CB10" s="23" t="s">
        <v>265</v>
      </c>
      <c r="CC10" s="21"/>
      <c r="CD10" s="22">
        <v>1599.34</v>
      </c>
      <c r="CE10" s="23" t="s">
        <v>265</v>
      </c>
      <c r="CF10" s="21"/>
      <c r="CG10" s="22">
        <v>1599.34</v>
      </c>
      <c r="CH10" s="23" t="s">
        <v>265</v>
      </c>
      <c r="CI10" s="21"/>
      <c r="CJ10" s="22">
        <v>1599.34</v>
      </c>
      <c r="CK10" s="23" t="s">
        <v>265</v>
      </c>
      <c r="CL10" s="21"/>
      <c r="CM10" s="22">
        <v>1599.34</v>
      </c>
      <c r="CN10" s="23" t="s">
        <v>265</v>
      </c>
      <c r="CO10" s="21"/>
      <c r="CP10" s="22">
        <v>1599.34</v>
      </c>
      <c r="CQ10" s="23" t="s">
        <v>265</v>
      </c>
      <c r="CR10" s="21"/>
      <c r="CS10" s="22">
        <v>1599.34</v>
      </c>
      <c r="CT10" s="23" t="s">
        <v>265</v>
      </c>
      <c r="CU10" s="21"/>
      <c r="CV10" s="22">
        <v>1599.34</v>
      </c>
      <c r="CW10" s="23" t="s">
        <v>265</v>
      </c>
      <c r="CX10" s="21"/>
      <c r="CY10" s="22">
        <v>1599.34</v>
      </c>
      <c r="CZ10" s="23" t="s">
        <v>265</v>
      </c>
      <c r="DA10" s="21"/>
      <c r="DB10" s="22">
        <v>1599.34</v>
      </c>
      <c r="DC10" s="23" t="s">
        <v>265</v>
      </c>
      <c r="DD10" s="21"/>
      <c r="DE10" s="22">
        <v>1599.34</v>
      </c>
      <c r="DH10" s="23" t="s">
        <v>265</v>
      </c>
      <c r="DI10" s="21"/>
      <c r="DJ10" s="22">
        <v>948.21</v>
      </c>
      <c r="DK10" s="23" t="s">
        <v>265</v>
      </c>
      <c r="DL10" s="21"/>
      <c r="DM10" s="22">
        <v>948.21</v>
      </c>
      <c r="DN10" s="23" t="s">
        <v>513</v>
      </c>
      <c r="DO10" s="21" t="s">
        <v>563</v>
      </c>
      <c r="DP10" s="22">
        <v>958.48</v>
      </c>
      <c r="DQ10" s="23" t="s">
        <v>310</v>
      </c>
      <c r="DR10" s="21" t="s">
        <v>572</v>
      </c>
      <c r="DS10" s="22">
        <v>605.17</v>
      </c>
      <c r="DT10" s="23" t="s">
        <v>582</v>
      </c>
      <c r="DU10" s="21" t="s">
        <v>581</v>
      </c>
      <c r="DV10" s="22">
        <v>1696.87</v>
      </c>
      <c r="DW10" s="24" t="s">
        <v>240</v>
      </c>
      <c r="DX10" s="26" t="s">
        <v>591</v>
      </c>
      <c r="DY10" s="26">
        <v>205.33</v>
      </c>
      <c r="DZ10" s="24" t="s">
        <v>513</v>
      </c>
      <c r="EA10" s="26" t="s">
        <v>599</v>
      </c>
      <c r="EB10" s="26">
        <v>313.49</v>
      </c>
      <c r="EC10" s="24" t="s">
        <v>603</v>
      </c>
      <c r="ED10" s="26" t="s">
        <v>604</v>
      </c>
      <c r="EE10" s="26">
        <v>1357.38</v>
      </c>
      <c r="EF10" s="24"/>
      <c r="EG10" s="26"/>
      <c r="EH10" s="26"/>
      <c r="EI10" s="24" t="s">
        <v>625</v>
      </c>
      <c r="EJ10" s="26" t="s">
        <v>626</v>
      </c>
      <c r="EK10" s="26">
        <v>176.48</v>
      </c>
      <c r="EL10" s="24"/>
      <c r="EM10" s="26"/>
      <c r="EN10" s="26"/>
      <c r="EO10" s="24" t="s">
        <v>642</v>
      </c>
      <c r="EP10" s="26" t="s">
        <v>643</v>
      </c>
      <c r="EQ10" s="26">
        <v>644.1</v>
      </c>
      <c r="ER10" s="26"/>
      <c r="ES10" s="26"/>
      <c r="ET10" s="13" t="s">
        <v>489</v>
      </c>
      <c r="EU10" s="26"/>
      <c r="EV10" s="108">
        <v>5689.26</v>
      </c>
      <c r="EW10" s="13" t="s">
        <v>489</v>
      </c>
      <c r="EX10" s="26"/>
      <c r="EY10" s="108">
        <v>5689.26</v>
      </c>
      <c r="EZ10" s="13" t="s">
        <v>489</v>
      </c>
      <c r="FA10" s="26"/>
      <c r="FB10" s="108">
        <v>5689.26</v>
      </c>
      <c r="FC10" s="13" t="s">
        <v>489</v>
      </c>
      <c r="FD10" s="26"/>
      <c r="FE10" s="108">
        <v>5689.26</v>
      </c>
      <c r="FF10" s="13" t="s">
        <v>489</v>
      </c>
      <c r="FG10" s="26"/>
      <c r="FH10" s="108">
        <v>5689.26</v>
      </c>
      <c r="FI10" s="13" t="s">
        <v>489</v>
      </c>
      <c r="FJ10" s="26"/>
      <c r="FK10" s="108">
        <v>5689.26</v>
      </c>
      <c r="FL10" s="13" t="s">
        <v>489</v>
      </c>
      <c r="FM10" s="26"/>
      <c r="FN10" s="108">
        <v>5689.26</v>
      </c>
      <c r="FO10" s="13" t="s">
        <v>489</v>
      </c>
      <c r="FP10" s="26"/>
      <c r="FQ10" s="108">
        <v>5689.26</v>
      </c>
      <c r="FR10" s="13" t="s">
        <v>489</v>
      </c>
      <c r="FS10" s="26"/>
      <c r="FT10" s="108">
        <v>5689.26</v>
      </c>
      <c r="FU10" s="13" t="s">
        <v>489</v>
      </c>
      <c r="FV10" s="26"/>
      <c r="FW10" s="108">
        <v>5689.26</v>
      </c>
      <c r="FX10" s="13" t="s">
        <v>489</v>
      </c>
      <c r="FY10" s="26"/>
      <c r="FZ10" s="108">
        <v>5689.26</v>
      </c>
      <c r="GA10" s="13" t="s">
        <v>489</v>
      </c>
      <c r="GB10" s="26"/>
      <c r="GC10" s="108">
        <v>5689.26</v>
      </c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B10" s="104"/>
      <c r="HC10" s="104"/>
      <c r="HD10" s="104"/>
      <c r="HE10" s="104"/>
      <c r="HF10" s="104"/>
      <c r="HG10" s="104"/>
      <c r="HH10" s="104"/>
      <c r="HI10" s="104"/>
      <c r="HJ10" s="104"/>
      <c r="HK10" s="104"/>
      <c r="HL10" s="104"/>
      <c r="HM10" s="104"/>
      <c r="HN10" s="104"/>
      <c r="HO10" s="104"/>
    </row>
    <row r="11" spans="1:223" ht="29.25" customHeight="1">
      <c r="A11" s="16"/>
      <c r="B11" s="16" t="s">
        <v>17</v>
      </c>
      <c r="C11" s="17">
        <v>94.92</v>
      </c>
      <c r="D11" s="16" t="s">
        <v>17</v>
      </c>
      <c r="E11" s="17">
        <v>94.92</v>
      </c>
      <c r="F11" s="16" t="s">
        <v>17</v>
      </c>
      <c r="G11" s="17">
        <v>94.92</v>
      </c>
      <c r="H11" s="16" t="s">
        <v>17</v>
      </c>
      <c r="I11" s="17">
        <v>94.92</v>
      </c>
      <c r="J11" s="16" t="s">
        <v>17</v>
      </c>
      <c r="K11" s="17">
        <v>94.92</v>
      </c>
      <c r="L11" s="16" t="s">
        <v>17</v>
      </c>
      <c r="M11" s="17">
        <v>94.92</v>
      </c>
      <c r="N11" s="16" t="s">
        <v>17</v>
      </c>
      <c r="O11" s="17">
        <v>94.92</v>
      </c>
      <c r="P11" s="16" t="s">
        <v>17</v>
      </c>
      <c r="Q11" s="17">
        <v>94.92</v>
      </c>
      <c r="R11" s="16" t="s">
        <v>17</v>
      </c>
      <c r="S11" s="18">
        <f t="shared" si="0"/>
        <v>759.3599999999999</v>
      </c>
      <c r="T11" s="16" t="s">
        <v>15</v>
      </c>
      <c r="U11" s="17" t="s">
        <v>208</v>
      </c>
      <c r="V11" s="29">
        <v>94.92</v>
      </c>
      <c r="W11" s="16" t="s">
        <v>82</v>
      </c>
      <c r="X11" s="26" t="s">
        <v>83</v>
      </c>
      <c r="Y11" s="27">
        <v>335.05</v>
      </c>
      <c r="Z11" s="24" t="s">
        <v>103</v>
      </c>
      <c r="AA11" s="26" t="s">
        <v>104</v>
      </c>
      <c r="AB11" s="27">
        <v>387.26</v>
      </c>
      <c r="AC11" s="24" t="s">
        <v>128</v>
      </c>
      <c r="AD11" s="26" t="s">
        <v>129</v>
      </c>
      <c r="AE11" s="27">
        <v>14920.47</v>
      </c>
      <c r="AF11" s="27"/>
      <c r="AG11" s="23" t="s">
        <v>170</v>
      </c>
      <c r="AH11" s="23" t="s">
        <v>171</v>
      </c>
      <c r="AI11" s="28">
        <v>2535.71</v>
      </c>
      <c r="AJ11" s="23" t="s">
        <v>203</v>
      </c>
      <c r="AK11" s="23" t="s">
        <v>204</v>
      </c>
      <c r="AL11" s="28">
        <v>298.25</v>
      </c>
      <c r="AM11" s="23" t="s">
        <v>217</v>
      </c>
      <c r="AN11" s="23" t="s">
        <v>218</v>
      </c>
      <c r="AO11" s="28">
        <v>15626.08</v>
      </c>
      <c r="AP11" s="23" t="s">
        <v>230</v>
      </c>
      <c r="AQ11" s="23" t="s">
        <v>231</v>
      </c>
      <c r="AR11" s="28">
        <v>2531.21</v>
      </c>
      <c r="AS11" s="23" t="s">
        <v>253</v>
      </c>
      <c r="AT11" s="23" t="s">
        <v>254</v>
      </c>
      <c r="AU11" s="28">
        <v>149.12</v>
      </c>
      <c r="AV11" s="23" t="s">
        <v>281</v>
      </c>
      <c r="AW11" s="23" t="s">
        <v>282</v>
      </c>
      <c r="AX11" s="28">
        <v>1953.9</v>
      </c>
      <c r="AY11" s="23" t="s">
        <v>310</v>
      </c>
      <c r="AZ11" s="23" t="s">
        <v>311</v>
      </c>
      <c r="BA11" s="23">
        <v>360.93</v>
      </c>
      <c r="BB11" s="23" t="s">
        <v>296</v>
      </c>
      <c r="BC11" s="23" t="s">
        <v>297</v>
      </c>
      <c r="BD11" s="23">
        <v>141.3</v>
      </c>
      <c r="BE11" s="23" t="s">
        <v>302</v>
      </c>
      <c r="BF11" s="23" t="s">
        <v>334</v>
      </c>
      <c r="BG11" s="23">
        <v>193.94</v>
      </c>
      <c r="BH11" s="23" t="s">
        <v>224</v>
      </c>
      <c r="BI11" s="23" t="s">
        <v>341</v>
      </c>
      <c r="BJ11" s="23">
        <v>261.98</v>
      </c>
      <c r="BK11" s="23" t="s">
        <v>370</v>
      </c>
      <c r="BL11" s="23" t="s">
        <v>369</v>
      </c>
      <c r="BM11" s="23">
        <v>306.6</v>
      </c>
      <c r="BN11" s="24" t="s">
        <v>379</v>
      </c>
      <c r="BO11" s="26" t="s">
        <v>378</v>
      </c>
      <c r="BP11" s="26">
        <v>193.94</v>
      </c>
      <c r="BQ11" s="23"/>
      <c r="BR11" s="23"/>
      <c r="BS11" s="23"/>
      <c r="BV11" s="23" t="s">
        <v>412</v>
      </c>
      <c r="BW11" s="23" t="s">
        <v>411</v>
      </c>
      <c r="BX11" s="26">
        <v>164</v>
      </c>
      <c r="BY11" s="23" t="s">
        <v>424</v>
      </c>
      <c r="BZ11" s="23" t="s">
        <v>425</v>
      </c>
      <c r="CA11" s="26">
        <v>347.17</v>
      </c>
      <c r="CB11" s="23" t="s">
        <v>447</v>
      </c>
      <c r="CC11" s="23" t="s">
        <v>448</v>
      </c>
      <c r="CD11" s="26">
        <v>180.46</v>
      </c>
      <c r="CE11" s="23" t="s">
        <v>451</v>
      </c>
      <c r="CF11" s="23" t="s">
        <v>450</v>
      </c>
      <c r="CG11" s="26">
        <v>869.1</v>
      </c>
      <c r="CH11" s="23" t="s">
        <v>468</v>
      </c>
      <c r="CI11" s="26" t="s">
        <v>469</v>
      </c>
      <c r="CJ11" s="28">
        <v>531.95</v>
      </c>
      <c r="CK11" s="23" t="s">
        <v>327</v>
      </c>
      <c r="CL11" s="26" t="s">
        <v>478</v>
      </c>
      <c r="CM11" s="28">
        <v>44.35</v>
      </c>
      <c r="CN11" s="23" t="s">
        <v>492</v>
      </c>
      <c r="CO11" s="26" t="s">
        <v>493</v>
      </c>
      <c r="CP11" s="28">
        <v>611.74</v>
      </c>
      <c r="CQ11" s="24" t="s">
        <v>456</v>
      </c>
      <c r="CR11" s="26" t="s">
        <v>498</v>
      </c>
      <c r="CS11" s="26">
        <v>193.94</v>
      </c>
      <c r="CT11" s="23" t="s">
        <v>513</v>
      </c>
      <c r="CU11" s="26" t="s">
        <v>512</v>
      </c>
      <c r="CV11" s="28">
        <v>464.98</v>
      </c>
      <c r="CW11" s="23" t="s">
        <v>458</v>
      </c>
      <c r="CX11" s="26" t="s">
        <v>523</v>
      </c>
      <c r="CY11" s="28">
        <v>546.1</v>
      </c>
      <c r="CZ11" s="23" t="s">
        <v>529</v>
      </c>
      <c r="DA11" s="26" t="s">
        <v>528</v>
      </c>
      <c r="DB11" s="28">
        <v>44.35</v>
      </c>
      <c r="DC11" s="23" t="s">
        <v>238</v>
      </c>
      <c r="DD11" s="26" t="s">
        <v>538</v>
      </c>
      <c r="DE11" s="28">
        <v>193.94</v>
      </c>
      <c r="DH11" s="23" t="s">
        <v>547</v>
      </c>
      <c r="DI11" s="26" t="s">
        <v>546</v>
      </c>
      <c r="DJ11" s="28">
        <v>2300.04</v>
      </c>
      <c r="DK11" s="23" t="s">
        <v>555</v>
      </c>
      <c r="DL11" s="26" t="s">
        <v>554</v>
      </c>
      <c r="DM11" s="28">
        <v>2626.2</v>
      </c>
      <c r="DN11" s="23" t="s">
        <v>564</v>
      </c>
      <c r="DO11" s="26" t="s">
        <v>563</v>
      </c>
      <c r="DP11" s="28">
        <v>2413.12</v>
      </c>
      <c r="DQ11" s="23" t="s">
        <v>573</v>
      </c>
      <c r="DR11" s="26" t="s">
        <v>574</v>
      </c>
      <c r="DS11" s="28">
        <v>8360.17</v>
      </c>
      <c r="DT11" s="24" t="s">
        <v>583</v>
      </c>
      <c r="DU11" s="26" t="s">
        <v>581</v>
      </c>
      <c r="DV11" s="26">
        <v>5613.42</v>
      </c>
      <c r="DW11" s="24" t="s">
        <v>592</v>
      </c>
      <c r="DX11" s="26" t="s">
        <v>593</v>
      </c>
      <c r="DY11" s="26">
        <v>3591.45</v>
      </c>
      <c r="DZ11" s="24"/>
      <c r="EA11" s="26"/>
      <c r="EB11" s="26"/>
      <c r="EC11" s="24" t="s">
        <v>605</v>
      </c>
      <c r="ED11" s="26" t="s">
        <v>606</v>
      </c>
      <c r="EE11" s="26">
        <v>205.33</v>
      </c>
      <c r="EF11" s="24"/>
      <c r="EG11" s="26"/>
      <c r="EH11" s="26"/>
      <c r="EI11" s="24" t="s">
        <v>623</v>
      </c>
      <c r="EJ11" s="26" t="s">
        <v>627</v>
      </c>
      <c r="EK11" s="26">
        <v>150.82</v>
      </c>
      <c r="EL11" s="24"/>
      <c r="EM11" s="26"/>
      <c r="EN11" s="26"/>
      <c r="EO11" s="24"/>
      <c r="EP11" s="26"/>
      <c r="EQ11" s="26"/>
      <c r="ER11" s="26"/>
      <c r="ES11" s="26"/>
      <c r="ET11" s="13" t="s">
        <v>659</v>
      </c>
      <c r="EU11" s="26"/>
      <c r="EV11" s="108">
        <v>135.03</v>
      </c>
      <c r="EW11" s="13" t="s">
        <v>659</v>
      </c>
      <c r="EX11" s="26"/>
      <c r="EY11" s="108">
        <v>135.03</v>
      </c>
      <c r="EZ11" s="13" t="s">
        <v>659</v>
      </c>
      <c r="FA11" s="26"/>
      <c r="FB11" s="108">
        <v>135.03</v>
      </c>
      <c r="FC11" s="13" t="s">
        <v>659</v>
      </c>
      <c r="FD11" s="26"/>
      <c r="FE11" s="108">
        <v>135.03</v>
      </c>
      <c r="FF11" s="13" t="s">
        <v>659</v>
      </c>
      <c r="FG11" s="26"/>
      <c r="FH11" s="108">
        <v>135.03</v>
      </c>
      <c r="FI11" s="13" t="s">
        <v>659</v>
      </c>
      <c r="FJ11" s="26"/>
      <c r="FK11" s="108">
        <v>135.03</v>
      </c>
      <c r="FL11" s="13" t="s">
        <v>659</v>
      </c>
      <c r="FM11" s="26"/>
      <c r="FN11" s="108">
        <v>135.03</v>
      </c>
      <c r="FO11" s="13" t="s">
        <v>659</v>
      </c>
      <c r="FP11" s="26"/>
      <c r="FQ11" s="108">
        <v>135.03</v>
      </c>
      <c r="FR11" s="13" t="s">
        <v>659</v>
      </c>
      <c r="FS11" s="26"/>
      <c r="FT11" s="108">
        <v>135.03</v>
      </c>
      <c r="FU11" s="13" t="s">
        <v>659</v>
      </c>
      <c r="FV11" s="26"/>
      <c r="FW11" s="108">
        <v>135.03</v>
      </c>
      <c r="FX11" s="13" t="s">
        <v>659</v>
      </c>
      <c r="FY11" s="26"/>
      <c r="FZ11" s="108">
        <v>135.03</v>
      </c>
      <c r="GA11" s="13" t="s">
        <v>659</v>
      </c>
      <c r="GB11" s="26"/>
      <c r="GC11" s="108">
        <v>135.03</v>
      </c>
      <c r="GD11" s="104"/>
      <c r="GE11" s="104"/>
      <c r="GF11" s="104"/>
      <c r="GG11" s="104"/>
      <c r="GH11" s="104"/>
      <c r="GI11" s="104"/>
      <c r="GJ11" s="104"/>
      <c r="GK11" s="104"/>
      <c r="GL11" s="104"/>
      <c r="GM11" s="104"/>
      <c r="GN11" s="104"/>
      <c r="GO11" s="104"/>
      <c r="GP11" s="104"/>
      <c r="GQ11" s="104"/>
      <c r="GR11" s="104"/>
      <c r="GS11" s="104"/>
      <c r="GT11" s="104"/>
      <c r="GU11" s="104"/>
      <c r="GV11" s="104"/>
      <c r="GW11" s="104"/>
      <c r="GX11" s="104"/>
      <c r="GY11" s="104"/>
      <c r="GZ11" s="104"/>
      <c r="HA11" s="104"/>
      <c r="HB11" s="104"/>
      <c r="HC11" s="104"/>
      <c r="HD11" s="104"/>
      <c r="HE11" s="104"/>
      <c r="HF11" s="104"/>
      <c r="HG11" s="104"/>
      <c r="HH11" s="104"/>
      <c r="HI11" s="104"/>
      <c r="HJ11" s="104"/>
      <c r="HK11" s="104"/>
      <c r="HL11" s="104"/>
      <c r="HM11" s="104"/>
      <c r="HN11" s="104"/>
      <c r="HO11" s="104"/>
    </row>
    <row r="12" spans="1:223" ht="23.25" customHeight="1">
      <c r="A12" s="16"/>
      <c r="B12" s="16" t="s">
        <v>17</v>
      </c>
      <c r="C12" s="17">
        <v>284.75</v>
      </c>
      <c r="D12" s="16" t="s">
        <v>17</v>
      </c>
      <c r="E12" s="17">
        <v>284.75</v>
      </c>
      <c r="F12" s="16" t="s">
        <v>17</v>
      </c>
      <c r="G12" s="17">
        <v>284.75</v>
      </c>
      <c r="H12" s="16" t="s">
        <v>17</v>
      </c>
      <c r="I12" s="17">
        <v>284.75</v>
      </c>
      <c r="J12" s="16" t="s">
        <v>17</v>
      </c>
      <c r="K12" s="17">
        <v>284.75</v>
      </c>
      <c r="L12" s="16" t="s">
        <v>17</v>
      </c>
      <c r="M12" s="17">
        <v>284.75</v>
      </c>
      <c r="N12" s="16" t="s">
        <v>17</v>
      </c>
      <c r="O12" s="17">
        <v>284.75</v>
      </c>
      <c r="P12" s="16" t="s">
        <v>17</v>
      </c>
      <c r="Q12" s="17">
        <v>284.75</v>
      </c>
      <c r="R12" s="16" t="s">
        <v>17</v>
      </c>
      <c r="S12" s="18">
        <f t="shared" si="0"/>
        <v>2278</v>
      </c>
      <c r="T12" s="16" t="s">
        <v>16</v>
      </c>
      <c r="U12" s="17" t="s">
        <v>208</v>
      </c>
      <c r="V12" s="29">
        <v>284.75</v>
      </c>
      <c r="W12" s="16" t="s">
        <v>84</v>
      </c>
      <c r="X12" s="26" t="s">
        <v>85</v>
      </c>
      <c r="Y12" s="27">
        <v>335.05</v>
      </c>
      <c r="Z12" s="24" t="s">
        <v>106</v>
      </c>
      <c r="AA12" s="26" t="s">
        <v>105</v>
      </c>
      <c r="AB12" s="27">
        <v>25611.22</v>
      </c>
      <c r="AC12" s="24" t="s">
        <v>82</v>
      </c>
      <c r="AD12" s="26" t="s">
        <v>130</v>
      </c>
      <c r="AE12" s="27">
        <v>74.56</v>
      </c>
      <c r="AF12" s="27"/>
      <c r="AG12" s="23" t="s">
        <v>172</v>
      </c>
      <c r="AH12" s="23" t="s">
        <v>173</v>
      </c>
      <c r="AI12" s="28">
        <f>2948.63/9</f>
        <v>327.6255555555556</v>
      </c>
      <c r="AJ12" s="24" t="s">
        <v>394</v>
      </c>
      <c r="AK12" s="26" t="s">
        <v>395</v>
      </c>
      <c r="AL12" s="28">
        <v>19139.13</v>
      </c>
      <c r="AM12" s="24" t="s">
        <v>219</v>
      </c>
      <c r="AN12" s="26" t="s">
        <v>220</v>
      </c>
      <c r="AO12" s="30">
        <v>700.9</v>
      </c>
      <c r="AP12" s="24" t="s">
        <v>232</v>
      </c>
      <c r="AQ12" s="26" t="s">
        <v>233</v>
      </c>
      <c r="AR12" s="30">
        <v>82.48</v>
      </c>
      <c r="AS12" s="24" t="s">
        <v>255</v>
      </c>
      <c r="AT12" s="26" t="s">
        <v>256</v>
      </c>
      <c r="AU12" s="30">
        <v>82.48</v>
      </c>
      <c r="AV12" s="24" t="s">
        <v>283</v>
      </c>
      <c r="AW12" s="26" t="s">
        <v>284</v>
      </c>
      <c r="AX12" s="30">
        <v>1933.9</v>
      </c>
      <c r="AY12" s="24" t="s">
        <v>287</v>
      </c>
      <c r="AZ12" s="26" t="s">
        <v>312</v>
      </c>
      <c r="BA12" s="26">
        <v>45.12</v>
      </c>
      <c r="BB12" s="22" t="s">
        <v>298</v>
      </c>
      <c r="BC12" s="23" t="s">
        <v>297</v>
      </c>
      <c r="BD12" s="26">
        <v>2162.59</v>
      </c>
      <c r="BE12" s="22" t="s">
        <v>224</v>
      </c>
      <c r="BF12" s="23" t="s">
        <v>335</v>
      </c>
      <c r="BG12" s="26">
        <v>523.96</v>
      </c>
      <c r="BH12" s="22" t="s">
        <v>342</v>
      </c>
      <c r="BI12" s="23" t="s">
        <v>341</v>
      </c>
      <c r="BJ12" s="26">
        <v>90.23</v>
      </c>
      <c r="BK12" s="23" t="s">
        <v>361</v>
      </c>
      <c r="BL12" s="23" t="s">
        <v>369</v>
      </c>
      <c r="BM12" s="23">
        <v>96.97</v>
      </c>
      <c r="BN12" s="23" t="s">
        <v>380</v>
      </c>
      <c r="BO12" s="23" t="s">
        <v>381</v>
      </c>
      <c r="BP12" s="23">
        <v>620.14</v>
      </c>
      <c r="BQ12" s="22"/>
      <c r="BR12" s="23"/>
      <c r="BS12" s="26"/>
      <c r="BV12" s="13" t="s">
        <v>410</v>
      </c>
      <c r="BW12" s="26" t="s">
        <v>411</v>
      </c>
      <c r="BX12" s="28">
        <v>132.4</v>
      </c>
      <c r="BY12" s="24" t="s">
        <v>240</v>
      </c>
      <c r="BZ12" s="26" t="s">
        <v>426</v>
      </c>
      <c r="CA12" s="26">
        <v>180.43</v>
      </c>
      <c r="CB12" s="24" t="s">
        <v>321</v>
      </c>
      <c r="CC12" s="26"/>
      <c r="CD12" s="26">
        <v>284.46</v>
      </c>
      <c r="CE12" s="24" t="s">
        <v>397</v>
      </c>
      <c r="CF12" s="26" t="s">
        <v>452</v>
      </c>
      <c r="CG12" s="26">
        <v>222.82</v>
      </c>
      <c r="CH12" s="24" t="s">
        <v>397</v>
      </c>
      <c r="CI12" s="26" t="s">
        <v>452</v>
      </c>
      <c r="CJ12" s="26">
        <v>222.82</v>
      </c>
      <c r="CK12" s="24" t="s">
        <v>351</v>
      </c>
      <c r="CL12" s="26" t="s">
        <v>479</v>
      </c>
      <c r="CM12" s="26">
        <v>2129.32</v>
      </c>
      <c r="CN12" s="24" t="s">
        <v>361</v>
      </c>
      <c r="CO12" s="26" t="s">
        <v>494</v>
      </c>
      <c r="CP12" s="26">
        <v>90.23</v>
      </c>
      <c r="CQ12" s="23" t="s">
        <v>456</v>
      </c>
      <c r="CR12" s="26" t="s">
        <v>499</v>
      </c>
      <c r="CS12" s="28">
        <v>387.88</v>
      </c>
      <c r="CT12" s="23" t="s">
        <v>514</v>
      </c>
      <c r="CU12" s="26" t="s">
        <v>515</v>
      </c>
      <c r="CV12" s="28">
        <v>40749.76</v>
      </c>
      <c r="CW12" s="23" t="s">
        <v>456</v>
      </c>
      <c r="CX12" s="26" t="s">
        <v>524</v>
      </c>
      <c r="CY12" s="28">
        <v>387.88</v>
      </c>
      <c r="CZ12" s="23" t="s">
        <v>513</v>
      </c>
      <c r="DA12" s="26" t="s">
        <v>530</v>
      </c>
      <c r="DB12" s="28">
        <v>464.98</v>
      </c>
      <c r="DC12" s="23" t="s">
        <v>373</v>
      </c>
      <c r="DD12" s="26" t="s">
        <v>539</v>
      </c>
      <c r="DE12" s="28">
        <v>114.22</v>
      </c>
      <c r="DH12" s="24" t="s">
        <v>548</v>
      </c>
      <c r="DI12" s="26" t="s">
        <v>549</v>
      </c>
      <c r="DJ12" s="26">
        <v>1192.45</v>
      </c>
      <c r="DK12" s="24" t="s">
        <v>556</v>
      </c>
      <c r="DL12" s="26" t="s">
        <v>554</v>
      </c>
      <c r="DM12" s="26">
        <v>458.84</v>
      </c>
      <c r="DN12" s="23" t="s">
        <v>564</v>
      </c>
      <c r="DO12" s="26" t="s">
        <v>563</v>
      </c>
      <c r="DP12" s="26">
        <v>11085.27</v>
      </c>
      <c r="DQ12" s="23" t="s">
        <v>575</v>
      </c>
      <c r="DR12" s="26" t="s">
        <v>576</v>
      </c>
      <c r="DS12" s="26">
        <v>11091</v>
      </c>
      <c r="DT12" s="24" t="s">
        <v>529</v>
      </c>
      <c r="DU12" s="26" t="s">
        <v>584</v>
      </c>
      <c r="DV12" s="26">
        <v>150.82</v>
      </c>
      <c r="DW12" s="24" t="s">
        <v>594</v>
      </c>
      <c r="DX12" s="26" t="s">
        <v>595</v>
      </c>
      <c r="DY12" s="26">
        <v>30567.41</v>
      </c>
      <c r="DZ12" s="24"/>
      <c r="EA12" s="26"/>
      <c r="EB12" s="26"/>
      <c r="EC12" s="24" t="s">
        <v>605</v>
      </c>
      <c r="ED12" s="26" t="s">
        <v>607</v>
      </c>
      <c r="EE12" s="26">
        <v>205.33</v>
      </c>
      <c r="EF12" s="24"/>
      <c r="EG12" s="26"/>
      <c r="EH12" s="26"/>
      <c r="EI12" s="24" t="s">
        <v>621</v>
      </c>
      <c r="EJ12" s="26" t="s">
        <v>629</v>
      </c>
      <c r="EK12" s="26">
        <v>166.25</v>
      </c>
      <c r="EL12" s="24"/>
      <c r="EM12" s="26"/>
      <c r="EN12" s="26"/>
      <c r="EO12" s="24"/>
      <c r="EP12" s="26"/>
      <c r="EQ12" s="26"/>
      <c r="ER12" s="26"/>
      <c r="ES12" s="26"/>
      <c r="ET12" s="62" t="s">
        <v>660</v>
      </c>
      <c r="EU12" s="26"/>
      <c r="EV12" s="108">
        <v>135.03</v>
      </c>
      <c r="EW12" s="62" t="s">
        <v>660</v>
      </c>
      <c r="EX12" s="26"/>
      <c r="EY12" s="108">
        <v>135.03</v>
      </c>
      <c r="EZ12" s="62" t="s">
        <v>660</v>
      </c>
      <c r="FA12" s="26"/>
      <c r="FB12" s="108">
        <v>135.03</v>
      </c>
      <c r="FC12" s="62" t="s">
        <v>660</v>
      </c>
      <c r="FD12" s="26"/>
      <c r="FE12" s="108">
        <v>135.03</v>
      </c>
      <c r="FF12" s="62" t="s">
        <v>660</v>
      </c>
      <c r="FG12" s="26"/>
      <c r="FH12" s="108">
        <v>135.03</v>
      </c>
      <c r="FI12" s="62" t="s">
        <v>660</v>
      </c>
      <c r="FJ12" s="26"/>
      <c r="FK12" s="108">
        <v>135.03</v>
      </c>
      <c r="FL12" s="62" t="s">
        <v>660</v>
      </c>
      <c r="FM12" s="26"/>
      <c r="FN12" s="108">
        <v>135.03</v>
      </c>
      <c r="FO12" s="62" t="s">
        <v>660</v>
      </c>
      <c r="FP12" s="26"/>
      <c r="FQ12" s="108">
        <v>135.03</v>
      </c>
      <c r="FR12" s="62" t="s">
        <v>660</v>
      </c>
      <c r="FS12" s="26"/>
      <c r="FT12" s="108">
        <v>135.03</v>
      </c>
      <c r="FU12" s="62" t="s">
        <v>660</v>
      </c>
      <c r="FV12" s="26"/>
      <c r="FW12" s="108">
        <v>135.03</v>
      </c>
      <c r="FX12" s="62" t="s">
        <v>660</v>
      </c>
      <c r="FY12" s="26"/>
      <c r="FZ12" s="108">
        <v>135.03</v>
      </c>
      <c r="GA12" s="62" t="s">
        <v>660</v>
      </c>
      <c r="GB12" s="26"/>
      <c r="GC12" s="108">
        <v>135.03</v>
      </c>
      <c r="GD12" s="104"/>
      <c r="GE12" s="104"/>
      <c r="GF12" s="104"/>
      <c r="GG12" s="104"/>
      <c r="GH12" s="104"/>
      <c r="GI12" s="104"/>
      <c r="GJ12" s="104"/>
      <c r="GK12" s="104"/>
      <c r="GL12" s="104"/>
      <c r="GM12" s="104"/>
      <c r="GN12" s="104"/>
      <c r="GO12" s="104"/>
      <c r="GP12" s="104"/>
      <c r="GQ12" s="104"/>
      <c r="GR12" s="104"/>
      <c r="GS12" s="104"/>
      <c r="GT12" s="104"/>
      <c r="GU12" s="104"/>
      <c r="GV12" s="104"/>
      <c r="GW12" s="104"/>
      <c r="GX12" s="104"/>
      <c r="GY12" s="104"/>
      <c r="GZ12" s="104"/>
      <c r="HA12" s="104"/>
      <c r="HB12" s="104"/>
      <c r="HC12" s="104"/>
      <c r="HD12" s="104"/>
      <c r="HE12" s="104"/>
      <c r="HF12" s="104"/>
      <c r="HG12" s="104"/>
      <c r="HH12" s="104"/>
      <c r="HI12" s="104"/>
      <c r="HJ12" s="104"/>
      <c r="HK12" s="104"/>
      <c r="HL12" s="104"/>
      <c r="HM12" s="104"/>
      <c r="HN12" s="104"/>
      <c r="HO12" s="104"/>
    </row>
    <row r="13" spans="1:223" ht="30.75" customHeight="1">
      <c r="A13" s="16"/>
      <c r="B13" s="16" t="s">
        <v>17</v>
      </c>
      <c r="C13" s="17">
        <v>94.92</v>
      </c>
      <c r="D13" s="16" t="s">
        <v>17</v>
      </c>
      <c r="E13" s="17">
        <v>94.92</v>
      </c>
      <c r="F13" s="16" t="s">
        <v>17</v>
      </c>
      <c r="G13" s="17">
        <v>94.92</v>
      </c>
      <c r="H13" s="16" t="s">
        <v>17</v>
      </c>
      <c r="I13" s="17">
        <v>94.92</v>
      </c>
      <c r="J13" s="16" t="s">
        <v>17</v>
      </c>
      <c r="K13" s="17">
        <v>94.92</v>
      </c>
      <c r="L13" s="16" t="s">
        <v>17</v>
      </c>
      <c r="M13" s="17">
        <v>94.92</v>
      </c>
      <c r="N13" s="16" t="s">
        <v>17</v>
      </c>
      <c r="O13" s="17">
        <v>94.92</v>
      </c>
      <c r="P13" s="16" t="s">
        <v>17</v>
      </c>
      <c r="Q13" s="17">
        <v>94.92</v>
      </c>
      <c r="R13" s="16" t="s">
        <v>17</v>
      </c>
      <c r="S13" s="18">
        <f t="shared" si="0"/>
        <v>759.3599999999999</v>
      </c>
      <c r="T13" s="16" t="s">
        <v>9</v>
      </c>
      <c r="U13" s="17" t="s">
        <v>208</v>
      </c>
      <c r="V13" s="29">
        <v>94.92</v>
      </c>
      <c r="W13" s="16" t="s">
        <v>86</v>
      </c>
      <c r="X13" s="26" t="s">
        <v>87</v>
      </c>
      <c r="Y13" s="27">
        <v>5371.11</v>
      </c>
      <c r="Z13" s="24" t="s">
        <v>108</v>
      </c>
      <c r="AA13" s="26" t="s">
        <v>107</v>
      </c>
      <c r="AB13" s="27">
        <v>898.98</v>
      </c>
      <c r="AC13" s="24" t="s">
        <v>131</v>
      </c>
      <c r="AD13" s="26" t="s">
        <v>132</v>
      </c>
      <c r="AE13" s="27">
        <f>1478.81/2</f>
        <v>739.405</v>
      </c>
      <c r="AF13" s="27"/>
      <c r="AG13" s="24" t="s">
        <v>82</v>
      </c>
      <c r="AH13" s="26" t="s">
        <v>174</v>
      </c>
      <c r="AI13" s="27">
        <v>149.12</v>
      </c>
      <c r="AJ13" s="13" t="s">
        <v>3</v>
      </c>
      <c r="AK13" s="26"/>
      <c r="AL13" s="28">
        <v>15281.48</v>
      </c>
      <c r="AM13" s="24" t="s">
        <v>221</v>
      </c>
      <c r="AN13" s="26" t="s">
        <v>222</v>
      </c>
      <c r="AO13" s="27">
        <v>1274.59</v>
      </c>
      <c r="AP13" s="24" t="s">
        <v>234</v>
      </c>
      <c r="AQ13" s="26" t="s">
        <v>235</v>
      </c>
      <c r="AR13" s="27">
        <v>2441.41</v>
      </c>
      <c r="AS13" s="24" t="s">
        <v>257</v>
      </c>
      <c r="AT13" s="26" t="s">
        <v>258</v>
      </c>
      <c r="AU13" s="26">
        <v>149.12</v>
      </c>
      <c r="AV13" s="24" t="s">
        <v>285</v>
      </c>
      <c r="AW13" s="26" t="s">
        <v>286</v>
      </c>
      <c r="AX13" s="26">
        <v>1439.63</v>
      </c>
      <c r="AY13" s="24" t="s">
        <v>287</v>
      </c>
      <c r="AZ13" s="23" t="s">
        <v>313</v>
      </c>
      <c r="BA13" s="23">
        <v>45.12</v>
      </c>
      <c r="BB13" s="24" t="s">
        <v>240</v>
      </c>
      <c r="BC13" s="23" t="s">
        <v>299</v>
      </c>
      <c r="BD13" s="26">
        <v>180.46</v>
      </c>
      <c r="BE13" s="24" t="s">
        <v>302</v>
      </c>
      <c r="BF13" s="23" t="s">
        <v>336</v>
      </c>
      <c r="BG13" s="26">
        <v>193.94</v>
      </c>
      <c r="BH13" s="24" t="s">
        <v>327</v>
      </c>
      <c r="BI13" s="23" t="s">
        <v>343</v>
      </c>
      <c r="BJ13" s="26">
        <v>44.35</v>
      </c>
      <c r="BK13" s="24" t="s">
        <v>371</v>
      </c>
      <c r="BL13" s="23" t="s">
        <v>372</v>
      </c>
      <c r="BM13" s="26">
        <v>180.46</v>
      </c>
      <c r="BN13" s="23" t="s">
        <v>361</v>
      </c>
      <c r="BO13" s="23" t="s">
        <v>381</v>
      </c>
      <c r="BP13" s="23">
        <v>96.97</v>
      </c>
      <c r="BQ13" s="23"/>
      <c r="BR13" s="23"/>
      <c r="BS13" s="23"/>
      <c r="BV13" s="23" t="s">
        <v>402</v>
      </c>
      <c r="BW13" s="23" t="s">
        <v>403</v>
      </c>
      <c r="BX13" s="23">
        <v>198432.84</v>
      </c>
      <c r="BY13" s="23" t="s">
        <v>427</v>
      </c>
      <c r="BZ13" s="23" t="s">
        <v>426</v>
      </c>
      <c r="CA13" s="23">
        <v>160.02</v>
      </c>
      <c r="CB13" s="23" t="s">
        <v>454</v>
      </c>
      <c r="CC13" s="23" t="s">
        <v>455</v>
      </c>
      <c r="CD13" s="23">
        <v>36023.24</v>
      </c>
      <c r="CE13" s="23" t="s">
        <v>397</v>
      </c>
      <c r="CF13" s="23" t="s">
        <v>453</v>
      </c>
      <c r="CG13" s="23">
        <v>455.01</v>
      </c>
      <c r="CH13" s="23" t="s">
        <v>468</v>
      </c>
      <c r="CI13" s="26" t="s">
        <v>469</v>
      </c>
      <c r="CJ13" s="28">
        <v>306.6</v>
      </c>
      <c r="CK13" s="23" t="s">
        <v>349</v>
      </c>
      <c r="CL13" s="26" t="s">
        <v>479</v>
      </c>
      <c r="CM13" s="28">
        <v>620.14</v>
      </c>
      <c r="CN13" s="23" t="s">
        <v>351</v>
      </c>
      <c r="CO13" s="26" t="s">
        <v>495</v>
      </c>
      <c r="CP13" s="28">
        <v>1064.66</v>
      </c>
      <c r="CQ13" s="23" t="s">
        <v>456</v>
      </c>
      <c r="CR13" s="26" t="s">
        <v>500</v>
      </c>
      <c r="CS13" s="28">
        <v>581.82</v>
      </c>
      <c r="CT13" s="23" t="s">
        <v>516</v>
      </c>
      <c r="CU13" s="26" t="s">
        <v>517</v>
      </c>
      <c r="CV13" s="28">
        <v>390.77</v>
      </c>
      <c r="CW13" s="23" t="s">
        <v>327</v>
      </c>
      <c r="CX13" s="26" t="s">
        <v>525</v>
      </c>
      <c r="CY13" s="28">
        <v>44.35</v>
      </c>
      <c r="CZ13" s="23" t="s">
        <v>287</v>
      </c>
      <c r="DA13" s="26" t="s">
        <v>531</v>
      </c>
      <c r="DB13" s="28">
        <v>45.88</v>
      </c>
      <c r="DC13" s="23" t="s">
        <v>349</v>
      </c>
      <c r="DD13" s="26" t="s">
        <v>540</v>
      </c>
      <c r="DE13" s="28">
        <v>620.14</v>
      </c>
      <c r="DH13" s="24" t="s">
        <v>529</v>
      </c>
      <c r="DI13" s="26" t="s">
        <v>550</v>
      </c>
      <c r="DJ13" s="26">
        <v>150.82</v>
      </c>
      <c r="DK13" s="24" t="s">
        <v>557</v>
      </c>
      <c r="DL13" s="26" t="s">
        <v>554</v>
      </c>
      <c r="DM13" s="26">
        <v>656.55</v>
      </c>
      <c r="DN13" s="24" t="s">
        <v>565</v>
      </c>
      <c r="DO13" s="26" t="s">
        <v>563</v>
      </c>
      <c r="DP13" s="26">
        <v>2111.46</v>
      </c>
      <c r="DQ13" s="24" t="s">
        <v>577</v>
      </c>
      <c r="DR13" s="26" t="s">
        <v>578</v>
      </c>
      <c r="DS13" s="26">
        <v>644.1</v>
      </c>
      <c r="DT13" s="23" t="s">
        <v>529</v>
      </c>
      <c r="DU13" s="26" t="s">
        <v>585</v>
      </c>
      <c r="DV13" s="26">
        <v>150.82</v>
      </c>
      <c r="DW13" s="23" t="s">
        <v>652</v>
      </c>
      <c r="DX13" s="26" t="s">
        <v>651</v>
      </c>
      <c r="DY13" s="26">
        <v>90891.1</v>
      </c>
      <c r="DZ13" s="23"/>
      <c r="EA13" s="26"/>
      <c r="EB13" s="26"/>
      <c r="EC13" s="23" t="s">
        <v>140</v>
      </c>
      <c r="ED13" s="26" t="s">
        <v>608</v>
      </c>
      <c r="EE13" s="26">
        <v>497.57</v>
      </c>
      <c r="EF13" s="23"/>
      <c r="EG13" s="26"/>
      <c r="EH13" s="26"/>
      <c r="EI13" s="23" t="s">
        <v>630</v>
      </c>
      <c r="EJ13" s="26" t="s">
        <v>631</v>
      </c>
      <c r="EK13" s="26">
        <v>166.25</v>
      </c>
      <c r="EL13" s="23"/>
      <c r="EM13" s="26"/>
      <c r="EN13" s="26"/>
      <c r="EO13" s="23"/>
      <c r="EP13" s="26"/>
      <c r="EQ13" s="26"/>
      <c r="ER13" s="26"/>
      <c r="ES13" s="26"/>
      <c r="ET13" s="13" t="s">
        <v>661</v>
      </c>
      <c r="EU13" s="26"/>
      <c r="EV13" s="108">
        <v>852.66</v>
      </c>
      <c r="EW13" s="13" t="s">
        <v>661</v>
      </c>
      <c r="EX13" s="26"/>
      <c r="EY13" s="108">
        <v>852.66</v>
      </c>
      <c r="EZ13" s="13" t="s">
        <v>661</v>
      </c>
      <c r="FA13" s="26"/>
      <c r="FB13" s="108">
        <v>852.66</v>
      </c>
      <c r="FC13" s="13" t="s">
        <v>661</v>
      </c>
      <c r="FD13" s="26"/>
      <c r="FE13" s="108">
        <v>852.66</v>
      </c>
      <c r="FF13" s="13" t="s">
        <v>661</v>
      </c>
      <c r="FG13" s="26"/>
      <c r="FH13" s="108">
        <v>852.66</v>
      </c>
      <c r="FI13" s="13" t="s">
        <v>661</v>
      </c>
      <c r="FJ13" s="26"/>
      <c r="FK13" s="108">
        <v>852.66</v>
      </c>
      <c r="FL13" s="13" t="s">
        <v>661</v>
      </c>
      <c r="FM13" s="26"/>
      <c r="FN13" s="108">
        <v>852.66</v>
      </c>
      <c r="FO13" s="13" t="s">
        <v>661</v>
      </c>
      <c r="FP13" s="26"/>
      <c r="FQ13" s="108">
        <v>852.66</v>
      </c>
      <c r="FR13" s="13" t="s">
        <v>661</v>
      </c>
      <c r="FS13" s="26"/>
      <c r="FT13" s="108">
        <v>852.66</v>
      </c>
      <c r="FU13" s="13" t="s">
        <v>661</v>
      </c>
      <c r="FV13" s="26"/>
      <c r="FW13" s="108">
        <v>852.66</v>
      </c>
      <c r="FX13" s="13" t="s">
        <v>661</v>
      </c>
      <c r="FY13" s="26"/>
      <c r="FZ13" s="108">
        <v>852.66</v>
      </c>
      <c r="GA13" s="13" t="s">
        <v>661</v>
      </c>
      <c r="GB13" s="26"/>
      <c r="GC13" s="108">
        <v>852.66</v>
      </c>
      <c r="GD13" s="104"/>
      <c r="GE13" s="104"/>
      <c r="GF13" s="104"/>
      <c r="GG13" s="104"/>
      <c r="GH13" s="104"/>
      <c r="GI13" s="104"/>
      <c r="GJ13" s="104"/>
      <c r="GK13" s="104"/>
      <c r="GL13" s="104"/>
      <c r="GM13" s="104"/>
      <c r="GN13" s="104"/>
      <c r="GO13" s="104"/>
      <c r="GP13" s="104"/>
      <c r="GQ13" s="104"/>
      <c r="GR13" s="104"/>
      <c r="GS13" s="104"/>
      <c r="GT13" s="104"/>
      <c r="GU13" s="104"/>
      <c r="GV13" s="104"/>
      <c r="GW13" s="104"/>
      <c r="GX13" s="104"/>
      <c r="GY13" s="104"/>
      <c r="GZ13" s="104"/>
      <c r="HA13" s="104"/>
      <c r="HB13" s="104"/>
      <c r="HC13" s="104"/>
      <c r="HD13" s="104"/>
      <c r="HE13" s="104"/>
      <c r="HF13" s="104"/>
      <c r="HG13" s="104"/>
      <c r="HH13" s="104"/>
      <c r="HI13" s="104"/>
      <c r="HJ13" s="104"/>
      <c r="HK13" s="104"/>
      <c r="HL13" s="104"/>
      <c r="HM13" s="104"/>
      <c r="HN13" s="104"/>
      <c r="HO13" s="104"/>
    </row>
    <row r="14" spans="1:223" s="1" customFormat="1" ht="15" customHeight="1">
      <c r="A14" s="12"/>
      <c r="B14" s="16" t="s">
        <v>17</v>
      </c>
      <c r="C14" s="17">
        <f>SUM(C15:C27)</f>
        <v>8922.12</v>
      </c>
      <c r="D14" s="16" t="s">
        <v>17</v>
      </c>
      <c r="E14" s="17">
        <f>SUM(E15:E27)</f>
        <v>8922.12</v>
      </c>
      <c r="F14" s="16" t="s">
        <v>17</v>
      </c>
      <c r="G14" s="17">
        <f>SUM(G15:G27)</f>
        <v>8922.12</v>
      </c>
      <c r="H14" s="16" t="s">
        <v>17</v>
      </c>
      <c r="I14" s="17">
        <f>SUM(I15:I27)</f>
        <v>8922.12</v>
      </c>
      <c r="J14" s="16" t="s">
        <v>17</v>
      </c>
      <c r="K14" s="17">
        <f>SUM(K15:K27)</f>
        <v>8922.12</v>
      </c>
      <c r="L14" s="16" t="s">
        <v>17</v>
      </c>
      <c r="M14" s="17">
        <f>SUM(M15:M27)</f>
        <v>8922.12</v>
      </c>
      <c r="N14" s="16" t="s">
        <v>17</v>
      </c>
      <c r="O14" s="17">
        <f>SUM(O15:O27)</f>
        <v>8922.12</v>
      </c>
      <c r="P14" s="16" t="s">
        <v>17</v>
      </c>
      <c r="Q14" s="17">
        <f>SUM(Q15:Q27)</f>
        <v>8922.12</v>
      </c>
      <c r="R14" s="16" t="s">
        <v>17</v>
      </c>
      <c r="S14" s="18">
        <f t="shared" si="0"/>
        <v>71376.96</v>
      </c>
      <c r="T14" s="16" t="s">
        <v>48</v>
      </c>
      <c r="U14" s="17" t="s">
        <v>208</v>
      </c>
      <c r="V14" s="17">
        <v>1518.66</v>
      </c>
      <c r="W14" s="16" t="s">
        <v>88</v>
      </c>
      <c r="X14" s="26" t="s">
        <v>89</v>
      </c>
      <c r="Y14" s="26">
        <v>224.68</v>
      </c>
      <c r="Z14" s="24" t="s">
        <v>109</v>
      </c>
      <c r="AA14" s="26" t="s">
        <v>110</v>
      </c>
      <c r="AB14" s="26">
        <v>356.66</v>
      </c>
      <c r="AC14" s="24" t="s">
        <v>133</v>
      </c>
      <c r="AD14" s="26" t="s">
        <v>134</v>
      </c>
      <c r="AE14" s="26">
        <v>1954.38</v>
      </c>
      <c r="AF14" s="26"/>
      <c r="AG14" s="24" t="s">
        <v>82</v>
      </c>
      <c r="AH14" s="26" t="s">
        <v>175</v>
      </c>
      <c r="AI14" s="26">
        <v>149.12</v>
      </c>
      <c r="AJ14" s="31" t="s">
        <v>209</v>
      </c>
      <c r="AK14" s="26"/>
      <c r="AL14" s="28">
        <v>16230.64</v>
      </c>
      <c r="AM14" s="24" t="s">
        <v>262</v>
      </c>
      <c r="AN14" s="26" t="s">
        <v>263</v>
      </c>
      <c r="AO14" s="26">
        <v>132.4</v>
      </c>
      <c r="AP14" s="24" t="s">
        <v>236</v>
      </c>
      <c r="AQ14" s="26" t="s">
        <v>237</v>
      </c>
      <c r="AR14" s="26">
        <v>2787.88</v>
      </c>
      <c r="AS14" s="24" t="s">
        <v>259</v>
      </c>
      <c r="AT14" s="26" t="s">
        <v>260</v>
      </c>
      <c r="AU14" s="26">
        <v>182.88</v>
      </c>
      <c r="AV14" s="24" t="s">
        <v>287</v>
      </c>
      <c r="AW14" s="26" t="s">
        <v>288</v>
      </c>
      <c r="AX14" s="26">
        <v>45.12</v>
      </c>
      <c r="AY14" s="24" t="s">
        <v>314</v>
      </c>
      <c r="AZ14" s="26" t="s">
        <v>315</v>
      </c>
      <c r="BA14" s="26">
        <v>141.3</v>
      </c>
      <c r="BB14" s="24" t="s">
        <v>300</v>
      </c>
      <c r="BC14" s="26" t="s">
        <v>299</v>
      </c>
      <c r="BD14" s="26">
        <v>70.65</v>
      </c>
      <c r="BE14" s="24" t="s">
        <v>302</v>
      </c>
      <c r="BF14" s="26" t="s">
        <v>336</v>
      </c>
      <c r="BG14" s="26">
        <v>775.76</v>
      </c>
      <c r="BH14" s="24" t="s">
        <v>344</v>
      </c>
      <c r="BI14" s="26" t="s">
        <v>343</v>
      </c>
      <c r="BJ14" s="26">
        <v>342.59</v>
      </c>
      <c r="BK14" s="24" t="s">
        <v>373</v>
      </c>
      <c r="BL14" s="26" t="s">
        <v>365</v>
      </c>
      <c r="BM14" s="26">
        <v>114.22</v>
      </c>
      <c r="BN14" s="22" t="s">
        <v>382</v>
      </c>
      <c r="BO14" s="23" t="s">
        <v>383</v>
      </c>
      <c r="BP14" s="26">
        <v>1104.9</v>
      </c>
      <c r="BQ14" s="24"/>
      <c r="BR14" s="26"/>
      <c r="BS14" s="26"/>
      <c r="BT14" s="10"/>
      <c r="BU14" s="10"/>
      <c r="BV14" s="24" t="s">
        <v>404</v>
      </c>
      <c r="BW14" s="26" t="s">
        <v>405</v>
      </c>
      <c r="BX14" s="26">
        <v>2144.96</v>
      </c>
      <c r="BY14" s="24" t="s">
        <v>240</v>
      </c>
      <c r="BZ14" s="26" t="s">
        <v>426</v>
      </c>
      <c r="CA14" s="26">
        <v>180.46</v>
      </c>
      <c r="CB14" s="24" t="s">
        <v>456</v>
      </c>
      <c r="CC14" s="26" t="s">
        <v>457</v>
      </c>
      <c r="CD14" s="26">
        <v>193.94</v>
      </c>
      <c r="CE14" s="24" t="s">
        <v>321</v>
      </c>
      <c r="CF14" s="26"/>
      <c r="CG14" s="26">
        <v>284.46</v>
      </c>
      <c r="CH14" s="24" t="s">
        <v>321</v>
      </c>
      <c r="CI14" s="26"/>
      <c r="CJ14" s="26">
        <v>284.46</v>
      </c>
      <c r="CK14" s="24" t="s">
        <v>321</v>
      </c>
      <c r="CL14" s="26"/>
      <c r="CM14" s="26">
        <v>284.46</v>
      </c>
      <c r="CN14" s="24" t="s">
        <v>445</v>
      </c>
      <c r="CO14" s="26" t="s">
        <v>495</v>
      </c>
      <c r="CP14" s="26">
        <v>8612.69</v>
      </c>
      <c r="CQ14" s="24" t="s">
        <v>501</v>
      </c>
      <c r="CR14" s="26" t="s">
        <v>502</v>
      </c>
      <c r="CS14" s="26">
        <v>1248.82</v>
      </c>
      <c r="CT14" s="24" t="s">
        <v>518</v>
      </c>
      <c r="CU14" s="26" t="s">
        <v>519</v>
      </c>
      <c r="CV14" s="26">
        <v>305.87</v>
      </c>
      <c r="CW14" s="24" t="s">
        <v>420</v>
      </c>
      <c r="CX14" s="26"/>
      <c r="CY14" s="26">
        <v>241.82</v>
      </c>
      <c r="CZ14" s="24" t="s">
        <v>316</v>
      </c>
      <c r="DA14" s="26" t="s">
        <v>531</v>
      </c>
      <c r="DB14" s="26">
        <v>164.65</v>
      </c>
      <c r="DC14" s="24" t="s">
        <v>541</v>
      </c>
      <c r="DD14" s="26" t="s">
        <v>542</v>
      </c>
      <c r="DE14" s="26">
        <v>6311.46</v>
      </c>
      <c r="DF14" s="10"/>
      <c r="DG14" s="10"/>
      <c r="DH14" s="23" t="s">
        <v>529</v>
      </c>
      <c r="DI14" s="26" t="s">
        <v>551</v>
      </c>
      <c r="DJ14" s="26">
        <v>150.82</v>
      </c>
      <c r="DK14" s="23" t="s">
        <v>558</v>
      </c>
      <c r="DL14" s="26" t="s">
        <v>554</v>
      </c>
      <c r="DM14" s="26">
        <v>4544.89</v>
      </c>
      <c r="DN14" s="23" t="s">
        <v>566</v>
      </c>
      <c r="DO14" s="26" t="s">
        <v>563</v>
      </c>
      <c r="DP14" s="26">
        <v>1268.3</v>
      </c>
      <c r="DQ14" s="23"/>
      <c r="DR14" s="26"/>
      <c r="DS14" s="30"/>
      <c r="DT14" s="23" t="s">
        <v>240</v>
      </c>
      <c r="DU14" s="26" t="s">
        <v>587</v>
      </c>
      <c r="DV14" s="26">
        <v>205.33</v>
      </c>
      <c r="DW14" s="23" t="s">
        <v>653</v>
      </c>
      <c r="DX14" s="26" t="s">
        <v>651</v>
      </c>
      <c r="DY14" s="26">
        <v>193597.66</v>
      </c>
      <c r="DZ14" s="23"/>
      <c r="EA14" s="26"/>
      <c r="EB14" s="26"/>
      <c r="EC14" s="23" t="s">
        <v>610</v>
      </c>
      <c r="ED14" s="26" t="s">
        <v>611</v>
      </c>
      <c r="EE14" s="26">
        <v>15160.79</v>
      </c>
      <c r="EF14" s="23"/>
      <c r="EG14" s="26"/>
      <c r="EH14" s="26"/>
      <c r="EI14" s="23" t="s">
        <v>632</v>
      </c>
      <c r="EJ14" s="26" t="s">
        <v>633</v>
      </c>
      <c r="EK14" s="26">
        <v>166.25</v>
      </c>
      <c r="EL14" s="23"/>
      <c r="EM14" s="26"/>
      <c r="EN14" s="26"/>
      <c r="EO14" s="23"/>
      <c r="EP14" s="26"/>
      <c r="EQ14" s="26"/>
      <c r="ER14" s="26"/>
      <c r="ES14" s="26"/>
      <c r="ET14" s="62" t="s">
        <v>4</v>
      </c>
      <c r="EU14" s="26"/>
      <c r="EV14" s="108">
        <v>284.46</v>
      </c>
      <c r="EW14" s="62" t="s">
        <v>4</v>
      </c>
      <c r="EX14" s="26"/>
      <c r="EY14" s="108">
        <v>284.46</v>
      </c>
      <c r="EZ14" s="62" t="s">
        <v>4</v>
      </c>
      <c r="FA14" s="26"/>
      <c r="FB14" s="108">
        <v>284.46</v>
      </c>
      <c r="FC14" s="62" t="s">
        <v>4</v>
      </c>
      <c r="FD14" s="26"/>
      <c r="FE14" s="108">
        <v>284.46</v>
      </c>
      <c r="FF14" s="62" t="s">
        <v>4</v>
      </c>
      <c r="FG14" s="26"/>
      <c r="FH14" s="108">
        <v>284.46</v>
      </c>
      <c r="FI14" s="62" t="s">
        <v>4</v>
      </c>
      <c r="FJ14" s="26"/>
      <c r="FK14" s="108">
        <v>284.46</v>
      </c>
      <c r="FL14" s="62" t="s">
        <v>4</v>
      </c>
      <c r="FM14" s="26"/>
      <c r="FN14" s="108">
        <v>284.46</v>
      </c>
      <c r="FO14" s="62" t="s">
        <v>4</v>
      </c>
      <c r="FP14" s="26"/>
      <c r="FQ14" s="108">
        <v>284.46</v>
      </c>
      <c r="FR14" s="62" t="s">
        <v>4</v>
      </c>
      <c r="FS14" s="26"/>
      <c r="FT14" s="108">
        <v>284.46</v>
      </c>
      <c r="FU14" s="62" t="s">
        <v>4</v>
      </c>
      <c r="FV14" s="26"/>
      <c r="FW14" s="108">
        <v>284.46</v>
      </c>
      <c r="FX14" s="62" t="s">
        <v>4</v>
      </c>
      <c r="FY14" s="26"/>
      <c r="FZ14" s="108">
        <v>284.46</v>
      </c>
      <c r="GA14" s="62" t="s">
        <v>4</v>
      </c>
      <c r="GB14" s="26"/>
      <c r="GC14" s="108">
        <v>284.46</v>
      </c>
      <c r="GD14" s="104"/>
      <c r="GE14" s="104"/>
      <c r="GF14" s="104"/>
      <c r="GG14" s="104"/>
      <c r="GH14" s="104"/>
      <c r="GI14" s="104"/>
      <c r="GJ14" s="104"/>
      <c r="GK14" s="104"/>
      <c r="GL14" s="104"/>
      <c r="GM14" s="104"/>
      <c r="GN14" s="104"/>
      <c r="GO14" s="104"/>
      <c r="GP14" s="104"/>
      <c r="GQ14" s="104"/>
      <c r="GR14" s="104"/>
      <c r="GS14" s="104"/>
      <c r="GT14" s="104"/>
      <c r="GU14" s="104"/>
      <c r="GV14" s="104"/>
      <c r="GW14" s="104"/>
      <c r="GX14" s="104"/>
      <c r="GY14" s="104"/>
      <c r="GZ14" s="104"/>
      <c r="HA14" s="104"/>
      <c r="HB14" s="104"/>
      <c r="HC14" s="104"/>
      <c r="HD14" s="104"/>
      <c r="HE14" s="104"/>
      <c r="HF14" s="104"/>
      <c r="HG14" s="104"/>
      <c r="HH14" s="104"/>
      <c r="HI14" s="104"/>
      <c r="HJ14" s="104"/>
      <c r="HK14" s="104"/>
      <c r="HL14" s="104"/>
      <c r="HM14" s="104"/>
      <c r="HN14" s="104"/>
      <c r="HO14" s="104"/>
    </row>
    <row r="15" spans="1:185" ht="16.5" customHeight="1">
      <c r="A15" s="16"/>
      <c r="B15" s="16" t="s">
        <v>17</v>
      </c>
      <c r="C15" s="17">
        <v>1518.66</v>
      </c>
      <c r="D15" s="16" t="s">
        <v>17</v>
      </c>
      <c r="E15" s="17">
        <v>1518.66</v>
      </c>
      <c r="F15" s="16" t="s">
        <v>17</v>
      </c>
      <c r="G15" s="17">
        <v>1518.66</v>
      </c>
      <c r="H15" s="16" t="s">
        <v>17</v>
      </c>
      <c r="I15" s="17">
        <v>1518.66</v>
      </c>
      <c r="J15" s="16" t="s">
        <v>17</v>
      </c>
      <c r="K15" s="17">
        <v>1518.66</v>
      </c>
      <c r="L15" s="16" t="s">
        <v>17</v>
      </c>
      <c r="M15" s="17">
        <v>1518.66</v>
      </c>
      <c r="N15" s="16" t="s">
        <v>17</v>
      </c>
      <c r="O15" s="17">
        <v>1518.66</v>
      </c>
      <c r="P15" s="16" t="s">
        <v>17</v>
      </c>
      <c r="Q15" s="17">
        <v>1518.66</v>
      </c>
      <c r="R15" s="16" t="s">
        <v>17</v>
      </c>
      <c r="S15" s="18">
        <f t="shared" si="0"/>
        <v>12149.28</v>
      </c>
      <c r="T15" s="16" t="s">
        <v>49</v>
      </c>
      <c r="U15" s="17" t="s">
        <v>208</v>
      </c>
      <c r="V15" s="17">
        <v>94.92</v>
      </c>
      <c r="W15" s="32" t="s">
        <v>90</v>
      </c>
      <c r="X15" s="26" t="s">
        <v>91</v>
      </c>
      <c r="Y15" s="26">
        <v>1156.97</v>
      </c>
      <c r="Z15" s="31" t="s">
        <v>111</v>
      </c>
      <c r="AA15" s="26" t="s">
        <v>112</v>
      </c>
      <c r="AB15" s="26">
        <v>2884.1</v>
      </c>
      <c r="AC15" s="31" t="s">
        <v>128</v>
      </c>
      <c r="AD15" s="26" t="s">
        <v>135</v>
      </c>
      <c r="AE15" s="26">
        <v>4287.67</v>
      </c>
      <c r="AF15" s="26"/>
      <c r="AG15" s="24" t="s">
        <v>176</v>
      </c>
      <c r="AH15" s="26" t="s">
        <v>177</v>
      </c>
      <c r="AI15" s="26">
        <v>10715.41</v>
      </c>
      <c r="AJ15" s="24" t="s">
        <v>192</v>
      </c>
      <c r="AK15" s="26"/>
      <c r="AL15" s="28">
        <v>164</v>
      </c>
      <c r="AM15" s="24" t="s">
        <v>264</v>
      </c>
      <c r="AN15" s="26" t="s">
        <v>263</v>
      </c>
      <c r="AO15" s="26">
        <v>164</v>
      </c>
      <c r="AP15" s="23" t="s">
        <v>238</v>
      </c>
      <c r="AQ15" s="23" t="s">
        <v>239</v>
      </c>
      <c r="AR15" s="23">
        <v>274.03</v>
      </c>
      <c r="AS15" s="24" t="s">
        <v>255</v>
      </c>
      <c r="AT15" s="26" t="s">
        <v>261</v>
      </c>
      <c r="AU15" s="26">
        <v>82.48</v>
      </c>
      <c r="AV15" s="24" t="s">
        <v>265</v>
      </c>
      <c r="AW15" s="26" t="s">
        <v>274</v>
      </c>
      <c r="AX15" s="26">
        <v>859.66</v>
      </c>
      <c r="AY15" s="24" t="s">
        <v>316</v>
      </c>
      <c r="AZ15" s="26" t="s">
        <v>317</v>
      </c>
      <c r="BA15" s="26">
        <v>153.82</v>
      </c>
      <c r="BB15" s="24" t="s">
        <v>301</v>
      </c>
      <c r="BC15" s="26" t="s">
        <v>299</v>
      </c>
      <c r="BD15" s="26">
        <v>123.58</v>
      </c>
      <c r="BE15" s="24" t="s">
        <v>345</v>
      </c>
      <c r="BF15" s="26" t="s">
        <v>346</v>
      </c>
      <c r="BG15" s="26">
        <v>2186.8</v>
      </c>
      <c r="BH15" s="24" t="s">
        <v>349</v>
      </c>
      <c r="BI15" s="26" t="s">
        <v>350</v>
      </c>
      <c r="BJ15" s="26">
        <v>620.14</v>
      </c>
      <c r="BK15" s="24" t="s">
        <v>327</v>
      </c>
      <c r="BL15" s="26" t="s">
        <v>365</v>
      </c>
      <c r="BM15" s="26">
        <v>44.35</v>
      </c>
      <c r="BN15" s="23" t="s">
        <v>240</v>
      </c>
      <c r="BO15" s="23" t="s">
        <v>383</v>
      </c>
      <c r="BP15" s="23">
        <v>180.46</v>
      </c>
      <c r="BQ15" s="23"/>
      <c r="BR15" s="26"/>
      <c r="BS15" s="26"/>
      <c r="BV15" s="23" t="s">
        <v>404</v>
      </c>
      <c r="BW15" s="26" t="s">
        <v>405</v>
      </c>
      <c r="BX15" s="26">
        <v>9853.41</v>
      </c>
      <c r="BY15" s="23" t="s">
        <v>394</v>
      </c>
      <c r="BZ15" s="26" t="s">
        <v>428</v>
      </c>
      <c r="CA15" s="26">
        <v>5714.1</v>
      </c>
      <c r="CB15" s="24" t="s">
        <v>417</v>
      </c>
      <c r="CC15" s="26"/>
      <c r="CD15" s="26">
        <v>670.29</v>
      </c>
      <c r="CE15" s="23" t="s">
        <v>458</v>
      </c>
      <c r="CF15" s="26" t="s">
        <v>459</v>
      </c>
      <c r="CG15" s="26">
        <v>546.1</v>
      </c>
      <c r="CH15" s="23" t="s">
        <v>370</v>
      </c>
      <c r="CI15" s="26" t="s">
        <v>469</v>
      </c>
      <c r="CJ15" s="26">
        <v>306.6</v>
      </c>
      <c r="CK15" s="23" t="s">
        <v>480</v>
      </c>
      <c r="CL15" s="26" t="s">
        <v>479</v>
      </c>
      <c r="CM15" s="26">
        <v>329.11</v>
      </c>
      <c r="CN15" s="24" t="s">
        <v>417</v>
      </c>
      <c r="CO15" s="26"/>
      <c r="CP15" s="26">
        <v>670.29</v>
      </c>
      <c r="CQ15" s="23" t="s">
        <v>437</v>
      </c>
      <c r="CR15" s="26" t="s">
        <v>503</v>
      </c>
      <c r="CS15" s="26">
        <v>410.32</v>
      </c>
      <c r="CT15" s="23" t="s">
        <v>240</v>
      </c>
      <c r="CU15" s="26" t="s">
        <v>519</v>
      </c>
      <c r="CV15" s="26">
        <v>180.46</v>
      </c>
      <c r="CW15" s="23"/>
      <c r="CX15" s="26"/>
      <c r="CY15" s="26"/>
      <c r="CZ15" s="23" t="s">
        <v>287</v>
      </c>
      <c r="DA15" s="26" t="s">
        <v>532</v>
      </c>
      <c r="DB15" s="26">
        <v>45.88</v>
      </c>
      <c r="DC15" s="23"/>
      <c r="DD15" s="26"/>
      <c r="DE15" s="26"/>
      <c r="DH15" s="24" t="s">
        <v>410</v>
      </c>
      <c r="DI15" s="26"/>
      <c r="DJ15" s="26">
        <v>132.4</v>
      </c>
      <c r="DK15" s="23" t="s">
        <v>559</v>
      </c>
      <c r="DL15" s="26" t="s">
        <v>554</v>
      </c>
      <c r="DM15" s="26">
        <v>2272.41</v>
      </c>
      <c r="DN15" s="23" t="s">
        <v>265</v>
      </c>
      <c r="DO15" s="21"/>
      <c r="DP15" s="22">
        <v>948.21</v>
      </c>
      <c r="DQ15" s="23" t="s">
        <v>265</v>
      </c>
      <c r="DR15" s="21"/>
      <c r="DS15" s="22">
        <v>948.21</v>
      </c>
      <c r="DT15" s="23" t="s">
        <v>265</v>
      </c>
      <c r="DU15" s="21"/>
      <c r="DV15" s="22">
        <v>948.21</v>
      </c>
      <c r="DW15" s="23" t="s">
        <v>265</v>
      </c>
      <c r="DX15" s="21"/>
      <c r="DY15" s="22">
        <v>948.21</v>
      </c>
      <c r="DZ15" s="23" t="s">
        <v>265</v>
      </c>
      <c r="EA15" s="21"/>
      <c r="EB15" s="22">
        <v>948.21</v>
      </c>
      <c r="EC15" s="23" t="s">
        <v>265</v>
      </c>
      <c r="ED15" s="21"/>
      <c r="EE15" s="22">
        <v>948.21</v>
      </c>
      <c r="EF15" s="23" t="s">
        <v>265</v>
      </c>
      <c r="EG15" s="21"/>
      <c r="EH15" s="22">
        <v>948.21</v>
      </c>
      <c r="EI15" s="23" t="s">
        <v>265</v>
      </c>
      <c r="EJ15" s="21"/>
      <c r="EK15" s="22">
        <v>948.21</v>
      </c>
      <c r="EL15" s="23" t="s">
        <v>265</v>
      </c>
      <c r="EM15" s="21"/>
      <c r="EN15" s="22">
        <v>948.21</v>
      </c>
      <c r="EO15" s="23" t="s">
        <v>265</v>
      </c>
      <c r="EP15" s="21"/>
      <c r="EQ15" s="22">
        <v>948.21</v>
      </c>
      <c r="ER15" s="22"/>
      <c r="ES15" s="22"/>
      <c r="ET15" s="13" t="s">
        <v>192</v>
      </c>
      <c r="EU15" s="21"/>
      <c r="EV15" s="106">
        <v>189.64</v>
      </c>
      <c r="EW15" s="13" t="s">
        <v>192</v>
      </c>
      <c r="EX15" s="21"/>
      <c r="EY15" s="106">
        <v>189.64</v>
      </c>
      <c r="EZ15" s="13" t="s">
        <v>192</v>
      </c>
      <c r="FA15" s="21"/>
      <c r="FB15" s="106">
        <v>189.64</v>
      </c>
      <c r="FC15" s="13" t="s">
        <v>192</v>
      </c>
      <c r="FD15" s="21"/>
      <c r="FE15" s="106">
        <v>189.64</v>
      </c>
      <c r="FF15" s="13" t="s">
        <v>192</v>
      </c>
      <c r="FG15" s="21"/>
      <c r="FH15" s="106">
        <v>189.64</v>
      </c>
      <c r="FI15" s="13" t="s">
        <v>192</v>
      </c>
      <c r="FJ15" s="21"/>
      <c r="FK15" s="106">
        <v>189.64</v>
      </c>
      <c r="FL15" s="13" t="s">
        <v>192</v>
      </c>
      <c r="FM15" s="21"/>
      <c r="FN15" s="106">
        <v>189.64</v>
      </c>
      <c r="FO15" s="13" t="s">
        <v>192</v>
      </c>
      <c r="FP15" s="21"/>
      <c r="FQ15" s="106">
        <v>189.64</v>
      </c>
      <c r="FR15" s="13" t="s">
        <v>192</v>
      </c>
      <c r="FS15" s="21"/>
      <c r="FT15" s="106">
        <v>189.64</v>
      </c>
      <c r="FU15" s="13" t="s">
        <v>192</v>
      </c>
      <c r="FV15" s="21"/>
      <c r="FW15" s="106">
        <v>189.64</v>
      </c>
      <c r="FX15" s="13" t="s">
        <v>192</v>
      </c>
      <c r="FY15" s="21"/>
      <c r="FZ15" s="106">
        <v>189.64</v>
      </c>
      <c r="GA15" s="13" t="s">
        <v>192</v>
      </c>
      <c r="GB15" s="21"/>
      <c r="GC15" s="106">
        <v>189.64</v>
      </c>
    </row>
    <row r="16" spans="1:185" ht="27.75" customHeight="1">
      <c r="A16" s="16"/>
      <c r="B16" s="16"/>
      <c r="C16" s="17"/>
      <c r="D16" s="16"/>
      <c r="E16" s="17"/>
      <c r="F16" s="16"/>
      <c r="G16" s="17"/>
      <c r="H16" s="16"/>
      <c r="I16" s="17"/>
      <c r="J16" s="16"/>
      <c r="K16" s="17"/>
      <c r="L16" s="16"/>
      <c r="M16" s="17"/>
      <c r="N16" s="16"/>
      <c r="O16" s="17"/>
      <c r="P16" s="16"/>
      <c r="Q16" s="17"/>
      <c r="R16" s="16"/>
      <c r="S16" s="18"/>
      <c r="T16" s="16"/>
      <c r="U16" s="17"/>
      <c r="V16" s="17"/>
      <c r="W16" s="32"/>
      <c r="X16" s="26"/>
      <c r="Y16" s="26"/>
      <c r="Z16" s="31"/>
      <c r="AA16" s="26"/>
      <c r="AB16" s="26"/>
      <c r="AC16" s="31"/>
      <c r="AD16" s="26"/>
      <c r="AE16" s="26"/>
      <c r="AF16" s="26"/>
      <c r="AG16" s="24"/>
      <c r="AH16" s="26"/>
      <c r="AI16" s="26"/>
      <c r="AJ16" s="24"/>
      <c r="AK16" s="26"/>
      <c r="AL16" s="28"/>
      <c r="AM16" s="24"/>
      <c r="AN16" s="26"/>
      <c r="AO16" s="26"/>
      <c r="AP16" s="23"/>
      <c r="AQ16" s="23"/>
      <c r="AR16" s="23"/>
      <c r="AS16" s="24"/>
      <c r="AT16" s="26"/>
      <c r="AU16" s="26"/>
      <c r="AV16" s="24"/>
      <c r="AW16" s="26"/>
      <c r="AX16" s="26"/>
      <c r="AY16" s="24"/>
      <c r="AZ16" s="26"/>
      <c r="BA16" s="26"/>
      <c r="BB16" s="24"/>
      <c r="BC16" s="26"/>
      <c r="BD16" s="26"/>
      <c r="BE16" s="24"/>
      <c r="BF16" s="26"/>
      <c r="BG16" s="26"/>
      <c r="BH16" s="24"/>
      <c r="BI16" s="26"/>
      <c r="BJ16" s="26"/>
      <c r="BK16" s="24"/>
      <c r="BL16" s="26"/>
      <c r="BM16" s="26"/>
      <c r="BN16" s="23"/>
      <c r="BO16" s="23"/>
      <c r="BP16" s="23"/>
      <c r="BQ16" s="23"/>
      <c r="BR16" s="26"/>
      <c r="BS16" s="26"/>
      <c r="BV16" s="23"/>
      <c r="BW16" s="26"/>
      <c r="BX16" s="26"/>
      <c r="BY16" s="23"/>
      <c r="BZ16" s="26"/>
      <c r="CA16" s="26"/>
      <c r="CB16" s="24"/>
      <c r="CC16" s="26"/>
      <c r="CD16" s="26"/>
      <c r="CE16" s="23"/>
      <c r="CF16" s="26"/>
      <c r="CG16" s="26"/>
      <c r="CH16" s="23"/>
      <c r="CI16" s="26"/>
      <c r="CJ16" s="26"/>
      <c r="CK16" s="23"/>
      <c r="CL16" s="26"/>
      <c r="CM16" s="26"/>
      <c r="CN16" s="24"/>
      <c r="CO16" s="26"/>
      <c r="CP16" s="26"/>
      <c r="CQ16" s="23"/>
      <c r="CR16" s="26"/>
      <c r="CS16" s="26"/>
      <c r="CT16" s="23"/>
      <c r="CU16" s="26"/>
      <c r="CV16" s="26"/>
      <c r="CW16" s="23"/>
      <c r="CX16" s="26"/>
      <c r="CY16" s="26"/>
      <c r="CZ16" s="23"/>
      <c r="DA16" s="26"/>
      <c r="DB16" s="26"/>
      <c r="DC16" s="23"/>
      <c r="DD16" s="26"/>
      <c r="DE16" s="26"/>
      <c r="DH16" s="24"/>
      <c r="DI16" s="26"/>
      <c r="DJ16" s="26"/>
      <c r="DK16" s="23"/>
      <c r="DL16" s="26"/>
      <c r="DM16" s="26"/>
      <c r="DN16" s="23"/>
      <c r="DO16" s="21"/>
      <c r="DP16" s="22"/>
      <c r="DQ16" s="23"/>
      <c r="DR16" s="21"/>
      <c r="DS16" s="22"/>
      <c r="DT16" s="23"/>
      <c r="DU16" s="21"/>
      <c r="DV16" s="22"/>
      <c r="DW16" s="23"/>
      <c r="DX16" s="21"/>
      <c r="DY16" s="22"/>
      <c r="DZ16" s="23"/>
      <c r="EA16" s="21"/>
      <c r="EB16" s="22"/>
      <c r="EC16" s="23"/>
      <c r="ED16" s="21"/>
      <c r="EE16" s="22"/>
      <c r="EF16" s="23"/>
      <c r="EG16" s="21"/>
      <c r="EH16" s="22"/>
      <c r="EI16" s="23"/>
      <c r="EJ16" s="21"/>
      <c r="EK16" s="22"/>
      <c r="EL16" s="23"/>
      <c r="EM16" s="21"/>
      <c r="EN16" s="22"/>
      <c r="EO16" s="23"/>
      <c r="EP16" s="21"/>
      <c r="EQ16" s="22"/>
      <c r="ER16" s="22"/>
      <c r="ES16" s="22"/>
      <c r="ET16" s="13" t="s">
        <v>732</v>
      </c>
      <c r="EU16" s="21"/>
      <c r="EV16" s="106">
        <v>1327.49</v>
      </c>
      <c r="EW16" s="13" t="s">
        <v>732</v>
      </c>
      <c r="EX16" s="21"/>
      <c r="EY16" s="106">
        <v>1327.49</v>
      </c>
      <c r="EZ16" s="13" t="s">
        <v>732</v>
      </c>
      <c r="FA16" s="21"/>
      <c r="FB16" s="106">
        <v>1327.49</v>
      </c>
      <c r="FC16" s="13" t="s">
        <v>732</v>
      </c>
      <c r="FD16" s="21"/>
      <c r="FE16" s="106">
        <v>1327.49</v>
      </c>
      <c r="FF16" s="13" t="s">
        <v>732</v>
      </c>
      <c r="FG16" s="21"/>
      <c r="FH16" s="106">
        <v>1327.49</v>
      </c>
      <c r="FI16" s="13" t="s">
        <v>732</v>
      </c>
      <c r="FJ16" s="21"/>
      <c r="FK16" s="106">
        <v>1327.49</v>
      </c>
      <c r="FL16" s="13" t="s">
        <v>732</v>
      </c>
      <c r="FM16" s="21"/>
      <c r="FN16" s="106">
        <v>1327.49</v>
      </c>
      <c r="FO16" s="13" t="s">
        <v>732</v>
      </c>
      <c r="FP16" s="21"/>
      <c r="FQ16" s="106">
        <v>1327.49</v>
      </c>
      <c r="FR16" s="13" t="s">
        <v>732</v>
      </c>
      <c r="FS16" s="21"/>
      <c r="FT16" s="106">
        <v>1327.49</v>
      </c>
      <c r="FU16" s="13" t="s">
        <v>732</v>
      </c>
      <c r="FV16" s="21"/>
      <c r="FW16" s="106">
        <v>1327.49</v>
      </c>
      <c r="FX16" s="13" t="s">
        <v>732</v>
      </c>
      <c r="FY16" s="21"/>
      <c r="FZ16" s="106">
        <v>1327.49</v>
      </c>
      <c r="GA16" s="13" t="s">
        <v>732</v>
      </c>
      <c r="GB16" s="21"/>
      <c r="GC16" s="106">
        <v>1327.49</v>
      </c>
    </row>
    <row r="17" spans="1:185" ht="30" customHeight="1">
      <c r="A17" s="16"/>
      <c r="B17" s="16" t="s">
        <v>17</v>
      </c>
      <c r="C17" s="17">
        <v>94.92</v>
      </c>
      <c r="D17" s="16" t="s">
        <v>17</v>
      </c>
      <c r="E17" s="17">
        <v>94.92</v>
      </c>
      <c r="F17" s="16" t="s">
        <v>17</v>
      </c>
      <c r="G17" s="17">
        <v>94.92</v>
      </c>
      <c r="H17" s="16" t="s">
        <v>17</v>
      </c>
      <c r="I17" s="17">
        <v>94.92</v>
      </c>
      <c r="J17" s="16" t="s">
        <v>17</v>
      </c>
      <c r="K17" s="17">
        <v>94.92</v>
      </c>
      <c r="L17" s="16" t="s">
        <v>17</v>
      </c>
      <c r="M17" s="17">
        <v>94.92</v>
      </c>
      <c r="N17" s="16" t="s">
        <v>17</v>
      </c>
      <c r="O17" s="17">
        <v>94.92</v>
      </c>
      <c r="P17" s="16" t="s">
        <v>17</v>
      </c>
      <c r="Q17" s="17">
        <v>94.92</v>
      </c>
      <c r="R17" s="16" t="s">
        <v>17</v>
      </c>
      <c r="S17" s="18">
        <f t="shared" si="0"/>
        <v>759.3599999999999</v>
      </c>
      <c r="T17" s="16" t="s">
        <v>50</v>
      </c>
      <c r="U17" s="17" t="s">
        <v>208</v>
      </c>
      <c r="V17" s="17">
        <v>379.66</v>
      </c>
      <c r="W17" s="16" t="s">
        <v>92</v>
      </c>
      <c r="X17" s="26" t="s">
        <v>93</v>
      </c>
      <c r="Y17" s="26">
        <v>771.96</v>
      </c>
      <c r="Z17" s="24" t="s">
        <v>113</v>
      </c>
      <c r="AA17" s="26" t="s">
        <v>114</v>
      </c>
      <c r="AB17" s="26">
        <v>415.82</v>
      </c>
      <c r="AC17" s="24" t="s">
        <v>136</v>
      </c>
      <c r="AD17" s="26" t="s">
        <v>137</v>
      </c>
      <c r="AE17" s="26">
        <v>398.03</v>
      </c>
      <c r="AF17" s="26"/>
      <c r="AG17" s="24" t="s">
        <v>178</v>
      </c>
      <c r="AH17" s="26" t="s">
        <v>179</v>
      </c>
      <c r="AI17" s="26">
        <f>1370.18/5</f>
        <v>274.036</v>
      </c>
      <c r="AJ17" s="24" t="s">
        <v>210</v>
      </c>
      <c r="AK17" s="26"/>
      <c r="AL17" s="26">
        <v>859.66</v>
      </c>
      <c r="AM17" s="24" t="s">
        <v>265</v>
      </c>
      <c r="AN17" s="26" t="s">
        <v>266</v>
      </c>
      <c r="AO17" s="26">
        <v>859.66</v>
      </c>
      <c r="AP17" s="24" t="s">
        <v>240</v>
      </c>
      <c r="AQ17" s="26" t="s">
        <v>241</v>
      </c>
      <c r="AR17" s="26">
        <v>298.25</v>
      </c>
      <c r="AS17" s="24" t="s">
        <v>265</v>
      </c>
      <c r="AT17" s="26" t="s">
        <v>267</v>
      </c>
      <c r="AU17" s="26">
        <v>859.66</v>
      </c>
      <c r="AV17" s="23" t="s">
        <v>262</v>
      </c>
      <c r="AW17" s="23" t="s">
        <v>275</v>
      </c>
      <c r="AX17" s="23">
        <v>132.4</v>
      </c>
      <c r="AY17" s="24" t="s">
        <v>306</v>
      </c>
      <c r="AZ17" s="26" t="s">
        <v>318</v>
      </c>
      <c r="BA17" s="26">
        <v>581.82</v>
      </c>
      <c r="BB17" s="23" t="s">
        <v>302</v>
      </c>
      <c r="BC17" s="23" t="s">
        <v>303</v>
      </c>
      <c r="BD17" s="23">
        <v>193.64</v>
      </c>
      <c r="BE17" s="23" t="s">
        <v>347</v>
      </c>
      <c r="BF17" s="23" t="s">
        <v>348</v>
      </c>
      <c r="BG17" s="23">
        <v>1240.28</v>
      </c>
      <c r="BH17" s="24" t="s">
        <v>351</v>
      </c>
      <c r="BI17" s="26" t="s">
        <v>350</v>
      </c>
      <c r="BJ17" s="26">
        <v>1064.66</v>
      </c>
      <c r="BK17" s="23" t="s">
        <v>374</v>
      </c>
      <c r="BL17" s="23" t="s">
        <v>375</v>
      </c>
      <c r="BM17" s="23">
        <v>4373.6</v>
      </c>
      <c r="BN17" s="24" t="s">
        <v>384</v>
      </c>
      <c r="BO17" s="26" t="s">
        <v>385</v>
      </c>
      <c r="BP17" s="26">
        <v>338.76</v>
      </c>
      <c r="BQ17" s="23"/>
      <c r="BR17" s="23"/>
      <c r="BS17" s="23"/>
      <c r="BV17" s="23" t="s">
        <v>404</v>
      </c>
      <c r="BW17" s="23" t="s">
        <v>405</v>
      </c>
      <c r="BX17" s="23">
        <v>1876.8</v>
      </c>
      <c r="BY17" s="23" t="s">
        <v>429</v>
      </c>
      <c r="BZ17" s="23" t="s">
        <v>428</v>
      </c>
      <c r="CA17" s="23">
        <v>15756.39</v>
      </c>
      <c r="CB17" s="23"/>
      <c r="CC17" s="23"/>
      <c r="CD17" s="23"/>
      <c r="CE17" s="24" t="s">
        <v>460</v>
      </c>
      <c r="CF17" s="26" t="s">
        <v>461</v>
      </c>
      <c r="CG17" s="28">
        <v>96.97</v>
      </c>
      <c r="CH17" s="23" t="s">
        <v>472</v>
      </c>
      <c r="CI17" s="23" t="s">
        <v>473</v>
      </c>
      <c r="CJ17" s="26">
        <v>45.88</v>
      </c>
      <c r="CK17" s="23" t="s">
        <v>481</v>
      </c>
      <c r="CL17" s="23" t="s">
        <v>479</v>
      </c>
      <c r="CM17" s="26">
        <v>804.33</v>
      </c>
      <c r="CN17" s="24" t="s">
        <v>420</v>
      </c>
      <c r="CO17" s="26"/>
      <c r="CP17" s="26">
        <v>241.82</v>
      </c>
      <c r="CQ17" s="23" t="s">
        <v>504</v>
      </c>
      <c r="CR17" s="26" t="s">
        <v>503</v>
      </c>
      <c r="CS17" s="28">
        <v>1206.52</v>
      </c>
      <c r="CT17" s="23" t="s">
        <v>430</v>
      </c>
      <c r="CU17" s="26" t="s">
        <v>520</v>
      </c>
      <c r="CV17" s="28">
        <v>4039.84</v>
      </c>
      <c r="CW17" s="23"/>
      <c r="CX17" s="26"/>
      <c r="CY17" s="28"/>
      <c r="CZ17" s="23" t="s">
        <v>533</v>
      </c>
      <c r="DA17" s="23" t="s">
        <v>534</v>
      </c>
      <c r="DB17" s="26">
        <v>1154.2</v>
      </c>
      <c r="DC17" s="23"/>
      <c r="DD17" s="23"/>
      <c r="DE17" s="26"/>
      <c r="DH17" s="23" t="s">
        <v>412</v>
      </c>
      <c r="DI17" s="23"/>
      <c r="DJ17" s="26">
        <v>175.11</v>
      </c>
      <c r="DK17" s="23" t="s">
        <v>349</v>
      </c>
      <c r="DL17" s="23" t="s">
        <v>560</v>
      </c>
      <c r="DM17" s="26">
        <v>333.96</v>
      </c>
      <c r="DN17" s="24" t="s">
        <v>410</v>
      </c>
      <c r="DO17" s="26"/>
      <c r="DP17" s="26">
        <v>132.4</v>
      </c>
      <c r="DQ17" s="24" t="s">
        <v>410</v>
      </c>
      <c r="DR17" s="26"/>
      <c r="DS17" s="26">
        <v>132.4</v>
      </c>
      <c r="DT17" s="24" t="s">
        <v>410</v>
      </c>
      <c r="DU17" s="26"/>
      <c r="DV17" s="26">
        <v>132.4</v>
      </c>
      <c r="DW17" s="24" t="s">
        <v>410</v>
      </c>
      <c r="DX17" s="26"/>
      <c r="DY17" s="26">
        <v>132.4</v>
      </c>
      <c r="DZ17" s="24" t="s">
        <v>410</v>
      </c>
      <c r="EA17" s="26"/>
      <c r="EB17" s="26">
        <v>132.4</v>
      </c>
      <c r="EC17" s="24" t="s">
        <v>410</v>
      </c>
      <c r="ED17" s="26" t="s">
        <v>609</v>
      </c>
      <c r="EE17" s="26">
        <v>132.4</v>
      </c>
      <c r="EF17" s="24" t="s">
        <v>410</v>
      </c>
      <c r="EG17" s="26"/>
      <c r="EH17" s="26">
        <v>132.4</v>
      </c>
      <c r="EI17" s="24" t="s">
        <v>410</v>
      </c>
      <c r="EJ17" s="26"/>
      <c r="EK17" s="26">
        <v>132.4</v>
      </c>
      <c r="EL17" s="24" t="s">
        <v>410</v>
      </c>
      <c r="EM17" s="26"/>
      <c r="EN17" s="26">
        <v>132.4</v>
      </c>
      <c r="EO17" s="24" t="s">
        <v>410</v>
      </c>
      <c r="EP17" s="26"/>
      <c r="EQ17" s="26">
        <v>132.4</v>
      </c>
      <c r="ER17" s="26"/>
      <c r="ES17" s="26"/>
      <c r="ET17" s="13" t="s">
        <v>662</v>
      </c>
      <c r="EU17" s="26"/>
      <c r="EV17" s="108">
        <v>411.81</v>
      </c>
      <c r="EW17" s="13" t="s">
        <v>662</v>
      </c>
      <c r="EX17" s="26"/>
      <c r="EY17" s="108">
        <v>411.81</v>
      </c>
      <c r="EZ17" s="13" t="s">
        <v>662</v>
      </c>
      <c r="FA17" s="26"/>
      <c r="FB17" s="108">
        <v>411.81</v>
      </c>
      <c r="FC17" s="13" t="s">
        <v>662</v>
      </c>
      <c r="FD17" s="26"/>
      <c r="FE17" s="108">
        <v>411.81</v>
      </c>
      <c r="FF17" s="13" t="s">
        <v>662</v>
      </c>
      <c r="FG17" s="26"/>
      <c r="FH17" s="108">
        <v>411.81</v>
      </c>
      <c r="FI17" s="13" t="s">
        <v>662</v>
      </c>
      <c r="FJ17" s="26"/>
      <c r="FK17" s="108">
        <v>411.81</v>
      </c>
      <c r="FL17" s="13" t="s">
        <v>662</v>
      </c>
      <c r="FM17" s="26"/>
      <c r="FN17" s="108">
        <v>411.81</v>
      </c>
      <c r="FO17" s="13" t="s">
        <v>662</v>
      </c>
      <c r="FP17" s="26"/>
      <c r="FQ17" s="108">
        <v>411.81</v>
      </c>
      <c r="FR17" s="13" t="s">
        <v>662</v>
      </c>
      <c r="FS17" s="26"/>
      <c r="FT17" s="108">
        <v>411.81</v>
      </c>
      <c r="FU17" s="13" t="s">
        <v>662</v>
      </c>
      <c r="FV17" s="26"/>
      <c r="FW17" s="108">
        <v>411.81</v>
      </c>
      <c r="FX17" s="13" t="s">
        <v>662</v>
      </c>
      <c r="FY17" s="26"/>
      <c r="FZ17" s="108">
        <v>411.81</v>
      </c>
      <c r="GA17" s="13" t="s">
        <v>662</v>
      </c>
      <c r="GB17" s="26"/>
      <c r="GC17" s="108">
        <v>411.81</v>
      </c>
    </row>
    <row r="18" spans="1:185" ht="46.5" customHeight="1">
      <c r="A18" s="16"/>
      <c r="B18" s="16"/>
      <c r="C18" s="17"/>
      <c r="D18" s="16"/>
      <c r="E18" s="17"/>
      <c r="F18" s="16"/>
      <c r="G18" s="17"/>
      <c r="H18" s="16"/>
      <c r="I18" s="17"/>
      <c r="J18" s="16"/>
      <c r="K18" s="17"/>
      <c r="L18" s="16"/>
      <c r="M18" s="17"/>
      <c r="N18" s="16"/>
      <c r="O18" s="17"/>
      <c r="P18" s="16"/>
      <c r="Q18" s="17"/>
      <c r="R18" s="16"/>
      <c r="S18" s="18"/>
      <c r="T18" s="16"/>
      <c r="U18" s="17"/>
      <c r="V18" s="17"/>
      <c r="W18" s="16"/>
      <c r="X18" s="26"/>
      <c r="Y18" s="26"/>
      <c r="Z18" s="24"/>
      <c r="AA18" s="26"/>
      <c r="AB18" s="26"/>
      <c r="AC18" s="24"/>
      <c r="AD18" s="26"/>
      <c r="AE18" s="26"/>
      <c r="AF18" s="26"/>
      <c r="AG18" s="24"/>
      <c r="AH18" s="26"/>
      <c r="AI18" s="26"/>
      <c r="AJ18" s="24"/>
      <c r="AK18" s="26"/>
      <c r="AL18" s="26"/>
      <c r="AM18" s="24"/>
      <c r="AN18" s="26"/>
      <c r="AO18" s="26"/>
      <c r="AP18" s="24"/>
      <c r="AQ18" s="26"/>
      <c r="AR18" s="26"/>
      <c r="AS18" s="24"/>
      <c r="AT18" s="26"/>
      <c r="AU18" s="26"/>
      <c r="AV18" s="23"/>
      <c r="AW18" s="23"/>
      <c r="AX18" s="23"/>
      <c r="AY18" s="24"/>
      <c r="AZ18" s="26"/>
      <c r="BA18" s="26"/>
      <c r="BB18" s="23"/>
      <c r="BC18" s="23"/>
      <c r="BD18" s="23"/>
      <c r="BE18" s="23"/>
      <c r="BF18" s="23"/>
      <c r="BG18" s="23"/>
      <c r="BH18" s="24"/>
      <c r="BI18" s="26"/>
      <c r="BJ18" s="26"/>
      <c r="BK18" s="23"/>
      <c r="BL18" s="23"/>
      <c r="BM18" s="23"/>
      <c r="BN18" s="24"/>
      <c r="BO18" s="26"/>
      <c r="BP18" s="26"/>
      <c r="BQ18" s="23"/>
      <c r="BR18" s="23"/>
      <c r="BS18" s="23"/>
      <c r="BV18" s="23"/>
      <c r="BW18" s="23"/>
      <c r="BX18" s="23"/>
      <c r="BY18" s="23"/>
      <c r="BZ18" s="23"/>
      <c r="CA18" s="23"/>
      <c r="CB18" s="23"/>
      <c r="CC18" s="23"/>
      <c r="CD18" s="23"/>
      <c r="CE18" s="24"/>
      <c r="CF18" s="26"/>
      <c r="CG18" s="28"/>
      <c r="CH18" s="23"/>
      <c r="CI18" s="23"/>
      <c r="CJ18" s="26"/>
      <c r="CK18" s="23"/>
      <c r="CL18" s="23"/>
      <c r="CM18" s="26"/>
      <c r="CN18" s="24"/>
      <c r="CO18" s="26"/>
      <c r="CP18" s="26"/>
      <c r="CQ18" s="23"/>
      <c r="CR18" s="26"/>
      <c r="CS18" s="28"/>
      <c r="CT18" s="23"/>
      <c r="CU18" s="26"/>
      <c r="CV18" s="28"/>
      <c r="CW18" s="23"/>
      <c r="CX18" s="26"/>
      <c r="CY18" s="28"/>
      <c r="CZ18" s="23"/>
      <c r="DA18" s="23"/>
      <c r="DB18" s="26"/>
      <c r="DC18" s="23"/>
      <c r="DD18" s="23"/>
      <c r="DE18" s="26"/>
      <c r="DH18" s="23"/>
      <c r="DI18" s="23"/>
      <c r="DJ18" s="26"/>
      <c r="DK18" s="23"/>
      <c r="DL18" s="23"/>
      <c r="DM18" s="26"/>
      <c r="DN18" s="24"/>
      <c r="DO18" s="26"/>
      <c r="DP18" s="26"/>
      <c r="DQ18" s="24"/>
      <c r="DR18" s="26"/>
      <c r="DS18" s="26"/>
      <c r="DT18" s="24"/>
      <c r="DU18" s="26"/>
      <c r="DV18" s="26"/>
      <c r="DW18" s="24"/>
      <c r="DX18" s="26"/>
      <c r="DY18" s="26"/>
      <c r="DZ18" s="24"/>
      <c r="EA18" s="26"/>
      <c r="EB18" s="26"/>
      <c r="EC18" s="24"/>
      <c r="ED18" s="26"/>
      <c r="EE18" s="26"/>
      <c r="EF18" s="24"/>
      <c r="EG18" s="26"/>
      <c r="EH18" s="26"/>
      <c r="EI18" s="24"/>
      <c r="EJ18" s="26"/>
      <c r="EK18" s="26"/>
      <c r="EL18" s="24"/>
      <c r="EM18" s="26"/>
      <c r="EN18" s="26"/>
      <c r="EO18" s="24"/>
      <c r="EP18" s="26"/>
      <c r="EQ18" s="26"/>
      <c r="ER18" s="26"/>
      <c r="ES18" s="26"/>
      <c r="ET18" s="13" t="s">
        <v>54</v>
      </c>
      <c r="EU18" s="26"/>
      <c r="EV18" s="108">
        <v>284.46</v>
      </c>
      <c r="EW18" s="13" t="s">
        <v>54</v>
      </c>
      <c r="EX18" s="26"/>
      <c r="EY18" s="108">
        <v>284.46</v>
      </c>
      <c r="EZ18" s="13" t="s">
        <v>54</v>
      </c>
      <c r="FA18" s="26"/>
      <c r="FB18" s="108">
        <v>284.46</v>
      </c>
      <c r="FC18" s="13" t="s">
        <v>54</v>
      </c>
      <c r="FD18" s="26"/>
      <c r="FE18" s="108">
        <v>284.46</v>
      </c>
      <c r="FF18" s="13" t="s">
        <v>54</v>
      </c>
      <c r="FG18" s="26"/>
      <c r="FH18" s="108">
        <v>284.46</v>
      </c>
      <c r="FI18" s="13" t="s">
        <v>54</v>
      </c>
      <c r="FJ18" s="26"/>
      <c r="FK18" s="108">
        <v>284.46</v>
      </c>
      <c r="FL18" s="13" t="s">
        <v>54</v>
      </c>
      <c r="FM18" s="26"/>
      <c r="FN18" s="108">
        <v>284.46</v>
      </c>
      <c r="FO18" s="13" t="s">
        <v>54</v>
      </c>
      <c r="FP18" s="26"/>
      <c r="FQ18" s="108">
        <v>284.46</v>
      </c>
      <c r="FR18" s="13" t="s">
        <v>54</v>
      </c>
      <c r="FS18" s="26"/>
      <c r="FT18" s="108">
        <v>284.46</v>
      </c>
      <c r="FU18" s="13" t="s">
        <v>54</v>
      </c>
      <c r="FV18" s="26"/>
      <c r="FW18" s="108">
        <v>284.46</v>
      </c>
      <c r="FX18" s="13" t="s">
        <v>54</v>
      </c>
      <c r="FY18" s="26"/>
      <c r="FZ18" s="108">
        <v>284.46</v>
      </c>
      <c r="GA18" s="13" t="s">
        <v>54</v>
      </c>
      <c r="GB18" s="26"/>
      <c r="GC18" s="108">
        <v>284.46</v>
      </c>
    </row>
    <row r="19" spans="1:185" ht="38.25" customHeight="1">
      <c r="A19" s="16"/>
      <c r="B19" s="16" t="s">
        <v>17</v>
      </c>
      <c r="C19" s="17">
        <v>379.66</v>
      </c>
      <c r="D19" s="16" t="s">
        <v>17</v>
      </c>
      <c r="E19" s="17">
        <v>379.66</v>
      </c>
      <c r="F19" s="16" t="s">
        <v>17</v>
      </c>
      <c r="G19" s="17">
        <v>379.66</v>
      </c>
      <c r="H19" s="16" t="s">
        <v>17</v>
      </c>
      <c r="I19" s="17">
        <v>379.66</v>
      </c>
      <c r="J19" s="16" t="s">
        <v>17</v>
      </c>
      <c r="K19" s="17">
        <v>379.66</v>
      </c>
      <c r="L19" s="16" t="s">
        <v>17</v>
      </c>
      <c r="M19" s="17">
        <v>379.66</v>
      </c>
      <c r="N19" s="16" t="s">
        <v>17</v>
      </c>
      <c r="O19" s="17">
        <v>379.66</v>
      </c>
      <c r="P19" s="16" t="s">
        <v>17</v>
      </c>
      <c r="Q19" s="17">
        <v>379.66</v>
      </c>
      <c r="R19" s="16" t="s">
        <v>17</v>
      </c>
      <c r="S19" s="18">
        <f t="shared" si="0"/>
        <v>3037.2799999999997</v>
      </c>
      <c r="T19" s="16" t="s">
        <v>51</v>
      </c>
      <c r="U19" s="17" t="s">
        <v>208</v>
      </c>
      <c r="V19" s="17">
        <v>1233.91</v>
      </c>
      <c r="W19" s="16" t="s">
        <v>94</v>
      </c>
      <c r="X19" s="26" t="s">
        <v>95</v>
      </c>
      <c r="Y19" s="26">
        <v>1739.98</v>
      </c>
      <c r="Z19" s="24" t="s">
        <v>115</v>
      </c>
      <c r="AA19" s="26" t="s">
        <v>116</v>
      </c>
      <c r="AB19" s="26">
        <v>164.63</v>
      </c>
      <c r="AC19" s="24" t="s">
        <v>138</v>
      </c>
      <c r="AD19" s="26" t="s">
        <v>139</v>
      </c>
      <c r="AE19" s="26">
        <v>342.54</v>
      </c>
      <c r="AF19" s="26"/>
      <c r="AG19" s="24" t="s">
        <v>180</v>
      </c>
      <c r="AH19" s="26" t="s">
        <v>181</v>
      </c>
      <c r="AI19" s="26">
        <f>1636.94/10</f>
        <v>163.69400000000002</v>
      </c>
      <c r="AJ19" s="24" t="s">
        <v>272</v>
      </c>
      <c r="AK19" s="26"/>
      <c r="AL19" s="26"/>
      <c r="AM19" s="13" t="s">
        <v>3</v>
      </c>
      <c r="AN19" s="26"/>
      <c r="AO19" s="28">
        <v>15281.48</v>
      </c>
      <c r="AP19" s="24" t="s">
        <v>242</v>
      </c>
      <c r="AQ19" s="26" t="s">
        <v>243</v>
      </c>
      <c r="AR19" s="26">
        <v>414.81</v>
      </c>
      <c r="AS19" s="23" t="s">
        <v>262</v>
      </c>
      <c r="AT19" s="23" t="s">
        <v>268</v>
      </c>
      <c r="AU19" s="23">
        <v>132.4</v>
      </c>
      <c r="AV19" s="23" t="s">
        <v>264</v>
      </c>
      <c r="AW19" s="23" t="s">
        <v>275</v>
      </c>
      <c r="AX19" s="23">
        <v>164</v>
      </c>
      <c r="AY19" s="24" t="s">
        <v>265</v>
      </c>
      <c r="AZ19" s="26" t="s">
        <v>323</v>
      </c>
      <c r="BA19" s="26">
        <v>859.66</v>
      </c>
      <c r="BB19" s="24" t="s">
        <v>304</v>
      </c>
      <c r="BC19" s="26" t="s">
        <v>305</v>
      </c>
      <c r="BD19" s="26">
        <v>193.94</v>
      </c>
      <c r="BE19" s="24"/>
      <c r="BF19" s="26"/>
      <c r="BG19" s="26"/>
      <c r="BH19" s="24" t="s">
        <v>352</v>
      </c>
      <c r="BI19" s="26" t="s">
        <v>353</v>
      </c>
      <c r="BJ19" s="26">
        <v>775.76</v>
      </c>
      <c r="BK19" s="24"/>
      <c r="BL19" s="26"/>
      <c r="BM19" s="26"/>
      <c r="BN19" s="23" t="s">
        <v>351</v>
      </c>
      <c r="BO19" s="26" t="s">
        <v>385</v>
      </c>
      <c r="BP19" s="26">
        <v>3193.98</v>
      </c>
      <c r="BQ19" s="24"/>
      <c r="BR19" s="26"/>
      <c r="BS19" s="26"/>
      <c r="BV19" s="24" t="s">
        <v>406</v>
      </c>
      <c r="BW19" s="26" t="s">
        <v>405</v>
      </c>
      <c r="BX19" s="26">
        <v>1498.26</v>
      </c>
      <c r="BY19" s="24" t="s">
        <v>430</v>
      </c>
      <c r="BZ19" s="26" t="s">
        <v>428</v>
      </c>
      <c r="CA19" s="26">
        <v>8079.68</v>
      </c>
      <c r="CB19" s="24"/>
      <c r="CC19" s="26"/>
      <c r="CD19" s="26"/>
      <c r="CE19" s="24" t="s">
        <v>462</v>
      </c>
      <c r="CF19" s="26" t="s">
        <v>461</v>
      </c>
      <c r="CG19" s="26">
        <v>96.97</v>
      </c>
      <c r="CH19" s="24" t="s">
        <v>474</v>
      </c>
      <c r="CI19" s="26" t="s">
        <v>473</v>
      </c>
      <c r="CJ19" s="26">
        <v>56.97</v>
      </c>
      <c r="CK19" s="24" t="s">
        <v>249</v>
      </c>
      <c r="CL19" s="26" t="s">
        <v>479</v>
      </c>
      <c r="CM19" s="26">
        <v>10746.72</v>
      </c>
      <c r="CN19" s="24"/>
      <c r="CO19" s="26"/>
      <c r="CP19" s="26"/>
      <c r="CQ19" s="24" t="s">
        <v>505</v>
      </c>
      <c r="CR19" s="26" t="s">
        <v>506</v>
      </c>
      <c r="CS19" s="26">
        <v>234.11</v>
      </c>
      <c r="CT19" s="24"/>
      <c r="CU19" s="26"/>
      <c r="CV19" s="26"/>
      <c r="CW19" s="24"/>
      <c r="CX19" s="26"/>
      <c r="CY19" s="26"/>
      <c r="CZ19" s="24" t="s">
        <v>456</v>
      </c>
      <c r="DA19" s="26" t="s">
        <v>535</v>
      </c>
      <c r="DB19" s="26">
        <v>193.94</v>
      </c>
      <c r="DC19" s="24"/>
      <c r="DD19" s="26"/>
      <c r="DE19" s="26"/>
      <c r="DH19" s="24" t="s">
        <v>567</v>
      </c>
      <c r="DI19" s="26"/>
      <c r="DJ19" s="26">
        <v>384.87</v>
      </c>
      <c r="DK19" s="24" t="s">
        <v>431</v>
      </c>
      <c r="DL19" s="26" t="s">
        <v>560</v>
      </c>
      <c r="DM19" s="26">
        <v>8683.87</v>
      </c>
      <c r="DN19" s="23" t="s">
        <v>412</v>
      </c>
      <c r="DO19" s="23"/>
      <c r="DP19" s="26">
        <v>175.11</v>
      </c>
      <c r="DQ19" s="23" t="s">
        <v>412</v>
      </c>
      <c r="DR19" s="23"/>
      <c r="DS19" s="26">
        <v>175.11</v>
      </c>
      <c r="DT19" s="23" t="s">
        <v>412</v>
      </c>
      <c r="DU19" s="23"/>
      <c r="DV19" s="26">
        <v>175.11</v>
      </c>
      <c r="DW19" s="23" t="s">
        <v>412</v>
      </c>
      <c r="DX19" s="23"/>
      <c r="DY19" s="26">
        <v>175.11</v>
      </c>
      <c r="DZ19" s="23"/>
      <c r="EA19" s="23"/>
      <c r="EB19" s="26"/>
      <c r="EC19" s="23" t="s">
        <v>612</v>
      </c>
      <c r="ED19" s="23" t="s">
        <v>613</v>
      </c>
      <c r="EE19" s="26">
        <v>2708.18</v>
      </c>
      <c r="EF19" s="23"/>
      <c r="EG19" s="23"/>
      <c r="EH19" s="26"/>
      <c r="EI19" s="23" t="s">
        <v>634</v>
      </c>
      <c r="EJ19" s="23" t="s">
        <v>635</v>
      </c>
      <c r="EK19" s="26">
        <v>1298.54</v>
      </c>
      <c r="EL19" s="23"/>
      <c r="EM19" s="23"/>
      <c r="EN19" s="26"/>
      <c r="EO19" s="23"/>
      <c r="EP19" s="23"/>
      <c r="EQ19" s="26"/>
      <c r="ER19" s="26"/>
      <c r="ES19" s="26"/>
      <c r="ET19" s="23" t="s">
        <v>663</v>
      </c>
      <c r="EU19" s="23" t="s">
        <v>664</v>
      </c>
      <c r="EV19" s="116">
        <v>21180.46</v>
      </c>
      <c r="EW19" s="23" t="s">
        <v>751</v>
      </c>
      <c r="EX19" s="26" t="s">
        <v>752</v>
      </c>
      <c r="EY19" s="115">
        <v>1458.16</v>
      </c>
      <c r="EZ19" s="23" t="s">
        <v>669</v>
      </c>
      <c r="FA19" s="23" t="s">
        <v>670</v>
      </c>
      <c r="FB19" s="115">
        <v>9291.74</v>
      </c>
      <c r="FC19" s="23" t="s">
        <v>684</v>
      </c>
      <c r="FD19" s="23" t="s">
        <v>685</v>
      </c>
      <c r="FE19" s="116">
        <v>5375.13</v>
      </c>
      <c r="FF19" s="23" t="s">
        <v>665</v>
      </c>
      <c r="FG19" s="23" t="s">
        <v>694</v>
      </c>
      <c r="FH19" s="115">
        <v>1275.92</v>
      </c>
      <c r="FI19" s="23"/>
      <c r="FJ19" s="23"/>
      <c r="FK19" s="26"/>
      <c r="FL19" s="23"/>
      <c r="FM19" s="23"/>
      <c r="FN19" s="26"/>
      <c r="FO19" s="23" t="s">
        <v>746</v>
      </c>
      <c r="FP19" s="33" t="s">
        <v>747</v>
      </c>
      <c r="FQ19" s="116">
        <v>1397.35</v>
      </c>
      <c r="FR19" s="23" t="s">
        <v>725</v>
      </c>
      <c r="FS19" s="23" t="s">
        <v>726</v>
      </c>
      <c r="FT19" s="119">
        <v>653.6</v>
      </c>
      <c r="FU19" s="76" t="s">
        <v>140</v>
      </c>
      <c r="FV19" s="75" t="s">
        <v>736</v>
      </c>
      <c r="FW19" s="122">
        <v>503.81</v>
      </c>
      <c r="FX19" s="76" t="s">
        <v>667</v>
      </c>
      <c r="FY19" s="33" t="s">
        <v>745</v>
      </c>
      <c r="FZ19" s="123">
        <v>740.37</v>
      </c>
      <c r="GA19" s="26" t="s">
        <v>741</v>
      </c>
      <c r="GB19" s="26" t="s">
        <v>756</v>
      </c>
      <c r="GC19" s="123">
        <v>242.06</v>
      </c>
    </row>
    <row r="20" spans="1:185" ht="45" customHeight="1">
      <c r="A20" s="16"/>
      <c r="B20" s="16" t="s">
        <v>17</v>
      </c>
      <c r="C20" s="17">
        <v>1233.91</v>
      </c>
      <c r="D20" s="16" t="s">
        <v>17</v>
      </c>
      <c r="E20" s="17">
        <v>1233.91</v>
      </c>
      <c r="F20" s="16" t="s">
        <v>17</v>
      </c>
      <c r="G20" s="17">
        <v>1233.91</v>
      </c>
      <c r="H20" s="16" t="s">
        <v>17</v>
      </c>
      <c r="I20" s="17">
        <v>1233.91</v>
      </c>
      <c r="J20" s="16" t="s">
        <v>17</v>
      </c>
      <c r="K20" s="17">
        <v>1233.91</v>
      </c>
      <c r="L20" s="16" t="s">
        <v>17</v>
      </c>
      <c r="M20" s="17">
        <v>1233.91</v>
      </c>
      <c r="N20" s="16" t="s">
        <v>17</v>
      </c>
      <c r="O20" s="17">
        <v>1233.91</v>
      </c>
      <c r="P20" s="16" t="s">
        <v>17</v>
      </c>
      <c r="Q20" s="17">
        <v>1233.91</v>
      </c>
      <c r="R20" s="16" t="s">
        <v>17</v>
      </c>
      <c r="S20" s="18">
        <f t="shared" si="0"/>
        <v>9871.28</v>
      </c>
      <c r="T20" s="16" t="s">
        <v>52</v>
      </c>
      <c r="U20" s="17" t="s">
        <v>208</v>
      </c>
      <c r="V20" s="17">
        <v>94.92</v>
      </c>
      <c r="W20" s="16" t="s">
        <v>194</v>
      </c>
      <c r="X20" s="26" t="s">
        <v>195</v>
      </c>
      <c r="Y20" s="33">
        <f>71794/4</f>
        <v>17948.5</v>
      </c>
      <c r="Z20" s="24" t="s">
        <v>117</v>
      </c>
      <c r="AA20" s="26" t="s">
        <v>118</v>
      </c>
      <c r="AB20" s="26">
        <v>171.23</v>
      </c>
      <c r="AC20" s="24" t="s">
        <v>140</v>
      </c>
      <c r="AD20" s="26" t="s">
        <v>141</v>
      </c>
      <c r="AE20" s="26">
        <v>671.07</v>
      </c>
      <c r="AF20" s="26"/>
      <c r="AG20" s="24" t="s">
        <v>82</v>
      </c>
      <c r="AH20" s="26" t="s">
        <v>182</v>
      </c>
      <c r="AI20" s="26">
        <v>149.12</v>
      </c>
      <c r="AJ20" s="24" t="s">
        <v>392</v>
      </c>
      <c r="AK20" s="26" t="s">
        <v>393</v>
      </c>
      <c r="AL20" s="26">
        <v>800.82</v>
      </c>
      <c r="AM20" s="31" t="s">
        <v>209</v>
      </c>
      <c r="AN20" s="26"/>
      <c r="AO20" s="28">
        <v>16230.64</v>
      </c>
      <c r="AP20" s="24" t="s">
        <v>236</v>
      </c>
      <c r="AQ20" s="26" t="s">
        <v>244</v>
      </c>
      <c r="AR20" s="26">
        <v>925.16</v>
      </c>
      <c r="AS20" s="23" t="s">
        <v>264</v>
      </c>
      <c r="AT20" s="23" t="s">
        <v>268</v>
      </c>
      <c r="AU20" s="23">
        <v>164</v>
      </c>
      <c r="AV20" s="13" t="s">
        <v>3</v>
      </c>
      <c r="AW20" s="26"/>
      <c r="AX20" s="28">
        <v>15281.48</v>
      </c>
      <c r="AY20" s="13" t="s">
        <v>3</v>
      </c>
      <c r="AZ20" s="26"/>
      <c r="BA20" s="28">
        <v>15281.48</v>
      </c>
      <c r="BB20" s="23"/>
      <c r="BC20" s="21"/>
      <c r="BD20" s="26"/>
      <c r="BE20" s="23"/>
      <c r="BF20" s="21"/>
      <c r="BG20" s="26"/>
      <c r="BH20" s="23"/>
      <c r="BI20" s="21"/>
      <c r="BJ20" s="26"/>
      <c r="BK20" s="23"/>
      <c r="BL20" s="21"/>
      <c r="BM20" s="26"/>
      <c r="BN20" s="23" t="s">
        <v>386</v>
      </c>
      <c r="BO20" s="23" t="s">
        <v>385</v>
      </c>
      <c r="BP20" s="23">
        <v>96.97</v>
      </c>
      <c r="BQ20" s="23"/>
      <c r="BR20" s="21"/>
      <c r="BS20" s="26"/>
      <c r="BV20" s="24" t="s">
        <v>327</v>
      </c>
      <c r="BW20" s="26" t="s">
        <v>405</v>
      </c>
      <c r="BX20" s="26">
        <v>44.35</v>
      </c>
      <c r="BY20" s="24" t="s">
        <v>431</v>
      </c>
      <c r="BZ20" s="26" t="s">
        <v>428</v>
      </c>
      <c r="CA20" s="26">
        <v>7718.87</v>
      </c>
      <c r="CB20" s="24"/>
      <c r="CC20" s="26"/>
      <c r="CD20" s="26"/>
      <c r="CE20" s="24" t="s">
        <v>240</v>
      </c>
      <c r="CF20" s="26" t="s">
        <v>464</v>
      </c>
      <c r="CG20" s="26">
        <v>180.46</v>
      </c>
      <c r="CH20" s="24" t="s">
        <v>456</v>
      </c>
      <c r="CI20" s="26" t="s">
        <v>475</v>
      </c>
      <c r="CJ20" s="26">
        <v>387.88</v>
      </c>
      <c r="CK20" s="23" t="s">
        <v>327</v>
      </c>
      <c r="CL20" s="23" t="s">
        <v>482</v>
      </c>
      <c r="CM20" s="26">
        <v>44.35</v>
      </c>
      <c r="CN20" s="23"/>
      <c r="CO20" s="23"/>
      <c r="CP20" s="26"/>
      <c r="CQ20" s="23" t="s">
        <v>379</v>
      </c>
      <c r="CR20" s="23" t="s">
        <v>506</v>
      </c>
      <c r="CS20" s="26">
        <v>775.76</v>
      </c>
      <c r="CT20" s="23"/>
      <c r="CU20" s="23"/>
      <c r="CV20" s="26"/>
      <c r="CW20" s="23"/>
      <c r="CX20" s="23"/>
      <c r="CY20" s="26"/>
      <c r="CZ20" s="23"/>
      <c r="DA20" s="23"/>
      <c r="DB20" s="26"/>
      <c r="DC20" s="23"/>
      <c r="DD20" s="23"/>
      <c r="DE20" s="26"/>
      <c r="DH20" s="23"/>
      <c r="DI20" s="23"/>
      <c r="DJ20" s="26"/>
      <c r="DK20" s="23" t="s">
        <v>432</v>
      </c>
      <c r="DL20" s="23" t="s">
        <v>560</v>
      </c>
      <c r="DM20" s="26">
        <v>681.4</v>
      </c>
      <c r="DN20" s="24" t="s">
        <v>567</v>
      </c>
      <c r="DO20" s="26"/>
      <c r="DP20" s="26">
        <v>384.87</v>
      </c>
      <c r="DQ20" s="24" t="s">
        <v>567</v>
      </c>
      <c r="DR20" s="26"/>
      <c r="DS20" s="26">
        <v>384.87</v>
      </c>
      <c r="DT20" s="24" t="s">
        <v>567</v>
      </c>
      <c r="DU20" s="26"/>
      <c r="DV20" s="26">
        <v>384.87</v>
      </c>
      <c r="DW20" s="24" t="s">
        <v>567</v>
      </c>
      <c r="DX20" s="26"/>
      <c r="DY20" s="26">
        <v>384.87</v>
      </c>
      <c r="DZ20" s="24" t="s">
        <v>567</v>
      </c>
      <c r="EA20" s="26"/>
      <c r="EB20" s="26">
        <v>384.87</v>
      </c>
      <c r="EC20" s="24" t="s">
        <v>567</v>
      </c>
      <c r="ED20" s="26"/>
      <c r="EE20" s="26">
        <v>384.87</v>
      </c>
      <c r="EF20" s="24" t="s">
        <v>567</v>
      </c>
      <c r="EG20" s="26"/>
      <c r="EH20" s="26">
        <v>384.87</v>
      </c>
      <c r="EI20" s="24" t="s">
        <v>567</v>
      </c>
      <c r="EJ20" s="26"/>
      <c r="EK20" s="26">
        <v>384.87</v>
      </c>
      <c r="EL20" s="24" t="s">
        <v>567</v>
      </c>
      <c r="EM20" s="26"/>
      <c r="EN20" s="26">
        <v>384.87</v>
      </c>
      <c r="EO20" s="24" t="s">
        <v>567</v>
      </c>
      <c r="EP20" s="26"/>
      <c r="EQ20" s="26">
        <v>384.87</v>
      </c>
      <c r="ER20" s="26"/>
      <c r="ES20" s="26"/>
      <c r="ET20" s="24" t="s">
        <v>665</v>
      </c>
      <c r="EU20" s="26" t="s">
        <v>666</v>
      </c>
      <c r="EV20" s="115">
        <v>1275.93</v>
      </c>
      <c r="EW20" s="24"/>
      <c r="EX20" s="26"/>
      <c r="EY20" s="26"/>
      <c r="EZ20" s="24" t="s">
        <v>671</v>
      </c>
      <c r="FA20" s="26" t="s">
        <v>670</v>
      </c>
      <c r="FB20" s="115">
        <v>729.1</v>
      </c>
      <c r="FC20" s="24" t="s">
        <v>82</v>
      </c>
      <c r="FD20" s="26" t="s">
        <v>686</v>
      </c>
      <c r="FE20" s="116">
        <v>221.76</v>
      </c>
      <c r="FF20" s="24" t="s">
        <v>695</v>
      </c>
      <c r="FG20" s="26" t="s">
        <v>696</v>
      </c>
      <c r="FH20" s="115">
        <v>689.19</v>
      </c>
      <c r="FI20" s="24"/>
      <c r="FJ20" s="26"/>
      <c r="FK20" s="26"/>
      <c r="FL20" s="24"/>
      <c r="FM20" s="26"/>
      <c r="FN20" s="26"/>
      <c r="FO20" s="23" t="s">
        <v>746</v>
      </c>
      <c r="FP20" s="33" t="s">
        <v>748</v>
      </c>
      <c r="FQ20" s="116">
        <v>393.99</v>
      </c>
      <c r="FR20" s="24" t="s">
        <v>636</v>
      </c>
      <c r="FS20" s="26" t="s">
        <v>729</v>
      </c>
      <c r="FT20" s="120">
        <v>161.38</v>
      </c>
      <c r="FU20" s="24" t="s">
        <v>636</v>
      </c>
      <c r="FV20" s="33" t="s">
        <v>738</v>
      </c>
      <c r="FW20" s="121">
        <v>161.38</v>
      </c>
      <c r="FX20" s="24" t="s">
        <v>773</v>
      </c>
      <c r="FY20" s="33" t="s">
        <v>774</v>
      </c>
      <c r="FZ20" s="124">
        <v>1300.58</v>
      </c>
      <c r="GA20" s="24" t="s">
        <v>746</v>
      </c>
      <c r="GB20" s="26" t="s">
        <v>757</v>
      </c>
      <c r="GC20" s="124">
        <v>173.36</v>
      </c>
    </row>
    <row r="21" spans="1:185" ht="41.25" customHeight="1">
      <c r="A21" s="16"/>
      <c r="B21" s="16" t="s">
        <v>17</v>
      </c>
      <c r="C21" s="17">
        <v>94.92</v>
      </c>
      <c r="D21" s="16" t="s">
        <v>17</v>
      </c>
      <c r="E21" s="17">
        <v>94.92</v>
      </c>
      <c r="F21" s="16" t="s">
        <v>17</v>
      </c>
      <c r="G21" s="17">
        <v>94.92</v>
      </c>
      <c r="H21" s="16" t="s">
        <v>17</v>
      </c>
      <c r="I21" s="17">
        <v>94.92</v>
      </c>
      <c r="J21" s="16" t="s">
        <v>17</v>
      </c>
      <c r="K21" s="17">
        <v>94.92</v>
      </c>
      <c r="L21" s="16" t="s">
        <v>17</v>
      </c>
      <c r="M21" s="17">
        <v>94.92</v>
      </c>
      <c r="N21" s="16" t="s">
        <v>17</v>
      </c>
      <c r="O21" s="17">
        <v>94.92</v>
      </c>
      <c r="P21" s="16" t="s">
        <v>17</v>
      </c>
      <c r="Q21" s="17">
        <v>94.92</v>
      </c>
      <c r="R21" s="16" t="s">
        <v>17</v>
      </c>
      <c r="S21" s="18">
        <f t="shared" si="0"/>
        <v>759.3599999999999</v>
      </c>
      <c r="T21" s="16" t="s">
        <v>56</v>
      </c>
      <c r="U21" s="17" t="s">
        <v>208</v>
      </c>
      <c r="V21" s="17">
        <v>1328.82</v>
      </c>
      <c r="W21" s="12" t="s">
        <v>3</v>
      </c>
      <c r="X21" s="26"/>
      <c r="Y21" s="26">
        <v>15091.64</v>
      </c>
      <c r="Z21" s="24" t="s">
        <v>119</v>
      </c>
      <c r="AA21" s="26" t="s">
        <v>120</v>
      </c>
      <c r="AB21" s="30">
        <v>721.03</v>
      </c>
      <c r="AC21" s="24" t="s">
        <v>142</v>
      </c>
      <c r="AD21" s="26" t="s">
        <v>143</v>
      </c>
      <c r="AE21" s="26">
        <v>737.16</v>
      </c>
      <c r="AF21" s="26"/>
      <c r="AG21" s="24" t="s">
        <v>183</v>
      </c>
      <c r="AH21" s="26" t="s">
        <v>184</v>
      </c>
      <c r="AI21" s="26">
        <v>5874.15</v>
      </c>
      <c r="AJ21" s="23" t="s">
        <v>416</v>
      </c>
      <c r="AK21" s="21"/>
      <c r="AL21" s="22">
        <v>94.82</v>
      </c>
      <c r="AM21" s="23" t="s">
        <v>416</v>
      </c>
      <c r="AN21" s="21"/>
      <c r="AO21" s="22">
        <v>94.82</v>
      </c>
      <c r="AP21" s="24" t="s">
        <v>232</v>
      </c>
      <c r="AQ21" s="26" t="s">
        <v>245</v>
      </c>
      <c r="AR21" s="26">
        <v>82.48</v>
      </c>
      <c r="AS21" s="13" t="s">
        <v>3</v>
      </c>
      <c r="AT21" s="26"/>
      <c r="AU21" s="28">
        <v>15281.48</v>
      </c>
      <c r="AV21" s="31" t="s">
        <v>209</v>
      </c>
      <c r="AW21" s="26"/>
      <c r="AX21" s="28">
        <v>16230.64</v>
      </c>
      <c r="AY21" s="31" t="s">
        <v>209</v>
      </c>
      <c r="AZ21" s="26"/>
      <c r="BA21" s="28">
        <v>16230.64</v>
      </c>
      <c r="BB21" s="23" t="s">
        <v>262</v>
      </c>
      <c r="BC21" s="26" t="s">
        <v>319</v>
      </c>
      <c r="BD21" s="26">
        <v>132.4</v>
      </c>
      <c r="BE21" s="23" t="s">
        <v>262</v>
      </c>
      <c r="BF21" s="23" t="s">
        <v>332</v>
      </c>
      <c r="BG21" s="26">
        <v>132.4</v>
      </c>
      <c r="BH21" s="23" t="s">
        <v>262</v>
      </c>
      <c r="BI21" s="26"/>
      <c r="BJ21" s="26">
        <v>132.4</v>
      </c>
      <c r="BK21" s="23" t="s">
        <v>262</v>
      </c>
      <c r="BL21" s="26"/>
      <c r="BM21" s="26">
        <v>132.4</v>
      </c>
      <c r="BN21" s="24" t="s">
        <v>387</v>
      </c>
      <c r="BO21" s="26" t="s">
        <v>388</v>
      </c>
      <c r="BP21" s="26">
        <v>9656.98</v>
      </c>
      <c r="BQ21" s="23"/>
      <c r="BR21" s="26"/>
      <c r="BS21" s="26"/>
      <c r="BV21" s="24" t="s">
        <v>407</v>
      </c>
      <c r="BW21" s="26" t="s">
        <v>408</v>
      </c>
      <c r="BX21" s="26">
        <v>2119.88</v>
      </c>
      <c r="BY21" s="24" t="s">
        <v>432</v>
      </c>
      <c r="BZ21" s="26" t="s">
        <v>428</v>
      </c>
      <c r="CA21" s="26">
        <v>302.84</v>
      </c>
      <c r="CB21" s="24"/>
      <c r="CC21" s="26"/>
      <c r="CD21" s="26"/>
      <c r="CE21" s="24" t="s">
        <v>327</v>
      </c>
      <c r="CF21" s="26" t="s">
        <v>465</v>
      </c>
      <c r="CG21" s="26">
        <v>44.35</v>
      </c>
      <c r="CH21" s="24" t="s">
        <v>417</v>
      </c>
      <c r="CI21" s="26"/>
      <c r="CJ21" s="26">
        <v>670.29</v>
      </c>
      <c r="CK21" s="24" t="s">
        <v>483</v>
      </c>
      <c r="CL21" s="26" t="s">
        <v>484</v>
      </c>
      <c r="CM21" s="26">
        <v>443.35</v>
      </c>
      <c r="CN21" s="24"/>
      <c r="CO21" s="26"/>
      <c r="CP21" s="26"/>
      <c r="CQ21" s="24" t="s">
        <v>507</v>
      </c>
      <c r="CR21" s="26" t="s">
        <v>508</v>
      </c>
      <c r="CS21" s="26">
        <v>90.23</v>
      </c>
      <c r="CT21" s="24"/>
      <c r="CU21" s="26"/>
      <c r="CV21" s="26"/>
      <c r="CW21" s="24"/>
      <c r="CX21" s="26"/>
      <c r="CY21" s="26"/>
      <c r="CZ21" s="24"/>
      <c r="DA21" s="26"/>
      <c r="DB21" s="26"/>
      <c r="DC21" s="24"/>
      <c r="DD21" s="26"/>
      <c r="DE21" s="26"/>
      <c r="DH21" s="24"/>
      <c r="DI21" s="26"/>
      <c r="DJ21" s="26"/>
      <c r="DK21" s="24" t="s">
        <v>433</v>
      </c>
      <c r="DL21" s="26" t="s">
        <v>560</v>
      </c>
      <c r="DM21" s="26">
        <v>7010.21</v>
      </c>
      <c r="DN21" s="24"/>
      <c r="DO21" s="26"/>
      <c r="DP21" s="26"/>
      <c r="DQ21" s="24"/>
      <c r="DR21" s="26"/>
      <c r="DS21" s="26"/>
      <c r="DT21" s="23" t="s">
        <v>579</v>
      </c>
      <c r="DU21" s="26" t="s">
        <v>586</v>
      </c>
      <c r="DV21" s="30">
        <v>644.1</v>
      </c>
      <c r="DW21" s="23" t="s">
        <v>654</v>
      </c>
      <c r="DX21" s="26" t="s">
        <v>651</v>
      </c>
      <c r="DY21" s="30">
        <v>8890.25</v>
      </c>
      <c r="DZ21" s="23"/>
      <c r="EA21" s="26"/>
      <c r="EB21" s="30"/>
      <c r="EC21" s="23" t="s">
        <v>614</v>
      </c>
      <c r="ED21" s="26" t="s">
        <v>615</v>
      </c>
      <c r="EE21" s="30">
        <v>1298.54</v>
      </c>
      <c r="EF21" s="23"/>
      <c r="EG21" s="26"/>
      <c r="EH21" s="30"/>
      <c r="EI21" s="23" t="s">
        <v>645</v>
      </c>
      <c r="EJ21" s="26" t="s">
        <v>646</v>
      </c>
      <c r="EK21" s="30">
        <v>649.27</v>
      </c>
      <c r="EL21" s="23"/>
      <c r="EM21" s="26"/>
      <c r="EN21" s="30"/>
      <c r="EO21" s="23"/>
      <c r="EP21" s="26"/>
      <c r="EQ21" s="30"/>
      <c r="ER21" s="30"/>
      <c r="ES21" s="30"/>
      <c r="ET21" s="23" t="s">
        <v>667</v>
      </c>
      <c r="EU21" s="26" t="s">
        <v>668</v>
      </c>
      <c r="EV21" s="117">
        <v>599.27</v>
      </c>
      <c r="EW21" s="23"/>
      <c r="EX21" s="26"/>
      <c r="EY21" s="30"/>
      <c r="EZ21" s="23" t="s">
        <v>672</v>
      </c>
      <c r="FA21" s="26" t="s">
        <v>670</v>
      </c>
      <c r="FB21" s="91">
        <v>7500.88</v>
      </c>
      <c r="FC21" s="23" t="s">
        <v>795</v>
      </c>
      <c r="FD21" s="26" t="s">
        <v>687</v>
      </c>
      <c r="FE21" s="117">
        <v>2086.85</v>
      </c>
      <c r="FF21" s="23" t="s">
        <v>636</v>
      </c>
      <c r="FG21" s="26" t="s">
        <v>697</v>
      </c>
      <c r="FH21" s="90">
        <v>161.38</v>
      </c>
      <c r="FI21" s="23"/>
      <c r="FJ21" s="26"/>
      <c r="FK21" s="27"/>
      <c r="FL21" s="23"/>
      <c r="FM21" s="26"/>
      <c r="FN21" s="27"/>
      <c r="FO21" s="31" t="s">
        <v>743</v>
      </c>
      <c r="FP21" s="26" t="s">
        <v>750</v>
      </c>
      <c r="FQ21" s="115">
        <v>1042.08</v>
      </c>
      <c r="FR21" s="23" t="s">
        <v>730</v>
      </c>
      <c r="FS21" s="26" t="s">
        <v>731</v>
      </c>
      <c r="FT21" s="117">
        <v>137.2</v>
      </c>
      <c r="FU21" s="33" t="s">
        <v>739</v>
      </c>
      <c r="FV21" s="33" t="s">
        <v>740</v>
      </c>
      <c r="FW21" s="116">
        <v>266.17</v>
      </c>
      <c r="FX21" s="33" t="s">
        <v>746</v>
      </c>
      <c r="FY21" s="33" t="s">
        <v>776</v>
      </c>
      <c r="FZ21" s="116">
        <v>1209.88</v>
      </c>
      <c r="GA21" s="24" t="s">
        <v>636</v>
      </c>
      <c r="GB21" s="26" t="s">
        <v>758</v>
      </c>
      <c r="GC21" s="121">
        <v>161.38</v>
      </c>
    </row>
    <row r="22" spans="1:185" ht="36.75" customHeight="1">
      <c r="A22" s="16"/>
      <c r="B22" s="16" t="s">
        <v>17</v>
      </c>
      <c r="C22" s="17">
        <v>1328.82</v>
      </c>
      <c r="D22" s="16" t="s">
        <v>17</v>
      </c>
      <c r="E22" s="17">
        <v>1328.82</v>
      </c>
      <c r="F22" s="16" t="s">
        <v>17</v>
      </c>
      <c r="G22" s="17">
        <v>1328.82</v>
      </c>
      <c r="H22" s="16" t="s">
        <v>17</v>
      </c>
      <c r="I22" s="17">
        <v>1328.82</v>
      </c>
      <c r="J22" s="16" t="s">
        <v>17</v>
      </c>
      <c r="K22" s="17">
        <v>1328.82</v>
      </c>
      <c r="L22" s="16" t="s">
        <v>17</v>
      </c>
      <c r="M22" s="17">
        <v>1328.82</v>
      </c>
      <c r="N22" s="16" t="s">
        <v>17</v>
      </c>
      <c r="O22" s="17">
        <v>1328.82</v>
      </c>
      <c r="P22" s="16" t="s">
        <v>17</v>
      </c>
      <c r="Q22" s="17">
        <v>1328.82</v>
      </c>
      <c r="R22" s="16" t="s">
        <v>17</v>
      </c>
      <c r="S22" s="18">
        <f t="shared" si="0"/>
        <v>10630.56</v>
      </c>
      <c r="T22" s="16" t="s">
        <v>53</v>
      </c>
      <c r="U22" s="17" t="s">
        <v>208</v>
      </c>
      <c r="V22" s="17">
        <v>94.92</v>
      </c>
      <c r="W22" s="12" t="s">
        <v>5</v>
      </c>
      <c r="X22" s="26"/>
      <c r="Y22" s="26">
        <v>6359.37</v>
      </c>
      <c r="Z22" s="13" t="s">
        <v>3</v>
      </c>
      <c r="AA22" s="26"/>
      <c r="AB22" s="26">
        <v>15091.64</v>
      </c>
      <c r="AC22" s="24" t="s">
        <v>144</v>
      </c>
      <c r="AD22" s="26" t="s">
        <v>145</v>
      </c>
      <c r="AE22" s="26">
        <v>261.7</v>
      </c>
      <c r="AF22" s="26"/>
      <c r="AG22" s="24" t="s">
        <v>128</v>
      </c>
      <c r="AH22" s="26" t="s">
        <v>185</v>
      </c>
      <c r="AI22" s="26">
        <v>8188.07</v>
      </c>
      <c r="AJ22" s="24" t="s">
        <v>417</v>
      </c>
      <c r="AK22" s="26"/>
      <c r="AL22" s="26">
        <v>94.82</v>
      </c>
      <c r="AM22" s="24" t="s">
        <v>417</v>
      </c>
      <c r="AN22" s="26"/>
      <c r="AO22" s="26">
        <v>94.82</v>
      </c>
      <c r="AP22" s="13" t="s">
        <v>3</v>
      </c>
      <c r="AQ22" s="26"/>
      <c r="AR22" s="28">
        <v>15281.48</v>
      </c>
      <c r="AS22" s="31" t="s">
        <v>209</v>
      </c>
      <c r="AT22" s="26"/>
      <c r="AU22" s="28">
        <v>16230.64</v>
      </c>
      <c r="AV22" s="24" t="s">
        <v>272</v>
      </c>
      <c r="AW22" s="26"/>
      <c r="AX22" s="26"/>
      <c r="AY22" s="23" t="s">
        <v>262</v>
      </c>
      <c r="AZ22" s="23" t="s">
        <v>322</v>
      </c>
      <c r="BA22" s="30">
        <v>132.4</v>
      </c>
      <c r="BB22" s="24" t="s">
        <v>265</v>
      </c>
      <c r="BC22" s="26" t="s">
        <v>320</v>
      </c>
      <c r="BD22" s="26">
        <v>859.66</v>
      </c>
      <c r="BE22" s="24" t="s">
        <v>265</v>
      </c>
      <c r="BF22" s="26" t="s">
        <v>333</v>
      </c>
      <c r="BG22" s="26">
        <v>859.66</v>
      </c>
      <c r="BH22" s="24" t="s">
        <v>265</v>
      </c>
      <c r="BI22" s="26"/>
      <c r="BJ22" s="26">
        <v>859.66</v>
      </c>
      <c r="BK22" s="24" t="s">
        <v>265</v>
      </c>
      <c r="BL22" s="26"/>
      <c r="BM22" s="26">
        <v>859.66</v>
      </c>
      <c r="BN22" s="24" t="s">
        <v>265</v>
      </c>
      <c r="BO22" s="26"/>
      <c r="BP22" s="26">
        <v>859.66</v>
      </c>
      <c r="BQ22" s="24"/>
      <c r="BR22" s="26"/>
      <c r="BS22" s="26"/>
      <c r="BV22" s="23" t="s">
        <v>379</v>
      </c>
      <c r="BW22" s="26" t="s">
        <v>408</v>
      </c>
      <c r="BX22" s="26">
        <v>775.76</v>
      </c>
      <c r="BY22" s="23" t="s">
        <v>433</v>
      </c>
      <c r="BZ22" s="26" t="s">
        <v>428</v>
      </c>
      <c r="CA22" s="26">
        <v>153.93</v>
      </c>
      <c r="CB22" s="23"/>
      <c r="CC22" s="26"/>
      <c r="CD22" s="26"/>
      <c r="CE22" s="24" t="s">
        <v>470</v>
      </c>
      <c r="CF22" s="26" t="s">
        <v>471</v>
      </c>
      <c r="CG22" s="26">
        <v>42629.4</v>
      </c>
      <c r="CH22" s="23"/>
      <c r="CI22" s="26"/>
      <c r="CJ22" s="26"/>
      <c r="CK22" s="24" t="s">
        <v>481</v>
      </c>
      <c r="CL22" s="26" t="s">
        <v>484</v>
      </c>
      <c r="CM22" s="26">
        <v>3485.43</v>
      </c>
      <c r="CN22" s="24"/>
      <c r="CO22" s="26"/>
      <c r="CP22" s="26"/>
      <c r="CQ22" s="24" t="s">
        <v>417</v>
      </c>
      <c r="CR22" s="26"/>
      <c r="CS22" s="26">
        <v>670.29</v>
      </c>
      <c r="CT22" s="24" t="s">
        <v>417</v>
      </c>
      <c r="CU22" s="26"/>
      <c r="CV22" s="26">
        <v>670.29</v>
      </c>
      <c r="CW22" s="24" t="s">
        <v>417</v>
      </c>
      <c r="CX22" s="26"/>
      <c r="CY22" s="26">
        <v>670.29</v>
      </c>
      <c r="CZ22" s="24" t="s">
        <v>417</v>
      </c>
      <c r="DA22" s="26"/>
      <c r="DB22" s="26">
        <v>670.29</v>
      </c>
      <c r="DC22" s="24" t="s">
        <v>417</v>
      </c>
      <c r="DD22" s="26"/>
      <c r="DE22" s="26">
        <v>670.29</v>
      </c>
      <c r="DH22" s="24" t="s">
        <v>417</v>
      </c>
      <c r="DI22" s="26"/>
      <c r="DJ22" s="26"/>
      <c r="DK22" s="24" t="s">
        <v>410</v>
      </c>
      <c r="DL22" s="26"/>
      <c r="DM22" s="26">
        <v>132.4</v>
      </c>
      <c r="DN22" s="24"/>
      <c r="DO22" s="26"/>
      <c r="DP22" s="26"/>
      <c r="DQ22" s="24"/>
      <c r="DR22" s="26"/>
      <c r="DS22" s="26"/>
      <c r="DT22" s="24" t="s">
        <v>529</v>
      </c>
      <c r="DU22" s="26" t="s">
        <v>587</v>
      </c>
      <c r="DV22" s="26">
        <v>150.82</v>
      </c>
      <c r="DW22" s="24"/>
      <c r="DX22" s="26"/>
      <c r="DY22" s="26"/>
      <c r="DZ22" s="24"/>
      <c r="EA22" s="26"/>
      <c r="EB22" s="26"/>
      <c r="EC22" s="24" t="s">
        <v>616</v>
      </c>
      <c r="ED22" s="26" t="s">
        <v>617</v>
      </c>
      <c r="EE22" s="26">
        <v>88.96</v>
      </c>
      <c r="EF22" s="24"/>
      <c r="EG22" s="26"/>
      <c r="EH22" s="26"/>
      <c r="EI22" s="24" t="s">
        <v>645</v>
      </c>
      <c r="EJ22" s="26" t="s">
        <v>647</v>
      </c>
      <c r="EK22" s="26">
        <v>649.27</v>
      </c>
      <c r="EL22" s="24"/>
      <c r="EM22" s="26"/>
      <c r="EN22" s="26"/>
      <c r="EO22" s="24"/>
      <c r="EP22" s="26"/>
      <c r="EQ22" s="26"/>
      <c r="ER22" s="26"/>
      <c r="ES22" s="26"/>
      <c r="ET22" s="24" t="s">
        <v>636</v>
      </c>
      <c r="EU22" s="26" t="s">
        <v>682</v>
      </c>
      <c r="EV22" s="115">
        <v>161.38</v>
      </c>
      <c r="EW22" s="24"/>
      <c r="EX22" s="26"/>
      <c r="EY22" s="26"/>
      <c r="EZ22" s="24" t="s">
        <v>673</v>
      </c>
      <c r="FA22" s="26" t="s">
        <v>670</v>
      </c>
      <c r="FB22" s="116">
        <v>12917.11</v>
      </c>
      <c r="FC22" s="24" t="s">
        <v>688</v>
      </c>
      <c r="FD22" s="26" t="s">
        <v>689</v>
      </c>
      <c r="FE22" s="116">
        <v>121.35</v>
      </c>
      <c r="FF22" s="24" t="s">
        <v>698</v>
      </c>
      <c r="FG22" s="26" t="s">
        <v>699</v>
      </c>
      <c r="FH22" s="116">
        <v>388.95</v>
      </c>
      <c r="FI22" s="24"/>
      <c r="FJ22" s="26"/>
      <c r="FK22" s="26"/>
      <c r="FL22" s="24"/>
      <c r="FM22" s="26"/>
      <c r="FN22" s="26"/>
      <c r="FO22" s="24" t="s">
        <v>753</v>
      </c>
      <c r="FP22" s="26" t="s">
        <v>754</v>
      </c>
      <c r="FQ22" s="116">
        <v>177.87</v>
      </c>
      <c r="FR22" s="24" t="s">
        <v>733</v>
      </c>
      <c r="FS22" s="26" t="s">
        <v>734</v>
      </c>
      <c r="FT22" s="119">
        <v>840.77</v>
      </c>
      <c r="FU22" s="26" t="s">
        <v>741</v>
      </c>
      <c r="FV22" s="26" t="s">
        <v>742</v>
      </c>
      <c r="FW22" s="116">
        <v>324.36</v>
      </c>
      <c r="FX22" s="126" t="s">
        <v>746</v>
      </c>
      <c r="FY22" s="33" t="s">
        <v>777</v>
      </c>
      <c r="FZ22" s="127">
        <v>1209.88</v>
      </c>
      <c r="GA22" s="26" t="s">
        <v>759</v>
      </c>
      <c r="GB22" s="26" t="s">
        <v>760</v>
      </c>
      <c r="GC22" s="116">
        <v>2944.71</v>
      </c>
    </row>
    <row r="23" spans="1:185" ht="39" customHeight="1">
      <c r="A23" s="16"/>
      <c r="B23" s="16" t="s">
        <v>17</v>
      </c>
      <c r="C23" s="17">
        <v>94.92</v>
      </c>
      <c r="D23" s="16" t="s">
        <v>17</v>
      </c>
      <c r="E23" s="17">
        <v>94.92</v>
      </c>
      <c r="F23" s="16" t="s">
        <v>17</v>
      </c>
      <c r="G23" s="17">
        <v>94.92</v>
      </c>
      <c r="H23" s="16" t="s">
        <v>17</v>
      </c>
      <c r="I23" s="17">
        <v>94.92</v>
      </c>
      <c r="J23" s="16" t="s">
        <v>17</v>
      </c>
      <c r="K23" s="17">
        <v>94.92</v>
      </c>
      <c r="L23" s="16" t="s">
        <v>17</v>
      </c>
      <c r="M23" s="17">
        <v>94.92</v>
      </c>
      <c r="N23" s="16" t="s">
        <v>17</v>
      </c>
      <c r="O23" s="17">
        <v>94.92</v>
      </c>
      <c r="P23" s="16" t="s">
        <v>17</v>
      </c>
      <c r="Q23" s="17">
        <v>94.92</v>
      </c>
      <c r="R23" s="16" t="s">
        <v>17</v>
      </c>
      <c r="S23" s="18">
        <f t="shared" si="0"/>
        <v>759.3599999999999</v>
      </c>
      <c r="T23" s="16" t="s">
        <v>57</v>
      </c>
      <c r="U23" s="17" t="s">
        <v>208</v>
      </c>
      <c r="V23" s="17">
        <v>94.92</v>
      </c>
      <c r="W23" s="19" t="s">
        <v>4</v>
      </c>
      <c r="X23" s="21"/>
      <c r="Y23" s="22">
        <v>132.4</v>
      </c>
      <c r="Z23" s="13" t="s">
        <v>5</v>
      </c>
      <c r="AA23" s="26"/>
      <c r="AB23" s="26">
        <v>6359.37</v>
      </c>
      <c r="AC23" s="24" t="s">
        <v>97</v>
      </c>
      <c r="AD23" s="26" t="s">
        <v>146</v>
      </c>
      <c r="AE23" s="26">
        <v>21569.39</v>
      </c>
      <c r="AF23" s="26"/>
      <c r="AG23" s="24" t="s">
        <v>159</v>
      </c>
      <c r="AH23" s="26" t="s">
        <v>186</v>
      </c>
      <c r="AI23" s="26">
        <v>155.72</v>
      </c>
      <c r="AJ23" s="31" t="s">
        <v>321</v>
      </c>
      <c r="AK23" s="26"/>
      <c r="AL23" s="26">
        <v>284.47</v>
      </c>
      <c r="AM23" s="24" t="s">
        <v>418</v>
      </c>
      <c r="AN23" s="26"/>
      <c r="AO23" s="26">
        <v>1611.95</v>
      </c>
      <c r="AP23" s="23" t="s">
        <v>262</v>
      </c>
      <c r="AQ23" s="26" t="s">
        <v>269</v>
      </c>
      <c r="AR23" s="27">
        <v>132.4</v>
      </c>
      <c r="AS23" s="24" t="s">
        <v>272</v>
      </c>
      <c r="AT23" s="26"/>
      <c r="AU23" s="26"/>
      <c r="AV23" s="23" t="s">
        <v>416</v>
      </c>
      <c r="AW23" s="21"/>
      <c r="AX23" s="22">
        <v>94.82</v>
      </c>
      <c r="AY23" s="23" t="s">
        <v>416</v>
      </c>
      <c r="AZ23" s="21"/>
      <c r="BA23" s="22">
        <v>94.82</v>
      </c>
      <c r="BB23" s="13" t="s">
        <v>3</v>
      </c>
      <c r="BC23" s="26"/>
      <c r="BD23" s="28">
        <v>15281.48</v>
      </c>
      <c r="BE23" s="13" t="s">
        <v>3</v>
      </c>
      <c r="BF23" s="26"/>
      <c r="BG23" s="28">
        <v>15281.48</v>
      </c>
      <c r="BH23" s="13" t="s">
        <v>3</v>
      </c>
      <c r="BI23" s="26"/>
      <c r="BJ23" s="28">
        <v>15281.48</v>
      </c>
      <c r="BK23" s="13" t="s">
        <v>3</v>
      </c>
      <c r="BL23" s="26"/>
      <c r="BM23" s="28">
        <v>15281.48</v>
      </c>
      <c r="BN23" s="13" t="s">
        <v>3</v>
      </c>
      <c r="BO23" s="26"/>
      <c r="BP23" s="28">
        <v>15281.48</v>
      </c>
      <c r="BQ23" s="13"/>
      <c r="BR23" s="26"/>
      <c r="BS23" s="28"/>
      <c r="BV23" s="24" t="s">
        <v>327</v>
      </c>
      <c r="BW23" s="26" t="s">
        <v>409</v>
      </c>
      <c r="BX23" s="26">
        <v>44.35</v>
      </c>
      <c r="BY23" s="24" t="s">
        <v>434</v>
      </c>
      <c r="BZ23" s="26" t="s">
        <v>435</v>
      </c>
      <c r="CA23" s="26">
        <v>254.88</v>
      </c>
      <c r="CB23" s="24"/>
      <c r="CC23" s="26"/>
      <c r="CD23" s="26"/>
      <c r="CE23" s="24" t="s">
        <v>417</v>
      </c>
      <c r="CF23" s="26"/>
      <c r="CG23" s="26">
        <v>670.29</v>
      </c>
      <c r="CH23" s="24"/>
      <c r="CI23" s="26"/>
      <c r="CJ23" s="26"/>
      <c r="CK23" s="24" t="s">
        <v>345</v>
      </c>
      <c r="CL23" s="26" t="s">
        <v>484</v>
      </c>
      <c r="CM23" s="26">
        <v>4373.6</v>
      </c>
      <c r="CN23" s="24"/>
      <c r="CO23" s="26"/>
      <c r="CP23" s="26"/>
      <c r="CQ23" s="24"/>
      <c r="CR23" s="26"/>
      <c r="CS23" s="26"/>
      <c r="CT23" s="24"/>
      <c r="CU23" s="26"/>
      <c r="CV23" s="26"/>
      <c r="CW23" s="24"/>
      <c r="CX23" s="26"/>
      <c r="CY23" s="26"/>
      <c r="CZ23" s="24"/>
      <c r="DA23" s="26"/>
      <c r="DB23" s="26"/>
      <c r="DC23" s="24"/>
      <c r="DD23" s="26"/>
      <c r="DE23" s="26"/>
      <c r="DH23" s="24"/>
      <c r="DI23" s="26"/>
      <c r="DJ23" s="26"/>
      <c r="DK23" s="23" t="s">
        <v>412</v>
      </c>
      <c r="DL23" s="23"/>
      <c r="DM23" s="26">
        <v>175.11</v>
      </c>
      <c r="DN23" s="24"/>
      <c r="DO23" s="26"/>
      <c r="DP23" s="26"/>
      <c r="DQ23" s="24"/>
      <c r="DR23" s="26"/>
      <c r="DS23" s="26"/>
      <c r="DT23" s="24"/>
      <c r="DU23" s="26"/>
      <c r="DV23" s="26"/>
      <c r="DW23" s="24"/>
      <c r="DX23" s="26"/>
      <c r="DY23" s="26"/>
      <c r="DZ23" s="24"/>
      <c r="EA23" s="26"/>
      <c r="EB23" s="26"/>
      <c r="EC23" s="24" t="s">
        <v>618</v>
      </c>
      <c r="ED23" s="26" t="s">
        <v>617</v>
      </c>
      <c r="EE23" s="26">
        <v>409.22</v>
      </c>
      <c r="EF23" s="24"/>
      <c r="EG23" s="26"/>
      <c r="EH23" s="26"/>
      <c r="EI23" s="24"/>
      <c r="EJ23" s="26"/>
      <c r="EK23" s="26"/>
      <c r="EL23" s="24"/>
      <c r="EM23" s="26"/>
      <c r="EN23" s="26"/>
      <c r="EO23" s="24"/>
      <c r="EP23" s="26"/>
      <c r="EQ23" s="26"/>
      <c r="ER23" s="26"/>
      <c r="ES23" s="26"/>
      <c r="ET23" s="24" t="s">
        <v>636</v>
      </c>
      <c r="EU23" s="26" t="s">
        <v>683</v>
      </c>
      <c r="EV23" s="115">
        <v>161.38</v>
      </c>
      <c r="EW23" s="24"/>
      <c r="EX23" s="26"/>
      <c r="EY23" s="26"/>
      <c r="EZ23" s="24" t="s">
        <v>674</v>
      </c>
      <c r="FA23" s="26" t="s">
        <v>675</v>
      </c>
      <c r="FB23" s="116">
        <v>3054.95</v>
      </c>
      <c r="FC23" s="24" t="s">
        <v>690</v>
      </c>
      <c r="FD23" s="26" t="s">
        <v>689</v>
      </c>
      <c r="FE23" s="116">
        <v>121.35</v>
      </c>
      <c r="FF23" s="24" t="s">
        <v>636</v>
      </c>
      <c r="FG23" s="26" t="s">
        <v>700</v>
      </c>
      <c r="FH23" s="115">
        <v>161.38</v>
      </c>
      <c r="FI23" s="24"/>
      <c r="FJ23" s="26"/>
      <c r="FK23" s="26"/>
      <c r="FL23" s="24"/>
      <c r="FM23" s="26"/>
      <c r="FN23" s="26"/>
      <c r="FO23" s="24"/>
      <c r="FP23" s="26"/>
      <c r="FQ23" s="26"/>
      <c r="FR23" s="24" t="s">
        <v>798</v>
      </c>
      <c r="FS23" s="26" t="s">
        <v>799</v>
      </c>
      <c r="FT23" s="119">
        <v>680</v>
      </c>
      <c r="FU23" s="75" t="s">
        <v>796</v>
      </c>
      <c r="FV23" s="75" t="s">
        <v>797</v>
      </c>
      <c r="FW23" s="122">
        <v>18175.41</v>
      </c>
      <c r="FX23" s="126" t="s">
        <v>741</v>
      </c>
      <c r="FY23" s="33" t="s">
        <v>778</v>
      </c>
      <c r="FZ23" s="127">
        <v>401.82</v>
      </c>
      <c r="GA23" s="33" t="s">
        <v>743</v>
      </c>
      <c r="GB23" s="33" t="s">
        <v>775</v>
      </c>
      <c r="GC23" s="115">
        <v>1042.08</v>
      </c>
    </row>
    <row r="24" spans="1:185" ht="39.75" customHeight="1">
      <c r="A24" s="16"/>
      <c r="B24" s="16" t="s">
        <v>17</v>
      </c>
      <c r="C24" s="17">
        <v>94.92</v>
      </c>
      <c r="D24" s="16" t="s">
        <v>17</v>
      </c>
      <c r="E24" s="17">
        <v>94.92</v>
      </c>
      <c r="F24" s="16" t="s">
        <v>17</v>
      </c>
      <c r="G24" s="17">
        <v>94.92</v>
      </c>
      <c r="H24" s="16" t="s">
        <v>17</v>
      </c>
      <c r="I24" s="17">
        <v>94.92</v>
      </c>
      <c r="J24" s="16" t="s">
        <v>17</v>
      </c>
      <c r="K24" s="17">
        <v>94.92</v>
      </c>
      <c r="L24" s="16" t="s">
        <v>17</v>
      </c>
      <c r="M24" s="17">
        <v>94.92</v>
      </c>
      <c r="N24" s="16" t="s">
        <v>17</v>
      </c>
      <c r="O24" s="17">
        <v>94.92</v>
      </c>
      <c r="P24" s="16" t="s">
        <v>17</v>
      </c>
      <c r="Q24" s="17">
        <v>94.92</v>
      </c>
      <c r="R24" s="16" t="s">
        <v>17</v>
      </c>
      <c r="S24" s="18">
        <f t="shared" si="0"/>
        <v>759.3599999999999</v>
      </c>
      <c r="T24" s="16" t="s">
        <v>58</v>
      </c>
      <c r="U24" s="17" t="s">
        <v>208</v>
      </c>
      <c r="V24" s="17">
        <v>949.16</v>
      </c>
      <c r="W24" s="16" t="s">
        <v>210</v>
      </c>
      <c r="X24" s="26"/>
      <c r="Y24" s="26">
        <v>859.66</v>
      </c>
      <c r="Z24" s="23" t="s">
        <v>4</v>
      </c>
      <c r="AA24" s="21"/>
      <c r="AB24" s="22">
        <v>132.4</v>
      </c>
      <c r="AC24" s="24" t="s">
        <v>147</v>
      </c>
      <c r="AD24" s="26" t="s">
        <v>148</v>
      </c>
      <c r="AE24" s="26">
        <v>7589.52</v>
      </c>
      <c r="AF24" s="26"/>
      <c r="AG24" s="24" t="s">
        <v>187</v>
      </c>
      <c r="AH24" s="26" t="s">
        <v>188</v>
      </c>
      <c r="AI24" s="26">
        <v>643.49</v>
      </c>
      <c r="AJ24" s="24"/>
      <c r="AK24" s="26"/>
      <c r="AL24" s="26"/>
      <c r="AM24" s="31" t="s">
        <v>321</v>
      </c>
      <c r="AN24" s="26"/>
      <c r="AO24" s="26">
        <v>284.47</v>
      </c>
      <c r="AP24" s="24" t="s">
        <v>264</v>
      </c>
      <c r="AQ24" s="26" t="s">
        <v>269</v>
      </c>
      <c r="AR24" s="26">
        <v>164</v>
      </c>
      <c r="AS24" s="23" t="s">
        <v>416</v>
      </c>
      <c r="AT24" s="21"/>
      <c r="AU24" s="22">
        <v>94.82</v>
      </c>
      <c r="AV24" s="24" t="s">
        <v>417</v>
      </c>
      <c r="AW24" s="26"/>
      <c r="AX24" s="26">
        <v>94.82</v>
      </c>
      <c r="AY24" s="24" t="s">
        <v>417</v>
      </c>
      <c r="AZ24" s="26"/>
      <c r="BA24" s="26">
        <v>94.82</v>
      </c>
      <c r="BB24" s="31" t="s">
        <v>209</v>
      </c>
      <c r="BC24" s="26"/>
      <c r="BD24" s="28">
        <v>16230.64</v>
      </c>
      <c r="BE24" s="31" t="s">
        <v>209</v>
      </c>
      <c r="BF24" s="26"/>
      <c r="BG24" s="28">
        <v>16230.64</v>
      </c>
      <c r="BH24" s="31" t="s">
        <v>209</v>
      </c>
      <c r="BI24" s="26"/>
      <c r="BJ24" s="28">
        <v>16230.64</v>
      </c>
      <c r="BK24" s="31" t="s">
        <v>209</v>
      </c>
      <c r="BL24" s="26"/>
      <c r="BM24" s="28">
        <v>16230.64</v>
      </c>
      <c r="BN24" s="31" t="s">
        <v>209</v>
      </c>
      <c r="BO24" s="26"/>
      <c r="BP24" s="28">
        <v>16230.64</v>
      </c>
      <c r="BQ24" s="31"/>
      <c r="BR24" s="26"/>
      <c r="BS24" s="28"/>
      <c r="BV24" s="24" t="s">
        <v>419</v>
      </c>
      <c r="BW24" s="26"/>
      <c r="BX24" s="26">
        <v>268.11</v>
      </c>
      <c r="BY24" s="24" t="s">
        <v>419</v>
      </c>
      <c r="BZ24" s="26"/>
      <c r="CA24" s="26">
        <v>268.11</v>
      </c>
      <c r="CB24" s="24" t="s">
        <v>419</v>
      </c>
      <c r="CC24" s="26"/>
      <c r="CD24" s="26">
        <v>268.11</v>
      </c>
      <c r="CE24" s="24" t="s">
        <v>419</v>
      </c>
      <c r="CF24" s="26"/>
      <c r="CG24" s="26">
        <v>268.11</v>
      </c>
      <c r="CH24" s="24" t="s">
        <v>419</v>
      </c>
      <c r="CI24" s="26"/>
      <c r="CJ24" s="26">
        <v>268.11</v>
      </c>
      <c r="CK24" s="24" t="s">
        <v>419</v>
      </c>
      <c r="CL24" s="26"/>
      <c r="CM24" s="26">
        <v>268.11</v>
      </c>
      <c r="CN24" s="24" t="s">
        <v>419</v>
      </c>
      <c r="CO24" s="26"/>
      <c r="CP24" s="26">
        <v>268.11</v>
      </c>
      <c r="CQ24" s="24" t="s">
        <v>419</v>
      </c>
      <c r="CR24" s="26"/>
      <c r="CS24" s="26">
        <v>268.11</v>
      </c>
      <c r="CT24" s="24" t="s">
        <v>419</v>
      </c>
      <c r="CU24" s="26"/>
      <c r="CV24" s="26">
        <v>268.11</v>
      </c>
      <c r="CW24" s="24" t="s">
        <v>419</v>
      </c>
      <c r="CX24" s="26"/>
      <c r="CY24" s="26">
        <v>268.11</v>
      </c>
      <c r="CZ24" s="24" t="s">
        <v>419</v>
      </c>
      <c r="DA24" s="26"/>
      <c r="DB24" s="26">
        <v>268.11</v>
      </c>
      <c r="DC24" s="24" t="s">
        <v>419</v>
      </c>
      <c r="DD24" s="26"/>
      <c r="DE24" s="26">
        <v>268.11</v>
      </c>
      <c r="DH24" s="24" t="s">
        <v>419</v>
      </c>
      <c r="DI24" s="26"/>
      <c r="DJ24" s="26"/>
      <c r="DK24" s="24" t="s">
        <v>567</v>
      </c>
      <c r="DL24" s="26"/>
      <c r="DM24" s="26">
        <v>384.87</v>
      </c>
      <c r="DN24" s="24"/>
      <c r="DO24" s="26"/>
      <c r="DP24" s="26"/>
      <c r="DQ24" s="24"/>
      <c r="DR24" s="26"/>
      <c r="DS24" s="26"/>
      <c r="DT24" s="24"/>
      <c r="DU24" s="26"/>
      <c r="DV24" s="26"/>
      <c r="DW24" s="24"/>
      <c r="DX24" s="26"/>
      <c r="DY24" s="26"/>
      <c r="DZ24" s="24"/>
      <c r="EA24" s="26"/>
      <c r="EB24" s="26"/>
      <c r="EC24" s="24" t="s">
        <v>648</v>
      </c>
      <c r="ED24" s="26" t="s">
        <v>617</v>
      </c>
      <c r="EE24" s="26">
        <v>3895.62</v>
      </c>
      <c r="EF24" s="24"/>
      <c r="EG24" s="26"/>
      <c r="EH24" s="26"/>
      <c r="EI24" s="24"/>
      <c r="EJ24" s="26"/>
      <c r="EK24" s="26"/>
      <c r="EL24" s="24"/>
      <c r="EM24" s="26"/>
      <c r="EN24" s="26"/>
      <c r="EO24" s="24"/>
      <c r="EP24" s="26"/>
      <c r="EQ24" s="26"/>
      <c r="ER24" s="26"/>
      <c r="ES24" s="26"/>
      <c r="ET24" s="24"/>
      <c r="EU24" s="26"/>
      <c r="EV24" s="26"/>
      <c r="EW24" s="24"/>
      <c r="EX24" s="26"/>
      <c r="EY24" s="26"/>
      <c r="EZ24" s="24" t="s">
        <v>676</v>
      </c>
      <c r="FA24" s="26" t="s">
        <v>677</v>
      </c>
      <c r="FB24" s="115">
        <v>6918.24</v>
      </c>
      <c r="FC24" s="24" t="s">
        <v>140</v>
      </c>
      <c r="FD24" s="26" t="s">
        <v>691</v>
      </c>
      <c r="FE24" s="116">
        <v>1819.75</v>
      </c>
      <c r="FF24" s="24" t="s">
        <v>701</v>
      </c>
      <c r="FG24" s="26" t="s">
        <v>702</v>
      </c>
      <c r="FH24" s="116">
        <v>4684.87</v>
      </c>
      <c r="FI24" s="24"/>
      <c r="FJ24" s="26"/>
      <c r="FK24" s="26"/>
      <c r="FL24" s="24"/>
      <c r="FM24" s="26"/>
      <c r="FN24" s="26"/>
      <c r="FO24" s="24"/>
      <c r="FP24" s="26"/>
      <c r="FQ24" s="26"/>
      <c r="FR24" s="24"/>
      <c r="FS24" s="26"/>
      <c r="FT24" s="33"/>
      <c r="FU24" s="75"/>
      <c r="FV24" s="75"/>
      <c r="FW24" s="75"/>
      <c r="FX24" s="75" t="s">
        <v>713</v>
      </c>
      <c r="FY24" s="33" t="s">
        <v>779</v>
      </c>
      <c r="FZ24" s="131">
        <v>119370.13</v>
      </c>
      <c r="GA24" s="33" t="s">
        <v>794</v>
      </c>
      <c r="GB24" s="33" t="s">
        <v>800</v>
      </c>
      <c r="GC24" s="140">
        <v>7652</v>
      </c>
    </row>
    <row r="25" spans="1:185" ht="19.5" customHeight="1">
      <c r="A25" s="16"/>
      <c r="B25" s="16" t="s">
        <v>17</v>
      </c>
      <c r="C25" s="17">
        <v>949.16</v>
      </c>
      <c r="D25" s="16" t="s">
        <v>17</v>
      </c>
      <c r="E25" s="17">
        <v>949.16</v>
      </c>
      <c r="F25" s="16" t="s">
        <v>17</v>
      </c>
      <c r="G25" s="17">
        <v>949.16</v>
      </c>
      <c r="H25" s="16" t="s">
        <v>17</v>
      </c>
      <c r="I25" s="17">
        <v>949.16</v>
      </c>
      <c r="J25" s="16" t="s">
        <v>17</v>
      </c>
      <c r="K25" s="17">
        <v>949.16</v>
      </c>
      <c r="L25" s="16" t="s">
        <v>17</v>
      </c>
      <c r="M25" s="17">
        <v>949.16</v>
      </c>
      <c r="N25" s="16" t="s">
        <v>17</v>
      </c>
      <c r="O25" s="17">
        <v>949.16</v>
      </c>
      <c r="P25" s="16" t="s">
        <v>17</v>
      </c>
      <c r="Q25" s="17">
        <v>949.16</v>
      </c>
      <c r="R25" s="16" t="s">
        <v>17</v>
      </c>
      <c r="S25" s="18">
        <f t="shared" si="0"/>
        <v>7593.28</v>
      </c>
      <c r="T25" s="16" t="s">
        <v>55</v>
      </c>
      <c r="U25" s="17" t="s">
        <v>208</v>
      </c>
      <c r="V25" s="17">
        <v>2657.65</v>
      </c>
      <c r="W25" s="16"/>
      <c r="X25" s="26"/>
      <c r="Y25" s="26"/>
      <c r="Z25" s="24" t="s">
        <v>210</v>
      </c>
      <c r="AA25" s="26"/>
      <c r="AB25" s="26">
        <v>859.66</v>
      </c>
      <c r="AC25" s="24" t="s">
        <v>147</v>
      </c>
      <c r="AD25" s="26" t="s">
        <v>149</v>
      </c>
      <c r="AE25" s="26">
        <v>7405.11</v>
      </c>
      <c r="AF25" s="26"/>
      <c r="AG25" s="24" t="s">
        <v>128</v>
      </c>
      <c r="AH25" s="26" t="s">
        <v>189</v>
      </c>
      <c r="AI25" s="26">
        <v>8527.47</v>
      </c>
      <c r="AJ25" s="24"/>
      <c r="AK25" s="26"/>
      <c r="AL25" s="26"/>
      <c r="AM25" s="24"/>
      <c r="AN25" s="26"/>
      <c r="AO25" s="26"/>
      <c r="AP25" s="24" t="s">
        <v>265</v>
      </c>
      <c r="AQ25" s="26" t="s">
        <v>270</v>
      </c>
      <c r="AR25" s="26">
        <v>859.66</v>
      </c>
      <c r="AS25" s="24" t="s">
        <v>417</v>
      </c>
      <c r="AT25" s="26"/>
      <c r="AU25" s="26">
        <v>94.82</v>
      </c>
      <c r="AV25" s="24" t="s">
        <v>418</v>
      </c>
      <c r="AW25" s="26"/>
      <c r="AX25" s="26">
        <v>1611.95</v>
      </c>
      <c r="AY25" s="31" t="s">
        <v>321</v>
      </c>
      <c r="AZ25" s="26"/>
      <c r="BA25" s="26">
        <v>284.47</v>
      </c>
      <c r="BB25" s="23" t="s">
        <v>416</v>
      </c>
      <c r="BC25" s="21"/>
      <c r="BD25" s="22">
        <v>94.82</v>
      </c>
      <c r="BE25" s="23" t="s">
        <v>416</v>
      </c>
      <c r="BF25" s="21"/>
      <c r="BG25" s="22">
        <v>94.82</v>
      </c>
      <c r="BH25" s="23" t="s">
        <v>354</v>
      </c>
      <c r="BI25" s="21" t="s">
        <v>353</v>
      </c>
      <c r="BJ25" s="26">
        <v>775.76</v>
      </c>
      <c r="BK25" s="23" t="s">
        <v>416</v>
      </c>
      <c r="BL25" s="21"/>
      <c r="BM25" s="22">
        <v>94.82</v>
      </c>
      <c r="BN25" s="24" t="s">
        <v>240</v>
      </c>
      <c r="BO25" s="26" t="s">
        <v>389</v>
      </c>
      <c r="BP25" s="26">
        <v>180.46</v>
      </c>
      <c r="BQ25" s="24"/>
      <c r="BR25" s="26"/>
      <c r="BS25" s="26"/>
      <c r="BV25" s="24" t="s">
        <v>420</v>
      </c>
      <c r="BW25" s="26"/>
      <c r="BX25" s="26">
        <v>241.82</v>
      </c>
      <c r="BY25" s="24" t="s">
        <v>417</v>
      </c>
      <c r="BZ25" s="26"/>
      <c r="CA25" s="26">
        <v>670.29</v>
      </c>
      <c r="CB25" s="24"/>
      <c r="CC25" s="26"/>
      <c r="CD25" s="26"/>
      <c r="CE25" s="24" t="s">
        <v>420</v>
      </c>
      <c r="CF25" s="26"/>
      <c r="CG25" s="26">
        <v>241.82</v>
      </c>
      <c r="CH25" s="24"/>
      <c r="CI25" s="26"/>
      <c r="CJ25" s="26"/>
      <c r="CK25" s="24" t="s">
        <v>485</v>
      </c>
      <c r="CL25" s="26" t="s">
        <v>484</v>
      </c>
      <c r="CM25" s="26">
        <v>21441.69</v>
      </c>
      <c r="CN25" s="24"/>
      <c r="CO25" s="26"/>
      <c r="CP25" s="26"/>
      <c r="CQ25" s="24"/>
      <c r="CR25" s="26"/>
      <c r="CS25" s="26"/>
      <c r="CT25" s="24"/>
      <c r="CU25" s="26"/>
      <c r="CV25" s="26"/>
      <c r="CW25" s="24"/>
      <c r="CX25" s="26"/>
      <c r="CY25" s="26"/>
      <c r="CZ25" s="24"/>
      <c r="DA25" s="26"/>
      <c r="DB25" s="26"/>
      <c r="DC25" s="24"/>
      <c r="DD25" s="26"/>
      <c r="DE25" s="26"/>
      <c r="DH25" s="24"/>
      <c r="DI25" s="26"/>
      <c r="DJ25" s="26"/>
      <c r="DK25" s="24" t="s">
        <v>568</v>
      </c>
      <c r="DL25" s="26"/>
      <c r="DM25" s="26">
        <v>1362.77</v>
      </c>
      <c r="DN25" s="24"/>
      <c r="DO25" s="26"/>
      <c r="DP25" s="26"/>
      <c r="DQ25" s="24"/>
      <c r="DR25" s="26"/>
      <c r="DS25" s="26"/>
      <c r="DT25" s="24"/>
      <c r="DU25" s="26"/>
      <c r="DV25" s="26"/>
      <c r="DW25" s="24"/>
      <c r="DX25" s="26"/>
      <c r="DY25" s="26"/>
      <c r="DZ25" s="24"/>
      <c r="EA25" s="26"/>
      <c r="EB25" s="26"/>
      <c r="EC25" s="24" t="s">
        <v>650</v>
      </c>
      <c r="ED25" s="26" t="s">
        <v>617</v>
      </c>
      <c r="EE25" s="26">
        <v>34456.13</v>
      </c>
      <c r="EF25" s="24"/>
      <c r="EG25" s="26"/>
      <c r="EH25" s="26"/>
      <c r="EI25" s="24"/>
      <c r="EJ25" s="26"/>
      <c r="EK25" s="26"/>
      <c r="EL25" s="24"/>
      <c r="EM25" s="26"/>
      <c r="EN25" s="26"/>
      <c r="EO25" s="24"/>
      <c r="EP25" s="26"/>
      <c r="EQ25" s="26"/>
      <c r="ER25" s="26"/>
      <c r="ES25" s="26"/>
      <c r="ET25" s="24"/>
      <c r="EU25" s="26"/>
      <c r="EV25" s="26"/>
      <c r="EW25" s="24"/>
      <c r="EX25" s="26"/>
      <c r="EY25" s="26"/>
      <c r="EZ25" s="24" t="s">
        <v>678</v>
      </c>
      <c r="FA25" s="26" t="s">
        <v>677</v>
      </c>
      <c r="FB25" s="115">
        <v>12685.92</v>
      </c>
      <c r="FC25" s="24" t="s">
        <v>636</v>
      </c>
      <c r="FD25" s="26" t="s">
        <v>692</v>
      </c>
      <c r="FE25" s="115">
        <v>161.38</v>
      </c>
      <c r="FF25" s="24" t="s">
        <v>703</v>
      </c>
      <c r="FG25" s="26" t="s">
        <v>704</v>
      </c>
      <c r="FH25" s="115">
        <v>1452.4</v>
      </c>
      <c r="FI25" s="24"/>
      <c r="FJ25" s="26"/>
      <c r="FK25" s="26"/>
      <c r="FL25" s="24"/>
      <c r="FM25" s="26"/>
      <c r="FN25" s="26"/>
      <c r="FO25" s="24"/>
      <c r="FP25" s="26"/>
      <c r="FQ25" s="26"/>
      <c r="FR25" s="24"/>
      <c r="FS25" s="26"/>
      <c r="FT25" s="33"/>
      <c r="FU25" s="75"/>
      <c r="FV25" s="75"/>
      <c r="FW25" s="75"/>
      <c r="FX25" s="75"/>
      <c r="FY25" s="75"/>
      <c r="FZ25" s="75"/>
      <c r="GA25" s="75"/>
      <c r="GB25" s="75"/>
      <c r="GC25" s="75"/>
    </row>
    <row r="26" spans="1:185" ht="79.5" customHeight="1">
      <c r="A26" s="16"/>
      <c r="B26" s="16" t="s">
        <v>17</v>
      </c>
      <c r="C26" s="17">
        <v>2657.65</v>
      </c>
      <c r="D26" s="16" t="s">
        <v>17</v>
      </c>
      <c r="E26" s="17">
        <v>2657.65</v>
      </c>
      <c r="F26" s="16" t="s">
        <v>17</v>
      </c>
      <c r="G26" s="17">
        <v>2657.65</v>
      </c>
      <c r="H26" s="16" t="s">
        <v>17</v>
      </c>
      <c r="I26" s="17">
        <v>2657.65</v>
      </c>
      <c r="J26" s="16" t="s">
        <v>17</v>
      </c>
      <c r="K26" s="17">
        <v>2657.65</v>
      </c>
      <c r="L26" s="16" t="s">
        <v>17</v>
      </c>
      <c r="M26" s="17">
        <v>2657.65</v>
      </c>
      <c r="N26" s="16" t="s">
        <v>17</v>
      </c>
      <c r="O26" s="17">
        <v>2657.65</v>
      </c>
      <c r="P26" s="16" t="s">
        <v>17</v>
      </c>
      <c r="Q26" s="17">
        <v>2657.65</v>
      </c>
      <c r="R26" s="16" t="s">
        <v>17</v>
      </c>
      <c r="S26" s="18">
        <f t="shared" si="0"/>
        <v>21261.2</v>
      </c>
      <c r="T26" s="16" t="s">
        <v>54</v>
      </c>
      <c r="U26" s="17" t="s">
        <v>208</v>
      </c>
      <c r="V26" s="17">
        <v>474.58</v>
      </c>
      <c r="W26" s="16"/>
      <c r="X26" s="26"/>
      <c r="Y26" s="26"/>
      <c r="Z26" s="24"/>
      <c r="AA26" s="26"/>
      <c r="AB26" s="26"/>
      <c r="AC26" s="24" t="s">
        <v>150</v>
      </c>
      <c r="AD26" s="26" t="s">
        <v>151</v>
      </c>
      <c r="AE26" s="26">
        <v>88.23</v>
      </c>
      <c r="AF26" s="26"/>
      <c r="AG26" s="24" t="s">
        <v>192</v>
      </c>
      <c r="AH26" s="26" t="s">
        <v>193</v>
      </c>
      <c r="AI26" s="30">
        <v>164</v>
      </c>
      <c r="AJ26" s="24"/>
      <c r="AK26" s="26"/>
      <c r="AL26" s="26"/>
      <c r="AM26" s="24"/>
      <c r="AN26" s="26"/>
      <c r="AO26" s="26"/>
      <c r="AP26" s="31" t="s">
        <v>209</v>
      </c>
      <c r="AQ26" s="26"/>
      <c r="AR26" s="28">
        <v>16230.64</v>
      </c>
      <c r="AS26" s="31" t="s">
        <v>321</v>
      </c>
      <c r="AT26" s="26"/>
      <c r="AU26" s="26">
        <v>284.47</v>
      </c>
      <c r="AV26" s="31" t="s">
        <v>321</v>
      </c>
      <c r="AW26" s="26"/>
      <c r="AX26" s="26">
        <v>284.47</v>
      </c>
      <c r="AY26" s="24"/>
      <c r="AZ26" s="26"/>
      <c r="BA26" s="26"/>
      <c r="BB26" s="24" t="s">
        <v>417</v>
      </c>
      <c r="BC26" s="26"/>
      <c r="BD26" s="26">
        <v>94.82</v>
      </c>
      <c r="BE26" s="24" t="s">
        <v>417</v>
      </c>
      <c r="BF26" s="26"/>
      <c r="BG26" s="26">
        <v>94.82</v>
      </c>
      <c r="BH26" s="24" t="s">
        <v>355</v>
      </c>
      <c r="BI26" s="26" t="s">
        <v>356</v>
      </c>
      <c r="BJ26" s="26">
        <v>600.3</v>
      </c>
      <c r="BK26" s="24" t="s">
        <v>417</v>
      </c>
      <c r="BL26" s="26"/>
      <c r="BM26" s="26">
        <v>94.82</v>
      </c>
      <c r="BN26" s="24" t="s">
        <v>390</v>
      </c>
      <c r="BO26" s="26" t="s">
        <v>391</v>
      </c>
      <c r="BP26" s="26">
        <v>549.41</v>
      </c>
      <c r="BQ26" s="24"/>
      <c r="BR26" s="26"/>
      <c r="BS26" s="26"/>
      <c r="BV26" s="24" t="s">
        <v>488</v>
      </c>
      <c r="BW26" s="26"/>
      <c r="BX26" s="26">
        <v>15266.18</v>
      </c>
      <c r="BY26" s="24" t="s">
        <v>436</v>
      </c>
      <c r="BZ26" s="26" t="s">
        <v>435</v>
      </c>
      <c r="CA26" s="26">
        <v>405.7</v>
      </c>
      <c r="CB26" s="24"/>
      <c r="CC26" s="26"/>
      <c r="CD26" s="26"/>
      <c r="CE26" s="24"/>
      <c r="CF26" s="26"/>
      <c r="CG26" s="26"/>
      <c r="CH26" s="24"/>
      <c r="CI26" s="26"/>
      <c r="CJ26" s="26"/>
      <c r="CK26" s="24" t="s">
        <v>456</v>
      </c>
      <c r="CL26" s="26" t="s">
        <v>486</v>
      </c>
      <c r="CM26" s="26">
        <v>193.94</v>
      </c>
      <c r="CN26" s="24"/>
      <c r="CO26" s="26"/>
      <c r="CP26" s="26"/>
      <c r="CQ26" s="24"/>
      <c r="CR26" s="26"/>
      <c r="CS26" s="26"/>
      <c r="CT26" s="24"/>
      <c r="CU26" s="26"/>
      <c r="CV26" s="26"/>
      <c r="CW26" s="24"/>
      <c r="CX26" s="26"/>
      <c r="CY26" s="26"/>
      <c r="CZ26" s="24"/>
      <c r="DA26" s="26"/>
      <c r="DB26" s="26"/>
      <c r="DC26" s="24"/>
      <c r="DD26" s="26"/>
      <c r="DE26" s="26"/>
      <c r="DH26" s="24"/>
      <c r="DI26" s="26"/>
      <c r="DJ26" s="26"/>
      <c r="DK26" s="24"/>
      <c r="DL26" s="26"/>
      <c r="DM26" s="26"/>
      <c r="DN26" s="24"/>
      <c r="DO26" s="26"/>
      <c r="DP26" s="26"/>
      <c r="DQ26" s="24"/>
      <c r="DR26" s="26"/>
      <c r="DS26" s="26"/>
      <c r="DT26" s="24"/>
      <c r="DU26" s="26"/>
      <c r="DV26" s="26"/>
      <c r="DW26" s="24"/>
      <c r="DX26" s="26"/>
      <c r="DY26" s="26"/>
      <c r="DZ26" s="24"/>
      <c r="EA26" s="26"/>
      <c r="EB26" s="26"/>
      <c r="EC26" s="24" t="s">
        <v>649</v>
      </c>
      <c r="ED26" s="26" t="s">
        <v>617</v>
      </c>
      <c r="EE26" s="26">
        <v>21384.09</v>
      </c>
      <c r="EF26" s="24"/>
      <c r="EG26" s="26"/>
      <c r="EH26" s="26"/>
      <c r="EI26" s="24"/>
      <c r="EJ26" s="26"/>
      <c r="EK26" s="26"/>
      <c r="EL26" s="24"/>
      <c r="EM26" s="26"/>
      <c r="EN26" s="26"/>
      <c r="EO26" s="24"/>
      <c r="EP26" s="26"/>
      <c r="EQ26" s="26"/>
      <c r="ER26" s="26"/>
      <c r="ES26" s="26"/>
      <c r="ET26" s="24"/>
      <c r="EU26" s="26"/>
      <c r="EV26" s="26"/>
      <c r="EW26" s="24"/>
      <c r="EX26" s="26"/>
      <c r="EY26" s="26"/>
      <c r="EZ26" s="24" t="s">
        <v>679</v>
      </c>
      <c r="FA26" s="26" t="s">
        <v>677</v>
      </c>
      <c r="FB26" s="115">
        <v>1335.36</v>
      </c>
      <c r="FC26" s="24" t="s">
        <v>727</v>
      </c>
      <c r="FD26" s="26" t="s">
        <v>728</v>
      </c>
      <c r="FE26" s="26"/>
      <c r="FF26" s="24" t="s">
        <v>140</v>
      </c>
      <c r="FG26" s="26" t="s">
        <v>705</v>
      </c>
      <c r="FH26" s="116">
        <v>711.92</v>
      </c>
      <c r="FI26" s="24"/>
      <c r="FJ26" s="26"/>
      <c r="FK26" s="26"/>
      <c r="FL26" s="24"/>
      <c r="FM26" s="26"/>
      <c r="FN26" s="26"/>
      <c r="FO26" s="24"/>
      <c r="FP26" s="26"/>
      <c r="FQ26" s="26"/>
      <c r="FR26" s="24"/>
      <c r="FS26" s="26"/>
      <c r="FT26" s="33"/>
      <c r="FU26" s="75"/>
      <c r="FV26" s="75"/>
      <c r="FW26" s="75"/>
      <c r="FX26" s="75"/>
      <c r="FY26" s="75"/>
      <c r="FZ26" s="75"/>
      <c r="GA26" s="75"/>
      <c r="GB26" s="75"/>
      <c r="GC26" s="75"/>
    </row>
    <row r="27" spans="1:185" ht="19.5" customHeight="1">
      <c r="A27" s="16"/>
      <c r="B27" s="16" t="s">
        <v>17</v>
      </c>
      <c r="C27" s="17">
        <v>474.58</v>
      </c>
      <c r="D27" s="16" t="s">
        <v>17</v>
      </c>
      <c r="E27" s="17">
        <v>474.58</v>
      </c>
      <c r="F27" s="16" t="s">
        <v>17</v>
      </c>
      <c r="G27" s="17">
        <v>474.58</v>
      </c>
      <c r="H27" s="16" t="s">
        <v>17</v>
      </c>
      <c r="I27" s="17">
        <v>474.58</v>
      </c>
      <c r="J27" s="16" t="s">
        <v>17</v>
      </c>
      <c r="K27" s="17">
        <v>474.58</v>
      </c>
      <c r="L27" s="16" t="s">
        <v>17</v>
      </c>
      <c r="M27" s="17">
        <v>474.58</v>
      </c>
      <c r="N27" s="16" t="s">
        <v>17</v>
      </c>
      <c r="O27" s="17">
        <v>474.58</v>
      </c>
      <c r="P27" s="16" t="s">
        <v>17</v>
      </c>
      <c r="Q27" s="17">
        <v>474.58</v>
      </c>
      <c r="R27" s="16" t="s">
        <v>17</v>
      </c>
      <c r="S27" s="18">
        <f t="shared" si="0"/>
        <v>3796.64</v>
      </c>
      <c r="T27" s="12" t="s">
        <v>3</v>
      </c>
      <c r="U27" s="17" t="s">
        <v>208</v>
      </c>
      <c r="V27" s="17">
        <v>15091.64</v>
      </c>
      <c r="W27" s="16"/>
      <c r="X27" s="26"/>
      <c r="Y27" s="26"/>
      <c r="Z27" s="24"/>
      <c r="AA27" s="26"/>
      <c r="AB27" s="26"/>
      <c r="AC27" s="24" t="s">
        <v>152</v>
      </c>
      <c r="AD27" s="26" t="s">
        <v>153</v>
      </c>
      <c r="AE27" s="26">
        <v>74.56</v>
      </c>
      <c r="AF27" s="26"/>
      <c r="AG27" s="24" t="s">
        <v>205</v>
      </c>
      <c r="AH27" s="26" t="s">
        <v>206</v>
      </c>
      <c r="AI27" s="26">
        <v>859.66</v>
      </c>
      <c r="AJ27" s="24"/>
      <c r="AK27" s="26"/>
      <c r="AL27" s="26"/>
      <c r="AM27" s="24"/>
      <c r="AN27" s="26"/>
      <c r="AO27" s="26"/>
      <c r="AP27" s="24" t="s">
        <v>397</v>
      </c>
      <c r="AQ27" s="26" t="s">
        <v>398</v>
      </c>
      <c r="AR27" s="26">
        <v>993.35</v>
      </c>
      <c r="AS27" s="24"/>
      <c r="AT27" s="26"/>
      <c r="AU27" s="26"/>
      <c r="AV27" s="24"/>
      <c r="AW27" s="26"/>
      <c r="AX27" s="26"/>
      <c r="AY27" s="24"/>
      <c r="AZ27" s="26"/>
      <c r="BA27" s="26"/>
      <c r="BB27" s="31" t="s">
        <v>321</v>
      </c>
      <c r="BC27" s="26"/>
      <c r="BD27" s="26">
        <v>284.47</v>
      </c>
      <c r="BE27" s="24" t="s">
        <v>418</v>
      </c>
      <c r="BF27" s="26"/>
      <c r="BG27" s="26">
        <v>1611.95</v>
      </c>
      <c r="BH27" s="24" t="s">
        <v>357</v>
      </c>
      <c r="BI27" s="26" t="s">
        <v>356</v>
      </c>
      <c r="BJ27" s="26">
        <v>672.01</v>
      </c>
      <c r="BK27" s="31" t="s">
        <v>321</v>
      </c>
      <c r="BL27" s="26"/>
      <c r="BM27" s="26">
        <v>284.47</v>
      </c>
      <c r="BN27" s="24" t="s">
        <v>399</v>
      </c>
      <c r="BO27" s="26"/>
      <c r="BP27" s="26">
        <v>502.07</v>
      </c>
      <c r="BQ27" s="24"/>
      <c r="BR27" s="26"/>
      <c r="BS27" s="26"/>
      <c r="BV27" s="24" t="s">
        <v>489</v>
      </c>
      <c r="BW27" s="26"/>
      <c r="BX27" s="26">
        <v>4741.05</v>
      </c>
      <c r="BY27" s="24" t="s">
        <v>437</v>
      </c>
      <c r="BZ27" s="26" t="s">
        <v>435</v>
      </c>
      <c r="CA27" s="26">
        <v>402.74</v>
      </c>
      <c r="CB27" s="24"/>
      <c r="CC27" s="26"/>
      <c r="CD27" s="26"/>
      <c r="CE27" s="24"/>
      <c r="CF27" s="26"/>
      <c r="CG27" s="26"/>
      <c r="CH27" s="24"/>
      <c r="CI27" s="26"/>
      <c r="CJ27" s="26"/>
      <c r="CK27" s="31" t="s">
        <v>487</v>
      </c>
      <c r="CL27" s="26" t="s">
        <v>486</v>
      </c>
      <c r="CM27" s="26">
        <v>8000</v>
      </c>
      <c r="CN27" s="31"/>
      <c r="CO27" s="26"/>
      <c r="CP27" s="26"/>
      <c r="CQ27" s="31"/>
      <c r="CR27" s="26"/>
      <c r="CS27" s="26"/>
      <c r="CT27" s="31"/>
      <c r="CU27" s="26"/>
      <c r="CV27" s="26"/>
      <c r="CW27" s="31"/>
      <c r="CX27" s="26"/>
      <c r="CY27" s="26"/>
      <c r="CZ27" s="31"/>
      <c r="DA27" s="26"/>
      <c r="DB27" s="26"/>
      <c r="DC27" s="31"/>
      <c r="DD27" s="26"/>
      <c r="DE27" s="26"/>
      <c r="DH27" s="31"/>
      <c r="DI27" s="26"/>
      <c r="DJ27" s="26"/>
      <c r="DK27" s="31"/>
      <c r="DL27" s="26"/>
      <c r="DM27" s="26"/>
      <c r="DN27" s="31"/>
      <c r="DO27" s="26"/>
      <c r="DP27" s="26"/>
      <c r="DQ27" s="31"/>
      <c r="DR27" s="26"/>
      <c r="DS27" s="26"/>
      <c r="DT27" s="31"/>
      <c r="DU27" s="26"/>
      <c r="DV27" s="26"/>
      <c r="DW27" s="31"/>
      <c r="DX27" s="26"/>
      <c r="DY27" s="26"/>
      <c r="DZ27" s="31"/>
      <c r="EA27" s="26"/>
      <c r="EB27" s="26"/>
      <c r="EC27" s="31"/>
      <c r="ED27" s="26"/>
      <c r="EE27" s="26"/>
      <c r="EF27" s="31"/>
      <c r="EG27" s="26"/>
      <c r="EH27" s="26"/>
      <c r="EI27" s="31"/>
      <c r="EJ27" s="26"/>
      <c r="EK27" s="26"/>
      <c r="EL27" s="31"/>
      <c r="EM27" s="26"/>
      <c r="EN27" s="26"/>
      <c r="EO27" s="31"/>
      <c r="EP27" s="26"/>
      <c r="EQ27" s="26"/>
      <c r="ER27" s="26"/>
      <c r="ES27" s="26"/>
      <c r="ET27" s="31"/>
      <c r="EU27" s="26"/>
      <c r="EV27" s="26"/>
      <c r="EW27" s="31"/>
      <c r="EX27" s="26"/>
      <c r="EY27" s="26"/>
      <c r="EZ27" s="31" t="s">
        <v>680</v>
      </c>
      <c r="FA27" s="26" t="s">
        <v>677</v>
      </c>
      <c r="FB27" s="115">
        <v>4863.04</v>
      </c>
      <c r="FC27" s="31"/>
      <c r="FD27" s="26"/>
      <c r="FE27" s="26"/>
      <c r="FF27" s="31" t="s">
        <v>636</v>
      </c>
      <c r="FG27" s="26" t="s">
        <v>706</v>
      </c>
      <c r="FH27" s="115">
        <v>161.38</v>
      </c>
      <c r="FI27" s="31"/>
      <c r="FJ27" s="26"/>
      <c r="FK27" s="26"/>
      <c r="FL27" s="31"/>
      <c r="FM27" s="26"/>
      <c r="FN27" s="26"/>
      <c r="FO27" s="31"/>
      <c r="FP27" s="26"/>
      <c r="FQ27" s="26"/>
      <c r="FR27" s="31"/>
      <c r="FS27" s="26"/>
      <c r="FT27" s="33"/>
      <c r="FU27" s="75"/>
      <c r="FV27" s="75"/>
      <c r="FW27" s="75"/>
      <c r="FX27" s="75"/>
      <c r="FY27" s="75"/>
      <c r="FZ27" s="75"/>
      <c r="GA27" s="75"/>
      <c r="GB27" s="75"/>
      <c r="GC27" s="75"/>
    </row>
    <row r="28" spans="1:223" s="1" customFormat="1" ht="22.5">
      <c r="A28" s="12"/>
      <c r="B28" s="16" t="s">
        <v>17</v>
      </c>
      <c r="C28" s="17">
        <v>15091.64</v>
      </c>
      <c r="D28" s="16" t="s">
        <v>17</v>
      </c>
      <c r="E28" s="17">
        <v>15091.64</v>
      </c>
      <c r="F28" s="16" t="s">
        <v>17</v>
      </c>
      <c r="G28" s="17">
        <v>15091.64</v>
      </c>
      <c r="H28" s="16" t="s">
        <v>17</v>
      </c>
      <c r="I28" s="17">
        <v>15091.64</v>
      </c>
      <c r="J28" s="16" t="s">
        <v>17</v>
      </c>
      <c r="K28" s="17">
        <v>15091.64</v>
      </c>
      <c r="L28" s="16" t="s">
        <v>17</v>
      </c>
      <c r="M28" s="17">
        <v>15091.64</v>
      </c>
      <c r="N28" s="16" t="s">
        <v>17</v>
      </c>
      <c r="O28" s="17">
        <v>15091.64</v>
      </c>
      <c r="P28" s="16" t="s">
        <v>17</v>
      </c>
      <c r="Q28" s="17">
        <v>15091.64</v>
      </c>
      <c r="R28" s="16" t="s">
        <v>17</v>
      </c>
      <c r="S28" s="18">
        <f t="shared" si="0"/>
        <v>120733.12</v>
      </c>
      <c r="T28" s="12" t="s">
        <v>5</v>
      </c>
      <c r="U28" s="17" t="s">
        <v>208</v>
      </c>
      <c r="V28" s="17">
        <v>6359.37</v>
      </c>
      <c r="W28" s="16"/>
      <c r="X28" s="26"/>
      <c r="Y28" s="26"/>
      <c r="Z28" s="24"/>
      <c r="AA28" s="26"/>
      <c r="AB28" s="26"/>
      <c r="AC28" s="24" t="s">
        <v>154</v>
      </c>
      <c r="AD28" s="26" t="s">
        <v>155</v>
      </c>
      <c r="AE28" s="26">
        <v>686.31</v>
      </c>
      <c r="AF28" s="26"/>
      <c r="AG28" s="13" t="s">
        <v>3</v>
      </c>
      <c r="AH28" s="26"/>
      <c r="AI28" s="26">
        <v>15281.48</v>
      </c>
      <c r="AJ28" s="24"/>
      <c r="AK28" s="26"/>
      <c r="AL28" s="26"/>
      <c r="AM28" s="24"/>
      <c r="AN28" s="26"/>
      <c r="AO28" s="26"/>
      <c r="AP28" s="23" t="s">
        <v>416</v>
      </c>
      <c r="AQ28" s="21"/>
      <c r="AR28" s="22">
        <v>94.82</v>
      </c>
      <c r="AS28" s="24"/>
      <c r="AT28" s="26"/>
      <c r="AU28" s="26"/>
      <c r="AV28" s="24"/>
      <c r="AW28" s="26"/>
      <c r="AX28" s="26"/>
      <c r="AY28" s="24"/>
      <c r="AZ28" s="26"/>
      <c r="BA28" s="26"/>
      <c r="BB28" s="24"/>
      <c r="BC28" s="26"/>
      <c r="BD28" s="26"/>
      <c r="BE28" s="31" t="s">
        <v>321</v>
      </c>
      <c r="BF28" s="26"/>
      <c r="BG28" s="26">
        <v>284.47</v>
      </c>
      <c r="BH28" s="23" t="s">
        <v>327</v>
      </c>
      <c r="BI28" s="21" t="s">
        <v>358</v>
      </c>
      <c r="BJ28" s="26">
        <v>44.35</v>
      </c>
      <c r="BK28" s="24"/>
      <c r="BL28" s="26"/>
      <c r="BM28" s="26"/>
      <c r="BN28" s="23" t="s">
        <v>416</v>
      </c>
      <c r="BO28" s="21"/>
      <c r="BP28" s="22">
        <v>94.82</v>
      </c>
      <c r="BQ28" s="24"/>
      <c r="BR28" s="26"/>
      <c r="BS28" s="26"/>
      <c r="BT28" s="10"/>
      <c r="BU28" s="10"/>
      <c r="BV28" s="24" t="s">
        <v>417</v>
      </c>
      <c r="BW28" s="26"/>
      <c r="BX28" s="26">
        <v>670.29</v>
      </c>
      <c r="BY28" s="24" t="s">
        <v>438</v>
      </c>
      <c r="BZ28" s="26" t="s">
        <v>435</v>
      </c>
      <c r="CA28" s="26">
        <v>347.17</v>
      </c>
      <c r="CB28" s="24"/>
      <c r="CC28" s="26"/>
      <c r="CD28" s="26"/>
      <c r="CE28" s="24"/>
      <c r="CF28" s="26"/>
      <c r="CG28" s="26"/>
      <c r="CH28" s="24"/>
      <c r="CI28" s="26"/>
      <c r="CJ28" s="26"/>
      <c r="CK28" s="24" t="s">
        <v>417</v>
      </c>
      <c r="CL28" s="26"/>
      <c r="CM28" s="26">
        <v>670.29</v>
      </c>
      <c r="CN28" s="24"/>
      <c r="CO28" s="26"/>
      <c r="CP28" s="26"/>
      <c r="CQ28" s="24"/>
      <c r="CR28" s="26"/>
      <c r="CS28" s="26"/>
      <c r="CT28" s="24"/>
      <c r="CU28" s="26"/>
      <c r="CV28" s="26"/>
      <c r="CW28" s="24"/>
      <c r="CX28" s="26"/>
      <c r="CY28" s="26"/>
      <c r="CZ28" s="24"/>
      <c r="DA28" s="26"/>
      <c r="DB28" s="26"/>
      <c r="DC28" s="24"/>
      <c r="DD28" s="26"/>
      <c r="DE28" s="26"/>
      <c r="DF28" s="10"/>
      <c r="DG28" s="10"/>
      <c r="DH28" s="24"/>
      <c r="DI28" s="26"/>
      <c r="DJ28" s="26"/>
      <c r="DK28" s="24"/>
      <c r="DL28" s="26"/>
      <c r="DM28" s="26"/>
      <c r="DN28" s="24"/>
      <c r="DO28" s="26"/>
      <c r="DP28" s="26"/>
      <c r="DQ28" s="24"/>
      <c r="DR28" s="26"/>
      <c r="DS28" s="26"/>
      <c r="DT28" s="24"/>
      <c r="DU28" s="26"/>
      <c r="DV28" s="26"/>
      <c r="DW28" s="24"/>
      <c r="DX28" s="26"/>
      <c r="DY28" s="26"/>
      <c r="DZ28" s="24"/>
      <c r="EA28" s="26"/>
      <c r="EB28" s="26"/>
      <c r="EC28" s="24"/>
      <c r="ED28" s="26"/>
      <c r="EE28" s="26"/>
      <c r="EF28" s="24"/>
      <c r="EG28" s="26"/>
      <c r="EH28" s="26"/>
      <c r="EI28" s="24"/>
      <c r="EJ28" s="26"/>
      <c r="EK28" s="26"/>
      <c r="EL28" s="24"/>
      <c r="EM28" s="26"/>
      <c r="EN28" s="26"/>
      <c r="EO28" s="24"/>
      <c r="EP28" s="26"/>
      <c r="EQ28" s="26"/>
      <c r="ER28" s="26"/>
      <c r="ES28" s="26"/>
      <c r="ET28" s="24"/>
      <c r="EU28" s="26"/>
      <c r="EV28" s="26"/>
      <c r="EW28" s="24"/>
      <c r="EX28" s="26"/>
      <c r="EY28" s="26"/>
      <c r="EZ28" s="24" t="s">
        <v>681</v>
      </c>
      <c r="FA28" s="26" t="s">
        <v>677</v>
      </c>
      <c r="FB28" s="115">
        <v>2431.45</v>
      </c>
      <c r="FC28" s="24"/>
      <c r="FD28" s="26"/>
      <c r="FE28" s="26"/>
      <c r="FF28" s="24" t="s">
        <v>707</v>
      </c>
      <c r="FG28" s="26" t="s">
        <v>706</v>
      </c>
      <c r="FH28" s="115">
        <v>2582.08</v>
      </c>
      <c r="FI28" s="24"/>
      <c r="FJ28" s="26"/>
      <c r="FK28" s="26"/>
      <c r="FL28" s="24"/>
      <c r="FM28" s="26"/>
      <c r="FN28" s="26"/>
      <c r="FO28" s="24"/>
      <c r="FP28" s="26"/>
      <c r="FQ28" s="26"/>
      <c r="FR28" s="24"/>
      <c r="FS28" s="26"/>
      <c r="FT28" s="33"/>
      <c r="FU28" s="103"/>
      <c r="FV28" s="103"/>
      <c r="FW28" s="103"/>
      <c r="FX28" s="103"/>
      <c r="FY28" s="103"/>
      <c r="FZ28" s="103"/>
      <c r="GA28" s="103"/>
      <c r="GB28" s="103"/>
      <c r="GC28" s="103"/>
      <c r="GD28" s="104"/>
      <c r="GE28" s="104"/>
      <c r="GF28" s="104"/>
      <c r="GG28" s="104"/>
      <c r="GH28" s="104"/>
      <c r="GI28" s="104"/>
      <c r="GJ28" s="104"/>
      <c r="GK28" s="104"/>
      <c r="GL28" s="104"/>
      <c r="GM28" s="104"/>
      <c r="GN28" s="104"/>
      <c r="GO28" s="104"/>
      <c r="GP28" s="104"/>
      <c r="GQ28" s="104"/>
      <c r="GR28" s="104"/>
      <c r="GS28" s="104"/>
      <c r="GT28" s="104"/>
      <c r="GU28" s="104"/>
      <c r="GV28" s="104"/>
      <c r="GW28" s="104"/>
      <c r="GX28" s="104"/>
      <c r="GY28" s="104"/>
      <c r="GZ28" s="104"/>
      <c r="HA28" s="104"/>
      <c r="HB28" s="104"/>
      <c r="HC28" s="104"/>
      <c r="HD28" s="104"/>
      <c r="HE28" s="104"/>
      <c r="HF28" s="104"/>
      <c r="HG28" s="104"/>
      <c r="HH28" s="104"/>
      <c r="HI28" s="104"/>
      <c r="HJ28" s="104"/>
      <c r="HK28" s="104"/>
      <c r="HL28" s="104"/>
      <c r="HM28" s="104"/>
      <c r="HN28" s="104"/>
      <c r="HO28" s="104"/>
    </row>
    <row r="29" spans="1:223" s="1" customFormat="1" ht="22.5">
      <c r="A29" s="12"/>
      <c r="B29" s="16" t="s">
        <v>17</v>
      </c>
      <c r="C29" s="17">
        <v>284.75</v>
      </c>
      <c r="D29" s="16" t="s">
        <v>17</v>
      </c>
      <c r="E29" s="17">
        <v>284.75</v>
      </c>
      <c r="F29" s="16" t="s">
        <v>17</v>
      </c>
      <c r="G29" s="17">
        <v>284.75</v>
      </c>
      <c r="H29" s="16" t="s">
        <v>17</v>
      </c>
      <c r="I29" s="17">
        <v>284.75</v>
      </c>
      <c r="J29" s="16" t="s">
        <v>17</v>
      </c>
      <c r="K29" s="17">
        <v>284.75</v>
      </c>
      <c r="L29" s="16" t="s">
        <v>17</v>
      </c>
      <c r="M29" s="17">
        <v>284.75</v>
      </c>
      <c r="N29" s="16" t="s">
        <v>17</v>
      </c>
      <c r="O29" s="17">
        <v>284.75</v>
      </c>
      <c r="P29" s="16" t="s">
        <v>17</v>
      </c>
      <c r="Q29" s="17">
        <v>284.75</v>
      </c>
      <c r="R29" s="16" t="s">
        <v>17</v>
      </c>
      <c r="S29" s="18">
        <f t="shared" si="0"/>
        <v>2278</v>
      </c>
      <c r="T29" s="32"/>
      <c r="U29" s="17"/>
      <c r="V29" s="17"/>
      <c r="W29" s="32"/>
      <c r="X29" s="26"/>
      <c r="Y29" s="26"/>
      <c r="Z29" s="31"/>
      <c r="AA29" s="26"/>
      <c r="AB29" s="26"/>
      <c r="AC29" s="31" t="s">
        <v>156</v>
      </c>
      <c r="AD29" s="26" t="s">
        <v>157</v>
      </c>
      <c r="AE29" s="26">
        <v>2948.63</v>
      </c>
      <c r="AF29" s="26"/>
      <c r="AG29" s="31" t="s">
        <v>209</v>
      </c>
      <c r="AH29" s="26"/>
      <c r="AI29" s="26">
        <v>16230.64</v>
      </c>
      <c r="AJ29" s="31"/>
      <c r="AK29" s="26"/>
      <c r="AL29" s="26"/>
      <c r="AM29" s="31"/>
      <c r="AN29" s="26"/>
      <c r="AO29" s="26"/>
      <c r="AP29" s="24" t="s">
        <v>417</v>
      </c>
      <c r="AQ29" s="26"/>
      <c r="AR29" s="26">
        <v>94.82</v>
      </c>
      <c r="AS29" s="31"/>
      <c r="AT29" s="26"/>
      <c r="AU29" s="26"/>
      <c r="AV29" s="31"/>
      <c r="AW29" s="26"/>
      <c r="AX29" s="26"/>
      <c r="AY29" s="31"/>
      <c r="AZ29" s="26"/>
      <c r="BA29" s="26"/>
      <c r="BB29" s="31"/>
      <c r="BC29" s="26"/>
      <c r="BD29" s="26"/>
      <c r="BE29" s="31"/>
      <c r="BF29" s="26"/>
      <c r="BG29" s="26"/>
      <c r="BH29" s="31" t="s">
        <v>344</v>
      </c>
      <c r="BI29" s="26" t="s">
        <v>358</v>
      </c>
      <c r="BJ29" s="26">
        <v>342.59</v>
      </c>
      <c r="BK29" s="31"/>
      <c r="BL29" s="26"/>
      <c r="BM29" s="26"/>
      <c r="BN29" s="24" t="s">
        <v>417</v>
      </c>
      <c r="BO29" s="26"/>
      <c r="BP29" s="26">
        <v>94.82</v>
      </c>
      <c r="BQ29" s="31"/>
      <c r="BR29" s="26"/>
      <c r="BS29" s="26"/>
      <c r="BT29" s="10"/>
      <c r="BU29" s="10"/>
      <c r="BV29" s="31"/>
      <c r="BW29" s="26"/>
      <c r="BX29" s="26"/>
      <c r="BY29" s="31" t="s">
        <v>345</v>
      </c>
      <c r="BZ29" s="26" t="s">
        <v>439</v>
      </c>
      <c r="CA29" s="26">
        <v>4373.6</v>
      </c>
      <c r="CB29" s="31"/>
      <c r="CC29" s="26"/>
      <c r="CD29" s="26"/>
      <c r="CE29" s="31"/>
      <c r="CF29" s="26"/>
      <c r="CG29" s="26"/>
      <c r="CH29" s="31"/>
      <c r="CI29" s="26"/>
      <c r="CJ29" s="26"/>
      <c r="CK29" s="31"/>
      <c r="CL29" s="26"/>
      <c r="CM29" s="26"/>
      <c r="CN29" s="31"/>
      <c r="CO29" s="26"/>
      <c r="CP29" s="26"/>
      <c r="CQ29" s="31"/>
      <c r="CR29" s="26"/>
      <c r="CS29" s="26"/>
      <c r="CT29" s="31"/>
      <c r="CU29" s="26"/>
      <c r="CV29" s="26"/>
      <c r="CW29" s="31"/>
      <c r="CX29" s="26"/>
      <c r="CY29" s="26"/>
      <c r="CZ29" s="31"/>
      <c r="DA29" s="26"/>
      <c r="DB29" s="26"/>
      <c r="DC29" s="31"/>
      <c r="DD29" s="26"/>
      <c r="DE29" s="26"/>
      <c r="DF29" s="10"/>
      <c r="DG29" s="10"/>
      <c r="DH29" s="31"/>
      <c r="DI29" s="26"/>
      <c r="DJ29" s="26"/>
      <c r="DK29" s="31"/>
      <c r="DL29" s="26"/>
      <c r="DM29" s="26"/>
      <c r="DN29" s="31"/>
      <c r="DO29" s="26"/>
      <c r="DP29" s="26"/>
      <c r="DQ29" s="31"/>
      <c r="DR29" s="26"/>
      <c r="DS29" s="26"/>
      <c r="DT29" s="31"/>
      <c r="DU29" s="26"/>
      <c r="DV29" s="26"/>
      <c r="DW29" s="31"/>
      <c r="DX29" s="26"/>
      <c r="DY29" s="26"/>
      <c r="DZ29" s="31"/>
      <c r="EA29" s="26"/>
      <c r="EB29" s="26"/>
      <c r="EC29" s="31"/>
      <c r="ED29" s="26"/>
      <c r="EE29" s="26"/>
      <c r="EF29" s="31"/>
      <c r="EG29" s="26"/>
      <c r="EH29" s="26"/>
      <c r="EI29" s="31"/>
      <c r="EJ29" s="26"/>
      <c r="EK29" s="26"/>
      <c r="EL29" s="31"/>
      <c r="EM29" s="26"/>
      <c r="EN29" s="26"/>
      <c r="EO29" s="31"/>
      <c r="EP29" s="26"/>
      <c r="EQ29" s="26"/>
      <c r="ER29" s="26"/>
      <c r="ES29" s="26"/>
      <c r="ET29" s="31"/>
      <c r="EU29" s="26"/>
      <c r="EV29" s="26"/>
      <c r="EW29" s="31"/>
      <c r="EX29" s="26"/>
      <c r="EY29" s="26"/>
      <c r="EZ29" s="31" t="s">
        <v>715</v>
      </c>
      <c r="FA29" s="26" t="s">
        <v>716</v>
      </c>
      <c r="FB29" s="116">
        <v>6179.83</v>
      </c>
      <c r="FC29" s="31"/>
      <c r="FD29" s="26" t="s">
        <v>771</v>
      </c>
      <c r="FE29" s="26"/>
      <c r="FF29" s="31" t="s">
        <v>707</v>
      </c>
      <c r="FG29" s="26" t="s">
        <v>706</v>
      </c>
      <c r="FH29" s="115">
        <v>11861.43</v>
      </c>
      <c r="FI29" s="31"/>
      <c r="FJ29" s="26"/>
      <c r="FK29" s="26"/>
      <c r="FL29" s="31"/>
      <c r="FM29" s="26"/>
      <c r="FN29" s="26"/>
      <c r="FO29" s="31"/>
      <c r="FP29" s="26"/>
      <c r="FQ29" s="26"/>
      <c r="FR29" s="31"/>
      <c r="FS29" s="26"/>
      <c r="FT29" s="33"/>
      <c r="FU29" s="105"/>
      <c r="FV29" s="105"/>
      <c r="FW29" s="105"/>
      <c r="FX29" s="105"/>
      <c r="FY29" s="105"/>
      <c r="FZ29" s="105"/>
      <c r="GA29" s="105"/>
      <c r="GB29" s="105"/>
      <c r="GC29" s="105"/>
      <c r="GD29" s="104"/>
      <c r="GE29" s="104"/>
      <c r="GF29" s="104"/>
      <c r="GG29" s="104"/>
      <c r="GH29" s="104"/>
      <c r="GI29" s="104"/>
      <c r="GJ29" s="104"/>
      <c r="GK29" s="104"/>
      <c r="GL29" s="104"/>
      <c r="GM29" s="104"/>
      <c r="GN29" s="104"/>
      <c r="GO29" s="104"/>
      <c r="GP29" s="104"/>
      <c r="GQ29" s="104"/>
      <c r="GR29" s="104"/>
      <c r="GS29" s="104"/>
      <c r="GT29" s="104"/>
      <c r="GU29" s="104"/>
      <c r="GV29" s="104"/>
      <c r="GW29" s="104"/>
      <c r="GX29" s="104"/>
      <c r="GY29" s="104"/>
      <c r="GZ29" s="104"/>
      <c r="HA29" s="104"/>
      <c r="HB29" s="104"/>
      <c r="HC29" s="104"/>
      <c r="HD29" s="104"/>
      <c r="HE29" s="104"/>
      <c r="HF29" s="104"/>
      <c r="HG29" s="104"/>
      <c r="HH29" s="104"/>
      <c r="HI29" s="104"/>
      <c r="HJ29" s="104"/>
      <c r="HK29" s="104"/>
      <c r="HL29" s="104"/>
      <c r="HM29" s="104"/>
      <c r="HN29" s="104"/>
      <c r="HO29" s="104"/>
    </row>
    <row r="30" spans="1:223" s="1" customFormat="1" ht="22.5">
      <c r="A30" s="12"/>
      <c r="B30" s="16" t="s">
        <v>17</v>
      </c>
      <c r="C30" s="17">
        <v>189.83</v>
      </c>
      <c r="D30" s="16" t="s">
        <v>17</v>
      </c>
      <c r="E30" s="17">
        <v>189.83</v>
      </c>
      <c r="F30" s="16" t="s">
        <v>17</v>
      </c>
      <c r="G30" s="17">
        <v>189.83</v>
      </c>
      <c r="H30" s="16" t="s">
        <v>17</v>
      </c>
      <c r="I30" s="17">
        <v>189.83</v>
      </c>
      <c r="J30" s="16" t="s">
        <v>17</v>
      </c>
      <c r="K30" s="17">
        <v>189.83</v>
      </c>
      <c r="L30" s="16" t="s">
        <v>17</v>
      </c>
      <c r="M30" s="17">
        <v>189.83</v>
      </c>
      <c r="N30" s="16" t="s">
        <v>17</v>
      </c>
      <c r="O30" s="17">
        <v>189.83</v>
      </c>
      <c r="P30" s="16" t="s">
        <v>17</v>
      </c>
      <c r="Q30" s="17">
        <v>189.83</v>
      </c>
      <c r="R30" s="16" t="s">
        <v>17</v>
      </c>
      <c r="S30" s="18">
        <f t="shared" si="0"/>
        <v>1518.6399999999999</v>
      </c>
      <c r="T30" s="16"/>
      <c r="U30" s="17"/>
      <c r="V30" s="17"/>
      <c r="W30" s="16"/>
      <c r="X30" s="26"/>
      <c r="Y30" s="26"/>
      <c r="Z30" s="24"/>
      <c r="AA30" s="26"/>
      <c r="AB30" s="26"/>
      <c r="AC30" s="24" t="s">
        <v>97</v>
      </c>
      <c r="AD30" s="26" t="s">
        <v>158</v>
      </c>
      <c r="AE30" s="26">
        <v>63843.03</v>
      </c>
      <c r="AF30" s="26"/>
      <c r="AG30" s="23" t="s">
        <v>416</v>
      </c>
      <c r="AH30" s="21"/>
      <c r="AI30" s="22">
        <v>94.82</v>
      </c>
      <c r="AJ30" s="24"/>
      <c r="AK30" s="26"/>
      <c r="AL30" s="26"/>
      <c r="AM30" s="24"/>
      <c r="AN30" s="26"/>
      <c r="AO30" s="26"/>
      <c r="AP30" s="31" t="s">
        <v>321</v>
      </c>
      <c r="AQ30" s="26"/>
      <c r="AR30" s="26">
        <v>284.47</v>
      </c>
      <c r="AS30" s="24"/>
      <c r="AT30" s="26"/>
      <c r="AU30" s="26"/>
      <c r="AV30" s="24"/>
      <c r="AW30" s="26"/>
      <c r="AX30" s="26"/>
      <c r="AY30" s="24"/>
      <c r="AZ30" s="26"/>
      <c r="BA30" s="26"/>
      <c r="BB30" s="24"/>
      <c r="BC30" s="26"/>
      <c r="BD30" s="26"/>
      <c r="BE30" s="24"/>
      <c r="BF30" s="26"/>
      <c r="BG30" s="26"/>
      <c r="BH30" s="24" t="s">
        <v>359</v>
      </c>
      <c r="BI30" s="26" t="s">
        <v>360</v>
      </c>
      <c r="BJ30" s="26">
        <v>1240.28</v>
      </c>
      <c r="BK30" s="24"/>
      <c r="BL30" s="26"/>
      <c r="BM30" s="26"/>
      <c r="BN30" s="24" t="s">
        <v>418</v>
      </c>
      <c r="BO30" s="26"/>
      <c r="BP30" s="26">
        <v>1611.95</v>
      </c>
      <c r="BQ30" s="24"/>
      <c r="BR30" s="26"/>
      <c r="BS30" s="26"/>
      <c r="BT30" s="10"/>
      <c r="BU30" s="10"/>
      <c r="BV30" s="24"/>
      <c r="BW30" s="26"/>
      <c r="BX30" s="26"/>
      <c r="BY30" s="24" t="s">
        <v>440</v>
      </c>
      <c r="BZ30" s="26" t="s">
        <v>439</v>
      </c>
      <c r="CA30" s="26">
        <v>1064.66</v>
      </c>
      <c r="CB30" s="24"/>
      <c r="CC30" s="26"/>
      <c r="CD30" s="26"/>
      <c r="CE30" s="24"/>
      <c r="CF30" s="26"/>
      <c r="CG30" s="26"/>
      <c r="CH30" s="24"/>
      <c r="CI30" s="26"/>
      <c r="CJ30" s="26"/>
      <c r="CK30" s="24"/>
      <c r="CL30" s="26"/>
      <c r="CM30" s="26"/>
      <c r="CN30" s="24"/>
      <c r="CO30" s="26"/>
      <c r="CP30" s="26"/>
      <c r="CQ30" s="24"/>
      <c r="CR30" s="26"/>
      <c r="CS30" s="26"/>
      <c r="CT30" s="24"/>
      <c r="CU30" s="26"/>
      <c r="CV30" s="26"/>
      <c r="CW30" s="24"/>
      <c r="CX30" s="26"/>
      <c r="CY30" s="26"/>
      <c r="CZ30" s="24"/>
      <c r="DA30" s="26"/>
      <c r="DB30" s="26"/>
      <c r="DC30" s="24"/>
      <c r="DD30" s="26"/>
      <c r="DE30" s="26"/>
      <c r="DF30" s="10"/>
      <c r="DG30" s="10"/>
      <c r="DH30" s="24"/>
      <c r="DI30" s="26"/>
      <c r="DJ30" s="26"/>
      <c r="DK30" s="24"/>
      <c r="DL30" s="26"/>
      <c r="DM30" s="26"/>
      <c r="DN30" s="24"/>
      <c r="DO30" s="26"/>
      <c r="DP30" s="26"/>
      <c r="DQ30" s="24"/>
      <c r="DR30" s="26"/>
      <c r="DS30" s="26"/>
      <c r="DT30" s="24"/>
      <c r="DU30" s="26"/>
      <c r="DV30" s="26"/>
      <c r="DW30" s="24"/>
      <c r="DX30" s="26"/>
      <c r="DY30" s="26"/>
      <c r="DZ30" s="24"/>
      <c r="EA30" s="26"/>
      <c r="EB30" s="26"/>
      <c r="EC30" s="24"/>
      <c r="ED30" s="26"/>
      <c r="EE30" s="26"/>
      <c r="EF30" s="24"/>
      <c r="EG30" s="26"/>
      <c r="EH30" s="26"/>
      <c r="EI30" s="24"/>
      <c r="EJ30" s="26"/>
      <c r="EK30" s="26"/>
      <c r="EL30" s="24"/>
      <c r="EM30" s="26"/>
      <c r="EN30" s="26"/>
      <c r="EO30" s="24"/>
      <c r="EP30" s="26"/>
      <c r="EQ30" s="26"/>
      <c r="ER30" s="26"/>
      <c r="ES30" s="26"/>
      <c r="ET30" s="24"/>
      <c r="EU30" s="26"/>
      <c r="EV30" s="26"/>
      <c r="EW30" s="24"/>
      <c r="EX30" s="26"/>
      <c r="EY30" s="26"/>
      <c r="EZ30" s="24" t="s">
        <v>636</v>
      </c>
      <c r="FA30" s="26" t="s">
        <v>717</v>
      </c>
      <c r="FB30" s="115">
        <v>161.38</v>
      </c>
      <c r="FC30" s="24"/>
      <c r="FD30" s="26"/>
      <c r="FE30" s="26"/>
      <c r="FF30" s="24" t="s">
        <v>708</v>
      </c>
      <c r="FG30" s="26" t="s">
        <v>706</v>
      </c>
      <c r="FH30" s="115">
        <v>2259.26</v>
      </c>
      <c r="FI30" s="24"/>
      <c r="FJ30" s="26"/>
      <c r="FK30" s="26"/>
      <c r="FL30" s="24"/>
      <c r="FM30" s="26"/>
      <c r="FN30" s="26"/>
      <c r="FO30" s="24"/>
      <c r="FP30" s="26"/>
      <c r="FQ30" s="26"/>
      <c r="FR30" s="24"/>
      <c r="FS30" s="26"/>
      <c r="FT30" s="33"/>
      <c r="FU30" s="105"/>
      <c r="FV30" s="105"/>
      <c r="FW30" s="105"/>
      <c r="FX30" s="105"/>
      <c r="FY30" s="105"/>
      <c r="FZ30" s="105"/>
      <c r="GA30" s="105"/>
      <c r="GB30" s="105"/>
      <c r="GC30" s="105"/>
      <c r="GD30" s="104"/>
      <c r="GE30" s="104"/>
      <c r="GF30" s="104"/>
      <c r="GG30" s="104"/>
      <c r="GH30" s="104"/>
      <c r="GI30" s="104"/>
      <c r="GJ30" s="104"/>
      <c r="GK30" s="104"/>
      <c r="GL30" s="104"/>
      <c r="GM30" s="104"/>
      <c r="GN30" s="104"/>
      <c r="GO30" s="104"/>
      <c r="GP30" s="104"/>
      <c r="GQ30" s="104"/>
      <c r="GR30" s="104"/>
      <c r="GS30" s="104"/>
      <c r="GT30" s="104"/>
      <c r="GU30" s="104"/>
      <c r="GV30" s="104"/>
      <c r="GW30" s="104"/>
      <c r="GX30" s="104"/>
      <c r="GY30" s="104"/>
      <c r="GZ30" s="104"/>
      <c r="HA30" s="104"/>
      <c r="HB30" s="104"/>
      <c r="HC30" s="104"/>
      <c r="HD30" s="104"/>
      <c r="HE30" s="104"/>
      <c r="HF30" s="104"/>
      <c r="HG30" s="104"/>
      <c r="HH30" s="104"/>
      <c r="HI30" s="104"/>
      <c r="HJ30" s="104"/>
      <c r="HK30" s="104"/>
      <c r="HL30" s="104"/>
      <c r="HM30" s="104"/>
      <c r="HN30" s="104"/>
      <c r="HO30" s="104"/>
    </row>
    <row r="31" spans="1:223" s="1" customFormat="1" ht="45">
      <c r="A31" s="12"/>
      <c r="B31" s="16" t="s">
        <v>17</v>
      </c>
      <c r="C31" s="17">
        <v>6359.37</v>
      </c>
      <c r="D31" s="16" t="s">
        <v>17</v>
      </c>
      <c r="E31" s="17">
        <v>6359.37</v>
      </c>
      <c r="F31" s="16" t="s">
        <v>17</v>
      </c>
      <c r="G31" s="17">
        <v>6359.37</v>
      </c>
      <c r="H31" s="16" t="s">
        <v>17</v>
      </c>
      <c r="I31" s="17">
        <v>6359.37</v>
      </c>
      <c r="J31" s="16" t="s">
        <v>17</v>
      </c>
      <c r="K31" s="17">
        <v>6359.37</v>
      </c>
      <c r="L31" s="16" t="s">
        <v>17</v>
      </c>
      <c r="M31" s="17">
        <v>6359.37</v>
      </c>
      <c r="N31" s="16" t="s">
        <v>17</v>
      </c>
      <c r="O31" s="17">
        <v>6359.37</v>
      </c>
      <c r="P31" s="16" t="s">
        <v>17</v>
      </c>
      <c r="Q31" s="17">
        <v>6359.37</v>
      </c>
      <c r="R31" s="16" t="s">
        <v>17</v>
      </c>
      <c r="S31" s="18">
        <f t="shared" si="0"/>
        <v>50874.96000000001</v>
      </c>
      <c r="T31" s="16"/>
      <c r="U31" s="17"/>
      <c r="V31" s="17"/>
      <c r="W31" s="16"/>
      <c r="X31" s="26"/>
      <c r="Y31" s="26"/>
      <c r="Z31" s="24"/>
      <c r="AA31" s="26"/>
      <c r="AB31" s="26"/>
      <c r="AC31" s="24" t="s">
        <v>159</v>
      </c>
      <c r="AD31" s="26" t="s">
        <v>160</v>
      </c>
      <c r="AE31" s="26">
        <v>155.72</v>
      </c>
      <c r="AF31" s="26"/>
      <c r="AG31" s="24" t="s">
        <v>417</v>
      </c>
      <c r="AH31" s="26"/>
      <c r="AI31" s="26">
        <v>94.82</v>
      </c>
      <c r="AJ31" s="24"/>
      <c r="AK31" s="26"/>
      <c r="AL31" s="26"/>
      <c r="AM31" s="24"/>
      <c r="AN31" s="26"/>
      <c r="AO31" s="26"/>
      <c r="AP31" s="24"/>
      <c r="AQ31" s="26"/>
      <c r="AR31" s="26"/>
      <c r="AS31" s="24"/>
      <c r="AT31" s="26"/>
      <c r="AU31" s="26"/>
      <c r="AV31" s="24"/>
      <c r="AW31" s="26"/>
      <c r="AX31" s="26"/>
      <c r="AY31" s="24"/>
      <c r="AZ31" s="26"/>
      <c r="BA31" s="26"/>
      <c r="BB31" s="24"/>
      <c r="BC31" s="26"/>
      <c r="BD31" s="26"/>
      <c r="BE31" s="24"/>
      <c r="BF31" s="26"/>
      <c r="BG31" s="26"/>
      <c r="BH31" s="24" t="s">
        <v>361</v>
      </c>
      <c r="BI31" s="26" t="s">
        <v>360</v>
      </c>
      <c r="BJ31" s="26">
        <v>96.97</v>
      </c>
      <c r="BK31" s="24"/>
      <c r="BL31" s="26"/>
      <c r="BM31" s="26"/>
      <c r="BN31" s="31" t="s">
        <v>321</v>
      </c>
      <c r="BO31" s="26"/>
      <c r="BP31" s="26">
        <v>284.47</v>
      </c>
      <c r="BQ31" s="24"/>
      <c r="BR31" s="26"/>
      <c r="BS31" s="26"/>
      <c r="BT31" s="10"/>
      <c r="BU31" s="10"/>
      <c r="BV31" s="24"/>
      <c r="BW31" s="26"/>
      <c r="BX31" s="26"/>
      <c r="BY31" s="24" t="s">
        <v>441</v>
      </c>
      <c r="BZ31" s="26" t="s">
        <v>439</v>
      </c>
      <c r="CA31" s="26">
        <v>42050.8</v>
      </c>
      <c r="CB31" s="24"/>
      <c r="CC31" s="26"/>
      <c r="CD31" s="26"/>
      <c r="CE31" s="24"/>
      <c r="CF31" s="26"/>
      <c r="CG31" s="26"/>
      <c r="CH31" s="24"/>
      <c r="CI31" s="26"/>
      <c r="CJ31" s="26"/>
      <c r="CK31" s="24"/>
      <c r="CL31" s="26"/>
      <c r="CM31" s="26"/>
      <c r="CN31" s="24"/>
      <c r="CO31" s="26"/>
      <c r="CP31" s="26"/>
      <c r="CQ31" s="24"/>
      <c r="CR31" s="26"/>
      <c r="CS31" s="26"/>
      <c r="CT31" s="24"/>
      <c r="CU31" s="26"/>
      <c r="CV31" s="26"/>
      <c r="CW31" s="24"/>
      <c r="CX31" s="26"/>
      <c r="CY31" s="26"/>
      <c r="CZ31" s="24"/>
      <c r="DA31" s="26"/>
      <c r="DB31" s="26"/>
      <c r="DC31" s="24"/>
      <c r="DD31" s="26"/>
      <c r="DE31" s="26"/>
      <c r="DF31" s="10"/>
      <c r="DG31" s="10"/>
      <c r="DH31" s="24"/>
      <c r="DI31" s="26"/>
      <c r="DJ31" s="26"/>
      <c r="DK31" s="24"/>
      <c r="DL31" s="26"/>
      <c r="DM31" s="26"/>
      <c r="DN31" s="24"/>
      <c r="DO31" s="26"/>
      <c r="DP31" s="26"/>
      <c r="DQ31" s="24"/>
      <c r="DR31" s="26"/>
      <c r="DS31" s="26"/>
      <c r="DT31" s="24"/>
      <c r="DU31" s="26"/>
      <c r="DV31" s="26"/>
      <c r="DW31" s="24"/>
      <c r="DX31" s="26"/>
      <c r="DY31" s="26"/>
      <c r="DZ31" s="24"/>
      <c r="EA31" s="26"/>
      <c r="EB31" s="26"/>
      <c r="EC31" s="24"/>
      <c r="ED31" s="26"/>
      <c r="EE31" s="26"/>
      <c r="EF31" s="24"/>
      <c r="EG31" s="26"/>
      <c r="EH31" s="26"/>
      <c r="EI31" s="24"/>
      <c r="EJ31" s="26"/>
      <c r="EK31" s="26"/>
      <c r="EL31" s="24"/>
      <c r="EM31" s="26"/>
      <c r="EN31" s="26"/>
      <c r="EO31" s="24"/>
      <c r="EP31" s="26"/>
      <c r="EQ31" s="26"/>
      <c r="ER31" s="26"/>
      <c r="ES31" s="26"/>
      <c r="ET31" s="24"/>
      <c r="EU31" s="26"/>
      <c r="EV31" s="26"/>
      <c r="EW31" s="24"/>
      <c r="EX31" s="26"/>
      <c r="EY31" s="26"/>
      <c r="EZ31" s="24" t="s">
        <v>718</v>
      </c>
      <c r="FA31" s="26" t="s">
        <v>719</v>
      </c>
      <c r="FB31" s="116">
        <v>849.45</v>
      </c>
      <c r="FC31" s="24"/>
      <c r="FD31" s="26"/>
      <c r="FE31" s="26"/>
      <c r="FF31" s="24" t="s">
        <v>709</v>
      </c>
      <c r="FG31" s="26" t="s">
        <v>710</v>
      </c>
      <c r="FH31" s="116">
        <v>649.55</v>
      </c>
      <c r="FI31" s="24"/>
      <c r="FJ31" s="26"/>
      <c r="FK31" s="26"/>
      <c r="FL31" s="24"/>
      <c r="FM31" s="26"/>
      <c r="FN31" s="26"/>
      <c r="FO31" s="24"/>
      <c r="FP31" s="26"/>
      <c r="FQ31" s="26"/>
      <c r="FR31" s="24"/>
      <c r="FS31" s="26"/>
      <c r="FT31" s="33"/>
      <c r="FU31" s="105"/>
      <c r="FV31" s="105"/>
      <c r="FW31" s="105"/>
      <c r="FX31" s="105"/>
      <c r="FY31" s="105"/>
      <c r="FZ31" s="105"/>
      <c r="GA31" s="105"/>
      <c r="GB31" s="105"/>
      <c r="GC31" s="105"/>
      <c r="GD31" s="104"/>
      <c r="GE31" s="104"/>
      <c r="GF31" s="104"/>
      <c r="GG31" s="104"/>
      <c r="GH31" s="104"/>
      <c r="GI31" s="104"/>
      <c r="GJ31" s="104"/>
      <c r="GK31" s="104"/>
      <c r="GL31" s="104"/>
      <c r="GM31" s="104"/>
      <c r="GN31" s="104"/>
      <c r="GO31" s="104"/>
      <c r="GP31" s="104"/>
      <c r="GQ31" s="104"/>
      <c r="GR31" s="104"/>
      <c r="GS31" s="104"/>
      <c r="GT31" s="104"/>
      <c r="GU31" s="104"/>
      <c r="GV31" s="104"/>
      <c r="GW31" s="104"/>
      <c r="GX31" s="104"/>
      <c r="GY31" s="104"/>
      <c r="GZ31" s="104"/>
      <c r="HA31" s="104"/>
      <c r="HB31" s="104"/>
      <c r="HC31" s="104"/>
      <c r="HD31" s="104"/>
      <c r="HE31" s="104"/>
      <c r="HF31" s="104"/>
      <c r="HG31" s="104"/>
      <c r="HH31" s="104"/>
      <c r="HI31" s="104"/>
      <c r="HJ31" s="104"/>
      <c r="HK31" s="104"/>
      <c r="HL31" s="104"/>
      <c r="HM31" s="104"/>
      <c r="HN31" s="104"/>
      <c r="HO31" s="104"/>
    </row>
    <row r="32" spans="1:223" s="1" customFormat="1" ht="45">
      <c r="A32" s="12"/>
      <c r="B32" s="16" t="s">
        <v>32</v>
      </c>
      <c r="C32" s="17">
        <v>6256.32</v>
      </c>
      <c r="D32" s="16" t="s">
        <v>33</v>
      </c>
      <c r="E32" s="17">
        <v>6208.44</v>
      </c>
      <c r="F32" s="16" t="s">
        <v>34</v>
      </c>
      <c r="G32" s="17">
        <v>6320.16</v>
      </c>
      <c r="H32" s="16" t="s">
        <v>35</v>
      </c>
      <c r="I32" s="17">
        <v>6336.12</v>
      </c>
      <c r="J32" s="16" t="s">
        <v>36</v>
      </c>
      <c r="K32" s="17">
        <v>6304.2</v>
      </c>
      <c r="L32" s="17" t="s">
        <v>40</v>
      </c>
      <c r="M32" s="17">
        <v>6240.36</v>
      </c>
      <c r="N32" s="17" t="s">
        <v>42</v>
      </c>
      <c r="O32" s="17">
        <v>6272.28</v>
      </c>
      <c r="P32" s="17" t="s">
        <v>34</v>
      </c>
      <c r="Q32" s="17">
        <v>6320.16</v>
      </c>
      <c r="R32" s="16" t="s">
        <v>37</v>
      </c>
      <c r="S32" s="18">
        <f t="shared" si="0"/>
        <v>50258.03999999999</v>
      </c>
      <c r="T32" s="32"/>
      <c r="U32" s="17"/>
      <c r="V32" s="17"/>
      <c r="W32" s="32"/>
      <c r="X32" s="26"/>
      <c r="Y32" s="26"/>
      <c r="Z32" s="31"/>
      <c r="AA32" s="26"/>
      <c r="AB32" s="26"/>
      <c r="AC32" s="24" t="s">
        <v>119</v>
      </c>
      <c r="AD32" s="26" t="s">
        <v>161</v>
      </c>
      <c r="AE32" s="27">
        <f>5897.26/8</f>
        <v>737.1575</v>
      </c>
      <c r="AF32" s="27"/>
      <c r="AG32" s="31" t="s">
        <v>321</v>
      </c>
      <c r="AH32" s="26"/>
      <c r="AI32" s="26">
        <v>284.47</v>
      </c>
      <c r="AJ32" s="31"/>
      <c r="AK32" s="26"/>
      <c r="AL32" s="26"/>
      <c r="AM32" s="31"/>
      <c r="AN32" s="26"/>
      <c r="AO32" s="26"/>
      <c r="AP32" s="31"/>
      <c r="AQ32" s="26"/>
      <c r="AR32" s="26"/>
      <c r="AS32" s="31"/>
      <c r="AT32" s="26"/>
      <c r="AU32" s="26"/>
      <c r="AV32" s="31"/>
      <c r="AW32" s="26"/>
      <c r="AX32" s="26"/>
      <c r="AY32" s="31"/>
      <c r="AZ32" s="26"/>
      <c r="BA32" s="26"/>
      <c r="BB32" s="31"/>
      <c r="BC32" s="26"/>
      <c r="BD32" s="26"/>
      <c r="BE32" s="31"/>
      <c r="BF32" s="26"/>
      <c r="BG32" s="26"/>
      <c r="BH32" s="24" t="s">
        <v>362</v>
      </c>
      <c r="BI32" s="26" t="s">
        <v>363</v>
      </c>
      <c r="BJ32" s="26">
        <v>969.7</v>
      </c>
      <c r="BK32" s="31"/>
      <c r="BL32" s="26"/>
      <c r="BM32" s="26"/>
      <c r="BN32" s="31"/>
      <c r="BO32" s="26"/>
      <c r="BP32" s="26"/>
      <c r="BQ32" s="31"/>
      <c r="BR32" s="26"/>
      <c r="BS32" s="26"/>
      <c r="BT32" s="10"/>
      <c r="BU32" s="10"/>
      <c r="BV32" s="31"/>
      <c r="BW32" s="26"/>
      <c r="BX32" s="26"/>
      <c r="BY32" s="31" t="s">
        <v>442</v>
      </c>
      <c r="BZ32" s="26" t="s">
        <v>443</v>
      </c>
      <c r="CA32" s="26">
        <v>76055.91</v>
      </c>
      <c r="CB32" s="31"/>
      <c r="CC32" s="26"/>
      <c r="CD32" s="26"/>
      <c r="CE32" s="31"/>
      <c r="CF32" s="26"/>
      <c r="CG32" s="26"/>
      <c r="CH32" s="24" t="s">
        <v>420</v>
      </c>
      <c r="CI32" s="26"/>
      <c r="CJ32" s="26">
        <v>241.82</v>
      </c>
      <c r="CK32" s="31"/>
      <c r="CL32" s="26"/>
      <c r="CM32" s="26"/>
      <c r="CN32" s="31"/>
      <c r="CO32" s="26"/>
      <c r="CP32" s="26"/>
      <c r="CQ32" s="31"/>
      <c r="CR32" s="26"/>
      <c r="CS32" s="26"/>
      <c r="CT32" s="31"/>
      <c r="CU32" s="26"/>
      <c r="CV32" s="26"/>
      <c r="CW32" s="31"/>
      <c r="CX32" s="26"/>
      <c r="CY32" s="26"/>
      <c r="CZ32" s="31"/>
      <c r="DA32" s="26"/>
      <c r="DB32" s="26"/>
      <c r="DC32" s="31"/>
      <c r="DD32" s="26"/>
      <c r="DE32" s="26"/>
      <c r="DF32" s="10"/>
      <c r="DG32" s="10"/>
      <c r="DH32" s="31"/>
      <c r="DI32" s="26"/>
      <c r="DJ32" s="26"/>
      <c r="DK32" s="31"/>
      <c r="DL32" s="26"/>
      <c r="DM32" s="26"/>
      <c r="DN32" s="31"/>
      <c r="DO32" s="26"/>
      <c r="DP32" s="26"/>
      <c r="DQ32" s="31"/>
      <c r="DR32" s="26"/>
      <c r="DS32" s="26"/>
      <c r="DT32" s="31"/>
      <c r="DU32" s="26"/>
      <c r="DV32" s="26"/>
      <c r="DW32" s="31"/>
      <c r="DX32" s="26"/>
      <c r="DY32" s="26"/>
      <c r="DZ32" s="31"/>
      <c r="EA32" s="26"/>
      <c r="EB32" s="26"/>
      <c r="EC32" s="31"/>
      <c r="ED32" s="26"/>
      <c r="EE32" s="26"/>
      <c r="EF32" s="31"/>
      <c r="EG32" s="26"/>
      <c r="EH32" s="26"/>
      <c r="EI32" s="31"/>
      <c r="EJ32" s="26"/>
      <c r="EK32" s="26"/>
      <c r="EL32" s="31"/>
      <c r="EM32" s="26"/>
      <c r="EN32" s="26"/>
      <c r="EO32" s="31"/>
      <c r="EP32" s="26"/>
      <c r="EQ32" s="26"/>
      <c r="ER32" s="26"/>
      <c r="ES32" s="26"/>
      <c r="ET32" s="31"/>
      <c r="EU32" s="26"/>
      <c r="EV32" s="26"/>
      <c r="EW32" s="31"/>
      <c r="EX32" s="26"/>
      <c r="EY32" s="26"/>
      <c r="EZ32" s="31" t="s">
        <v>720</v>
      </c>
      <c r="FA32" s="26" t="s">
        <v>721</v>
      </c>
      <c r="FB32" s="116">
        <v>1436.9</v>
      </c>
      <c r="FC32" s="31"/>
      <c r="FD32" s="26"/>
      <c r="FE32" s="26"/>
      <c r="FF32" s="31" t="s">
        <v>713</v>
      </c>
      <c r="FG32" s="26" t="s">
        <v>714</v>
      </c>
      <c r="FH32" s="115">
        <v>356328.85</v>
      </c>
      <c r="FI32" s="31"/>
      <c r="FJ32" s="26"/>
      <c r="FK32" s="26"/>
      <c r="FL32" s="31"/>
      <c r="FM32" s="26"/>
      <c r="FN32" s="26"/>
      <c r="FO32" s="31"/>
      <c r="FP32" s="26"/>
      <c r="FQ32" s="26"/>
      <c r="FR32" s="31"/>
      <c r="FS32" s="26"/>
      <c r="FT32" s="33"/>
      <c r="FU32" s="105"/>
      <c r="FV32" s="105"/>
      <c r="FW32" s="105"/>
      <c r="FX32" s="105"/>
      <c r="FY32" s="105"/>
      <c r="FZ32" s="105"/>
      <c r="GA32" s="105"/>
      <c r="GB32" s="105"/>
      <c r="GC32" s="105"/>
      <c r="GD32" s="104"/>
      <c r="GE32" s="104"/>
      <c r="GF32" s="104"/>
      <c r="GG32" s="104"/>
      <c r="GH32" s="104"/>
      <c r="GI32" s="104"/>
      <c r="GJ32" s="104"/>
      <c r="GK32" s="104"/>
      <c r="GL32" s="104"/>
      <c r="GM32" s="104"/>
      <c r="GN32" s="104"/>
      <c r="GO32" s="104"/>
      <c r="GP32" s="104"/>
      <c r="GQ32" s="104"/>
      <c r="GR32" s="104"/>
      <c r="GS32" s="104"/>
      <c r="GT32" s="104"/>
      <c r="GU32" s="104"/>
      <c r="GV32" s="104"/>
      <c r="GW32" s="104"/>
      <c r="GX32" s="104"/>
      <c r="GY32" s="104"/>
      <c r="GZ32" s="104"/>
      <c r="HA32" s="104"/>
      <c r="HB32" s="104"/>
      <c r="HC32" s="104"/>
      <c r="HD32" s="104"/>
      <c r="HE32" s="104"/>
      <c r="HF32" s="104"/>
      <c r="HG32" s="104"/>
      <c r="HH32" s="104"/>
      <c r="HI32" s="104"/>
      <c r="HJ32" s="104"/>
      <c r="HK32" s="104"/>
      <c r="HL32" s="104"/>
      <c r="HM32" s="104"/>
      <c r="HN32" s="104"/>
      <c r="HO32" s="104"/>
    </row>
    <row r="33" spans="1:185" ht="38.25" customHeight="1">
      <c r="A33" s="14"/>
      <c r="B33" s="153" t="s">
        <v>7</v>
      </c>
      <c r="C33" s="153"/>
      <c r="D33" s="153" t="s">
        <v>7</v>
      </c>
      <c r="E33" s="153"/>
      <c r="F33" s="153" t="s">
        <v>7</v>
      </c>
      <c r="G33" s="153"/>
      <c r="H33" s="153" t="s">
        <v>7</v>
      </c>
      <c r="I33" s="153"/>
      <c r="J33" s="153" t="s">
        <v>7</v>
      </c>
      <c r="K33" s="153"/>
      <c r="L33" s="153" t="s">
        <v>7</v>
      </c>
      <c r="M33" s="153"/>
      <c r="N33" s="153" t="s">
        <v>7</v>
      </c>
      <c r="O33" s="153"/>
      <c r="P33" s="153" t="s">
        <v>7</v>
      </c>
      <c r="Q33" s="153"/>
      <c r="R33" s="153" t="s">
        <v>7</v>
      </c>
      <c r="S33" s="153"/>
      <c r="T33" s="17"/>
      <c r="U33" s="17"/>
      <c r="V33" s="17"/>
      <c r="W33" s="17"/>
      <c r="X33" s="26"/>
      <c r="Y33" s="26"/>
      <c r="Z33" s="26"/>
      <c r="AA33" s="26"/>
      <c r="AB33" s="26"/>
      <c r="AC33" s="24" t="s">
        <v>190</v>
      </c>
      <c r="AD33" s="26" t="s">
        <v>191</v>
      </c>
      <c r="AE33" s="27">
        <v>132.4</v>
      </c>
      <c r="AF33" s="27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3" t="s">
        <v>416</v>
      </c>
      <c r="BI33" s="21"/>
      <c r="BJ33" s="22">
        <v>94.82</v>
      </c>
      <c r="BK33" s="26"/>
      <c r="BL33" s="26"/>
      <c r="BM33" s="26"/>
      <c r="BN33" s="26"/>
      <c r="BO33" s="26"/>
      <c r="BP33" s="26"/>
      <c r="BQ33" s="26"/>
      <c r="BR33" s="26"/>
      <c r="BS33" s="26"/>
      <c r="BV33" s="26"/>
      <c r="BW33" s="26"/>
      <c r="BX33" s="26"/>
      <c r="BY33" s="23" t="s">
        <v>412</v>
      </c>
      <c r="BZ33" s="23"/>
      <c r="CA33" s="26">
        <v>164</v>
      </c>
      <c r="CB33" s="23" t="s">
        <v>412</v>
      </c>
      <c r="CC33" s="23"/>
      <c r="CD33" s="26">
        <v>164</v>
      </c>
      <c r="CE33" s="23" t="s">
        <v>412</v>
      </c>
      <c r="CF33" s="23"/>
      <c r="CG33" s="26">
        <v>164</v>
      </c>
      <c r="CH33" s="23" t="s">
        <v>412</v>
      </c>
      <c r="CI33" s="23"/>
      <c r="CJ33" s="26">
        <v>164</v>
      </c>
      <c r="CK33" s="23" t="s">
        <v>412</v>
      </c>
      <c r="CL33" s="23"/>
      <c r="CM33" s="26">
        <v>164</v>
      </c>
      <c r="CN33" s="23"/>
      <c r="CO33" s="23"/>
      <c r="CP33" s="26"/>
      <c r="CQ33" s="24" t="s">
        <v>420</v>
      </c>
      <c r="CR33" s="26"/>
      <c r="CS33" s="26">
        <v>241.82</v>
      </c>
      <c r="CT33" s="24" t="s">
        <v>420</v>
      </c>
      <c r="CU33" s="26"/>
      <c r="CV33" s="26">
        <v>241.82</v>
      </c>
      <c r="CW33" s="24" t="s">
        <v>420</v>
      </c>
      <c r="CX33" s="26"/>
      <c r="CY33" s="26">
        <v>241.82</v>
      </c>
      <c r="CZ33" s="24" t="s">
        <v>420</v>
      </c>
      <c r="DA33" s="26"/>
      <c r="DB33" s="26">
        <v>241.82</v>
      </c>
      <c r="DC33" s="24" t="s">
        <v>420</v>
      </c>
      <c r="DD33" s="26"/>
      <c r="DE33" s="26">
        <v>241.82</v>
      </c>
      <c r="DH33" s="24" t="s">
        <v>420</v>
      </c>
      <c r="DI33" s="26"/>
      <c r="DJ33" s="26"/>
      <c r="DK33" s="24" t="s">
        <v>420</v>
      </c>
      <c r="DL33" s="26"/>
      <c r="DM33" s="26"/>
      <c r="DN33" s="24" t="s">
        <v>420</v>
      </c>
      <c r="DO33" s="26"/>
      <c r="DP33" s="26"/>
      <c r="DQ33" s="24" t="s">
        <v>420</v>
      </c>
      <c r="DR33" s="26"/>
      <c r="DS33" s="26"/>
      <c r="DT33" s="24"/>
      <c r="DU33" s="26"/>
      <c r="DV33" s="26"/>
      <c r="DW33" s="24"/>
      <c r="DX33" s="26"/>
      <c r="DY33" s="26"/>
      <c r="DZ33" s="24"/>
      <c r="EA33" s="26"/>
      <c r="EB33" s="26"/>
      <c r="EC33" s="24"/>
      <c r="ED33" s="26"/>
      <c r="EE33" s="26"/>
      <c r="EF33" s="24"/>
      <c r="EG33" s="26"/>
      <c r="EH33" s="26"/>
      <c r="EI33" s="24"/>
      <c r="EJ33" s="26"/>
      <c r="EK33" s="26"/>
      <c r="EL33" s="24"/>
      <c r="EM33" s="26"/>
      <c r="EN33" s="26"/>
      <c r="EO33" s="24"/>
      <c r="EP33" s="26"/>
      <c r="EQ33" s="26"/>
      <c r="ER33" s="26"/>
      <c r="ES33" s="26"/>
      <c r="ET33" s="24"/>
      <c r="EU33" s="26"/>
      <c r="EV33" s="26"/>
      <c r="EW33" s="24"/>
      <c r="EX33" s="26"/>
      <c r="EY33" s="26"/>
      <c r="EZ33" s="24" t="s">
        <v>722</v>
      </c>
      <c r="FA33" s="26" t="s">
        <v>675</v>
      </c>
      <c r="FB33" s="115">
        <v>1736.8</v>
      </c>
      <c r="FC33" s="24"/>
      <c r="FD33" s="26"/>
      <c r="FE33" s="26"/>
      <c r="FF33" s="24" t="s">
        <v>743</v>
      </c>
      <c r="FG33" s="26" t="s">
        <v>749</v>
      </c>
      <c r="FH33" s="115">
        <v>1042.08</v>
      </c>
      <c r="FI33" s="24"/>
      <c r="FJ33" s="26"/>
      <c r="FK33" s="26"/>
      <c r="FL33" s="24"/>
      <c r="FM33" s="26"/>
      <c r="FN33" s="26"/>
      <c r="FO33" s="24"/>
      <c r="FP33" s="26"/>
      <c r="FQ33" s="26"/>
      <c r="FR33" s="24"/>
      <c r="FS33" s="26"/>
      <c r="FT33" s="33"/>
      <c r="FU33" s="69"/>
      <c r="FV33" s="69"/>
      <c r="FW33" s="69"/>
      <c r="FX33" s="69"/>
      <c r="FY33" s="69"/>
      <c r="FZ33" s="69"/>
      <c r="GA33" s="69"/>
      <c r="GB33" s="69"/>
      <c r="GC33" s="69"/>
    </row>
    <row r="34" spans="1:185" ht="24" customHeight="1">
      <c r="A34" s="16"/>
      <c r="B34" s="16" t="s">
        <v>18</v>
      </c>
      <c r="C34" s="17">
        <v>2741.2</v>
      </c>
      <c r="D34" s="16"/>
      <c r="E34" s="17"/>
      <c r="F34" s="16"/>
      <c r="G34" s="17"/>
      <c r="H34" s="16"/>
      <c r="I34" s="17"/>
      <c r="J34" s="16"/>
      <c r="K34" s="17"/>
      <c r="L34" s="17"/>
      <c r="M34" s="17"/>
      <c r="N34" s="17"/>
      <c r="O34" s="17"/>
      <c r="P34" s="17"/>
      <c r="Q34" s="17"/>
      <c r="R34" s="34"/>
      <c r="S34" s="18">
        <f t="shared" si="0"/>
        <v>2741.2</v>
      </c>
      <c r="T34" s="17"/>
      <c r="U34" s="17"/>
      <c r="V34" s="17"/>
      <c r="W34" s="17"/>
      <c r="X34" s="26"/>
      <c r="Y34" s="26"/>
      <c r="Z34" s="26"/>
      <c r="AA34" s="26"/>
      <c r="AB34" s="26"/>
      <c r="AC34" s="24" t="s">
        <v>205</v>
      </c>
      <c r="AD34" s="26" t="s">
        <v>207</v>
      </c>
      <c r="AE34" s="27">
        <v>859.66</v>
      </c>
      <c r="AF34" s="27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4" t="s">
        <v>417</v>
      </c>
      <c r="BI34" s="26"/>
      <c r="BJ34" s="26">
        <v>94.82</v>
      </c>
      <c r="BK34" s="26"/>
      <c r="BL34" s="26"/>
      <c r="BM34" s="26"/>
      <c r="BN34" s="26"/>
      <c r="BO34" s="26"/>
      <c r="BP34" s="26"/>
      <c r="BQ34" s="26"/>
      <c r="BR34" s="26"/>
      <c r="BS34" s="26"/>
      <c r="BV34" s="26"/>
      <c r="BW34" s="26"/>
      <c r="BX34" s="26"/>
      <c r="BY34" s="13" t="s">
        <v>410</v>
      </c>
      <c r="BZ34" s="26"/>
      <c r="CA34" s="28">
        <v>132.4</v>
      </c>
      <c r="CB34" s="13" t="s">
        <v>410</v>
      </c>
      <c r="CC34" s="26"/>
      <c r="CD34" s="28">
        <v>132.4</v>
      </c>
      <c r="CE34" s="13" t="s">
        <v>410</v>
      </c>
      <c r="CF34" s="26"/>
      <c r="CG34" s="28">
        <v>132.4</v>
      </c>
      <c r="CH34" s="13" t="s">
        <v>410</v>
      </c>
      <c r="CI34" s="26"/>
      <c r="CJ34" s="28">
        <v>132.4</v>
      </c>
      <c r="CK34" s="13" t="s">
        <v>410</v>
      </c>
      <c r="CL34" s="26"/>
      <c r="CM34" s="28">
        <v>132.4</v>
      </c>
      <c r="CN34" s="13" t="s">
        <v>410</v>
      </c>
      <c r="CO34" s="26"/>
      <c r="CP34" s="28">
        <v>132.4</v>
      </c>
      <c r="CQ34" s="13" t="s">
        <v>410</v>
      </c>
      <c r="CR34" s="26"/>
      <c r="CS34" s="28">
        <v>132.4</v>
      </c>
      <c r="CT34" s="13" t="s">
        <v>410</v>
      </c>
      <c r="CU34" s="26"/>
      <c r="CV34" s="28">
        <v>132.4</v>
      </c>
      <c r="CW34" s="13" t="s">
        <v>410</v>
      </c>
      <c r="CX34" s="26"/>
      <c r="CY34" s="28">
        <v>132.4</v>
      </c>
      <c r="CZ34" s="13" t="s">
        <v>410</v>
      </c>
      <c r="DA34" s="26"/>
      <c r="DB34" s="28">
        <v>132.4</v>
      </c>
      <c r="DC34" s="13" t="s">
        <v>410</v>
      </c>
      <c r="DD34" s="26"/>
      <c r="DE34" s="28">
        <v>132.4</v>
      </c>
      <c r="DH34" s="13" t="s">
        <v>410</v>
      </c>
      <c r="DI34" s="26"/>
      <c r="DJ34" s="28"/>
      <c r="DK34" s="13" t="s">
        <v>410</v>
      </c>
      <c r="DL34" s="26"/>
      <c r="DM34" s="28"/>
      <c r="DN34" s="13" t="s">
        <v>410</v>
      </c>
      <c r="DO34" s="26"/>
      <c r="DP34" s="28"/>
      <c r="DQ34" s="13" t="s">
        <v>410</v>
      </c>
      <c r="DR34" s="26"/>
      <c r="DS34" s="28"/>
      <c r="DT34" s="13"/>
      <c r="DU34" s="26"/>
      <c r="DV34" s="28"/>
      <c r="DW34" s="13"/>
      <c r="DX34" s="26"/>
      <c r="DY34" s="28"/>
      <c r="DZ34" s="13"/>
      <c r="EA34" s="26"/>
      <c r="EB34" s="28"/>
      <c r="EC34" s="13"/>
      <c r="ED34" s="26"/>
      <c r="EE34" s="28"/>
      <c r="EF34" s="13"/>
      <c r="EG34" s="26"/>
      <c r="EH34" s="28"/>
      <c r="EI34" s="13"/>
      <c r="EJ34" s="26"/>
      <c r="EK34" s="28"/>
      <c r="EL34" s="13"/>
      <c r="EM34" s="26"/>
      <c r="EN34" s="28"/>
      <c r="EO34" s="13"/>
      <c r="EP34" s="26"/>
      <c r="EQ34" s="28"/>
      <c r="ER34" s="28"/>
      <c r="ES34" s="28"/>
      <c r="ET34" s="13"/>
      <c r="EU34" s="26"/>
      <c r="EV34" s="28"/>
      <c r="EW34" s="13"/>
      <c r="EX34" s="26"/>
      <c r="EY34" s="28"/>
      <c r="EZ34" s="13"/>
      <c r="FA34" s="26"/>
      <c r="FB34" s="28"/>
      <c r="FC34" s="13"/>
      <c r="FD34" s="26"/>
      <c r="FE34" s="28"/>
      <c r="FF34" s="24" t="s">
        <v>15</v>
      </c>
      <c r="FG34" s="26" t="s">
        <v>696</v>
      </c>
      <c r="FH34" s="118">
        <v>15916.6</v>
      </c>
      <c r="FI34" s="13"/>
      <c r="FJ34" s="26"/>
      <c r="FK34" s="28"/>
      <c r="FL34" s="13"/>
      <c r="FM34" s="26"/>
      <c r="FN34" s="28"/>
      <c r="FO34" s="13"/>
      <c r="FP34" s="26"/>
      <c r="FQ34" s="28"/>
      <c r="FR34" s="13"/>
      <c r="FS34" s="26"/>
      <c r="FT34" s="64"/>
      <c r="FU34" s="69"/>
      <c r="FV34" s="69"/>
      <c r="FW34" s="69"/>
      <c r="FX34" s="69"/>
      <c r="FY34" s="69"/>
      <c r="FZ34" s="69"/>
      <c r="GA34" s="69"/>
      <c r="GB34" s="69"/>
      <c r="GC34" s="69"/>
    </row>
    <row r="35" spans="1:185" ht="13.5" customHeight="1">
      <c r="A35" s="16"/>
      <c r="B35" s="16" t="s">
        <v>19</v>
      </c>
      <c r="C35" s="17">
        <v>571.36</v>
      </c>
      <c r="D35" s="16" t="s">
        <v>22</v>
      </c>
      <c r="E35" s="17">
        <v>285.68</v>
      </c>
      <c r="F35" s="16" t="s">
        <v>25</v>
      </c>
      <c r="G35" s="17">
        <v>876.08</v>
      </c>
      <c r="H35" s="16" t="s">
        <v>29</v>
      </c>
      <c r="I35" s="17">
        <v>380.9</v>
      </c>
      <c r="J35" s="16"/>
      <c r="K35" s="17"/>
      <c r="L35" s="17"/>
      <c r="M35" s="17"/>
      <c r="N35" s="17"/>
      <c r="O35" s="17"/>
      <c r="P35" s="17"/>
      <c r="Q35" s="17"/>
      <c r="R35" s="34"/>
      <c r="S35" s="18">
        <f t="shared" si="0"/>
        <v>2114.02</v>
      </c>
      <c r="T35" s="17"/>
      <c r="U35" s="17"/>
      <c r="V35" s="17"/>
      <c r="W35" s="17"/>
      <c r="X35" s="26"/>
      <c r="Y35" s="26"/>
      <c r="Z35" s="26"/>
      <c r="AA35" s="26"/>
      <c r="AB35" s="26"/>
      <c r="AC35" s="13" t="s">
        <v>3</v>
      </c>
      <c r="AD35" s="26"/>
      <c r="AE35" s="26">
        <v>15091.64</v>
      </c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31" t="s">
        <v>321</v>
      </c>
      <c r="BI35" s="26"/>
      <c r="BJ35" s="26">
        <v>284.47</v>
      </c>
      <c r="BK35" s="26"/>
      <c r="BL35" s="26"/>
      <c r="BM35" s="26"/>
      <c r="BN35" s="26"/>
      <c r="BO35" s="26"/>
      <c r="BP35" s="26"/>
      <c r="BQ35" s="26"/>
      <c r="BR35" s="26"/>
      <c r="BS35" s="26"/>
      <c r="BV35" s="26"/>
      <c r="BW35" s="26"/>
      <c r="BX35" s="26"/>
      <c r="BY35" s="24" t="s">
        <v>321</v>
      </c>
      <c r="BZ35" s="26"/>
      <c r="CA35" s="26">
        <v>284.46</v>
      </c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33"/>
      <c r="FU35" s="69"/>
      <c r="FV35" s="69"/>
      <c r="FW35" s="69"/>
      <c r="FX35" s="69"/>
      <c r="FY35" s="69"/>
      <c r="FZ35" s="69"/>
      <c r="GA35" s="69"/>
      <c r="GB35" s="69"/>
      <c r="GC35" s="69"/>
    </row>
    <row r="36" spans="1:185" ht="16.5" customHeight="1">
      <c r="A36" s="16"/>
      <c r="B36" s="16"/>
      <c r="C36" s="17"/>
      <c r="D36" s="16" t="s">
        <v>20</v>
      </c>
      <c r="E36" s="17">
        <v>6822.64</v>
      </c>
      <c r="F36" s="16" t="s">
        <v>24</v>
      </c>
      <c r="G36" s="17">
        <v>1819.37</v>
      </c>
      <c r="H36" s="16"/>
      <c r="I36" s="17"/>
      <c r="J36" s="16"/>
      <c r="K36" s="17"/>
      <c r="L36" s="35"/>
      <c r="M36" s="35"/>
      <c r="N36" s="35"/>
      <c r="O36" s="35"/>
      <c r="P36" s="16" t="s">
        <v>45</v>
      </c>
      <c r="Q36" s="29">
        <v>18992.93</v>
      </c>
      <c r="R36" s="34"/>
      <c r="S36" s="18">
        <f t="shared" si="0"/>
        <v>27634.940000000002</v>
      </c>
      <c r="T36" s="153"/>
      <c r="U36" s="153"/>
      <c r="W36" s="149"/>
      <c r="X36" s="149"/>
      <c r="Y36" s="9"/>
      <c r="Z36" s="149"/>
      <c r="AA36" s="149"/>
      <c r="AB36" s="9"/>
      <c r="AC36" s="13" t="s">
        <v>5</v>
      </c>
      <c r="AD36" s="26"/>
      <c r="AE36" s="26">
        <v>6359.37</v>
      </c>
      <c r="AF36" s="26"/>
      <c r="AG36" s="149"/>
      <c r="AH36" s="149"/>
      <c r="AI36" s="9"/>
      <c r="AJ36" s="149"/>
      <c r="AK36" s="149"/>
      <c r="AL36" s="9"/>
      <c r="AM36" s="149"/>
      <c r="AN36" s="149"/>
      <c r="AO36" s="9"/>
      <c r="AP36" s="149"/>
      <c r="AQ36" s="149"/>
      <c r="AR36" s="9"/>
      <c r="AS36" s="149"/>
      <c r="AT36" s="149"/>
      <c r="AU36" s="9"/>
      <c r="AV36" s="149"/>
      <c r="AW36" s="149"/>
      <c r="AX36" s="9"/>
      <c r="AY36" s="149"/>
      <c r="AZ36" s="149"/>
      <c r="BA36" s="9"/>
      <c r="BB36" s="149"/>
      <c r="BC36" s="149"/>
      <c r="BD36" s="9"/>
      <c r="BE36" s="149"/>
      <c r="BF36" s="149"/>
      <c r="BG36" s="9"/>
      <c r="BH36" s="149"/>
      <c r="BI36" s="149"/>
      <c r="BJ36" s="9"/>
      <c r="BK36" s="149"/>
      <c r="BL36" s="149"/>
      <c r="BM36" s="9"/>
      <c r="BN36" s="149"/>
      <c r="BO36" s="149"/>
      <c r="BP36" s="9"/>
      <c r="BQ36" s="149"/>
      <c r="BR36" s="149"/>
      <c r="BS36" s="9"/>
      <c r="BV36" s="149"/>
      <c r="BW36" s="149"/>
      <c r="BX36" s="9"/>
      <c r="BY36" s="149"/>
      <c r="BZ36" s="149"/>
      <c r="CA36" s="9"/>
      <c r="CB36" s="149"/>
      <c r="CC36" s="149"/>
      <c r="CD36" s="9"/>
      <c r="CE36" s="149"/>
      <c r="CF36" s="149"/>
      <c r="CG36" s="9"/>
      <c r="CH36" s="149"/>
      <c r="CI36" s="149"/>
      <c r="CJ36" s="9"/>
      <c r="CK36" s="149"/>
      <c r="CL36" s="149"/>
      <c r="CM36" s="9"/>
      <c r="CN36" s="149"/>
      <c r="CO36" s="149"/>
      <c r="CP36" s="9"/>
      <c r="CQ36" s="149"/>
      <c r="CR36" s="149"/>
      <c r="CS36" s="9"/>
      <c r="CT36" s="149"/>
      <c r="CU36" s="149"/>
      <c r="CV36" s="9"/>
      <c r="CW36" s="149"/>
      <c r="CX36" s="149"/>
      <c r="CY36" s="9"/>
      <c r="CZ36" s="149"/>
      <c r="DA36" s="149"/>
      <c r="DB36" s="9"/>
      <c r="DC36" s="149"/>
      <c r="DD36" s="149"/>
      <c r="DE36" s="9"/>
      <c r="DH36" s="149"/>
      <c r="DI36" s="149"/>
      <c r="DJ36" s="9"/>
      <c r="DK36" s="149"/>
      <c r="DL36" s="149"/>
      <c r="DM36" s="9"/>
      <c r="DN36" s="149"/>
      <c r="DO36" s="149"/>
      <c r="DP36" s="9"/>
      <c r="DQ36" s="149"/>
      <c r="DR36" s="149"/>
      <c r="DS36" s="9"/>
      <c r="DT36" s="149"/>
      <c r="DU36" s="149"/>
      <c r="DV36" s="9"/>
      <c r="DW36" s="149"/>
      <c r="DX36" s="149"/>
      <c r="DY36" s="9"/>
      <c r="DZ36" s="149"/>
      <c r="EA36" s="149"/>
      <c r="EB36" s="9"/>
      <c r="EC36" s="149"/>
      <c r="ED36" s="149"/>
      <c r="EE36" s="9"/>
      <c r="EF36" s="149"/>
      <c r="EG36" s="149"/>
      <c r="EH36" s="9"/>
      <c r="EI36" s="149"/>
      <c r="EJ36" s="149"/>
      <c r="EK36" s="9"/>
      <c r="EL36" s="149"/>
      <c r="EM36" s="149"/>
      <c r="EN36" s="9"/>
      <c r="EO36" s="149"/>
      <c r="EP36" s="149"/>
      <c r="EQ36" s="9"/>
      <c r="ER36" s="9"/>
      <c r="ES36" s="9"/>
      <c r="ET36" s="149"/>
      <c r="EU36" s="149"/>
      <c r="EV36" s="57"/>
      <c r="EW36" s="149"/>
      <c r="EX36" s="149"/>
      <c r="EY36" s="9"/>
      <c r="EZ36" s="149"/>
      <c r="FA36" s="149"/>
      <c r="FB36" s="9"/>
      <c r="FC36" s="149"/>
      <c r="FD36" s="149"/>
      <c r="FE36" s="9"/>
      <c r="FF36" s="149"/>
      <c r="FG36" s="149"/>
      <c r="FH36" s="9"/>
      <c r="FI36" s="149"/>
      <c r="FJ36" s="149"/>
      <c r="FK36" s="9"/>
      <c r="FL36" s="149"/>
      <c r="FM36" s="149"/>
      <c r="FN36" s="9"/>
      <c r="FO36" s="149"/>
      <c r="FP36" s="149"/>
      <c r="FQ36" s="9"/>
      <c r="FR36" s="149"/>
      <c r="FS36" s="149"/>
      <c r="FT36" s="9"/>
      <c r="FU36" s="69"/>
      <c r="FV36" s="69"/>
      <c r="FW36" s="69"/>
      <c r="FX36" s="69"/>
      <c r="FY36" s="69"/>
      <c r="FZ36" s="69"/>
      <c r="GA36" s="69"/>
      <c r="GB36" s="69"/>
      <c r="GC36" s="69"/>
    </row>
    <row r="37" spans="1:185" ht="20.25" customHeight="1">
      <c r="A37" s="16"/>
      <c r="B37" s="16"/>
      <c r="C37" s="17"/>
      <c r="D37" s="16" t="s">
        <v>21</v>
      </c>
      <c r="E37" s="17">
        <v>131.18</v>
      </c>
      <c r="F37" s="16"/>
      <c r="G37" s="17"/>
      <c r="H37" s="16"/>
      <c r="I37" s="17"/>
      <c r="J37" s="16"/>
      <c r="K37" s="17"/>
      <c r="L37" s="17"/>
      <c r="M37" s="17"/>
      <c r="N37" s="17"/>
      <c r="O37" s="17"/>
      <c r="P37" s="17"/>
      <c r="Q37" s="17"/>
      <c r="R37" s="34"/>
      <c r="S37" s="18">
        <f t="shared" si="0"/>
        <v>131.18</v>
      </c>
      <c r="T37" s="35"/>
      <c r="U37" s="35"/>
      <c r="V37" s="35"/>
      <c r="W37" s="35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V37" s="36"/>
      <c r="BW37" s="36"/>
      <c r="BX37" s="36"/>
      <c r="BY37" s="24" t="s">
        <v>488</v>
      </c>
      <c r="BZ37" s="26"/>
      <c r="CA37" s="26">
        <v>15266.18</v>
      </c>
      <c r="CB37" s="24" t="s">
        <v>488</v>
      </c>
      <c r="CC37" s="26"/>
      <c r="CD37" s="26">
        <v>15266.18</v>
      </c>
      <c r="CE37" s="24" t="s">
        <v>488</v>
      </c>
      <c r="CF37" s="26"/>
      <c r="CG37" s="26">
        <v>15266.18</v>
      </c>
      <c r="CH37" s="24" t="s">
        <v>488</v>
      </c>
      <c r="CI37" s="26"/>
      <c r="CJ37" s="26">
        <v>15266.18</v>
      </c>
      <c r="CK37" s="24" t="s">
        <v>488</v>
      </c>
      <c r="CL37" s="26"/>
      <c r="CM37" s="26">
        <v>15266.18</v>
      </c>
      <c r="CN37" s="24" t="s">
        <v>488</v>
      </c>
      <c r="CO37" s="26"/>
      <c r="CP37" s="26">
        <v>15266.18</v>
      </c>
      <c r="CQ37" s="24" t="s">
        <v>488</v>
      </c>
      <c r="CR37" s="26"/>
      <c r="CS37" s="26">
        <v>15266.18</v>
      </c>
      <c r="CT37" s="24" t="s">
        <v>488</v>
      </c>
      <c r="CU37" s="26"/>
      <c r="CV37" s="26">
        <v>15266.18</v>
      </c>
      <c r="CW37" s="24" t="s">
        <v>488</v>
      </c>
      <c r="CX37" s="26"/>
      <c r="CY37" s="26">
        <v>15266.18</v>
      </c>
      <c r="CZ37" s="24" t="s">
        <v>488</v>
      </c>
      <c r="DA37" s="26"/>
      <c r="DB37" s="26">
        <v>15266.18</v>
      </c>
      <c r="DC37" s="24" t="s">
        <v>488</v>
      </c>
      <c r="DD37" s="26"/>
      <c r="DE37" s="26">
        <v>15266.18</v>
      </c>
      <c r="DH37" s="24" t="s">
        <v>488</v>
      </c>
      <c r="DI37" s="26"/>
      <c r="DJ37" s="26">
        <v>17162.6</v>
      </c>
      <c r="DK37" s="24" t="s">
        <v>488</v>
      </c>
      <c r="DL37" s="26"/>
      <c r="DM37" s="26">
        <v>17162.6</v>
      </c>
      <c r="DN37" s="24" t="s">
        <v>488</v>
      </c>
      <c r="DO37" s="26"/>
      <c r="DP37" s="26">
        <v>17162.6</v>
      </c>
      <c r="DQ37" s="24" t="s">
        <v>488</v>
      </c>
      <c r="DR37" s="26"/>
      <c r="DS37" s="26">
        <v>17162.6</v>
      </c>
      <c r="DT37" s="24" t="s">
        <v>488</v>
      </c>
      <c r="DU37" s="26"/>
      <c r="DV37" s="26">
        <v>17162.6</v>
      </c>
      <c r="DW37" s="24" t="s">
        <v>488</v>
      </c>
      <c r="DX37" s="26"/>
      <c r="DY37" s="26">
        <v>17162.6</v>
      </c>
      <c r="DZ37" s="24" t="s">
        <v>488</v>
      </c>
      <c r="EA37" s="26"/>
      <c r="EB37" s="26">
        <v>17162.6</v>
      </c>
      <c r="EC37" s="24" t="s">
        <v>488</v>
      </c>
      <c r="ED37" s="26"/>
      <c r="EE37" s="26">
        <v>17162.6</v>
      </c>
      <c r="EF37" s="24" t="s">
        <v>488</v>
      </c>
      <c r="EG37" s="26"/>
      <c r="EH37" s="26">
        <v>17162.6</v>
      </c>
      <c r="EI37" s="24" t="s">
        <v>488</v>
      </c>
      <c r="EJ37" s="26"/>
      <c r="EK37" s="26">
        <v>17162.6</v>
      </c>
      <c r="EL37" s="24" t="s">
        <v>488</v>
      </c>
      <c r="EM37" s="26"/>
      <c r="EN37" s="26">
        <v>17162.6</v>
      </c>
      <c r="EO37" s="24" t="s">
        <v>488</v>
      </c>
      <c r="EP37" s="26"/>
      <c r="EQ37" s="26">
        <v>17162.6</v>
      </c>
      <c r="ER37" s="26"/>
      <c r="ES37" s="26"/>
      <c r="ET37" s="24"/>
      <c r="EU37" s="26"/>
      <c r="EV37" s="26"/>
      <c r="EW37" s="24"/>
      <c r="EX37" s="26"/>
      <c r="EY37" s="26"/>
      <c r="EZ37" s="24"/>
      <c r="FA37" s="26"/>
      <c r="FB37" s="26"/>
      <c r="FC37" s="24"/>
      <c r="FD37" s="26"/>
      <c r="FE37" s="26"/>
      <c r="FF37" s="24"/>
      <c r="FG37" s="26"/>
      <c r="FH37" s="26"/>
      <c r="FI37" s="24"/>
      <c r="FJ37" s="26"/>
      <c r="FK37" s="26"/>
      <c r="FL37" s="24"/>
      <c r="FM37" s="26"/>
      <c r="FN37" s="26"/>
      <c r="FO37" s="24"/>
      <c r="FP37" s="26"/>
      <c r="FQ37" s="26"/>
      <c r="FR37" s="24"/>
      <c r="FS37" s="26"/>
      <c r="FT37" s="33"/>
      <c r="FU37" s="69"/>
      <c r="FV37" s="69"/>
      <c r="FW37" s="69"/>
      <c r="FX37" s="69"/>
      <c r="FY37" s="69"/>
      <c r="FZ37" s="69"/>
      <c r="GA37" s="69"/>
      <c r="GB37" s="69"/>
      <c r="GC37" s="69"/>
    </row>
    <row r="38" spans="1:185" ht="15.75" customHeight="1">
      <c r="A38" s="16"/>
      <c r="B38" s="16"/>
      <c r="C38" s="17"/>
      <c r="D38" s="16" t="s">
        <v>23</v>
      </c>
      <c r="E38" s="17">
        <v>4759.38</v>
      </c>
      <c r="F38" s="16" t="s">
        <v>26</v>
      </c>
      <c r="G38" s="17">
        <v>8740.26</v>
      </c>
      <c r="H38" s="16" t="s">
        <v>27</v>
      </c>
      <c r="I38" s="17">
        <v>501.9</v>
      </c>
      <c r="J38" s="16"/>
      <c r="K38" s="17"/>
      <c r="L38" s="17" t="s">
        <v>39</v>
      </c>
      <c r="M38" s="17">
        <v>33.1</v>
      </c>
      <c r="N38" s="17"/>
      <c r="O38" s="17"/>
      <c r="P38" s="17"/>
      <c r="Q38" s="17"/>
      <c r="R38" s="34"/>
      <c r="S38" s="18">
        <f t="shared" si="0"/>
        <v>14034.64</v>
      </c>
      <c r="T38" s="35"/>
      <c r="U38" s="35"/>
      <c r="V38" s="35"/>
      <c r="W38" s="35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V38" s="36"/>
      <c r="BW38" s="36"/>
      <c r="BX38" s="36"/>
      <c r="BY38" s="24" t="s">
        <v>489</v>
      </c>
      <c r="BZ38" s="26"/>
      <c r="CA38" s="26">
        <v>4741.05</v>
      </c>
      <c r="CB38" s="24" t="s">
        <v>489</v>
      </c>
      <c r="CC38" s="26"/>
      <c r="CD38" s="26">
        <v>4741.05</v>
      </c>
      <c r="CE38" s="24" t="s">
        <v>489</v>
      </c>
      <c r="CF38" s="26"/>
      <c r="CG38" s="26">
        <v>4741.05</v>
      </c>
      <c r="CH38" s="24" t="s">
        <v>489</v>
      </c>
      <c r="CI38" s="26"/>
      <c r="CJ38" s="26">
        <v>4741.05</v>
      </c>
      <c r="CK38" s="24" t="s">
        <v>489</v>
      </c>
      <c r="CL38" s="26"/>
      <c r="CM38" s="26">
        <v>4741.05</v>
      </c>
      <c r="CN38" s="24" t="s">
        <v>489</v>
      </c>
      <c r="CO38" s="26"/>
      <c r="CP38" s="26">
        <v>4741.05</v>
      </c>
      <c r="CQ38" s="24" t="s">
        <v>489</v>
      </c>
      <c r="CR38" s="26"/>
      <c r="CS38" s="26">
        <v>4741.05</v>
      </c>
      <c r="CT38" s="24" t="s">
        <v>489</v>
      </c>
      <c r="CU38" s="26"/>
      <c r="CV38" s="26">
        <v>4741.05</v>
      </c>
      <c r="CW38" s="24" t="s">
        <v>489</v>
      </c>
      <c r="CX38" s="26"/>
      <c r="CY38" s="26">
        <v>4741.05</v>
      </c>
      <c r="CZ38" s="24" t="s">
        <v>489</v>
      </c>
      <c r="DA38" s="26"/>
      <c r="DB38" s="26">
        <v>4741.05</v>
      </c>
      <c r="DC38" s="24" t="s">
        <v>489</v>
      </c>
      <c r="DD38" s="26"/>
      <c r="DE38" s="26">
        <v>4741.05</v>
      </c>
      <c r="DH38" s="24" t="s">
        <v>489</v>
      </c>
      <c r="DI38" s="26"/>
      <c r="DJ38" s="26">
        <v>5309.98</v>
      </c>
      <c r="DK38" s="24" t="s">
        <v>489</v>
      </c>
      <c r="DL38" s="26"/>
      <c r="DM38" s="26">
        <v>5309.98</v>
      </c>
      <c r="DN38" s="24" t="s">
        <v>489</v>
      </c>
      <c r="DO38" s="26"/>
      <c r="DP38" s="26">
        <v>5309.98</v>
      </c>
      <c r="DQ38" s="24" t="s">
        <v>489</v>
      </c>
      <c r="DR38" s="26"/>
      <c r="DS38" s="26">
        <v>5309.98</v>
      </c>
      <c r="DT38" s="24" t="s">
        <v>489</v>
      </c>
      <c r="DU38" s="26"/>
      <c r="DV38" s="26">
        <v>5309.98</v>
      </c>
      <c r="DW38" s="24" t="s">
        <v>489</v>
      </c>
      <c r="DX38" s="26"/>
      <c r="DY38" s="26">
        <v>5309.98</v>
      </c>
      <c r="DZ38" s="24" t="s">
        <v>489</v>
      </c>
      <c r="EA38" s="26"/>
      <c r="EB38" s="26">
        <v>5309.98</v>
      </c>
      <c r="EC38" s="24" t="s">
        <v>489</v>
      </c>
      <c r="ED38" s="26"/>
      <c r="EE38" s="26">
        <v>5309.98</v>
      </c>
      <c r="EF38" s="24" t="s">
        <v>489</v>
      </c>
      <c r="EG38" s="26"/>
      <c r="EH38" s="26">
        <v>5309.98</v>
      </c>
      <c r="EI38" s="24" t="s">
        <v>489</v>
      </c>
      <c r="EJ38" s="26"/>
      <c r="EK38" s="26">
        <v>5309.98</v>
      </c>
      <c r="EL38" s="24" t="s">
        <v>489</v>
      </c>
      <c r="EM38" s="26"/>
      <c r="EN38" s="26">
        <v>5309.98</v>
      </c>
      <c r="EO38" s="24" t="s">
        <v>489</v>
      </c>
      <c r="EP38" s="26"/>
      <c r="EQ38" s="26">
        <v>5309.98</v>
      </c>
      <c r="ER38" s="26"/>
      <c r="ES38" s="26"/>
      <c r="ET38" s="24"/>
      <c r="EU38" s="26"/>
      <c r="EV38" s="26"/>
      <c r="EW38" s="24"/>
      <c r="EX38" s="26"/>
      <c r="EY38" s="26"/>
      <c r="EZ38" s="24"/>
      <c r="FA38" s="26"/>
      <c r="FB38" s="26"/>
      <c r="FC38" s="24"/>
      <c r="FD38" s="26"/>
      <c r="FE38" s="26"/>
      <c r="FF38" s="24"/>
      <c r="FG38" s="26"/>
      <c r="FH38" s="26"/>
      <c r="FI38" s="24"/>
      <c r="FJ38" s="26"/>
      <c r="FK38" s="26"/>
      <c r="FL38" s="24"/>
      <c r="FM38" s="26"/>
      <c r="FN38" s="26"/>
      <c r="FO38" s="24"/>
      <c r="FP38" s="26"/>
      <c r="FQ38" s="26"/>
      <c r="FR38" s="24"/>
      <c r="FS38" s="26"/>
      <c r="FT38" s="33"/>
      <c r="FU38" s="69"/>
      <c r="FV38" s="69"/>
      <c r="FW38" s="69"/>
      <c r="FX38" s="69"/>
      <c r="FY38" s="69"/>
      <c r="FZ38" s="69"/>
      <c r="GA38" s="69"/>
      <c r="GB38" s="69"/>
      <c r="GC38" s="69"/>
    </row>
    <row r="39" spans="1:185" ht="20.25" customHeight="1">
      <c r="A39" s="16"/>
      <c r="B39" s="16"/>
      <c r="C39" s="17"/>
      <c r="D39" s="16"/>
      <c r="E39" s="17"/>
      <c r="F39" s="16"/>
      <c r="G39" s="17"/>
      <c r="H39" s="16" t="s">
        <v>28</v>
      </c>
      <c r="I39" s="17">
        <v>7213.65</v>
      </c>
      <c r="J39" s="16"/>
      <c r="K39" s="17"/>
      <c r="L39" s="17"/>
      <c r="M39" s="17"/>
      <c r="N39" s="17"/>
      <c r="O39" s="17"/>
      <c r="P39" s="17"/>
      <c r="Q39" s="17"/>
      <c r="R39" s="34"/>
      <c r="S39" s="18">
        <f t="shared" si="0"/>
        <v>7213.65</v>
      </c>
      <c r="T39" s="35"/>
      <c r="U39" s="35"/>
      <c r="V39" s="35"/>
      <c r="W39" s="35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7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65"/>
      <c r="FU39" s="69"/>
      <c r="FV39" s="69"/>
      <c r="FW39" s="69"/>
      <c r="FX39" s="69"/>
      <c r="FY39" s="69"/>
      <c r="FZ39" s="69"/>
      <c r="GA39" s="69"/>
      <c r="GB39" s="69"/>
      <c r="GC39" s="69"/>
    </row>
    <row r="40" spans="1:185" ht="16.5" customHeight="1">
      <c r="A40" s="16"/>
      <c r="B40" s="16"/>
      <c r="C40" s="17"/>
      <c r="D40" s="16"/>
      <c r="E40" s="17"/>
      <c r="F40" s="16"/>
      <c r="G40" s="17"/>
      <c r="H40" s="16"/>
      <c r="I40" s="16"/>
      <c r="J40" s="32" t="s">
        <v>30</v>
      </c>
      <c r="K40" s="32"/>
      <c r="L40" s="32"/>
      <c r="M40" s="32"/>
      <c r="N40" s="32"/>
      <c r="O40" s="32"/>
      <c r="P40" s="32"/>
      <c r="Q40" s="32"/>
      <c r="R40" s="34"/>
      <c r="S40" s="18">
        <f t="shared" si="0"/>
        <v>0</v>
      </c>
      <c r="T40" s="35"/>
      <c r="U40" s="35"/>
      <c r="V40" s="35"/>
      <c r="W40" s="35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66"/>
      <c r="FU40" s="69"/>
      <c r="FV40" s="69"/>
      <c r="FW40" s="69"/>
      <c r="FX40" s="69"/>
      <c r="FY40" s="69"/>
      <c r="FZ40" s="69"/>
      <c r="GA40" s="69"/>
      <c r="GB40" s="69"/>
      <c r="GC40" s="69"/>
    </row>
    <row r="41" spans="1:185" ht="14.25" customHeight="1">
      <c r="A41" s="16"/>
      <c r="B41" s="16"/>
      <c r="C41" s="17"/>
      <c r="D41" s="16"/>
      <c r="E41" s="17"/>
      <c r="F41" s="32"/>
      <c r="G41" s="32"/>
      <c r="H41" s="16"/>
      <c r="I41" s="17"/>
      <c r="J41" s="16" t="s">
        <v>30</v>
      </c>
      <c r="K41" s="32"/>
      <c r="L41" s="32"/>
      <c r="M41" s="32"/>
      <c r="N41" s="32"/>
      <c r="O41" s="32"/>
      <c r="P41" s="32"/>
      <c r="Q41" s="32"/>
      <c r="R41" s="34"/>
      <c r="S41" s="18">
        <f t="shared" si="0"/>
        <v>0</v>
      </c>
      <c r="T41" s="35"/>
      <c r="U41" s="35"/>
      <c r="V41" s="35"/>
      <c r="W41" s="35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7"/>
      <c r="AN41" s="36"/>
      <c r="AO41" s="36"/>
      <c r="AP41" s="37"/>
      <c r="AQ41" s="36"/>
      <c r="AR41" s="36"/>
      <c r="AS41" s="37"/>
      <c r="AT41" s="36"/>
      <c r="AU41" s="36"/>
      <c r="AV41" s="37"/>
      <c r="AW41" s="36"/>
      <c r="AX41" s="36"/>
      <c r="AY41" s="37"/>
      <c r="AZ41" s="36"/>
      <c r="BA41" s="36"/>
      <c r="BB41" s="37"/>
      <c r="BC41" s="36"/>
      <c r="BD41" s="36"/>
      <c r="BE41" s="37"/>
      <c r="BF41" s="36"/>
      <c r="BG41" s="36"/>
      <c r="BH41" s="37"/>
      <c r="BI41" s="36"/>
      <c r="BJ41" s="36"/>
      <c r="BK41" s="37"/>
      <c r="BL41" s="36"/>
      <c r="BM41" s="36"/>
      <c r="BN41" s="37"/>
      <c r="BO41" s="36"/>
      <c r="BP41" s="36"/>
      <c r="BQ41" s="37"/>
      <c r="BR41" s="36"/>
      <c r="BS41" s="36"/>
      <c r="BV41" s="37"/>
      <c r="BW41" s="36"/>
      <c r="BX41" s="36"/>
      <c r="BY41" s="37"/>
      <c r="BZ41" s="36"/>
      <c r="CA41" s="36"/>
      <c r="CB41" s="37"/>
      <c r="CC41" s="36"/>
      <c r="CD41" s="36"/>
      <c r="CE41" s="37"/>
      <c r="CF41" s="36"/>
      <c r="CG41" s="36"/>
      <c r="CH41" s="37"/>
      <c r="CI41" s="36"/>
      <c r="CJ41" s="36"/>
      <c r="CK41" s="37"/>
      <c r="CL41" s="36"/>
      <c r="CM41" s="36"/>
      <c r="CN41" s="37"/>
      <c r="CO41" s="36"/>
      <c r="CP41" s="36"/>
      <c r="CQ41" s="37"/>
      <c r="CR41" s="36"/>
      <c r="CS41" s="36"/>
      <c r="CT41" s="37"/>
      <c r="CU41" s="36"/>
      <c r="CV41" s="36"/>
      <c r="CW41" s="37"/>
      <c r="CX41" s="36"/>
      <c r="CY41" s="36"/>
      <c r="CZ41" s="37"/>
      <c r="DA41" s="36"/>
      <c r="DB41" s="36"/>
      <c r="DC41" s="37"/>
      <c r="DD41" s="36"/>
      <c r="DE41" s="36"/>
      <c r="DH41" s="37"/>
      <c r="DI41" s="36"/>
      <c r="DJ41" s="36"/>
      <c r="DK41" s="37"/>
      <c r="DL41" s="36"/>
      <c r="DM41" s="36"/>
      <c r="DN41" s="37"/>
      <c r="DO41" s="36"/>
      <c r="DP41" s="36"/>
      <c r="DQ41" s="37"/>
      <c r="DR41" s="36"/>
      <c r="DS41" s="36"/>
      <c r="DT41" s="37"/>
      <c r="DU41" s="36"/>
      <c r="DV41" s="36"/>
      <c r="DW41" s="37"/>
      <c r="DX41" s="36"/>
      <c r="DY41" s="36"/>
      <c r="DZ41" s="37"/>
      <c r="EA41" s="36"/>
      <c r="EB41" s="36"/>
      <c r="EC41" s="37"/>
      <c r="ED41" s="36"/>
      <c r="EE41" s="36"/>
      <c r="EF41" s="37"/>
      <c r="EG41" s="36"/>
      <c r="EH41" s="36"/>
      <c r="EI41" s="37"/>
      <c r="EJ41" s="36"/>
      <c r="EK41" s="36"/>
      <c r="EL41" s="37"/>
      <c r="EM41" s="36"/>
      <c r="EN41" s="36"/>
      <c r="EO41" s="37"/>
      <c r="EP41" s="36"/>
      <c r="EQ41" s="36"/>
      <c r="ER41" s="36"/>
      <c r="ES41" s="36"/>
      <c r="ET41" s="37"/>
      <c r="EU41" s="36"/>
      <c r="EV41" s="37"/>
      <c r="EW41" s="37"/>
      <c r="EX41" s="36"/>
      <c r="EY41" s="36"/>
      <c r="EZ41" s="37"/>
      <c r="FA41" s="36"/>
      <c r="FB41" s="36"/>
      <c r="FC41" s="37"/>
      <c r="FD41" s="36"/>
      <c r="FE41" s="36"/>
      <c r="FF41" s="37"/>
      <c r="FG41" s="36"/>
      <c r="FH41" s="36"/>
      <c r="FI41" s="37"/>
      <c r="FJ41" s="36"/>
      <c r="FK41" s="36"/>
      <c r="FL41" s="37"/>
      <c r="FM41" s="36"/>
      <c r="FN41" s="36"/>
      <c r="FO41" s="37"/>
      <c r="FP41" s="36"/>
      <c r="FQ41" s="36"/>
      <c r="FR41" s="37"/>
      <c r="FS41" s="36"/>
      <c r="FT41" s="65"/>
      <c r="FU41" s="69"/>
      <c r="FV41" s="69"/>
      <c r="FW41" s="69"/>
      <c r="FX41" s="69"/>
      <c r="FY41" s="69"/>
      <c r="FZ41" s="69"/>
      <c r="GA41" s="69"/>
      <c r="GB41" s="69"/>
      <c r="GC41" s="69"/>
    </row>
    <row r="42" spans="1:185" ht="12.75" customHeight="1">
      <c r="A42" s="16"/>
      <c r="B42" s="16"/>
      <c r="C42" s="17"/>
      <c r="D42" s="16"/>
      <c r="E42" s="17"/>
      <c r="F42" s="32"/>
      <c r="G42" s="32"/>
      <c r="H42" s="16"/>
      <c r="I42" s="17"/>
      <c r="J42" s="32"/>
      <c r="K42" s="32"/>
      <c r="L42" s="32"/>
      <c r="M42" s="32"/>
      <c r="N42" s="32"/>
      <c r="O42" s="32"/>
      <c r="P42" s="32"/>
      <c r="Q42" s="32"/>
      <c r="R42" s="34"/>
      <c r="S42" s="18">
        <f t="shared" si="0"/>
        <v>0</v>
      </c>
      <c r="T42" s="35"/>
      <c r="U42" s="35"/>
      <c r="V42" s="35"/>
      <c r="W42" s="35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  <c r="FN42" s="37"/>
      <c r="FO42" s="37"/>
      <c r="FP42" s="37"/>
      <c r="FQ42" s="37"/>
      <c r="FR42" s="37"/>
      <c r="FS42" s="37"/>
      <c r="FT42" s="66"/>
      <c r="FU42" s="69"/>
      <c r="FV42" s="69"/>
      <c r="FW42" s="69"/>
      <c r="FX42" s="69"/>
      <c r="FY42" s="69"/>
      <c r="FZ42" s="69"/>
      <c r="GA42" s="69"/>
      <c r="GB42" s="69"/>
      <c r="GC42" s="69"/>
    </row>
    <row r="43" spans="1:185" ht="12.75" customHeight="1">
      <c r="A43" s="16"/>
      <c r="B43" s="16"/>
      <c r="C43" s="17"/>
      <c r="D43" s="16"/>
      <c r="E43" s="17"/>
      <c r="F43" s="32"/>
      <c r="G43" s="32"/>
      <c r="H43" s="16"/>
      <c r="I43" s="17"/>
      <c r="J43" s="32" t="s">
        <v>31</v>
      </c>
      <c r="K43" s="32">
        <v>467.47</v>
      </c>
      <c r="L43" s="32"/>
      <c r="M43" s="32"/>
      <c r="N43" s="32"/>
      <c r="O43" s="32"/>
      <c r="P43" s="32"/>
      <c r="Q43" s="32"/>
      <c r="R43" s="34"/>
      <c r="S43" s="18">
        <f t="shared" si="0"/>
        <v>467.47</v>
      </c>
      <c r="T43" s="20"/>
      <c r="U43" s="38"/>
      <c r="V43" s="38"/>
      <c r="W43" s="20"/>
      <c r="X43" s="39"/>
      <c r="Y43" s="39"/>
      <c r="Z43" s="22"/>
      <c r="AA43" s="39"/>
      <c r="AB43" s="39"/>
      <c r="AC43" s="22"/>
      <c r="AD43" s="39"/>
      <c r="AE43" s="39"/>
      <c r="AF43" s="39"/>
      <c r="AG43" s="22"/>
      <c r="AH43" s="39"/>
      <c r="AI43" s="39"/>
      <c r="AJ43" s="22"/>
      <c r="AK43" s="39"/>
      <c r="AL43" s="39"/>
      <c r="AM43" s="22"/>
      <c r="AN43" s="39"/>
      <c r="AO43" s="39"/>
      <c r="AP43" s="22"/>
      <c r="AQ43" s="39"/>
      <c r="AR43" s="39"/>
      <c r="AS43" s="22"/>
      <c r="AT43" s="39"/>
      <c r="AU43" s="39"/>
      <c r="AV43" s="22"/>
      <c r="AW43" s="39"/>
      <c r="AX43" s="39"/>
      <c r="AY43" s="22"/>
      <c r="AZ43" s="39"/>
      <c r="BA43" s="39"/>
      <c r="BB43" s="22"/>
      <c r="BC43" s="39"/>
      <c r="BD43" s="39"/>
      <c r="BE43" s="22"/>
      <c r="BF43" s="39"/>
      <c r="BG43" s="39"/>
      <c r="BH43" s="22"/>
      <c r="BI43" s="39"/>
      <c r="BJ43" s="39"/>
      <c r="BK43" s="22"/>
      <c r="BL43" s="39"/>
      <c r="BM43" s="39"/>
      <c r="BN43" s="22"/>
      <c r="BO43" s="39"/>
      <c r="BP43" s="39"/>
      <c r="BQ43" s="22"/>
      <c r="BR43" s="39"/>
      <c r="BS43" s="39"/>
      <c r="BV43" s="22"/>
      <c r="BW43" s="39"/>
      <c r="BX43" s="39"/>
      <c r="BY43" s="22"/>
      <c r="BZ43" s="39"/>
      <c r="CA43" s="39"/>
      <c r="CB43" s="22"/>
      <c r="CC43" s="39"/>
      <c r="CD43" s="39"/>
      <c r="CE43" s="22"/>
      <c r="CF43" s="39"/>
      <c r="CG43" s="39"/>
      <c r="CH43" s="22"/>
      <c r="CI43" s="39"/>
      <c r="CJ43" s="39"/>
      <c r="CK43" s="22"/>
      <c r="CL43" s="39"/>
      <c r="CM43" s="39"/>
      <c r="CN43" s="22"/>
      <c r="CO43" s="39"/>
      <c r="CP43" s="39"/>
      <c r="CQ43" s="22"/>
      <c r="CR43" s="39"/>
      <c r="CS43" s="39"/>
      <c r="CT43" s="22"/>
      <c r="CU43" s="39"/>
      <c r="CV43" s="39"/>
      <c r="CW43" s="22"/>
      <c r="CX43" s="39"/>
      <c r="CY43" s="39"/>
      <c r="CZ43" s="22"/>
      <c r="DA43" s="39"/>
      <c r="DB43" s="39"/>
      <c r="DC43" s="22"/>
      <c r="DD43" s="39"/>
      <c r="DE43" s="39"/>
      <c r="DH43" s="22"/>
      <c r="DI43" s="39"/>
      <c r="DJ43" s="39"/>
      <c r="DK43" s="22"/>
      <c r="DL43" s="39"/>
      <c r="DM43" s="39"/>
      <c r="DN43" s="22"/>
      <c r="DO43" s="39"/>
      <c r="DP43" s="39"/>
      <c r="DQ43" s="22"/>
      <c r="DR43" s="39"/>
      <c r="DS43" s="39"/>
      <c r="DT43" s="22"/>
      <c r="DU43" s="39"/>
      <c r="DV43" s="39"/>
      <c r="DW43" s="22"/>
      <c r="DX43" s="39"/>
      <c r="DY43" s="39"/>
      <c r="DZ43" s="22"/>
      <c r="EA43" s="39"/>
      <c r="EB43" s="39"/>
      <c r="EC43" s="22"/>
      <c r="ED43" s="39"/>
      <c r="EE43" s="39"/>
      <c r="EF43" s="22"/>
      <c r="EG43" s="39"/>
      <c r="EH43" s="39"/>
      <c r="EI43" s="22"/>
      <c r="EJ43" s="39"/>
      <c r="EK43" s="39"/>
      <c r="EL43" s="22"/>
      <c r="EM43" s="39"/>
      <c r="EN43" s="39"/>
      <c r="EO43" s="22"/>
      <c r="EP43" s="39"/>
      <c r="EQ43" s="39"/>
      <c r="ER43" s="39"/>
      <c r="ES43" s="39"/>
      <c r="ET43" s="22"/>
      <c r="EU43" s="39"/>
      <c r="EV43" s="39"/>
      <c r="EW43" s="22"/>
      <c r="EX43" s="39"/>
      <c r="EY43" s="39"/>
      <c r="EZ43" s="22"/>
      <c r="FA43" s="39"/>
      <c r="FB43" s="39"/>
      <c r="FC43" s="22"/>
      <c r="FD43" s="39"/>
      <c r="FE43" s="39"/>
      <c r="FF43" s="22"/>
      <c r="FG43" s="39"/>
      <c r="FH43" s="39"/>
      <c r="FI43" s="22"/>
      <c r="FJ43" s="39"/>
      <c r="FK43" s="39"/>
      <c r="FL43" s="22"/>
      <c r="FM43" s="39"/>
      <c r="FN43" s="39"/>
      <c r="FO43" s="22"/>
      <c r="FP43" s="39"/>
      <c r="FQ43" s="39"/>
      <c r="FR43" s="22"/>
      <c r="FS43" s="39"/>
      <c r="FT43" s="67"/>
      <c r="FU43" s="69"/>
      <c r="FV43" s="69"/>
      <c r="FW43" s="69"/>
      <c r="FX43" s="69"/>
      <c r="FY43" s="69"/>
      <c r="FZ43" s="69"/>
      <c r="GA43" s="69"/>
      <c r="GB43" s="69"/>
      <c r="GC43" s="69"/>
    </row>
    <row r="44" spans="1:185" ht="12.75" customHeight="1">
      <c r="A44" s="16"/>
      <c r="B44" s="16"/>
      <c r="C44" s="17"/>
      <c r="D44" s="16"/>
      <c r="E44" s="17"/>
      <c r="F44" s="32"/>
      <c r="G44" s="32"/>
      <c r="H44" s="16"/>
      <c r="I44" s="17"/>
      <c r="J44" s="32"/>
      <c r="K44" s="32"/>
      <c r="L44" s="32" t="s">
        <v>30</v>
      </c>
      <c r="M44" s="32"/>
      <c r="N44" s="32"/>
      <c r="O44" s="32"/>
      <c r="P44" s="32"/>
      <c r="Q44" s="32"/>
      <c r="R44" s="34"/>
      <c r="S44" s="18">
        <f t="shared" si="0"/>
        <v>0</v>
      </c>
      <c r="T44" s="38"/>
      <c r="U44" s="38"/>
      <c r="V44" s="38"/>
      <c r="W44" s="38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  <c r="FJ44" s="39"/>
      <c r="FK44" s="39"/>
      <c r="FL44" s="39"/>
      <c r="FM44" s="39"/>
      <c r="FN44" s="39"/>
      <c r="FO44" s="39"/>
      <c r="FP44" s="39"/>
      <c r="FQ44" s="39"/>
      <c r="FR44" s="39"/>
      <c r="FS44" s="39"/>
      <c r="FT44" s="67"/>
      <c r="FU44" s="69"/>
      <c r="FV44" s="69"/>
      <c r="FW44" s="69"/>
      <c r="FX44" s="69"/>
      <c r="FY44" s="69"/>
      <c r="FZ44" s="69"/>
      <c r="GA44" s="69"/>
      <c r="GB44" s="69"/>
      <c r="GC44" s="69"/>
    </row>
    <row r="45" spans="1:186" ht="51.75" customHeight="1">
      <c r="A45" s="16"/>
      <c r="B45" s="16"/>
      <c r="C45" s="17"/>
      <c r="D45" s="16"/>
      <c r="E45" s="17"/>
      <c r="F45" s="32"/>
      <c r="G45" s="32"/>
      <c r="H45" s="16"/>
      <c r="I45" s="17"/>
      <c r="J45" s="32"/>
      <c r="K45" s="32"/>
      <c r="L45" s="32"/>
      <c r="M45" s="32"/>
      <c r="N45" s="32"/>
      <c r="O45" s="32"/>
      <c r="P45" s="16" t="s">
        <v>44</v>
      </c>
      <c r="Q45" s="29">
        <v>6367.8</v>
      </c>
      <c r="R45" s="34"/>
      <c r="S45" s="18">
        <f t="shared" si="0"/>
        <v>6367.8</v>
      </c>
      <c r="T45" s="38"/>
      <c r="U45" s="38"/>
      <c r="V45" s="38"/>
      <c r="W45" s="38"/>
      <c r="X45" s="39"/>
      <c r="Y45" s="39"/>
      <c r="Z45" s="39"/>
      <c r="AA45" s="39"/>
      <c r="AB45" s="39"/>
      <c r="AC45" s="39"/>
      <c r="AD45" s="39"/>
      <c r="AE45" s="39"/>
      <c r="AF45" s="40" t="s">
        <v>413</v>
      </c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41" t="s">
        <v>414</v>
      </c>
      <c r="BU45" s="41" t="s">
        <v>415</v>
      </c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41" t="s">
        <v>543</v>
      </c>
      <c r="DG45" s="41" t="s">
        <v>544</v>
      </c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39"/>
      <c r="FK45" s="39"/>
      <c r="FL45" s="39"/>
      <c r="FM45" s="39"/>
      <c r="FN45" s="39"/>
      <c r="FO45" s="39"/>
      <c r="FP45" s="39"/>
      <c r="FQ45" s="39"/>
      <c r="FR45" s="39"/>
      <c r="FS45" s="39"/>
      <c r="FT45" s="67"/>
      <c r="FU45" s="69"/>
      <c r="FV45" s="69"/>
      <c r="FW45" s="69"/>
      <c r="FX45" s="69"/>
      <c r="FY45" s="69"/>
      <c r="FZ45" s="69"/>
      <c r="GA45" s="69"/>
      <c r="GB45" s="69"/>
      <c r="GC45" s="69"/>
      <c r="GD45" s="114" t="s">
        <v>770</v>
      </c>
    </row>
    <row r="46" spans="1:186" ht="15.75">
      <c r="A46" s="98" t="s">
        <v>8</v>
      </c>
      <c r="B46" s="12"/>
      <c r="C46" s="42">
        <f>SUM(C7:C8)+C14+SUM(C28:C32)+SUM(C34:C45)</f>
        <v>60728.619999999995</v>
      </c>
      <c r="D46" s="12"/>
      <c r="E46" s="42">
        <f>SUM(E7:E8)+E14+SUM(E28:E32)+SUM(E34:E45)</f>
        <v>69367.06</v>
      </c>
      <c r="F46" s="34"/>
      <c r="G46" s="42">
        <f>SUM(G7:G8)+G14+SUM(G28:G32)+SUM(G34:G45)</f>
        <v>68915.61</v>
      </c>
      <c r="H46" s="34"/>
      <c r="I46" s="42">
        <f>SUM(I7:I8)+I14+SUM(I28:I32)+SUM(I34:I45)</f>
        <v>65592.31</v>
      </c>
      <c r="J46" s="34"/>
      <c r="K46" s="42">
        <f>SUM(K7:K8)+K14+SUM(K28:K32)+SUM(K34:K45)</f>
        <v>57931.41</v>
      </c>
      <c r="L46" s="42"/>
      <c r="M46" s="42">
        <f>SUM(M7:M8)+M14+SUM(M28:M32)+SUM(M34:M45)</f>
        <v>57433.200000000004</v>
      </c>
      <c r="N46" s="42"/>
      <c r="O46" s="42">
        <f>SUM(O7:O8)+O14+SUM(O28:O32)+SUM(O34:O45)</f>
        <v>57432.020000000004</v>
      </c>
      <c r="P46" s="42"/>
      <c r="Q46" s="42">
        <f>SUM(Q7:Q8)+Q14+SUM(Q28:Q32)+SUM(Q34:Q45)</f>
        <v>82840.63</v>
      </c>
      <c r="R46" s="34"/>
      <c r="S46" s="18">
        <f t="shared" si="0"/>
        <v>520240.86000000004</v>
      </c>
      <c r="T46" s="38"/>
      <c r="U46" s="38"/>
      <c r="V46" s="38">
        <f>SUM(V7:V45)</f>
        <v>50817.56</v>
      </c>
      <c r="W46" s="38">
        <f aca="true" t="shared" si="1" ref="W46:AL46">SUM(W7:W45)</f>
        <v>0</v>
      </c>
      <c r="X46" s="39">
        <f t="shared" si="1"/>
        <v>0</v>
      </c>
      <c r="Y46" s="39">
        <f t="shared" si="1"/>
        <v>70433.37</v>
      </c>
      <c r="Z46" s="39">
        <f t="shared" si="1"/>
        <v>0</v>
      </c>
      <c r="AA46" s="39">
        <f t="shared" si="1"/>
        <v>0</v>
      </c>
      <c r="AB46" s="39">
        <f t="shared" si="1"/>
        <v>94773.28000000001</v>
      </c>
      <c r="AC46" s="39">
        <f t="shared" si="1"/>
        <v>0</v>
      </c>
      <c r="AD46" s="39">
        <f t="shared" si="1"/>
        <v>0</v>
      </c>
      <c r="AE46" s="39">
        <f t="shared" si="1"/>
        <v>171999.0625</v>
      </c>
      <c r="AF46" s="39">
        <f>AE46+AB46+Y46+V46+S46</f>
        <v>908264.1325000001</v>
      </c>
      <c r="AG46" s="39">
        <f t="shared" si="1"/>
        <v>0</v>
      </c>
      <c r="AH46" s="39">
        <f t="shared" si="1"/>
        <v>0</v>
      </c>
      <c r="AI46" s="39">
        <f t="shared" si="1"/>
        <v>88784.70800000001</v>
      </c>
      <c r="AJ46" s="39">
        <f t="shared" si="1"/>
        <v>0</v>
      </c>
      <c r="AK46" s="39">
        <f t="shared" si="1"/>
        <v>0</v>
      </c>
      <c r="AL46" s="39">
        <f t="shared" si="1"/>
        <v>72312.95000000003</v>
      </c>
      <c r="AM46" s="39"/>
      <c r="AN46" s="39"/>
      <c r="AO46" s="39">
        <f>SUM(AO7:AO45)</f>
        <v>72856.69000000002</v>
      </c>
      <c r="AP46" s="39">
        <f aca="true" t="shared" si="2" ref="AP46:AU46">SUM(AP7:AP45)</f>
        <v>0</v>
      </c>
      <c r="AQ46" s="39">
        <f t="shared" si="2"/>
        <v>0</v>
      </c>
      <c r="AR46" s="39">
        <f t="shared" si="2"/>
        <v>62603.979999999996</v>
      </c>
      <c r="AS46" s="39">
        <f t="shared" si="2"/>
        <v>0</v>
      </c>
      <c r="AT46" s="39">
        <f t="shared" si="2"/>
        <v>0</v>
      </c>
      <c r="AU46" s="39">
        <f t="shared" si="2"/>
        <v>54167.82</v>
      </c>
      <c r="AV46" s="39"/>
      <c r="AW46" s="39"/>
      <c r="AX46" s="39">
        <f>SUM(AX7:AX45)</f>
        <v>61315.58</v>
      </c>
      <c r="AY46" s="39">
        <f aca="true" t="shared" si="3" ref="AY46:BD46">SUM(AY7:AY45)</f>
        <v>0</v>
      </c>
      <c r="AZ46" s="39">
        <f t="shared" si="3"/>
        <v>0</v>
      </c>
      <c r="BA46" s="39">
        <f t="shared" si="3"/>
        <v>52293.6</v>
      </c>
      <c r="BB46" s="39">
        <f t="shared" si="3"/>
        <v>0</v>
      </c>
      <c r="BC46" s="39">
        <f t="shared" si="3"/>
        <v>0</v>
      </c>
      <c r="BD46" s="39">
        <f t="shared" si="3"/>
        <v>54499.77</v>
      </c>
      <c r="BE46" s="39">
        <f aca="true" t="shared" si="4" ref="BE46:BM46">SUM(BE7:BE45)</f>
        <v>0</v>
      </c>
      <c r="BF46" s="39">
        <f t="shared" si="4"/>
        <v>0</v>
      </c>
      <c r="BG46" s="39">
        <f t="shared" si="4"/>
        <v>57179.21999999999</v>
      </c>
      <c r="BH46" s="39">
        <f t="shared" si="4"/>
        <v>0</v>
      </c>
      <c r="BI46" s="39">
        <f t="shared" si="4"/>
        <v>0</v>
      </c>
      <c r="BJ46" s="39">
        <f t="shared" si="4"/>
        <v>59928.189999999995</v>
      </c>
      <c r="BK46" s="39">
        <f t="shared" si="4"/>
        <v>0</v>
      </c>
      <c r="BL46" s="39">
        <f t="shared" si="4"/>
        <v>0</v>
      </c>
      <c r="BM46" s="39">
        <f t="shared" si="4"/>
        <v>63228.14</v>
      </c>
      <c r="BN46" s="39">
        <f>SUM(BN7:BN45)</f>
        <v>0</v>
      </c>
      <c r="BO46" s="39">
        <f>SUM(BO7:BO45)</f>
        <v>0</v>
      </c>
      <c r="BP46" s="39">
        <f>SUM(BP7:BP45)</f>
        <v>71163.24000000003</v>
      </c>
      <c r="BQ46" s="39"/>
      <c r="BR46" s="39"/>
      <c r="BS46" s="39"/>
      <c r="BT46" s="39">
        <f>BS46+BP46+BM46+BJ46+BG46+BD46+BA46+AX46+AU46+AR46+AO46+AL46+AI46</f>
        <v>770333.8880000002</v>
      </c>
      <c r="BU46" s="39">
        <f>BT46+AF46</f>
        <v>1678598.0205</v>
      </c>
      <c r="BV46" s="39"/>
      <c r="BW46" s="39"/>
      <c r="BX46" s="39">
        <f>SUM(BX7:BX45)</f>
        <v>274491.58999999997</v>
      </c>
      <c r="BY46" s="39"/>
      <c r="BZ46" s="39"/>
      <c r="CA46" s="39">
        <f>SUM(CA7:CA45)</f>
        <v>222201.46999999997</v>
      </c>
      <c r="CB46" s="39"/>
      <c r="CC46" s="39"/>
      <c r="CD46" s="39">
        <f>SUM(CD7:CD45)</f>
        <v>168319.02999999997</v>
      </c>
      <c r="CE46" s="39"/>
      <c r="CF46" s="39"/>
      <c r="CG46" s="39">
        <f>SUM(CG7:CG45)</f>
        <v>102886.51</v>
      </c>
      <c r="CH46" s="39"/>
      <c r="CI46" s="39"/>
      <c r="CJ46" s="39">
        <f>SUM(CJ7:CJ45)</f>
        <v>61434.979999999996</v>
      </c>
      <c r="CK46" s="39"/>
      <c r="CL46" s="39"/>
      <c r="CM46" s="39">
        <f>SUM(CM7:CM45)</f>
        <v>110422.08999999998</v>
      </c>
      <c r="CN46" s="39"/>
      <c r="CO46" s="39"/>
      <c r="CP46" s="39">
        <f>SUM(CP7:CP45)</f>
        <v>70814.15000000001</v>
      </c>
      <c r="CQ46" s="39"/>
      <c r="CR46" s="39"/>
      <c r="CS46" s="39">
        <f>SUM(CS7:CS45)</f>
        <v>62769.8</v>
      </c>
      <c r="CT46" s="39"/>
      <c r="CU46" s="39"/>
      <c r="CV46" s="39">
        <f>SUM(CV7:CV45)</f>
        <v>103428.55</v>
      </c>
      <c r="CW46" s="39"/>
      <c r="CX46" s="39"/>
      <c r="CY46" s="39">
        <f>SUM(CY7:CY45)</f>
        <v>58529.78</v>
      </c>
      <c r="CZ46" s="39"/>
      <c r="DA46" s="39"/>
      <c r="DB46" s="39">
        <f>SUM(DB7:DB45)</f>
        <v>59772.1</v>
      </c>
      <c r="DC46" s="39"/>
      <c r="DD46" s="39"/>
      <c r="DE46" s="39">
        <f>SUM(DE7:DE45)</f>
        <v>65438.98</v>
      </c>
      <c r="DF46" s="10">
        <f>DE46+DB46+CY46+CV46+CS46+CP46+CM46+CJ46+CG46+CD46+CA46+BX46</f>
        <v>1360509.0299999998</v>
      </c>
      <c r="DG46" s="43">
        <f>DF46+BU46</f>
        <v>3039107.0505</v>
      </c>
      <c r="DH46" s="39"/>
      <c r="DI46" s="39"/>
      <c r="DJ46" s="39">
        <f>SUM(DJ7:DJ45)</f>
        <v>69904.86</v>
      </c>
      <c r="DK46" s="39"/>
      <c r="DL46" s="39"/>
      <c r="DM46" s="39">
        <f>SUM(DM7:DM45)</f>
        <v>108066.23999999998</v>
      </c>
      <c r="DN46" s="39"/>
      <c r="DO46" s="39"/>
      <c r="DP46" s="39">
        <f>SUM(DP7:DP45)</f>
        <v>83635.04</v>
      </c>
      <c r="DQ46" s="39"/>
      <c r="DR46" s="39"/>
      <c r="DS46" s="39">
        <f>SUM(DS7:DS45)</f>
        <v>86656.79</v>
      </c>
      <c r="DT46" s="39"/>
      <c r="DU46" s="39"/>
      <c r="DV46" s="39">
        <f>SUM(DV7:DV45)</f>
        <v>75452.21999999999</v>
      </c>
      <c r="DW46" s="39"/>
      <c r="DX46" s="39"/>
      <c r="DY46" s="39">
        <f>SUM(DY7:DY45)</f>
        <v>393784.24999999994</v>
      </c>
      <c r="DZ46" s="39"/>
      <c r="EA46" s="39"/>
      <c r="EB46" s="39">
        <f>SUM(EB7:EB45)</f>
        <v>71785.96999999999</v>
      </c>
      <c r="EC46" s="39"/>
      <c r="ED46" s="39"/>
      <c r="EE46" s="39">
        <f>SUM(EE7:EE45)</f>
        <v>147290.44</v>
      </c>
      <c r="EF46" s="39"/>
      <c r="EG46" s="39"/>
      <c r="EH46" s="39">
        <f>SUM(EH7:EH45)</f>
        <v>65638.73</v>
      </c>
      <c r="EI46" s="39"/>
      <c r="EJ46" s="39"/>
      <c r="EK46" s="39">
        <f>SUM(EK7:EK45)</f>
        <v>69046.43</v>
      </c>
      <c r="EL46" s="39"/>
      <c r="EM46" s="39"/>
      <c r="EN46" s="39">
        <f>SUM(EN7:EN45)</f>
        <v>65623.3</v>
      </c>
      <c r="EO46" s="39"/>
      <c r="EP46" s="39"/>
      <c r="EQ46" s="39">
        <f>SUM(EQ7:EQ45)</f>
        <v>66267.4</v>
      </c>
      <c r="ER46" s="39"/>
      <c r="ES46" s="39"/>
      <c r="ET46" s="39"/>
      <c r="EU46" s="39"/>
      <c r="EV46" s="39">
        <f>SUM(EV7:EV45)</f>
        <v>90434.24000000003</v>
      </c>
      <c r="EW46" s="39"/>
      <c r="EX46" s="39"/>
      <c r="EY46" s="39">
        <f>SUM(EY7:EY45)</f>
        <v>68513.98000000003</v>
      </c>
      <c r="EZ46" s="39"/>
      <c r="FA46" s="39"/>
      <c r="FB46" s="39">
        <f>SUM(FB7:FB45)</f>
        <v>139147.97000000003</v>
      </c>
      <c r="FC46" s="39"/>
      <c r="FD46" s="39"/>
      <c r="FE46" s="39">
        <f>SUM(FE7:FE45)</f>
        <v>76963.39000000004</v>
      </c>
      <c r="FF46" s="39"/>
      <c r="FG46" s="39"/>
      <c r="FH46" s="39">
        <f>SUM(FH7:FH45)</f>
        <v>467383.06</v>
      </c>
      <c r="FI46" s="39"/>
      <c r="FJ46" s="39"/>
      <c r="FK46" s="39">
        <f>SUM(FK7:FK45)</f>
        <v>67055.82000000002</v>
      </c>
      <c r="FL46" s="39"/>
      <c r="FM46" s="39"/>
      <c r="FN46" s="39">
        <f>SUM(FN7:FN45)</f>
        <v>67055.82000000002</v>
      </c>
      <c r="FO46" s="39"/>
      <c r="FP46" s="39"/>
      <c r="FQ46" s="39">
        <f>SUM(FQ7:FQ45)</f>
        <v>70067.11000000003</v>
      </c>
      <c r="FR46" s="39"/>
      <c r="FS46" s="39"/>
      <c r="FT46" s="67">
        <f>SUM(FT7:FT45)</f>
        <v>69528.77000000003</v>
      </c>
      <c r="FU46" s="69"/>
      <c r="FV46" s="69"/>
      <c r="FW46" s="39">
        <f>SUM(FW7:FW45)</f>
        <v>84242.24</v>
      </c>
      <c r="FX46" s="69"/>
      <c r="FY46" s="69"/>
      <c r="FZ46" s="39">
        <f>SUM(FZ7:FZ45)</f>
        <v>189043.77000000002</v>
      </c>
      <c r="GA46" s="69"/>
      <c r="GB46" s="69"/>
      <c r="GC46" s="39">
        <f>SUM(GC7:GC45)</f>
        <v>77026.7</v>
      </c>
      <c r="GD46" s="69"/>
    </row>
    <row r="47" spans="1:186" s="2" customFormat="1" ht="28.5" customHeight="1">
      <c r="A47" s="99" t="s">
        <v>71</v>
      </c>
      <c r="B47" s="44" t="s">
        <v>59</v>
      </c>
      <c r="C47" s="45"/>
      <c r="D47" s="45"/>
      <c r="E47" s="45"/>
      <c r="F47" s="44"/>
      <c r="G47" s="45"/>
      <c r="H47" s="45"/>
      <c r="I47" s="45"/>
      <c r="J47" s="44"/>
      <c r="K47" s="45"/>
      <c r="L47" s="45"/>
      <c r="M47" s="45"/>
      <c r="N47" s="44"/>
      <c r="O47" s="45"/>
      <c r="P47" s="45"/>
      <c r="Q47" s="45"/>
      <c r="R47" s="44" t="s">
        <v>60</v>
      </c>
      <c r="S47" s="45"/>
      <c r="T47" s="38"/>
      <c r="U47" s="38"/>
      <c r="V47" s="38"/>
      <c r="W47" s="38"/>
      <c r="X47" s="39"/>
      <c r="Y47" s="39"/>
      <c r="Z47" s="39"/>
      <c r="AA47" s="39"/>
      <c r="AB47" s="39"/>
      <c r="AC47" s="39"/>
      <c r="AD47" s="39"/>
      <c r="AE47" s="39"/>
      <c r="AF47" s="39">
        <f aca="true" t="shared" si="5" ref="AF47:AF68">AE47+AB47+Y47+V47+S47</f>
        <v>0</v>
      </c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>
        <f aca="true" t="shared" si="6" ref="BT47:BT68">BS47+BP47+BM47+BJ47+BG47+BD47+BA47+AX47+AU47+AR47+AO47+AL47+AI47</f>
        <v>0</v>
      </c>
      <c r="BU47" s="39">
        <f aca="true" t="shared" si="7" ref="BU47:BU68">BT47+AF47</f>
        <v>0</v>
      </c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10">
        <f aca="true" t="shared" si="8" ref="DF47:DF76">DE47+DB47+CY47+CV47+CS47+CP47+CM47+CJ47+CG47+CD47+CA47+BX47</f>
        <v>0</v>
      </c>
      <c r="DG47" s="43">
        <f aca="true" t="shared" si="9" ref="DG47:DG76">DF47+BU47</f>
        <v>0</v>
      </c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39"/>
      <c r="EF47" s="39"/>
      <c r="EG47" s="39"/>
      <c r="EH47" s="39"/>
      <c r="EI47" s="39"/>
      <c r="EJ47" s="39"/>
      <c r="EK47" s="39"/>
      <c r="EL47" s="39"/>
      <c r="EM47" s="39"/>
      <c r="EN47" s="39"/>
      <c r="EO47" s="39"/>
      <c r="EP47" s="39"/>
      <c r="EQ47" s="39"/>
      <c r="ER47" s="41" t="s">
        <v>639</v>
      </c>
      <c r="ES47" s="41" t="s">
        <v>640</v>
      </c>
      <c r="ET47" s="39"/>
      <c r="EU47" s="39"/>
      <c r="EV47" s="39"/>
      <c r="EW47" s="39"/>
      <c r="EX47" s="39"/>
      <c r="EY47" s="39"/>
      <c r="EZ47" s="39"/>
      <c r="FA47" s="39"/>
      <c r="FB47" s="39"/>
      <c r="FC47" s="39"/>
      <c r="FD47" s="39"/>
      <c r="FE47" s="39"/>
      <c r="FF47" s="39"/>
      <c r="FG47" s="39"/>
      <c r="FH47" s="39"/>
      <c r="FI47" s="39"/>
      <c r="FJ47" s="39"/>
      <c r="FK47" s="39"/>
      <c r="FL47" s="39"/>
      <c r="FM47" s="39"/>
      <c r="FN47" s="39"/>
      <c r="FO47" s="39"/>
      <c r="FP47" s="39"/>
      <c r="FQ47" s="39"/>
      <c r="FR47" s="39"/>
      <c r="FS47" s="39"/>
      <c r="FT47" s="67"/>
      <c r="FU47" s="70"/>
      <c r="FV47" s="70"/>
      <c r="FW47" s="39"/>
      <c r="FX47" s="70"/>
      <c r="FY47" s="70"/>
      <c r="FZ47" s="39"/>
      <c r="GA47" s="70"/>
      <c r="GB47" s="70"/>
      <c r="GC47" s="39"/>
      <c r="GD47" s="70"/>
    </row>
    <row r="48" spans="1:186" s="3" customFormat="1" ht="24">
      <c r="A48" s="99" t="s">
        <v>61</v>
      </c>
      <c r="B48" s="12"/>
      <c r="C48" s="18">
        <f>C46-C32</f>
        <v>54472.299999999996</v>
      </c>
      <c r="D48" s="18"/>
      <c r="E48" s="18">
        <f aca="true" t="shared" si="10" ref="E48:Q48">E46-E32</f>
        <v>63158.619999999995</v>
      </c>
      <c r="F48" s="18"/>
      <c r="G48" s="18">
        <f t="shared" si="10"/>
        <v>62595.45</v>
      </c>
      <c r="H48" s="18"/>
      <c r="I48" s="18">
        <f t="shared" si="10"/>
        <v>59256.189999999995</v>
      </c>
      <c r="J48" s="18"/>
      <c r="K48" s="18">
        <f t="shared" si="10"/>
        <v>51627.21000000001</v>
      </c>
      <c r="L48" s="18"/>
      <c r="M48" s="18">
        <f t="shared" si="10"/>
        <v>51192.840000000004</v>
      </c>
      <c r="N48" s="18"/>
      <c r="O48" s="18">
        <f t="shared" si="10"/>
        <v>51159.740000000005</v>
      </c>
      <c r="P48" s="18"/>
      <c r="Q48" s="18">
        <f t="shared" si="10"/>
        <v>76520.47</v>
      </c>
      <c r="R48" s="18"/>
      <c r="S48" s="18">
        <f>C48+E48+G48+I48+K48+M48+O48+Q48</f>
        <v>469982.82000000007</v>
      </c>
      <c r="T48" s="38"/>
      <c r="U48" s="38"/>
      <c r="V48" s="38">
        <f>V46</f>
        <v>50817.56</v>
      </c>
      <c r="W48" s="38"/>
      <c r="X48" s="39"/>
      <c r="Y48" s="39">
        <f>Y46</f>
        <v>70433.37</v>
      </c>
      <c r="Z48" s="39">
        <f aca="true" t="shared" si="11" ref="Z48:AL48">Z46</f>
        <v>0</v>
      </c>
      <c r="AA48" s="39">
        <f t="shared" si="11"/>
        <v>0</v>
      </c>
      <c r="AB48" s="39">
        <f t="shared" si="11"/>
        <v>94773.28000000001</v>
      </c>
      <c r="AC48" s="39">
        <f t="shared" si="11"/>
        <v>0</v>
      </c>
      <c r="AD48" s="39">
        <f t="shared" si="11"/>
        <v>0</v>
      </c>
      <c r="AE48" s="39">
        <f t="shared" si="11"/>
        <v>171999.0625</v>
      </c>
      <c r="AF48" s="39">
        <f t="shared" si="5"/>
        <v>858006.0925</v>
      </c>
      <c r="AG48" s="39">
        <f t="shared" si="11"/>
        <v>0</v>
      </c>
      <c r="AH48" s="39">
        <f t="shared" si="11"/>
        <v>0</v>
      </c>
      <c r="AI48" s="39">
        <f t="shared" si="11"/>
        <v>88784.70800000001</v>
      </c>
      <c r="AJ48" s="39">
        <f t="shared" si="11"/>
        <v>0</v>
      </c>
      <c r="AK48" s="39">
        <f t="shared" si="11"/>
        <v>0</v>
      </c>
      <c r="AL48" s="39">
        <f t="shared" si="11"/>
        <v>72312.95000000003</v>
      </c>
      <c r="AM48" s="39"/>
      <c r="AN48" s="39"/>
      <c r="AO48" s="39">
        <f>AO46</f>
        <v>72856.69000000002</v>
      </c>
      <c r="AP48" s="39">
        <f aca="true" t="shared" si="12" ref="AP48:AU48">AP46</f>
        <v>0</v>
      </c>
      <c r="AQ48" s="39">
        <f t="shared" si="12"/>
        <v>0</v>
      </c>
      <c r="AR48" s="39">
        <f t="shared" si="12"/>
        <v>62603.979999999996</v>
      </c>
      <c r="AS48" s="39">
        <f t="shared" si="12"/>
        <v>0</v>
      </c>
      <c r="AT48" s="39">
        <f t="shared" si="12"/>
        <v>0</v>
      </c>
      <c r="AU48" s="39">
        <f t="shared" si="12"/>
        <v>54167.82</v>
      </c>
      <c r="AV48" s="39"/>
      <c r="AW48" s="39"/>
      <c r="AX48" s="39">
        <f>AX46</f>
        <v>61315.58</v>
      </c>
      <c r="AY48" s="39">
        <f aca="true" t="shared" si="13" ref="AY48:BD48">AY46</f>
        <v>0</v>
      </c>
      <c r="AZ48" s="39">
        <f t="shared" si="13"/>
        <v>0</v>
      </c>
      <c r="BA48" s="39">
        <f t="shared" si="13"/>
        <v>52293.6</v>
      </c>
      <c r="BB48" s="39">
        <f t="shared" si="13"/>
        <v>0</v>
      </c>
      <c r="BC48" s="39">
        <f t="shared" si="13"/>
        <v>0</v>
      </c>
      <c r="BD48" s="39">
        <f t="shared" si="13"/>
        <v>54499.77</v>
      </c>
      <c r="BE48" s="39">
        <f aca="true" t="shared" si="14" ref="BE48:BM48">BE46</f>
        <v>0</v>
      </c>
      <c r="BF48" s="39">
        <f t="shared" si="14"/>
        <v>0</v>
      </c>
      <c r="BG48" s="39">
        <f t="shared" si="14"/>
        <v>57179.21999999999</v>
      </c>
      <c r="BH48" s="39">
        <f t="shared" si="14"/>
        <v>0</v>
      </c>
      <c r="BI48" s="39">
        <f t="shared" si="14"/>
        <v>0</v>
      </c>
      <c r="BJ48" s="39">
        <f t="shared" si="14"/>
        <v>59928.189999999995</v>
      </c>
      <c r="BK48" s="39">
        <f t="shared" si="14"/>
        <v>0</v>
      </c>
      <c r="BL48" s="39">
        <f t="shared" si="14"/>
        <v>0</v>
      </c>
      <c r="BM48" s="39">
        <f t="shared" si="14"/>
        <v>63228.14</v>
      </c>
      <c r="BN48" s="39">
        <f>BN46</f>
        <v>0</v>
      </c>
      <c r="BO48" s="39">
        <f>BO46</f>
        <v>0</v>
      </c>
      <c r="BP48" s="39">
        <f>BP46</f>
        <v>71163.24000000003</v>
      </c>
      <c r="BQ48" s="39"/>
      <c r="BR48" s="39"/>
      <c r="BS48" s="39"/>
      <c r="BT48" s="39">
        <f t="shared" si="6"/>
        <v>770333.8880000002</v>
      </c>
      <c r="BU48" s="39">
        <f t="shared" si="7"/>
        <v>1628339.9805</v>
      </c>
      <c r="BV48" s="39"/>
      <c r="BW48" s="39"/>
      <c r="BX48" s="39">
        <f>BX46</f>
        <v>274491.58999999997</v>
      </c>
      <c r="BY48" s="39"/>
      <c r="BZ48" s="39"/>
      <c r="CA48" s="39">
        <f>CA46</f>
        <v>222201.46999999997</v>
      </c>
      <c r="CB48" s="39"/>
      <c r="CC48" s="39"/>
      <c r="CD48" s="39">
        <f>CD46</f>
        <v>168319.02999999997</v>
      </c>
      <c r="CE48" s="39"/>
      <c r="CF48" s="39"/>
      <c r="CG48" s="39">
        <f>CG46</f>
        <v>102886.51</v>
      </c>
      <c r="CH48" s="39"/>
      <c r="CI48" s="39"/>
      <c r="CJ48" s="39">
        <f>CJ46</f>
        <v>61434.979999999996</v>
      </c>
      <c r="CK48" s="39"/>
      <c r="CL48" s="39"/>
      <c r="CM48" s="39">
        <f>CM46</f>
        <v>110422.08999999998</v>
      </c>
      <c r="CN48" s="39"/>
      <c r="CO48" s="39"/>
      <c r="CP48" s="39">
        <f>CP46</f>
        <v>70814.15000000001</v>
      </c>
      <c r="CQ48" s="39"/>
      <c r="CR48" s="39"/>
      <c r="CS48" s="39">
        <f>CS46</f>
        <v>62769.8</v>
      </c>
      <c r="CT48" s="39"/>
      <c r="CU48" s="39"/>
      <c r="CV48" s="39">
        <f>CV46</f>
        <v>103428.55</v>
      </c>
      <c r="CW48" s="39"/>
      <c r="CX48" s="39"/>
      <c r="CY48" s="39">
        <f>CY46</f>
        <v>58529.78</v>
      </c>
      <c r="CZ48" s="39"/>
      <c r="DA48" s="39"/>
      <c r="DB48" s="39">
        <f>DB46</f>
        <v>59772.1</v>
      </c>
      <c r="DC48" s="39"/>
      <c r="DD48" s="39"/>
      <c r="DE48" s="39">
        <f>DE46</f>
        <v>65438.98</v>
      </c>
      <c r="DF48" s="10">
        <f t="shared" si="8"/>
        <v>1360509.0299999998</v>
      </c>
      <c r="DG48" s="43">
        <f t="shared" si="9"/>
        <v>2988849.0105</v>
      </c>
      <c r="DH48" s="39"/>
      <c r="DI48" s="39"/>
      <c r="DJ48" s="39">
        <f>DJ46</f>
        <v>69904.86</v>
      </c>
      <c r="DK48" s="39"/>
      <c r="DL48" s="39"/>
      <c r="DM48" s="39">
        <f>DM46</f>
        <v>108066.23999999998</v>
      </c>
      <c r="DN48" s="39"/>
      <c r="DO48" s="39"/>
      <c r="DP48" s="39">
        <f>DP46</f>
        <v>83635.04</v>
      </c>
      <c r="DQ48" s="39"/>
      <c r="DR48" s="39"/>
      <c r="DS48" s="39">
        <f>DS46</f>
        <v>86656.79</v>
      </c>
      <c r="DT48" s="39"/>
      <c r="DU48" s="39"/>
      <c r="DV48" s="39">
        <f>DV46</f>
        <v>75452.21999999999</v>
      </c>
      <c r="DW48" s="39"/>
      <c r="DX48" s="39"/>
      <c r="DY48" s="39">
        <f>DY46</f>
        <v>393784.24999999994</v>
      </c>
      <c r="DZ48" s="39"/>
      <c r="EA48" s="39"/>
      <c r="EB48" s="39">
        <f>EB46</f>
        <v>71785.96999999999</v>
      </c>
      <c r="EC48" s="39"/>
      <c r="ED48" s="39"/>
      <c r="EE48" s="39">
        <f>EE46</f>
        <v>147290.44</v>
      </c>
      <c r="EF48" s="39"/>
      <c r="EG48" s="39"/>
      <c r="EH48" s="39">
        <f>EH46</f>
        <v>65638.73</v>
      </c>
      <c r="EI48" s="39"/>
      <c r="EJ48" s="39"/>
      <c r="EK48" s="39">
        <f>EK46</f>
        <v>69046.43</v>
      </c>
      <c r="EL48" s="39"/>
      <c r="EM48" s="39"/>
      <c r="EN48" s="39">
        <f>EN46</f>
        <v>65623.3</v>
      </c>
      <c r="EO48" s="39"/>
      <c r="EP48" s="39"/>
      <c r="EQ48" s="39">
        <f>EQ46</f>
        <v>66267.4</v>
      </c>
      <c r="ER48" s="46">
        <f>EQ48+EN48+EK48+EH48+EE48+EB48+DY48+DV48+DS48+DP48+DM48+DJ48</f>
        <v>1303151.67</v>
      </c>
      <c r="ES48" s="46">
        <f>ER48+DG48</f>
        <v>4292000.6805</v>
      </c>
      <c r="ET48" s="39"/>
      <c r="EU48" s="39"/>
      <c r="EV48" s="39">
        <f>EV46</f>
        <v>90434.24000000003</v>
      </c>
      <c r="EW48" s="39"/>
      <c r="EX48" s="39"/>
      <c r="EY48" s="39">
        <f>EY46</f>
        <v>68513.98000000003</v>
      </c>
      <c r="EZ48" s="39"/>
      <c r="FA48" s="39"/>
      <c r="FB48" s="39">
        <f>FB46</f>
        <v>139147.97000000003</v>
      </c>
      <c r="FC48" s="39"/>
      <c r="FD48" s="39"/>
      <c r="FE48" s="39">
        <f>FE46</f>
        <v>76963.39000000004</v>
      </c>
      <c r="FF48" s="39"/>
      <c r="FG48" s="39"/>
      <c r="FH48" s="39">
        <f>FH46</f>
        <v>467383.06</v>
      </c>
      <c r="FI48" s="39"/>
      <c r="FJ48" s="39"/>
      <c r="FK48" s="39">
        <f>FK46</f>
        <v>67055.82000000002</v>
      </c>
      <c r="FL48" s="39"/>
      <c r="FM48" s="39"/>
      <c r="FN48" s="39">
        <f>FN46</f>
        <v>67055.82000000002</v>
      </c>
      <c r="FO48" s="39"/>
      <c r="FP48" s="39"/>
      <c r="FQ48" s="39">
        <f>FQ46</f>
        <v>70067.11000000003</v>
      </c>
      <c r="FR48" s="39"/>
      <c r="FS48" s="39"/>
      <c r="FT48" s="67">
        <f>FT46</f>
        <v>69528.77000000003</v>
      </c>
      <c r="FU48" s="71"/>
      <c r="FV48" s="71"/>
      <c r="FW48" s="39">
        <f>FW46</f>
        <v>84242.24</v>
      </c>
      <c r="FX48" s="71"/>
      <c r="FY48" s="71"/>
      <c r="FZ48" s="39">
        <f>FZ46</f>
        <v>189043.77000000002</v>
      </c>
      <c r="GA48" s="71"/>
      <c r="GB48" s="71"/>
      <c r="GC48" s="39">
        <f>GC46</f>
        <v>77026.7</v>
      </c>
      <c r="GD48" s="27">
        <f>SUM(EV48:GC48)</f>
        <v>1466462.8700000003</v>
      </c>
    </row>
    <row r="49" spans="1:186" s="3" customFormat="1" ht="15.75">
      <c r="A49" s="133" t="s">
        <v>62</v>
      </c>
      <c r="B49" s="130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38"/>
      <c r="U49" s="38"/>
      <c r="V49" s="38"/>
      <c r="W49" s="38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10"/>
      <c r="DG49" s="43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9"/>
      <c r="DX49" s="39"/>
      <c r="DY49" s="39"/>
      <c r="DZ49" s="39"/>
      <c r="EA49" s="39"/>
      <c r="EB49" s="39"/>
      <c r="EC49" s="39"/>
      <c r="ED49" s="39"/>
      <c r="EE49" s="39"/>
      <c r="EF49" s="39"/>
      <c r="EG49" s="39"/>
      <c r="EH49" s="39"/>
      <c r="EI49" s="39"/>
      <c r="EJ49" s="39"/>
      <c r="EK49" s="39"/>
      <c r="EL49" s="39"/>
      <c r="EM49" s="39"/>
      <c r="EN49" s="39"/>
      <c r="EO49" s="39"/>
      <c r="EP49" s="39"/>
      <c r="EQ49" s="39"/>
      <c r="ER49" s="46"/>
      <c r="ES49" s="46"/>
      <c r="ET49" s="39"/>
      <c r="EU49" s="39"/>
      <c r="EV49" s="134">
        <f>EV50+EV51+EV52</f>
        <v>126736.81</v>
      </c>
      <c r="EW49" s="39"/>
      <c r="EX49" s="39"/>
      <c r="EY49" s="134">
        <f>EY50+EY51+EY52</f>
        <v>126736.81</v>
      </c>
      <c r="EZ49" s="39"/>
      <c r="FA49" s="39"/>
      <c r="FB49" s="134">
        <f>FB50+FB51+FB52</f>
        <v>132390.75</v>
      </c>
      <c r="FC49" s="39"/>
      <c r="FD49" s="39"/>
      <c r="FE49" s="134">
        <f>FE50+FE51+FE52</f>
        <v>128620.57</v>
      </c>
      <c r="FF49" s="39"/>
      <c r="FG49" s="39"/>
      <c r="FH49" s="134">
        <f>FH50+FH51+FH52</f>
        <v>128620.57</v>
      </c>
      <c r="FI49" s="39"/>
      <c r="FJ49" s="39"/>
      <c r="FK49" s="134">
        <f>FK50+FK51+FK52</f>
        <v>128620.57</v>
      </c>
      <c r="FL49" s="39"/>
      <c r="FM49" s="39"/>
      <c r="FN49" s="134">
        <f>FN50+FN51+FN52</f>
        <v>128620.57</v>
      </c>
      <c r="FO49" s="39"/>
      <c r="FP49" s="39"/>
      <c r="FQ49" s="134">
        <f>FQ50+FQ51+FQ52</f>
        <v>128620.57</v>
      </c>
      <c r="FR49" s="39"/>
      <c r="FS49" s="39"/>
      <c r="FT49" s="134">
        <f>FT50+FT51+FT52</f>
        <v>128620.57</v>
      </c>
      <c r="FU49" s="71"/>
      <c r="FV49" s="71"/>
      <c r="FW49" s="134">
        <f>FW50+FW51+FW52</f>
        <v>128620.57</v>
      </c>
      <c r="FX49" s="71"/>
      <c r="FY49" s="71"/>
      <c r="FZ49" s="134">
        <f>FZ50+FZ51+FZ52</f>
        <v>128612.44</v>
      </c>
      <c r="GA49" s="71"/>
      <c r="GB49" s="71"/>
      <c r="GC49" s="134">
        <f>GC50+GC51+GC52</f>
        <v>128612.44</v>
      </c>
      <c r="GD49" s="49">
        <f>SUM(EV49:GC49)</f>
        <v>1543433.2400000002</v>
      </c>
    </row>
    <row r="50" spans="1:186" s="88" customFormat="1" ht="15.75">
      <c r="A50" s="100" t="s">
        <v>786</v>
      </c>
      <c r="B50" s="77"/>
      <c r="C50" s="78">
        <v>74596.83</v>
      </c>
      <c r="D50" s="78"/>
      <c r="E50" s="78">
        <v>74596.83</v>
      </c>
      <c r="F50" s="78"/>
      <c r="G50" s="78">
        <v>74596.83</v>
      </c>
      <c r="H50" s="78"/>
      <c r="I50" s="78">
        <v>74596.83</v>
      </c>
      <c r="J50" s="79"/>
      <c r="K50" s="78">
        <v>74596.83</v>
      </c>
      <c r="L50" s="78"/>
      <c r="M50" s="78">
        <v>74596.83</v>
      </c>
      <c r="N50" s="79"/>
      <c r="O50" s="78">
        <v>74596.83</v>
      </c>
      <c r="P50" s="78"/>
      <c r="Q50" s="78">
        <v>74596.83</v>
      </c>
      <c r="R50" s="79"/>
      <c r="S50" s="80">
        <f>C50+E50+G50+I50+K50+M50+O50+Q50</f>
        <v>596774.64</v>
      </c>
      <c r="T50" s="81"/>
      <c r="U50" s="81"/>
      <c r="V50" s="81">
        <v>74596.83</v>
      </c>
      <c r="W50" s="81"/>
      <c r="X50" s="82"/>
      <c r="Y50" s="82">
        <v>74596.83</v>
      </c>
      <c r="Z50" s="82"/>
      <c r="AA50" s="82"/>
      <c r="AB50" s="82">
        <v>74596.83</v>
      </c>
      <c r="AC50" s="82"/>
      <c r="AD50" s="82"/>
      <c r="AE50" s="82">
        <v>74596.83</v>
      </c>
      <c r="AF50" s="82">
        <f t="shared" si="5"/>
        <v>895161.96</v>
      </c>
      <c r="AG50" s="82"/>
      <c r="AH50" s="82"/>
      <c r="AI50" s="82">
        <v>76951.55</v>
      </c>
      <c r="AJ50" s="82"/>
      <c r="AK50" s="82"/>
      <c r="AL50" s="82">
        <v>76951.56</v>
      </c>
      <c r="AM50" s="82"/>
      <c r="AN50" s="82"/>
      <c r="AO50" s="82">
        <v>76951.56</v>
      </c>
      <c r="AP50" s="82"/>
      <c r="AQ50" s="82"/>
      <c r="AR50" s="82">
        <v>76951.56</v>
      </c>
      <c r="AS50" s="82"/>
      <c r="AT50" s="82"/>
      <c r="AU50" s="82">
        <v>76951.56</v>
      </c>
      <c r="AV50" s="82"/>
      <c r="AW50" s="82"/>
      <c r="AX50" s="82">
        <v>76951.56</v>
      </c>
      <c r="AY50" s="82"/>
      <c r="AZ50" s="82"/>
      <c r="BA50" s="82">
        <v>76951.56</v>
      </c>
      <c r="BB50" s="82"/>
      <c r="BC50" s="82"/>
      <c r="BD50" s="82">
        <v>76951.56</v>
      </c>
      <c r="BE50" s="82"/>
      <c r="BF50" s="82"/>
      <c r="BG50" s="82">
        <v>76951.56</v>
      </c>
      <c r="BH50" s="82"/>
      <c r="BI50" s="82"/>
      <c r="BJ50" s="82">
        <v>76951.56</v>
      </c>
      <c r="BK50" s="82"/>
      <c r="BL50" s="82"/>
      <c r="BM50" s="82">
        <v>76951.56</v>
      </c>
      <c r="BN50" s="82"/>
      <c r="BO50" s="82"/>
      <c r="BP50" s="82">
        <v>76951.56</v>
      </c>
      <c r="BQ50" s="82"/>
      <c r="BR50" s="82"/>
      <c r="BS50" s="82"/>
      <c r="BT50" s="82">
        <f t="shared" si="6"/>
        <v>923418.7100000002</v>
      </c>
      <c r="BU50" s="82">
        <f t="shared" si="7"/>
        <v>1818580.6700000002</v>
      </c>
      <c r="BV50" s="82"/>
      <c r="BW50" s="82"/>
      <c r="BX50" s="82">
        <v>105867.36</v>
      </c>
      <c r="BY50" s="82"/>
      <c r="BZ50" s="82"/>
      <c r="CA50" s="82">
        <v>105867.36</v>
      </c>
      <c r="CB50" s="82"/>
      <c r="CC50" s="82"/>
      <c r="CD50" s="82">
        <v>105867.36</v>
      </c>
      <c r="CE50" s="82"/>
      <c r="CF50" s="82"/>
      <c r="CG50" s="82">
        <v>105867.36</v>
      </c>
      <c r="CH50" s="82"/>
      <c r="CI50" s="82"/>
      <c r="CJ50" s="82">
        <v>105867.36</v>
      </c>
      <c r="CK50" s="82"/>
      <c r="CL50" s="82"/>
      <c r="CM50" s="82">
        <v>105867.36</v>
      </c>
      <c r="CN50" s="82"/>
      <c r="CO50" s="82"/>
      <c r="CP50" s="82">
        <v>105867.36</v>
      </c>
      <c r="CQ50" s="82"/>
      <c r="CR50" s="82"/>
      <c r="CS50" s="82">
        <v>105867.36</v>
      </c>
      <c r="CT50" s="82"/>
      <c r="CU50" s="82"/>
      <c r="CV50" s="82">
        <v>105867.36</v>
      </c>
      <c r="CW50" s="82"/>
      <c r="CX50" s="82"/>
      <c r="CY50" s="82">
        <v>105867.36</v>
      </c>
      <c r="CZ50" s="82"/>
      <c r="DA50" s="82"/>
      <c r="DB50" s="82">
        <v>105867.36</v>
      </c>
      <c r="DC50" s="82"/>
      <c r="DD50" s="82"/>
      <c r="DE50" s="82">
        <v>105867.36</v>
      </c>
      <c r="DF50" s="83">
        <f t="shared" si="8"/>
        <v>1270408.3200000003</v>
      </c>
      <c r="DG50" s="84">
        <f t="shared" si="9"/>
        <v>3088988.99</v>
      </c>
      <c r="DH50" s="82"/>
      <c r="DI50" s="82"/>
      <c r="DJ50" s="82">
        <v>125646.84</v>
      </c>
      <c r="DK50" s="82"/>
      <c r="DL50" s="82"/>
      <c r="DM50" s="82">
        <v>125646.84</v>
      </c>
      <c r="DN50" s="82"/>
      <c r="DO50" s="82"/>
      <c r="DP50" s="82">
        <v>125646.84</v>
      </c>
      <c r="DQ50" s="82"/>
      <c r="DR50" s="82"/>
      <c r="DS50" s="82">
        <v>125646.84</v>
      </c>
      <c r="DT50" s="82"/>
      <c r="DU50" s="82"/>
      <c r="DV50" s="82">
        <v>125646.84</v>
      </c>
      <c r="DW50" s="82"/>
      <c r="DX50" s="82"/>
      <c r="DY50" s="82">
        <v>125646.84</v>
      </c>
      <c r="DZ50" s="82"/>
      <c r="EA50" s="82"/>
      <c r="EB50" s="82">
        <v>125646.84</v>
      </c>
      <c r="EC50" s="82"/>
      <c r="ED50" s="82"/>
      <c r="EE50" s="82">
        <v>125646.84</v>
      </c>
      <c r="EF50" s="82"/>
      <c r="EG50" s="82"/>
      <c r="EH50" s="82">
        <v>125646.84</v>
      </c>
      <c r="EI50" s="82"/>
      <c r="EJ50" s="82"/>
      <c r="EK50" s="82">
        <v>125646.84</v>
      </c>
      <c r="EL50" s="82"/>
      <c r="EM50" s="82"/>
      <c r="EN50" s="82">
        <v>125646.84</v>
      </c>
      <c r="EO50" s="82"/>
      <c r="EP50" s="82"/>
      <c r="EQ50" s="82">
        <v>125646.84</v>
      </c>
      <c r="ER50" s="85">
        <f aca="true" t="shared" si="15" ref="ER50:ER76">EQ50+EN50+EK50+EH50+EE50+EB50+DY50+DV50+DS50+DP50+DM50+DJ50</f>
        <v>1507762.08</v>
      </c>
      <c r="ES50" s="85">
        <f aca="true" t="shared" si="16" ref="ES50:ES76">ER50+DG50</f>
        <v>4596751.07</v>
      </c>
      <c r="ET50" s="82"/>
      <c r="EU50" s="82"/>
      <c r="EV50" s="82">
        <v>125646.84</v>
      </c>
      <c r="EW50" s="82"/>
      <c r="EX50" s="82"/>
      <c r="EY50" s="82">
        <v>125646.84</v>
      </c>
      <c r="EZ50" s="82"/>
      <c r="FA50" s="82"/>
      <c r="FB50" s="82">
        <v>131300.78</v>
      </c>
      <c r="FC50" s="82"/>
      <c r="FD50" s="82"/>
      <c r="FE50" s="82">
        <v>127530.6</v>
      </c>
      <c r="FF50" s="82"/>
      <c r="FG50" s="82"/>
      <c r="FH50" s="82">
        <v>127530.6</v>
      </c>
      <c r="FI50" s="82"/>
      <c r="FJ50" s="82"/>
      <c r="FK50" s="82">
        <v>127530.6</v>
      </c>
      <c r="FL50" s="82"/>
      <c r="FM50" s="82"/>
      <c r="FN50" s="82">
        <v>127530.6</v>
      </c>
      <c r="FO50" s="82"/>
      <c r="FP50" s="82"/>
      <c r="FQ50" s="82">
        <v>127530.6</v>
      </c>
      <c r="FR50" s="82"/>
      <c r="FS50" s="82"/>
      <c r="FT50" s="86">
        <v>127530.6</v>
      </c>
      <c r="FU50" s="87"/>
      <c r="FV50" s="87"/>
      <c r="FW50" s="82">
        <v>127530.6</v>
      </c>
      <c r="FX50" s="87"/>
      <c r="FY50" s="87"/>
      <c r="FZ50" s="82">
        <v>127522.47</v>
      </c>
      <c r="GA50" s="87"/>
      <c r="GB50" s="87"/>
      <c r="GC50" s="82">
        <v>127522.47</v>
      </c>
      <c r="GD50" s="90">
        <f aca="true" t="shared" si="17" ref="GD50:GD67">SUM(EV50:GC50)</f>
        <v>1530353.5999999999</v>
      </c>
    </row>
    <row r="51" spans="1:186" s="88" customFormat="1" ht="15.75">
      <c r="A51" s="100" t="s">
        <v>793</v>
      </c>
      <c r="B51" s="77"/>
      <c r="C51" s="78"/>
      <c r="D51" s="78"/>
      <c r="E51" s="78"/>
      <c r="F51" s="78"/>
      <c r="G51" s="78"/>
      <c r="H51" s="78"/>
      <c r="I51" s="78"/>
      <c r="J51" s="79"/>
      <c r="K51" s="78"/>
      <c r="L51" s="78"/>
      <c r="M51" s="78"/>
      <c r="N51" s="79"/>
      <c r="O51" s="78"/>
      <c r="P51" s="78"/>
      <c r="Q51" s="78"/>
      <c r="R51" s="79"/>
      <c r="S51" s="80"/>
      <c r="T51" s="81"/>
      <c r="U51" s="81"/>
      <c r="V51" s="81"/>
      <c r="W51" s="81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82"/>
      <c r="CB51" s="82"/>
      <c r="CC51" s="82"/>
      <c r="CD51" s="82"/>
      <c r="CE51" s="82"/>
      <c r="CF51" s="82"/>
      <c r="CG51" s="82"/>
      <c r="CH51" s="82"/>
      <c r="CI51" s="82"/>
      <c r="CJ51" s="82"/>
      <c r="CK51" s="82"/>
      <c r="CL51" s="82"/>
      <c r="CM51" s="82"/>
      <c r="CN51" s="82"/>
      <c r="CO51" s="82"/>
      <c r="CP51" s="82"/>
      <c r="CQ51" s="82"/>
      <c r="CR51" s="82"/>
      <c r="CS51" s="82"/>
      <c r="CT51" s="82"/>
      <c r="CU51" s="82"/>
      <c r="CV51" s="82"/>
      <c r="CW51" s="82"/>
      <c r="CX51" s="82"/>
      <c r="CY51" s="82"/>
      <c r="CZ51" s="82"/>
      <c r="DA51" s="82"/>
      <c r="DB51" s="82"/>
      <c r="DC51" s="82"/>
      <c r="DD51" s="82"/>
      <c r="DE51" s="82"/>
      <c r="DF51" s="83"/>
      <c r="DG51" s="84"/>
      <c r="DH51" s="82"/>
      <c r="DI51" s="82"/>
      <c r="DJ51" s="82"/>
      <c r="DK51" s="82"/>
      <c r="DL51" s="82"/>
      <c r="DM51" s="82"/>
      <c r="DN51" s="82"/>
      <c r="DO51" s="82"/>
      <c r="DP51" s="82"/>
      <c r="DQ51" s="82"/>
      <c r="DR51" s="82"/>
      <c r="DS51" s="82"/>
      <c r="DT51" s="82"/>
      <c r="DU51" s="82"/>
      <c r="DV51" s="82"/>
      <c r="DW51" s="82"/>
      <c r="DX51" s="82"/>
      <c r="DY51" s="82"/>
      <c r="DZ51" s="82"/>
      <c r="EA51" s="82"/>
      <c r="EB51" s="82"/>
      <c r="EC51" s="82"/>
      <c r="ED51" s="82"/>
      <c r="EE51" s="82"/>
      <c r="EF51" s="82"/>
      <c r="EG51" s="82"/>
      <c r="EH51" s="82"/>
      <c r="EI51" s="82"/>
      <c r="EJ51" s="82"/>
      <c r="EK51" s="82"/>
      <c r="EL51" s="82"/>
      <c r="EM51" s="82"/>
      <c r="EN51" s="82"/>
      <c r="EO51" s="82"/>
      <c r="EP51" s="82"/>
      <c r="EQ51" s="82"/>
      <c r="ER51" s="85"/>
      <c r="ES51" s="85"/>
      <c r="ET51" s="82"/>
      <c r="EU51" s="82"/>
      <c r="EV51" s="82">
        <v>857.08</v>
      </c>
      <c r="EW51" s="82"/>
      <c r="EX51" s="82"/>
      <c r="EY51" s="82">
        <v>857.08</v>
      </c>
      <c r="EZ51" s="82"/>
      <c r="FA51" s="82"/>
      <c r="FB51" s="82">
        <v>857.08</v>
      </c>
      <c r="FC51" s="82"/>
      <c r="FD51" s="82"/>
      <c r="FE51" s="82">
        <v>857.08</v>
      </c>
      <c r="FF51" s="82"/>
      <c r="FG51" s="82"/>
      <c r="FH51" s="82">
        <v>857.08</v>
      </c>
      <c r="FI51" s="82"/>
      <c r="FJ51" s="82"/>
      <c r="FK51" s="82">
        <v>857.08</v>
      </c>
      <c r="FL51" s="82"/>
      <c r="FM51" s="82"/>
      <c r="FN51" s="82">
        <v>857.08</v>
      </c>
      <c r="FO51" s="82"/>
      <c r="FP51" s="82"/>
      <c r="FQ51" s="82">
        <v>857.08</v>
      </c>
      <c r="FR51" s="82"/>
      <c r="FS51" s="82"/>
      <c r="FT51" s="82">
        <v>857.08</v>
      </c>
      <c r="FU51" s="87"/>
      <c r="FV51" s="87"/>
      <c r="FW51" s="82">
        <v>857.08</v>
      </c>
      <c r="FX51" s="87"/>
      <c r="FY51" s="87"/>
      <c r="FZ51" s="82">
        <v>857.08</v>
      </c>
      <c r="GA51" s="87"/>
      <c r="GB51" s="87"/>
      <c r="GC51" s="82">
        <v>857.08</v>
      </c>
      <c r="GD51" s="90">
        <f t="shared" si="17"/>
        <v>10284.960000000001</v>
      </c>
    </row>
    <row r="52" spans="1:186" s="88" customFormat="1" ht="15.75">
      <c r="A52" s="100" t="s">
        <v>788</v>
      </c>
      <c r="B52" s="77"/>
      <c r="C52" s="78"/>
      <c r="D52" s="78"/>
      <c r="E52" s="78"/>
      <c r="F52" s="78"/>
      <c r="G52" s="78"/>
      <c r="H52" s="78"/>
      <c r="I52" s="78"/>
      <c r="J52" s="79"/>
      <c r="K52" s="78"/>
      <c r="L52" s="78"/>
      <c r="M52" s="78"/>
      <c r="N52" s="79"/>
      <c r="O52" s="78"/>
      <c r="P52" s="78"/>
      <c r="Q52" s="78"/>
      <c r="R52" s="79"/>
      <c r="S52" s="80"/>
      <c r="T52" s="81"/>
      <c r="U52" s="81"/>
      <c r="V52" s="81"/>
      <c r="W52" s="81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2"/>
      <c r="CA52" s="82"/>
      <c r="CB52" s="82"/>
      <c r="CC52" s="82"/>
      <c r="CD52" s="82"/>
      <c r="CE52" s="82"/>
      <c r="CF52" s="82"/>
      <c r="CG52" s="82"/>
      <c r="CH52" s="82"/>
      <c r="CI52" s="82"/>
      <c r="CJ52" s="82"/>
      <c r="CK52" s="82"/>
      <c r="CL52" s="82"/>
      <c r="CM52" s="82"/>
      <c r="CN52" s="82"/>
      <c r="CO52" s="82"/>
      <c r="CP52" s="82"/>
      <c r="CQ52" s="82"/>
      <c r="CR52" s="82"/>
      <c r="CS52" s="82"/>
      <c r="CT52" s="82"/>
      <c r="CU52" s="82"/>
      <c r="CV52" s="82"/>
      <c r="CW52" s="82"/>
      <c r="CX52" s="82"/>
      <c r="CY52" s="82"/>
      <c r="CZ52" s="82"/>
      <c r="DA52" s="82"/>
      <c r="DB52" s="82"/>
      <c r="DC52" s="82"/>
      <c r="DD52" s="82"/>
      <c r="DE52" s="82"/>
      <c r="DF52" s="83"/>
      <c r="DG52" s="84"/>
      <c r="DH52" s="82"/>
      <c r="DI52" s="82"/>
      <c r="DJ52" s="82"/>
      <c r="DK52" s="82"/>
      <c r="DL52" s="82"/>
      <c r="DM52" s="82"/>
      <c r="DN52" s="82"/>
      <c r="DO52" s="82"/>
      <c r="DP52" s="82"/>
      <c r="DQ52" s="82"/>
      <c r="DR52" s="82"/>
      <c r="DS52" s="82"/>
      <c r="DT52" s="82"/>
      <c r="DU52" s="82"/>
      <c r="DV52" s="82"/>
      <c r="DW52" s="82"/>
      <c r="DX52" s="82"/>
      <c r="DY52" s="82"/>
      <c r="DZ52" s="82"/>
      <c r="EA52" s="82"/>
      <c r="EB52" s="82"/>
      <c r="EC52" s="82"/>
      <c r="ED52" s="82"/>
      <c r="EE52" s="82"/>
      <c r="EF52" s="82"/>
      <c r="EG52" s="82"/>
      <c r="EH52" s="82"/>
      <c r="EI52" s="82"/>
      <c r="EJ52" s="82"/>
      <c r="EK52" s="82"/>
      <c r="EL52" s="82"/>
      <c r="EM52" s="82"/>
      <c r="EN52" s="82"/>
      <c r="EO52" s="82"/>
      <c r="EP52" s="82"/>
      <c r="EQ52" s="82"/>
      <c r="ER52" s="85"/>
      <c r="ES52" s="85"/>
      <c r="ET52" s="82"/>
      <c r="EU52" s="82"/>
      <c r="EV52" s="82">
        <v>232.89</v>
      </c>
      <c r="EW52" s="82"/>
      <c r="EX52" s="82"/>
      <c r="EY52" s="82">
        <v>232.89</v>
      </c>
      <c r="EZ52" s="82"/>
      <c r="FA52" s="82"/>
      <c r="FB52" s="82">
        <v>232.89</v>
      </c>
      <c r="FC52" s="82"/>
      <c r="FD52" s="82"/>
      <c r="FE52" s="82">
        <v>232.89</v>
      </c>
      <c r="FF52" s="82"/>
      <c r="FG52" s="82"/>
      <c r="FH52" s="82">
        <v>232.89</v>
      </c>
      <c r="FI52" s="82"/>
      <c r="FJ52" s="82"/>
      <c r="FK52" s="82">
        <v>232.89</v>
      </c>
      <c r="FL52" s="82"/>
      <c r="FM52" s="82"/>
      <c r="FN52" s="82">
        <v>232.89</v>
      </c>
      <c r="FO52" s="82"/>
      <c r="FP52" s="82"/>
      <c r="FQ52" s="82">
        <v>232.89</v>
      </c>
      <c r="FR52" s="82"/>
      <c r="FS52" s="82"/>
      <c r="FT52" s="82">
        <v>232.89</v>
      </c>
      <c r="FU52" s="87"/>
      <c r="FV52" s="87"/>
      <c r="FW52" s="82">
        <v>232.89</v>
      </c>
      <c r="FX52" s="87"/>
      <c r="FY52" s="87"/>
      <c r="FZ52" s="82">
        <v>232.89</v>
      </c>
      <c r="GA52" s="87"/>
      <c r="GB52" s="87"/>
      <c r="GC52" s="82">
        <v>232.89</v>
      </c>
      <c r="GD52" s="90">
        <f t="shared" si="17"/>
        <v>2794.679999999999</v>
      </c>
    </row>
    <row r="53" spans="1:186" s="3" customFormat="1" ht="15.75">
      <c r="A53" s="133" t="s">
        <v>63</v>
      </c>
      <c r="B53" s="130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38"/>
      <c r="U53" s="38"/>
      <c r="V53" s="38"/>
      <c r="W53" s="38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10"/>
      <c r="DG53" s="43"/>
      <c r="DH53" s="39"/>
      <c r="DI53" s="39"/>
      <c r="DJ53" s="39"/>
      <c r="DK53" s="39"/>
      <c r="DL53" s="39"/>
      <c r="DM53" s="39"/>
      <c r="DN53" s="39"/>
      <c r="DO53" s="39"/>
      <c r="DP53" s="39"/>
      <c r="DQ53" s="39"/>
      <c r="DR53" s="39"/>
      <c r="DS53" s="39"/>
      <c r="DT53" s="39"/>
      <c r="DU53" s="39"/>
      <c r="DV53" s="39"/>
      <c r="DW53" s="39"/>
      <c r="DX53" s="39"/>
      <c r="DY53" s="39"/>
      <c r="DZ53" s="39"/>
      <c r="EA53" s="39"/>
      <c r="EB53" s="39"/>
      <c r="EC53" s="39"/>
      <c r="ED53" s="39"/>
      <c r="EE53" s="39"/>
      <c r="EF53" s="39"/>
      <c r="EG53" s="39"/>
      <c r="EH53" s="39"/>
      <c r="EI53" s="39"/>
      <c r="EJ53" s="39"/>
      <c r="EK53" s="39"/>
      <c r="EL53" s="39"/>
      <c r="EM53" s="39"/>
      <c r="EN53" s="39"/>
      <c r="EO53" s="39"/>
      <c r="EP53" s="39"/>
      <c r="EQ53" s="39"/>
      <c r="ER53" s="46"/>
      <c r="ES53" s="46"/>
      <c r="ET53" s="39"/>
      <c r="EU53" s="39"/>
      <c r="EV53" s="134">
        <f>EV54+EV55+EV56</f>
        <v>127352.63</v>
      </c>
      <c r="EW53" s="39"/>
      <c r="EX53" s="39"/>
      <c r="EY53" s="134">
        <f>EY54+EY55+EY56</f>
        <v>128440.04</v>
      </c>
      <c r="EZ53" s="39"/>
      <c r="FA53" s="39"/>
      <c r="FB53" s="134">
        <f>FB54+FB55+FB56</f>
        <v>127307.95999999999</v>
      </c>
      <c r="FC53" s="39"/>
      <c r="FD53" s="39"/>
      <c r="FE53" s="134">
        <f>FE54+FE55+FE56</f>
        <v>131714.54</v>
      </c>
      <c r="FF53" s="39"/>
      <c r="FG53" s="39"/>
      <c r="FH53" s="134">
        <f>FH54+FH55+FH56</f>
        <v>128058.06999999999</v>
      </c>
      <c r="FI53" s="39"/>
      <c r="FJ53" s="39"/>
      <c r="FK53" s="134">
        <f>FK54+FK55+FK56</f>
        <v>127584.76</v>
      </c>
      <c r="FL53" s="39"/>
      <c r="FM53" s="39"/>
      <c r="FN53" s="134">
        <f>FN54+FN55+FN56</f>
        <v>127624.49</v>
      </c>
      <c r="FO53" s="39"/>
      <c r="FP53" s="39"/>
      <c r="FQ53" s="134">
        <f>FQ54+FQ55+FQ56</f>
        <v>129575.63</v>
      </c>
      <c r="FR53" s="39"/>
      <c r="FS53" s="39"/>
      <c r="FT53" s="134">
        <f>FT54+FT55+FT56</f>
        <v>126947.94</v>
      </c>
      <c r="FU53" s="71"/>
      <c r="FV53" s="71"/>
      <c r="FW53" s="134">
        <f>FW54+FW55+FW56</f>
        <v>125663.84</v>
      </c>
      <c r="FX53" s="71"/>
      <c r="FY53" s="71"/>
      <c r="FZ53" s="134">
        <f>FZ54+FZ55+FZ56</f>
        <v>126005.79</v>
      </c>
      <c r="GA53" s="71"/>
      <c r="GB53" s="71"/>
      <c r="GC53" s="134">
        <f>GC54+GC55+GC56</f>
        <v>129690.14</v>
      </c>
      <c r="GD53" s="49">
        <f>SUM(EV53:GC53)</f>
        <v>1535965.83</v>
      </c>
    </row>
    <row r="54" spans="1:186" s="88" customFormat="1" ht="15.75">
      <c r="A54" s="100" t="s">
        <v>786</v>
      </c>
      <c r="B54" s="77"/>
      <c r="C54" s="78">
        <f>12506.76+53398.33</f>
        <v>65905.09</v>
      </c>
      <c r="D54" s="78"/>
      <c r="E54" s="78">
        <f>12568.67+61962.48</f>
        <v>74531.15000000001</v>
      </c>
      <c r="F54" s="78"/>
      <c r="G54" s="78">
        <f>12661.86+60779.67</f>
        <v>73441.53</v>
      </c>
      <c r="H54" s="78"/>
      <c r="I54" s="78">
        <f>12649.3+59139.36</f>
        <v>71788.66</v>
      </c>
      <c r="J54" s="79"/>
      <c r="K54" s="78">
        <f>12725.09+62574.6</f>
        <v>75299.69</v>
      </c>
      <c r="L54" s="78"/>
      <c r="M54" s="78">
        <f>12744.1+61517.38</f>
        <v>74261.48</v>
      </c>
      <c r="N54" s="79"/>
      <c r="O54" s="78">
        <f>12620.15+60263.25</f>
        <v>72883.4</v>
      </c>
      <c r="P54" s="78"/>
      <c r="Q54" s="78">
        <f>12879.18+62578.81</f>
        <v>75457.98999999999</v>
      </c>
      <c r="R54" s="79"/>
      <c r="S54" s="80">
        <f>C54+E54+G54+I54+K54+M54+O54+Q54</f>
        <v>583568.99</v>
      </c>
      <c r="T54" s="80"/>
      <c r="U54" s="80"/>
      <c r="V54" s="80">
        <v>79493.91</v>
      </c>
      <c r="W54" s="80"/>
      <c r="X54" s="89"/>
      <c r="Y54" s="89">
        <f>37683.38+12617.62</f>
        <v>50301</v>
      </c>
      <c r="Z54" s="89"/>
      <c r="AA54" s="89"/>
      <c r="AB54" s="89">
        <v>74245.25</v>
      </c>
      <c r="AC54" s="89"/>
      <c r="AD54" s="89"/>
      <c r="AE54" s="89">
        <f>54501.27+13158.46</f>
        <v>67659.73</v>
      </c>
      <c r="AF54" s="82">
        <f t="shared" si="5"/>
        <v>855268.88</v>
      </c>
      <c r="AG54" s="89"/>
      <c r="AH54" s="89"/>
      <c r="AI54" s="89">
        <f>59675.25+13679.83</f>
        <v>73355.08</v>
      </c>
      <c r="AJ54" s="89"/>
      <c r="AK54" s="89"/>
      <c r="AL54" s="89">
        <f>55629.26+13702.6</f>
        <v>69331.86</v>
      </c>
      <c r="AM54" s="89"/>
      <c r="AN54" s="89"/>
      <c r="AO54" s="82">
        <f>13732.84+66305.01</f>
        <v>80037.84999999999</v>
      </c>
      <c r="AP54" s="89"/>
      <c r="AQ54" s="89"/>
      <c r="AR54" s="82">
        <f>14034.07+60547.16</f>
        <v>74581.23000000001</v>
      </c>
      <c r="AS54" s="89"/>
      <c r="AT54" s="89"/>
      <c r="AU54" s="82">
        <f>13808.41+68376.2</f>
        <v>82184.61</v>
      </c>
      <c r="AV54" s="89"/>
      <c r="AW54" s="89"/>
      <c r="AX54" s="82">
        <f>13810.92+56286.58</f>
        <v>70097.5</v>
      </c>
      <c r="AY54" s="89"/>
      <c r="AZ54" s="89"/>
      <c r="BA54" s="90">
        <f>13921.34+69158.49</f>
        <v>83079.83</v>
      </c>
      <c r="BB54" s="89"/>
      <c r="BC54" s="89"/>
      <c r="BD54" s="90">
        <v>65078.87</v>
      </c>
      <c r="BE54" s="89"/>
      <c r="BF54" s="89"/>
      <c r="BG54" s="90">
        <v>72711.62</v>
      </c>
      <c r="BH54" s="89"/>
      <c r="BI54" s="89"/>
      <c r="BJ54" s="90">
        <v>77539.15</v>
      </c>
      <c r="BK54" s="89"/>
      <c r="BL54" s="89"/>
      <c r="BM54" s="90">
        <v>78005.35</v>
      </c>
      <c r="BN54" s="89"/>
      <c r="BO54" s="89"/>
      <c r="BP54" s="90">
        <v>74282.69</v>
      </c>
      <c r="BQ54" s="89"/>
      <c r="BR54" s="89"/>
      <c r="BS54" s="90"/>
      <c r="BT54" s="82">
        <f t="shared" si="6"/>
        <v>900285.6399999999</v>
      </c>
      <c r="BU54" s="82">
        <f t="shared" si="7"/>
        <v>1755554.52</v>
      </c>
      <c r="BV54" s="89"/>
      <c r="BW54" s="89"/>
      <c r="BX54" s="90">
        <v>74813.28</v>
      </c>
      <c r="BY54" s="89"/>
      <c r="BZ54" s="89"/>
      <c r="CA54" s="90">
        <v>103655.49</v>
      </c>
      <c r="CB54" s="89"/>
      <c r="CC54" s="89"/>
      <c r="CD54" s="90">
        <v>101272.27</v>
      </c>
      <c r="CE54" s="89"/>
      <c r="CF54" s="89"/>
      <c r="CG54" s="90">
        <v>106671.04</v>
      </c>
      <c r="CH54" s="89"/>
      <c r="CI54" s="89"/>
      <c r="CJ54" s="90">
        <v>112164.4</v>
      </c>
      <c r="CK54" s="89"/>
      <c r="CL54" s="89"/>
      <c r="CM54" s="90">
        <v>100045.73</v>
      </c>
      <c r="CN54" s="89"/>
      <c r="CO54" s="89"/>
      <c r="CP54" s="90">
        <v>124439.94</v>
      </c>
      <c r="CQ54" s="89"/>
      <c r="CR54" s="89"/>
      <c r="CS54" s="90">
        <v>105336.71</v>
      </c>
      <c r="CT54" s="89"/>
      <c r="CU54" s="89"/>
      <c r="CV54" s="90">
        <v>102986.81</v>
      </c>
      <c r="CW54" s="89"/>
      <c r="CX54" s="89"/>
      <c r="CY54" s="90">
        <v>104854.07</v>
      </c>
      <c r="CZ54" s="89"/>
      <c r="DA54" s="89"/>
      <c r="DB54" s="90">
        <v>103236.23</v>
      </c>
      <c r="DC54" s="89"/>
      <c r="DD54" s="89"/>
      <c r="DE54" s="90">
        <v>100189.72</v>
      </c>
      <c r="DF54" s="83">
        <f t="shared" si="8"/>
        <v>1239665.69</v>
      </c>
      <c r="DG54" s="84">
        <f t="shared" si="9"/>
        <v>2995220.21</v>
      </c>
      <c r="DH54" s="89"/>
      <c r="DI54" s="89"/>
      <c r="DJ54" s="90">
        <v>106259.32</v>
      </c>
      <c r="DK54" s="89"/>
      <c r="DL54" s="89"/>
      <c r="DM54" s="90">
        <v>120756.15</v>
      </c>
      <c r="DN54" s="89"/>
      <c r="DO54" s="89"/>
      <c r="DP54" s="90">
        <v>125780.08</v>
      </c>
      <c r="DQ54" s="89"/>
      <c r="DR54" s="89"/>
      <c r="DS54" s="90">
        <v>124526.7</v>
      </c>
      <c r="DT54" s="89"/>
      <c r="DU54" s="89"/>
      <c r="DV54" s="90">
        <v>136759.55</v>
      </c>
      <c r="DW54" s="89"/>
      <c r="DX54" s="89"/>
      <c r="DY54" s="90">
        <v>127256.51</v>
      </c>
      <c r="DZ54" s="89"/>
      <c r="EA54" s="89"/>
      <c r="EB54" s="90">
        <v>124088.31</v>
      </c>
      <c r="EC54" s="89"/>
      <c r="ED54" s="89"/>
      <c r="EE54" s="90">
        <v>131198.52</v>
      </c>
      <c r="EF54" s="89"/>
      <c r="EG54" s="89"/>
      <c r="EH54" s="90">
        <v>126435.74</v>
      </c>
      <c r="EI54" s="89"/>
      <c r="EJ54" s="89"/>
      <c r="EK54" s="90">
        <v>124157.81</v>
      </c>
      <c r="EL54" s="89"/>
      <c r="EM54" s="89"/>
      <c r="EN54" s="90">
        <v>118272.58</v>
      </c>
      <c r="EO54" s="89"/>
      <c r="EP54" s="89"/>
      <c r="EQ54" s="90">
        <v>128340.12</v>
      </c>
      <c r="ER54" s="85">
        <f t="shared" si="15"/>
        <v>1493831.3900000001</v>
      </c>
      <c r="ES54" s="85">
        <f t="shared" si="16"/>
        <v>4489051.6</v>
      </c>
      <c r="ET54" s="89"/>
      <c r="EU54" s="89"/>
      <c r="EV54" s="90">
        <v>126292.35</v>
      </c>
      <c r="EW54" s="89"/>
      <c r="EX54" s="89"/>
      <c r="EY54" s="90">
        <v>127379.76</v>
      </c>
      <c r="EZ54" s="89"/>
      <c r="FA54" s="89"/>
      <c r="FB54" s="90">
        <v>126247.68</v>
      </c>
      <c r="FC54" s="89"/>
      <c r="FD54" s="89"/>
      <c r="FE54" s="90">
        <v>130654.26</v>
      </c>
      <c r="FF54" s="89"/>
      <c r="FG54" s="89"/>
      <c r="FH54" s="90">
        <v>126997.79</v>
      </c>
      <c r="FI54" s="89"/>
      <c r="FJ54" s="89"/>
      <c r="FK54" s="90">
        <v>126524.48</v>
      </c>
      <c r="FL54" s="89"/>
      <c r="FM54" s="89"/>
      <c r="FN54" s="90">
        <v>126564.21</v>
      </c>
      <c r="FO54" s="89"/>
      <c r="FP54" s="89"/>
      <c r="FQ54" s="90">
        <v>128515.35</v>
      </c>
      <c r="FR54" s="89"/>
      <c r="FS54" s="89"/>
      <c r="FT54" s="91">
        <v>125887.66</v>
      </c>
      <c r="FU54" s="87"/>
      <c r="FV54" s="87"/>
      <c r="FW54" s="90">
        <v>124603.56</v>
      </c>
      <c r="FX54" s="87"/>
      <c r="FY54" s="87"/>
      <c r="FZ54" s="90">
        <v>124945.51</v>
      </c>
      <c r="GA54" s="87"/>
      <c r="GB54" s="87"/>
      <c r="GC54" s="90">
        <v>128629.86</v>
      </c>
      <c r="GD54" s="90">
        <f t="shared" si="17"/>
        <v>1523242.47</v>
      </c>
    </row>
    <row r="55" spans="1:186" s="88" customFormat="1" ht="15.75">
      <c r="A55" s="100" t="s">
        <v>787</v>
      </c>
      <c r="B55" s="77"/>
      <c r="C55" s="78"/>
      <c r="D55" s="78"/>
      <c r="E55" s="78"/>
      <c r="F55" s="78"/>
      <c r="G55" s="78"/>
      <c r="H55" s="78"/>
      <c r="I55" s="78"/>
      <c r="J55" s="79"/>
      <c r="K55" s="78"/>
      <c r="L55" s="78"/>
      <c r="M55" s="78"/>
      <c r="N55" s="79"/>
      <c r="O55" s="78"/>
      <c r="P55" s="78"/>
      <c r="Q55" s="78"/>
      <c r="R55" s="79"/>
      <c r="S55" s="80"/>
      <c r="T55" s="80"/>
      <c r="U55" s="80"/>
      <c r="V55" s="80"/>
      <c r="W55" s="80"/>
      <c r="X55" s="89"/>
      <c r="Y55" s="89"/>
      <c r="Z55" s="89"/>
      <c r="AA55" s="89"/>
      <c r="AB55" s="89"/>
      <c r="AC55" s="89"/>
      <c r="AD55" s="89"/>
      <c r="AE55" s="89"/>
      <c r="AF55" s="82"/>
      <c r="AG55" s="89"/>
      <c r="AH55" s="89"/>
      <c r="AI55" s="89"/>
      <c r="AJ55" s="89"/>
      <c r="AK55" s="89"/>
      <c r="AL55" s="89"/>
      <c r="AM55" s="89"/>
      <c r="AN55" s="89"/>
      <c r="AO55" s="82"/>
      <c r="AP55" s="89"/>
      <c r="AQ55" s="89"/>
      <c r="AR55" s="82"/>
      <c r="AS55" s="89"/>
      <c r="AT55" s="89"/>
      <c r="AU55" s="82"/>
      <c r="AV55" s="89"/>
      <c r="AW55" s="89"/>
      <c r="AX55" s="82"/>
      <c r="AY55" s="89"/>
      <c r="AZ55" s="89"/>
      <c r="BA55" s="90"/>
      <c r="BB55" s="89"/>
      <c r="BC55" s="89"/>
      <c r="BD55" s="90"/>
      <c r="BE55" s="89"/>
      <c r="BF55" s="89"/>
      <c r="BG55" s="90"/>
      <c r="BH55" s="89"/>
      <c r="BI55" s="89"/>
      <c r="BJ55" s="90"/>
      <c r="BK55" s="89"/>
      <c r="BL55" s="89"/>
      <c r="BM55" s="90"/>
      <c r="BN55" s="89"/>
      <c r="BO55" s="89"/>
      <c r="BP55" s="90"/>
      <c r="BQ55" s="89"/>
      <c r="BR55" s="89"/>
      <c r="BS55" s="90"/>
      <c r="BT55" s="82"/>
      <c r="BU55" s="82"/>
      <c r="BV55" s="89"/>
      <c r="BW55" s="89"/>
      <c r="BX55" s="90"/>
      <c r="BY55" s="89"/>
      <c r="BZ55" s="89"/>
      <c r="CA55" s="90"/>
      <c r="CB55" s="89"/>
      <c r="CC55" s="89"/>
      <c r="CD55" s="90"/>
      <c r="CE55" s="89"/>
      <c r="CF55" s="89"/>
      <c r="CG55" s="90"/>
      <c r="CH55" s="89"/>
      <c r="CI55" s="89"/>
      <c r="CJ55" s="90"/>
      <c r="CK55" s="89"/>
      <c r="CL55" s="89"/>
      <c r="CM55" s="90"/>
      <c r="CN55" s="89"/>
      <c r="CO55" s="89"/>
      <c r="CP55" s="90"/>
      <c r="CQ55" s="89"/>
      <c r="CR55" s="89"/>
      <c r="CS55" s="90"/>
      <c r="CT55" s="89"/>
      <c r="CU55" s="89"/>
      <c r="CV55" s="90"/>
      <c r="CW55" s="89"/>
      <c r="CX55" s="89"/>
      <c r="CY55" s="90"/>
      <c r="CZ55" s="89"/>
      <c r="DA55" s="89"/>
      <c r="DB55" s="90"/>
      <c r="DC55" s="89"/>
      <c r="DD55" s="89"/>
      <c r="DE55" s="90"/>
      <c r="DF55" s="83"/>
      <c r="DG55" s="84"/>
      <c r="DH55" s="89"/>
      <c r="DI55" s="89"/>
      <c r="DJ55" s="90"/>
      <c r="DK55" s="89"/>
      <c r="DL55" s="89"/>
      <c r="DM55" s="90"/>
      <c r="DN55" s="89"/>
      <c r="DO55" s="89"/>
      <c r="DP55" s="90"/>
      <c r="DQ55" s="89"/>
      <c r="DR55" s="89"/>
      <c r="DS55" s="90"/>
      <c r="DT55" s="89"/>
      <c r="DU55" s="89"/>
      <c r="DV55" s="90"/>
      <c r="DW55" s="89"/>
      <c r="DX55" s="89"/>
      <c r="DY55" s="90"/>
      <c r="DZ55" s="89"/>
      <c r="EA55" s="89"/>
      <c r="EB55" s="90"/>
      <c r="EC55" s="89"/>
      <c r="ED55" s="89"/>
      <c r="EE55" s="90"/>
      <c r="EF55" s="89"/>
      <c r="EG55" s="89"/>
      <c r="EH55" s="90"/>
      <c r="EI55" s="89"/>
      <c r="EJ55" s="89"/>
      <c r="EK55" s="90"/>
      <c r="EL55" s="89"/>
      <c r="EM55" s="89"/>
      <c r="EN55" s="90"/>
      <c r="EO55" s="89"/>
      <c r="EP55" s="89"/>
      <c r="EQ55" s="90"/>
      <c r="ER55" s="85"/>
      <c r="ES55" s="85"/>
      <c r="ET55" s="89"/>
      <c r="EU55" s="89"/>
      <c r="EV55" s="82">
        <f>EV51</f>
        <v>857.08</v>
      </c>
      <c r="EW55" s="89"/>
      <c r="EX55" s="89"/>
      <c r="EY55" s="82">
        <f>EY51</f>
        <v>857.08</v>
      </c>
      <c r="EZ55" s="89"/>
      <c r="FA55" s="89"/>
      <c r="FB55" s="82">
        <f>FB51</f>
        <v>857.08</v>
      </c>
      <c r="FC55" s="89"/>
      <c r="FD55" s="89"/>
      <c r="FE55" s="82">
        <f>FE51</f>
        <v>857.08</v>
      </c>
      <c r="FF55" s="89"/>
      <c r="FG55" s="89"/>
      <c r="FH55" s="82">
        <f>FH51</f>
        <v>857.08</v>
      </c>
      <c r="FI55" s="89"/>
      <c r="FJ55" s="89"/>
      <c r="FK55" s="82">
        <f>FK51</f>
        <v>857.08</v>
      </c>
      <c r="FL55" s="89"/>
      <c r="FM55" s="89"/>
      <c r="FN55" s="82">
        <f>FN51</f>
        <v>857.08</v>
      </c>
      <c r="FO55" s="89"/>
      <c r="FP55" s="89"/>
      <c r="FQ55" s="82">
        <f>FQ51</f>
        <v>857.08</v>
      </c>
      <c r="FR55" s="89"/>
      <c r="FS55" s="89"/>
      <c r="FT55" s="82">
        <f>FT51</f>
        <v>857.08</v>
      </c>
      <c r="FU55" s="87"/>
      <c r="FV55" s="87"/>
      <c r="FW55" s="82">
        <f>FW51</f>
        <v>857.08</v>
      </c>
      <c r="FX55" s="87"/>
      <c r="FY55" s="87"/>
      <c r="FZ55" s="82">
        <f>FZ51</f>
        <v>857.08</v>
      </c>
      <c r="GA55" s="87"/>
      <c r="GB55" s="87"/>
      <c r="GC55" s="82">
        <f>GC51</f>
        <v>857.08</v>
      </c>
      <c r="GD55" s="90">
        <f t="shared" si="17"/>
        <v>10284.960000000001</v>
      </c>
    </row>
    <row r="56" spans="1:186" s="88" customFormat="1" ht="15.75">
      <c r="A56" s="100" t="s">
        <v>788</v>
      </c>
      <c r="B56" s="77"/>
      <c r="C56" s="78"/>
      <c r="D56" s="78"/>
      <c r="E56" s="78"/>
      <c r="F56" s="78"/>
      <c r="G56" s="78"/>
      <c r="H56" s="78"/>
      <c r="I56" s="78"/>
      <c r="J56" s="79"/>
      <c r="K56" s="78"/>
      <c r="L56" s="78"/>
      <c r="M56" s="78"/>
      <c r="N56" s="79"/>
      <c r="O56" s="78"/>
      <c r="P56" s="78"/>
      <c r="Q56" s="78"/>
      <c r="R56" s="79"/>
      <c r="S56" s="80"/>
      <c r="T56" s="80"/>
      <c r="U56" s="80"/>
      <c r="V56" s="80"/>
      <c r="W56" s="80"/>
      <c r="X56" s="89"/>
      <c r="Y56" s="89"/>
      <c r="Z56" s="89"/>
      <c r="AA56" s="89"/>
      <c r="AB56" s="89"/>
      <c r="AC56" s="89"/>
      <c r="AD56" s="89"/>
      <c r="AE56" s="89"/>
      <c r="AF56" s="82"/>
      <c r="AG56" s="89"/>
      <c r="AH56" s="89"/>
      <c r="AI56" s="89"/>
      <c r="AJ56" s="89"/>
      <c r="AK56" s="89"/>
      <c r="AL56" s="89"/>
      <c r="AM56" s="89"/>
      <c r="AN56" s="89"/>
      <c r="AO56" s="82"/>
      <c r="AP56" s="89"/>
      <c r="AQ56" s="89"/>
      <c r="AR56" s="82"/>
      <c r="AS56" s="89"/>
      <c r="AT56" s="89"/>
      <c r="AU56" s="82"/>
      <c r="AV56" s="89"/>
      <c r="AW56" s="89"/>
      <c r="AX56" s="82"/>
      <c r="AY56" s="89"/>
      <c r="AZ56" s="89"/>
      <c r="BA56" s="90"/>
      <c r="BB56" s="89"/>
      <c r="BC56" s="89"/>
      <c r="BD56" s="90"/>
      <c r="BE56" s="89"/>
      <c r="BF56" s="89"/>
      <c r="BG56" s="90"/>
      <c r="BH56" s="89"/>
      <c r="BI56" s="89"/>
      <c r="BJ56" s="90"/>
      <c r="BK56" s="89"/>
      <c r="BL56" s="89"/>
      <c r="BM56" s="90"/>
      <c r="BN56" s="89"/>
      <c r="BO56" s="89"/>
      <c r="BP56" s="90"/>
      <c r="BQ56" s="89"/>
      <c r="BR56" s="89"/>
      <c r="BS56" s="90"/>
      <c r="BT56" s="82"/>
      <c r="BU56" s="82"/>
      <c r="BV56" s="89"/>
      <c r="BW56" s="89"/>
      <c r="BX56" s="90"/>
      <c r="BY56" s="89"/>
      <c r="BZ56" s="89"/>
      <c r="CA56" s="90"/>
      <c r="CB56" s="89"/>
      <c r="CC56" s="89"/>
      <c r="CD56" s="90"/>
      <c r="CE56" s="89"/>
      <c r="CF56" s="89"/>
      <c r="CG56" s="90"/>
      <c r="CH56" s="89"/>
      <c r="CI56" s="89"/>
      <c r="CJ56" s="90"/>
      <c r="CK56" s="89"/>
      <c r="CL56" s="89"/>
      <c r="CM56" s="90"/>
      <c r="CN56" s="89"/>
      <c r="CO56" s="89"/>
      <c r="CP56" s="90"/>
      <c r="CQ56" s="89"/>
      <c r="CR56" s="89"/>
      <c r="CS56" s="90"/>
      <c r="CT56" s="89"/>
      <c r="CU56" s="89"/>
      <c r="CV56" s="90"/>
      <c r="CW56" s="89"/>
      <c r="CX56" s="89"/>
      <c r="CY56" s="90"/>
      <c r="CZ56" s="89"/>
      <c r="DA56" s="89"/>
      <c r="DB56" s="90"/>
      <c r="DC56" s="89"/>
      <c r="DD56" s="89"/>
      <c r="DE56" s="90"/>
      <c r="DF56" s="83"/>
      <c r="DG56" s="84"/>
      <c r="DH56" s="89"/>
      <c r="DI56" s="89"/>
      <c r="DJ56" s="90"/>
      <c r="DK56" s="89"/>
      <c r="DL56" s="89"/>
      <c r="DM56" s="90"/>
      <c r="DN56" s="89"/>
      <c r="DO56" s="89"/>
      <c r="DP56" s="90"/>
      <c r="DQ56" s="89"/>
      <c r="DR56" s="89"/>
      <c r="DS56" s="90"/>
      <c r="DT56" s="89"/>
      <c r="DU56" s="89"/>
      <c r="DV56" s="90"/>
      <c r="DW56" s="89"/>
      <c r="DX56" s="89"/>
      <c r="DY56" s="90"/>
      <c r="DZ56" s="89"/>
      <c r="EA56" s="89"/>
      <c r="EB56" s="90"/>
      <c r="EC56" s="89"/>
      <c r="ED56" s="89"/>
      <c r="EE56" s="90"/>
      <c r="EF56" s="89"/>
      <c r="EG56" s="89"/>
      <c r="EH56" s="90"/>
      <c r="EI56" s="89"/>
      <c r="EJ56" s="89"/>
      <c r="EK56" s="90"/>
      <c r="EL56" s="89"/>
      <c r="EM56" s="89"/>
      <c r="EN56" s="90"/>
      <c r="EO56" s="89"/>
      <c r="EP56" s="89"/>
      <c r="EQ56" s="90"/>
      <c r="ER56" s="85"/>
      <c r="ES56" s="85"/>
      <c r="ET56" s="89"/>
      <c r="EU56" s="89"/>
      <c r="EV56" s="90">
        <v>203.2</v>
      </c>
      <c r="EW56" s="89"/>
      <c r="EX56" s="89"/>
      <c r="EY56" s="90">
        <v>203.2</v>
      </c>
      <c r="EZ56" s="89"/>
      <c r="FA56" s="89"/>
      <c r="FB56" s="90">
        <v>203.2</v>
      </c>
      <c r="FC56" s="89"/>
      <c r="FD56" s="89"/>
      <c r="FE56" s="90">
        <v>203.2</v>
      </c>
      <c r="FF56" s="89"/>
      <c r="FG56" s="89"/>
      <c r="FH56" s="90">
        <v>203.2</v>
      </c>
      <c r="FI56" s="89"/>
      <c r="FJ56" s="89"/>
      <c r="FK56" s="90">
        <v>203.2</v>
      </c>
      <c r="FL56" s="89"/>
      <c r="FM56" s="89"/>
      <c r="FN56" s="90">
        <v>203.2</v>
      </c>
      <c r="FO56" s="89"/>
      <c r="FP56" s="89"/>
      <c r="FQ56" s="90">
        <v>203.2</v>
      </c>
      <c r="FR56" s="89"/>
      <c r="FS56" s="89"/>
      <c r="FT56" s="90">
        <v>203.2</v>
      </c>
      <c r="FU56" s="87"/>
      <c r="FV56" s="87"/>
      <c r="FW56" s="90">
        <v>203.2</v>
      </c>
      <c r="FX56" s="87"/>
      <c r="FY56" s="87"/>
      <c r="FZ56" s="90">
        <v>203.2</v>
      </c>
      <c r="GA56" s="87"/>
      <c r="GB56" s="87"/>
      <c r="GC56" s="90">
        <v>203.2</v>
      </c>
      <c r="GD56" s="90">
        <v>2438.36</v>
      </c>
    </row>
    <row r="57" spans="1:186" s="3" customFormat="1" ht="18" customHeight="1">
      <c r="A57" s="101" t="s">
        <v>64</v>
      </c>
      <c r="B57" s="16">
        <v>66551.24</v>
      </c>
      <c r="C57" s="29">
        <f>C50-C54</f>
        <v>8691.740000000005</v>
      </c>
      <c r="D57" s="29"/>
      <c r="E57" s="29">
        <f aca="true" t="shared" si="18" ref="E57:Q57">E50-E54</f>
        <v>65.67999999999302</v>
      </c>
      <c r="F57" s="29"/>
      <c r="G57" s="29">
        <f t="shared" si="18"/>
        <v>1155.300000000003</v>
      </c>
      <c r="H57" s="29"/>
      <c r="I57" s="29">
        <f t="shared" si="18"/>
        <v>2808.1699999999983</v>
      </c>
      <c r="J57" s="29"/>
      <c r="K57" s="29">
        <f t="shared" si="18"/>
        <v>-702.8600000000006</v>
      </c>
      <c r="L57" s="29"/>
      <c r="M57" s="29">
        <f t="shared" si="18"/>
        <v>335.3500000000058</v>
      </c>
      <c r="N57" s="29"/>
      <c r="O57" s="29">
        <f t="shared" si="18"/>
        <v>1713.4300000000076</v>
      </c>
      <c r="P57" s="29"/>
      <c r="Q57" s="29">
        <f t="shared" si="18"/>
        <v>-861.1599999999889</v>
      </c>
      <c r="R57" s="29">
        <v>79756.89</v>
      </c>
      <c r="S57" s="18">
        <f>C57+E57+G57+I57+K57+M57+O57+Q57</f>
        <v>13205.650000000023</v>
      </c>
      <c r="T57" s="17"/>
      <c r="U57" s="17"/>
      <c r="V57" s="17">
        <f>V50-V54</f>
        <v>-4897.080000000002</v>
      </c>
      <c r="W57" s="17">
        <f aca="true" t="shared" si="19" ref="W57:AL57">W50-W54</f>
        <v>0</v>
      </c>
      <c r="X57" s="26">
        <f t="shared" si="19"/>
        <v>0</v>
      </c>
      <c r="Y57" s="26">
        <f t="shared" si="19"/>
        <v>24295.83</v>
      </c>
      <c r="Z57" s="26">
        <f t="shared" si="19"/>
        <v>0</v>
      </c>
      <c r="AA57" s="26">
        <f t="shared" si="19"/>
        <v>0</v>
      </c>
      <c r="AB57" s="26">
        <f t="shared" si="19"/>
        <v>351.58000000000175</v>
      </c>
      <c r="AC57" s="26">
        <f t="shared" si="19"/>
        <v>0</v>
      </c>
      <c r="AD57" s="26">
        <f t="shared" si="19"/>
        <v>0</v>
      </c>
      <c r="AE57" s="26">
        <f t="shared" si="19"/>
        <v>6937.100000000006</v>
      </c>
      <c r="AF57" s="39">
        <f t="shared" si="5"/>
        <v>39893.08000000003</v>
      </c>
      <c r="AG57" s="26">
        <f t="shared" si="19"/>
        <v>0</v>
      </c>
      <c r="AH57" s="26">
        <f t="shared" si="19"/>
        <v>0</v>
      </c>
      <c r="AI57" s="26">
        <f t="shared" si="19"/>
        <v>3596.470000000001</v>
      </c>
      <c r="AJ57" s="26">
        <f t="shared" si="19"/>
        <v>0</v>
      </c>
      <c r="AK57" s="26">
        <f t="shared" si="19"/>
        <v>0</v>
      </c>
      <c r="AL57" s="26">
        <f t="shared" si="19"/>
        <v>7619.699999999997</v>
      </c>
      <c r="AM57" s="50"/>
      <c r="AN57" s="50"/>
      <c r="AO57" s="39">
        <f>AO50-AO54</f>
        <v>-3086.2899999999936</v>
      </c>
      <c r="AP57" s="39">
        <f aca="true" t="shared" si="20" ref="AP57:AU57">AP50-AP54</f>
        <v>0</v>
      </c>
      <c r="AQ57" s="39">
        <f t="shared" si="20"/>
        <v>0</v>
      </c>
      <c r="AR57" s="39">
        <f t="shared" si="20"/>
        <v>2370.329999999987</v>
      </c>
      <c r="AS57" s="39">
        <f t="shared" si="20"/>
        <v>0</v>
      </c>
      <c r="AT57" s="39">
        <f t="shared" si="20"/>
        <v>0</v>
      </c>
      <c r="AU57" s="39">
        <f t="shared" si="20"/>
        <v>-5233.050000000003</v>
      </c>
      <c r="AV57" s="39"/>
      <c r="AW57" s="39"/>
      <c r="AX57" s="39">
        <f>AX50-AX54</f>
        <v>6854.059999999998</v>
      </c>
      <c r="AY57" s="39">
        <f aca="true" t="shared" si="21" ref="AY57:BD57">AY50-AY54</f>
        <v>0</v>
      </c>
      <c r="AZ57" s="39">
        <f t="shared" si="21"/>
        <v>0</v>
      </c>
      <c r="BA57" s="39">
        <f t="shared" si="21"/>
        <v>-6128.270000000004</v>
      </c>
      <c r="BB57" s="39">
        <f t="shared" si="21"/>
        <v>0</v>
      </c>
      <c r="BC57" s="39">
        <f t="shared" si="21"/>
        <v>0</v>
      </c>
      <c r="BD57" s="39">
        <f t="shared" si="21"/>
        <v>11872.689999999995</v>
      </c>
      <c r="BE57" s="39">
        <f aca="true" t="shared" si="22" ref="BE57:BM57">BE50-BE54</f>
        <v>0</v>
      </c>
      <c r="BF57" s="39">
        <f t="shared" si="22"/>
        <v>0</v>
      </c>
      <c r="BG57" s="39">
        <f t="shared" si="22"/>
        <v>4239.940000000002</v>
      </c>
      <c r="BH57" s="39">
        <f t="shared" si="22"/>
        <v>0</v>
      </c>
      <c r="BI57" s="39">
        <f t="shared" si="22"/>
        <v>0</v>
      </c>
      <c r="BJ57" s="39">
        <f t="shared" si="22"/>
        <v>-587.5899999999965</v>
      </c>
      <c r="BK57" s="39">
        <f t="shared" si="22"/>
        <v>0</v>
      </c>
      <c r="BL57" s="39">
        <f t="shared" si="22"/>
        <v>0</v>
      </c>
      <c r="BM57" s="39">
        <f t="shared" si="22"/>
        <v>-1053.7900000000081</v>
      </c>
      <c r="BN57" s="39">
        <f>BN50-BN54</f>
        <v>0</v>
      </c>
      <c r="BO57" s="39">
        <f>BO50-BO54</f>
        <v>0</v>
      </c>
      <c r="BP57" s="39">
        <f>BP50-BP54</f>
        <v>2668.8699999999953</v>
      </c>
      <c r="BQ57" s="39"/>
      <c r="BR57" s="39"/>
      <c r="BS57" s="39"/>
      <c r="BT57" s="39">
        <f t="shared" si="6"/>
        <v>23133.06999999997</v>
      </c>
      <c r="BU57" s="39">
        <f t="shared" si="7"/>
        <v>63026.15</v>
      </c>
      <c r="BV57" s="39"/>
      <c r="BW57" s="39"/>
      <c r="BX57" s="39">
        <f>BX50-BX54</f>
        <v>31054.08</v>
      </c>
      <c r="BY57" s="39"/>
      <c r="BZ57" s="39"/>
      <c r="CA57" s="39">
        <f>CA50-CA54</f>
        <v>2211.8699999999953</v>
      </c>
      <c r="CB57" s="39"/>
      <c r="CC57" s="39"/>
      <c r="CD57" s="39">
        <f>CD50-CD54</f>
        <v>4595.0899999999965</v>
      </c>
      <c r="CE57" s="39"/>
      <c r="CF57" s="39"/>
      <c r="CG57" s="39">
        <f>CG50-CG54</f>
        <v>-803.679999999993</v>
      </c>
      <c r="CH57" s="39"/>
      <c r="CI57" s="39"/>
      <c r="CJ57" s="39">
        <f>CJ50-CJ54</f>
        <v>-6297.039999999994</v>
      </c>
      <c r="CK57" s="39"/>
      <c r="CL57" s="39"/>
      <c r="CM57" s="39">
        <f>CM50-CM54</f>
        <v>5821.630000000005</v>
      </c>
      <c r="CN57" s="39"/>
      <c r="CO57" s="39"/>
      <c r="CP57" s="39">
        <f>CP50-CP54</f>
        <v>-18572.58</v>
      </c>
      <c r="CQ57" s="39"/>
      <c r="CR57" s="39"/>
      <c r="CS57" s="39">
        <f>CS50-CS54</f>
        <v>530.6499999999942</v>
      </c>
      <c r="CT57" s="39"/>
      <c r="CU57" s="39"/>
      <c r="CV57" s="39">
        <f>CV50-CV54</f>
        <v>2880.550000000003</v>
      </c>
      <c r="CW57" s="39"/>
      <c r="CX57" s="39"/>
      <c r="CY57" s="39">
        <f>CY50-CY54</f>
        <v>1013.2899999999936</v>
      </c>
      <c r="CZ57" s="39"/>
      <c r="DA57" s="39"/>
      <c r="DB57" s="39">
        <f>DB50-DB54</f>
        <v>2631.1300000000047</v>
      </c>
      <c r="DC57" s="39"/>
      <c r="DD57" s="39"/>
      <c r="DE57" s="39">
        <f>DE50-DE54</f>
        <v>5677.639999999999</v>
      </c>
      <c r="DF57" s="10">
        <f t="shared" si="8"/>
        <v>30742.630000000005</v>
      </c>
      <c r="DG57" s="43">
        <f t="shared" si="9"/>
        <v>93768.78</v>
      </c>
      <c r="DH57" s="39"/>
      <c r="DI57" s="39"/>
      <c r="DJ57" s="39">
        <f>DJ50-DJ54</f>
        <v>19387.51999999999</v>
      </c>
      <c r="DK57" s="39"/>
      <c r="DL57" s="39"/>
      <c r="DM57" s="39">
        <f>DM50-DM54</f>
        <v>4890.690000000002</v>
      </c>
      <c r="DN57" s="39"/>
      <c r="DO57" s="39"/>
      <c r="DP57" s="39">
        <f>DP50-DP54</f>
        <v>-133.24000000000524</v>
      </c>
      <c r="DQ57" s="39"/>
      <c r="DR57" s="39"/>
      <c r="DS57" s="39">
        <f>DS50-DS54</f>
        <v>1120.1399999999994</v>
      </c>
      <c r="DT57" s="39"/>
      <c r="DU57" s="39"/>
      <c r="DV57" s="39">
        <f>DV50-DV54</f>
        <v>-11112.709999999992</v>
      </c>
      <c r="DW57" s="39"/>
      <c r="DX57" s="39"/>
      <c r="DY57" s="39">
        <f>DY50-DY54</f>
        <v>-1609.6699999999983</v>
      </c>
      <c r="DZ57" s="39"/>
      <c r="EA57" s="39"/>
      <c r="EB57" s="39">
        <f>EB50-EB54</f>
        <v>1558.5299999999988</v>
      </c>
      <c r="EC57" s="39"/>
      <c r="ED57" s="39"/>
      <c r="EE57" s="39">
        <f>EE50-EE54</f>
        <v>-5551.679999999993</v>
      </c>
      <c r="EF57" s="39"/>
      <c r="EG57" s="39"/>
      <c r="EH57" s="39">
        <f>EH50-EH54</f>
        <v>-788.9000000000087</v>
      </c>
      <c r="EI57" s="39"/>
      <c r="EJ57" s="39"/>
      <c r="EK57" s="39">
        <f>EK50-EK54</f>
        <v>1489.0299999999988</v>
      </c>
      <c r="EL57" s="39"/>
      <c r="EM57" s="39"/>
      <c r="EN57" s="39">
        <f>EN50-EN54</f>
        <v>7374.259999999995</v>
      </c>
      <c r="EO57" s="39"/>
      <c r="EP57" s="39"/>
      <c r="EQ57" s="39">
        <f>EQ50-EQ54</f>
        <v>-2693.279999999999</v>
      </c>
      <c r="ER57" s="46">
        <f t="shared" si="15"/>
        <v>13930.689999999988</v>
      </c>
      <c r="ES57" s="46">
        <f t="shared" si="16"/>
        <v>107699.46999999999</v>
      </c>
      <c r="ET57" s="39"/>
      <c r="EU57" s="39"/>
      <c r="EV57" s="39">
        <f>EV49-EV53</f>
        <v>-615.820000000007</v>
      </c>
      <c r="EW57" s="39"/>
      <c r="EX57" s="39"/>
      <c r="EY57" s="39">
        <f>EY49-EY53</f>
        <v>-1703.229999999996</v>
      </c>
      <c r="EZ57" s="39"/>
      <c r="FA57" s="39"/>
      <c r="FB57" s="39">
        <f>FB49-FB53</f>
        <v>5082.790000000008</v>
      </c>
      <c r="FC57" s="39"/>
      <c r="FD57" s="39"/>
      <c r="FE57" s="39">
        <f>FE49-FE53</f>
        <v>-3093.970000000001</v>
      </c>
      <c r="FF57" s="39"/>
      <c r="FG57" s="39"/>
      <c r="FH57" s="39">
        <f>FH49-FH53</f>
        <v>562.5000000000146</v>
      </c>
      <c r="FI57" s="39"/>
      <c r="FJ57" s="39"/>
      <c r="FK57" s="39">
        <f>FK49-FK53</f>
        <v>1035.8100000000122</v>
      </c>
      <c r="FL57" s="39"/>
      <c r="FM57" s="39"/>
      <c r="FN57" s="39">
        <f>FN49-FN53</f>
        <v>996.0800000000017</v>
      </c>
      <c r="FO57" s="39"/>
      <c r="FP57" s="39"/>
      <c r="FQ57" s="39">
        <f>FQ49-FQ53</f>
        <v>-955.0599999999977</v>
      </c>
      <c r="FR57" s="39"/>
      <c r="FS57" s="39"/>
      <c r="FT57" s="39">
        <f>FT49-FT53</f>
        <v>1672.6300000000047</v>
      </c>
      <c r="FU57" s="71"/>
      <c r="FV57" s="71"/>
      <c r="FW57" s="39">
        <f>FW49-FW53</f>
        <v>2956.7300000000105</v>
      </c>
      <c r="FX57" s="71"/>
      <c r="FY57" s="71"/>
      <c r="FZ57" s="39">
        <f>FZ49-FZ53</f>
        <v>2606.6500000000087</v>
      </c>
      <c r="GA57" s="71"/>
      <c r="GB57" s="71"/>
      <c r="GC57" s="39">
        <f>GC49-GC53</f>
        <v>-1077.699999999997</v>
      </c>
      <c r="GD57" s="27">
        <f>SUM(EV57:GC57)</f>
        <v>7467.410000000062</v>
      </c>
    </row>
    <row r="58" spans="1:186" s="4" customFormat="1" ht="24" hidden="1">
      <c r="A58" s="102" t="s">
        <v>65</v>
      </c>
      <c r="B58" s="19"/>
      <c r="C58" s="47"/>
      <c r="D58" s="47"/>
      <c r="E58" s="47"/>
      <c r="F58" s="47"/>
      <c r="G58" s="47"/>
      <c r="H58" s="47"/>
      <c r="I58" s="47"/>
      <c r="J58" s="48"/>
      <c r="K58" s="47"/>
      <c r="L58" s="47"/>
      <c r="M58" s="47"/>
      <c r="N58" s="48"/>
      <c r="O58" s="47"/>
      <c r="P58" s="47"/>
      <c r="Q58" s="47"/>
      <c r="R58" s="48"/>
      <c r="S58" s="47">
        <v>13205.65</v>
      </c>
      <c r="T58" s="18"/>
      <c r="U58" s="18"/>
      <c r="V58" s="18"/>
      <c r="W58" s="18"/>
      <c r="X58" s="49"/>
      <c r="Y58" s="49"/>
      <c r="Z58" s="49"/>
      <c r="AA58" s="49"/>
      <c r="AB58" s="49"/>
      <c r="AC58" s="49"/>
      <c r="AD58" s="49"/>
      <c r="AE58" s="49"/>
      <c r="AF58" s="39">
        <f t="shared" si="5"/>
        <v>13205.65</v>
      </c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39">
        <f t="shared" si="6"/>
        <v>0</v>
      </c>
      <c r="BU58" s="39">
        <f t="shared" si="7"/>
        <v>13205.65</v>
      </c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10">
        <f t="shared" si="8"/>
        <v>0</v>
      </c>
      <c r="DG58" s="43">
        <f t="shared" si="9"/>
        <v>13205.65</v>
      </c>
      <c r="DH58" s="49"/>
      <c r="DI58" s="49"/>
      <c r="DJ58" s="49"/>
      <c r="DK58" s="49"/>
      <c r="DL58" s="49"/>
      <c r="DM58" s="49"/>
      <c r="DN58" s="49"/>
      <c r="DO58" s="49"/>
      <c r="DP58" s="49"/>
      <c r="DQ58" s="49"/>
      <c r="DR58" s="49"/>
      <c r="DS58" s="49"/>
      <c r="DT58" s="49"/>
      <c r="DU58" s="49"/>
      <c r="DV58" s="49"/>
      <c r="DW58" s="49"/>
      <c r="DX58" s="49"/>
      <c r="DY58" s="49"/>
      <c r="DZ58" s="49"/>
      <c r="EA58" s="49"/>
      <c r="EB58" s="49"/>
      <c r="EC58" s="49"/>
      <c r="ED58" s="49"/>
      <c r="EE58" s="49"/>
      <c r="EF58" s="49"/>
      <c r="EG58" s="49"/>
      <c r="EH58" s="49"/>
      <c r="EI58" s="49"/>
      <c r="EJ58" s="49"/>
      <c r="EK58" s="49"/>
      <c r="EL58" s="49"/>
      <c r="EM58" s="49"/>
      <c r="EN58" s="49"/>
      <c r="EO58" s="49"/>
      <c r="EP58" s="49"/>
      <c r="EQ58" s="49"/>
      <c r="ER58" s="46">
        <f t="shared" si="15"/>
        <v>0</v>
      </c>
      <c r="ES58" s="46">
        <f t="shared" si="16"/>
        <v>13205.65</v>
      </c>
      <c r="ET58" s="49"/>
      <c r="EU58" s="49"/>
      <c r="EV58" s="49"/>
      <c r="EW58" s="49"/>
      <c r="EX58" s="49"/>
      <c r="EY58" s="49"/>
      <c r="EZ58" s="49"/>
      <c r="FA58" s="49"/>
      <c r="FB58" s="49"/>
      <c r="FC58" s="49"/>
      <c r="FD58" s="49"/>
      <c r="FE58" s="49"/>
      <c r="FF58" s="49"/>
      <c r="FG58" s="49"/>
      <c r="FH58" s="49"/>
      <c r="FI58" s="49"/>
      <c r="FJ58" s="49"/>
      <c r="FK58" s="49"/>
      <c r="FL58" s="49"/>
      <c r="FM58" s="49"/>
      <c r="FN58" s="49"/>
      <c r="FO58" s="49"/>
      <c r="FP58" s="49"/>
      <c r="FQ58" s="49"/>
      <c r="FR58" s="49"/>
      <c r="FS58" s="49"/>
      <c r="FT58" s="49"/>
      <c r="FU58" s="72"/>
      <c r="FV58" s="72"/>
      <c r="FW58" s="49"/>
      <c r="FX58" s="72"/>
      <c r="FY58" s="72"/>
      <c r="FZ58" s="49"/>
      <c r="GA58" s="72"/>
      <c r="GB58" s="72"/>
      <c r="GC58" s="49"/>
      <c r="GD58" s="27">
        <f t="shared" si="17"/>
        <v>0</v>
      </c>
    </row>
    <row r="59" spans="1:186" s="4" customFormat="1" ht="24">
      <c r="A59" s="102" t="s">
        <v>66</v>
      </c>
      <c r="B59" s="19"/>
      <c r="C59" s="47">
        <f>C54-C48</f>
        <v>11432.79</v>
      </c>
      <c r="D59" s="47"/>
      <c r="E59" s="47">
        <f aca="true" t="shared" si="23" ref="E59:Q59">E54-E48</f>
        <v>11372.530000000013</v>
      </c>
      <c r="F59" s="47">
        <f t="shared" si="23"/>
        <v>0</v>
      </c>
      <c r="G59" s="47">
        <f t="shared" si="23"/>
        <v>10846.080000000002</v>
      </c>
      <c r="H59" s="47">
        <f t="shared" si="23"/>
        <v>0</v>
      </c>
      <c r="I59" s="47">
        <f t="shared" si="23"/>
        <v>12532.470000000008</v>
      </c>
      <c r="J59" s="47">
        <f t="shared" si="23"/>
        <v>0</v>
      </c>
      <c r="K59" s="47">
        <f t="shared" si="23"/>
        <v>23672.479999999996</v>
      </c>
      <c r="L59" s="47">
        <f t="shared" si="23"/>
        <v>0</v>
      </c>
      <c r="M59" s="47">
        <f t="shared" si="23"/>
        <v>23068.639999999992</v>
      </c>
      <c r="N59" s="47">
        <f t="shared" si="23"/>
        <v>0</v>
      </c>
      <c r="O59" s="47">
        <f t="shared" si="23"/>
        <v>21723.65999999999</v>
      </c>
      <c r="P59" s="47">
        <f t="shared" si="23"/>
        <v>0</v>
      </c>
      <c r="Q59" s="47">
        <f t="shared" si="23"/>
        <v>-1062.4800000000105</v>
      </c>
      <c r="R59" s="47"/>
      <c r="S59" s="18">
        <f>C59+E59+G59+I59+K59+M59+O59+Q59</f>
        <v>113586.17</v>
      </c>
      <c r="T59" s="47"/>
      <c r="U59" s="47"/>
      <c r="V59" s="47">
        <f>V54-V48</f>
        <v>28676.350000000006</v>
      </c>
      <c r="W59" s="47">
        <f aca="true" t="shared" si="24" ref="W59:AL59">W54-W48</f>
        <v>0</v>
      </c>
      <c r="X59" s="51">
        <f t="shared" si="24"/>
        <v>0</v>
      </c>
      <c r="Y59" s="51">
        <f t="shared" si="24"/>
        <v>-20132.369999999995</v>
      </c>
      <c r="Z59" s="51">
        <f t="shared" si="24"/>
        <v>0</v>
      </c>
      <c r="AA59" s="51">
        <f t="shared" si="24"/>
        <v>0</v>
      </c>
      <c r="AB59" s="51">
        <f t="shared" si="24"/>
        <v>-20528.030000000013</v>
      </c>
      <c r="AC59" s="51">
        <f t="shared" si="24"/>
        <v>0</v>
      </c>
      <c r="AD59" s="51">
        <f t="shared" si="24"/>
        <v>0</v>
      </c>
      <c r="AE59" s="51">
        <f t="shared" si="24"/>
        <v>-104339.3325</v>
      </c>
      <c r="AF59" s="39">
        <f t="shared" si="5"/>
        <v>-2737.2125000000087</v>
      </c>
      <c r="AG59" s="51">
        <f t="shared" si="24"/>
        <v>0</v>
      </c>
      <c r="AH59" s="51">
        <f t="shared" si="24"/>
        <v>0</v>
      </c>
      <c r="AI59" s="51">
        <f t="shared" si="24"/>
        <v>-15429.628000000012</v>
      </c>
      <c r="AJ59" s="51">
        <f t="shared" si="24"/>
        <v>0</v>
      </c>
      <c r="AK59" s="51">
        <f t="shared" si="24"/>
        <v>0</v>
      </c>
      <c r="AL59" s="51">
        <f t="shared" si="24"/>
        <v>-2981.0900000000256</v>
      </c>
      <c r="AM59" s="51"/>
      <c r="AN59" s="51"/>
      <c r="AO59" s="51">
        <f>AO54-AO48</f>
        <v>7181.159999999974</v>
      </c>
      <c r="AP59" s="51">
        <f aca="true" t="shared" si="25" ref="AP59:AU59">AP54-AP48</f>
        <v>0</v>
      </c>
      <c r="AQ59" s="51">
        <f t="shared" si="25"/>
        <v>0</v>
      </c>
      <c r="AR59" s="51">
        <f t="shared" si="25"/>
        <v>11977.250000000015</v>
      </c>
      <c r="AS59" s="51">
        <f t="shared" si="25"/>
        <v>0</v>
      </c>
      <c r="AT59" s="51">
        <f t="shared" si="25"/>
        <v>0</v>
      </c>
      <c r="AU59" s="51">
        <f t="shared" si="25"/>
        <v>28016.79</v>
      </c>
      <c r="AV59" s="51"/>
      <c r="AW59" s="51"/>
      <c r="AX59" s="51">
        <f>AX54-AX48</f>
        <v>8781.919999999998</v>
      </c>
      <c r="AY59" s="51">
        <f aca="true" t="shared" si="26" ref="AY59:BD59">AY54-AY48</f>
        <v>0</v>
      </c>
      <c r="AZ59" s="51">
        <f t="shared" si="26"/>
        <v>0</v>
      </c>
      <c r="BA59" s="51">
        <f t="shared" si="26"/>
        <v>30786.230000000003</v>
      </c>
      <c r="BB59" s="51">
        <f t="shared" si="26"/>
        <v>0</v>
      </c>
      <c r="BC59" s="51">
        <f t="shared" si="26"/>
        <v>0</v>
      </c>
      <c r="BD59" s="51">
        <f t="shared" si="26"/>
        <v>10579.100000000006</v>
      </c>
      <c r="BE59" s="51">
        <f aca="true" t="shared" si="27" ref="BE59:BM59">BE54-BE48</f>
        <v>0</v>
      </c>
      <c r="BF59" s="51">
        <f t="shared" si="27"/>
        <v>0</v>
      </c>
      <c r="BG59" s="51">
        <f t="shared" si="27"/>
        <v>15532.400000000009</v>
      </c>
      <c r="BH59" s="51">
        <f t="shared" si="27"/>
        <v>0</v>
      </c>
      <c r="BI59" s="51">
        <f t="shared" si="27"/>
        <v>0</v>
      </c>
      <c r="BJ59" s="51">
        <f t="shared" si="27"/>
        <v>17610.96</v>
      </c>
      <c r="BK59" s="51">
        <f t="shared" si="27"/>
        <v>0</v>
      </c>
      <c r="BL59" s="51">
        <f t="shared" si="27"/>
        <v>0</v>
      </c>
      <c r="BM59" s="51">
        <f t="shared" si="27"/>
        <v>14777.210000000006</v>
      </c>
      <c r="BN59" s="51">
        <f>BN54-BN48</f>
        <v>0</v>
      </c>
      <c r="BO59" s="51">
        <f>BO54-BO48</f>
        <v>0</v>
      </c>
      <c r="BP59" s="51">
        <f>BP54-BP48</f>
        <v>3119.449999999968</v>
      </c>
      <c r="BQ59" s="51"/>
      <c r="BR59" s="51"/>
      <c r="BS59" s="51"/>
      <c r="BT59" s="39">
        <f t="shared" si="6"/>
        <v>129951.75199999993</v>
      </c>
      <c r="BU59" s="39">
        <f t="shared" si="7"/>
        <v>127214.53949999993</v>
      </c>
      <c r="BV59" s="51"/>
      <c r="BW59" s="51"/>
      <c r="BX59" s="51">
        <f>BX54-BX48</f>
        <v>-199678.30999999997</v>
      </c>
      <c r="BY59" s="51"/>
      <c r="BZ59" s="51"/>
      <c r="CA59" s="51">
        <f>CA54-CA48</f>
        <v>-118545.97999999997</v>
      </c>
      <c r="CB59" s="51"/>
      <c r="CC59" s="51"/>
      <c r="CD59" s="51">
        <f>CD54-CD48</f>
        <v>-67046.75999999997</v>
      </c>
      <c r="CE59" s="51"/>
      <c r="CF59" s="51"/>
      <c r="CG59" s="51">
        <f>CG54-CG48</f>
        <v>3784.529999999999</v>
      </c>
      <c r="CH59" s="51"/>
      <c r="CI59" s="51"/>
      <c r="CJ59" s="51">
        <f>CJ54-CJ48</f>
        <v>50729.42</v>
      </c>
      <c r="CK59" s="51"/>
      <c r="CL59" s="51"/>
      <c r="CM59" s="51">
        <f>CM54-CM48</f>
        <v>-10376.359999999986</v>
      </c>
      <c r="CN59" s="51"/>
      <c r="CO59" s="51"/>
      <c r="CP59" s="51">
        <f>CP54-CP48</f>
        <v>53625.78999999999</v>
      </c>
      <c r="CQ59" s="51"/>
      <c r="CR59" s="51"/>
      <c r="CS59" s="51">
        <f>CS54-CS48</f>
        <v>42566.91</v>
      </c>
      <c r="CT59" s="51"/>
      <c r="CU59" s="51"/>
      <c r="CV59" s="51">
        <f>CV54-CV48</f>
        <v>-441.74000000000524</v>
      </c>
      <c r="CW59" s="51"/>
      <c r="CX59" s="51"/>
      <c r="CY59" s="51">
        <f>CY54-CY48</f>
        <v>46324.29000000001</v>
      </c>
      <c r="CZ59" s="51"/>
      <c r="DA59" s="51"/>
      <c r="DB59" s="51">
        <f>DB54-DB48</f>
        <v>43464.13</v>
      </c>
      <c r="DC59" s="51"/>
      <c r="DD59" s="51"/>
      <c r="DE59" s="51">
        <f>DE54-DE48</f>
        <v>34750.74</v>
      </c>
      <c r="DF59" s="10">
        <f t="shared" si="8"/>
        <v>-120843.33999999992</v>
      </c>
      <c r="DG59" s="43">
        <f t="shared" si="9"/>
        <v>6371.199500000002</v>
      </c>
      <c r="DH59" s="51"/>
      <c r="DI59" s="51"/>
      <c r="DJ59" s="51">
        <f>DJ54-DJ48</f>
        <v>36354.46000000001</v>
      </c>
      <c r="DK59" s="51"/>
      <c r="DL59" s="51"/>
      <c r="DM59" s="51">
        <f>DM54-DM48</f>
        <v>12689.910000000018</v>
      </c>
      <c r="DN59" s="51"/>
      <c r="DO59" s="51"/>
      <c r="DP59" s="51">
        <f>DP54-DP48</f>
        <v>42145.04000000001</v>
      </c>
      <c r="DQ59" s="51"/>
      <c r="DR59" s="51"/>
      <c r="DS59" s="51">
        <f>DS54-DS48</f>
        <v>37869.91</v>
      </c>
      <c r="DT59" s="51"/>
      <c r="DU59" s="51"/>
      <c r="DV59" s="51">
        <f>DV54-DV48</f>
        <v>61307.33</v>
      </c>
      <c r="DW59" s="51"/>
      <c r="DX59" s="51"/>
      <c r="DY59" s="51">
        <f>DY54-DY48</f>
        <v>-266527.73999999993</v>
      </c>
      <c r="DZ59" s="51"/>
      <c r="EA59" s="51"/>
      <c r="EB59" s="51">
        <f>EB54-EB48</f>
        <v>52302.34000000001</v>
      </c>
      <c r="EC59" s="51"/>
      <c r="ED59" s="51"/>
      <c r="EE59" s="51">
        <f>EE54-EE48</f>
        <v>-16091.920000000013</v>
      </c>
      <c r="EF59" s="51"/>
      <c r="EG59" s="51"/>
      <c r="EH59" s="51">
        <f>EH54-EH48</f>
        <v>60797.01000000001</v>
      </c>
      <c r="EI59" s="51"/>
      <c r="EJ59" s="51"/>
      <c r="EK59" s="51">
        <f>EK54-EK48</f>
        <v>55111.380000000005</v>
      </c>
      <c r="EL59" s="51"/>
      <c r="EM59" s="51"/>
      <c r="EN59" s="51">
        <f>EN54-EN48</f>
        <v>52649.28</v>
      </c>
      <c r="EO59" s="51"/>
      <c r="EP59" s="51"/>
      <c r="EQ59" s="51">
        <f>EQ54-EQ48</f>
        <v>62072.72</v>
      </c>
      <c r="ER59" s="46">
        <f t="shared" si="15"/>
        <v>190679.72000000015</v>
      </c>
      <c r="ES59" s="46">
        <f t="shared" si="16"/>
        <v>197050.91950000013</v>
      </c>
      <c r="ET59" s="51"/>
      <c r="EU59" s="51"/>
      <c r="EV59" s="51">
        <f>EV53-EV48</f>
        <v>36918.38999999997</v>
      </c>
      <c r="EW59" s="51"/>
      <c r="EX59" s="51"/>
      <c r="EY59" s="51">
        <f>EY53-EY48</f>
        <v>59926.05999999997</v>
      </c>
      <c r="EZ59" s="51"/>
      <c r="FA59" s="51"/>
      <c r="FB59" s="51">
        <f>FB53-FB48</f>
        <v>-11840.010000000038</v>
      </c>
      <c r="FC59" s="51"/>
      <c r="FD59" s="51"/>
      <c r="FE59" s="51">
        <f>FE53-FE48</f>
        <v>54751.149999999965</v>
      </c>
      <c r="FF59" s="51"/>
      <c r="FG59" s="51"/>
      <c r="FH59" s="51">
        <f>FH53-FH48</f>
        <v>-339324.99</v>
      </c>
      <c r="FI59" s="51"/>
      <c r="FJ59" s="51"/>
      <c r="FK59" s="51">
        <f>FK53-FK48</f>
        <v>60528.93999999997</v>
      </c>
      <c r="FL59" s="51"/>
      <c r="FM59" s="51"/>
      <c r="FN59" s="51">
        <f>FN53-FN48</f>
        <v>60568.669999999984</v>
      </c>
      <c r="FO59" s="51"/>
      <c r="FP59" s="51"/>
      <c r="FQ59" s="51">
        <f>FQ53-FQ48</f>
        <v>59508.519999999975</v>
      </c>
      <c r="FR59" s="51"/>
      <c r="FS59" s="51"/>
      <c r="FT59" s="51">
        <f>FT53-FT48</f>
        <v>57419.16999999997</v>
      </c>
      <c r="FU59" s="72"/>
      <c r="FV59" s="72"/>
      <c r="FW59" s="51">
        <f>FW53-FW48</f>
        <v>41421.59999999999</v>
      </c>
      <c r="FX59" s="72"/>
      <c r="FY59" s="72"/>
      <c r="FZ59" s="51">
        <f>FZ53-FZ48</f>
        <v>-63037.980000000025</v>
      </c>
      <c r="GA59" s="72"/>
      <c r="GB59" s="72"/>
      <c r="GC59" s="51">
        <f>GC53-GC48</f>
        <v>52663.44</v>
      </c>
      <c r="GD59" s="27">
        <f>SUM(EV59:GC59)</f>
        <v>69502.95999999973</v>
      </c>
    </row>
    <row r="60" spans="1:186" s="5" customFormat="1" ht="15">
      <c r="A60" s="101"/>
      <c r="B60" s="16"/>
      <c r="C60" s="16"/>
      <c r="D60" s="16"/>
      <c r="E60" s="16"/>
      <c r="F60" s="16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47"/>
      <c r="U60" s="47"/>
      <c r="V60" s="47"/>
      <c r="W60" s="47"/>
      <c r="X60" s="51"/>
      <c r="Y60" s="51"/>
      <c r="Z60" s="51"/>
      <c r="AA60" s="51"/>
      <c r="AB60" s="51"/>
      <c r="AC60" s="51"/>
      <c r="AD60" s="51"/>
      <c r="AE60" s="51"/>
      <c r="AF60" s="39">
        <f t="shared" si="5"/>
        <v>0</v>
      </c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S60" s="51"/>
      <c r="BT60" s="39">
        <f t="shared" si="6"/>
        <v>0</v>
      </c>
      <c r="BU60" s="39">
        <f t="shared" si="7"/>
        <v>0</v>
      </c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10">
        <f t="shared" si="8"/>
        <v>0</v>
      </c>
      <c r="DG60" s="43">
        <f t="shared" si="9"/>
        <v>0</v>
      </c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  <c r="DY60" s="51"/>
      <c r="DZ60" s="51"/>
      <c r="EA60" s="51"/>
      <c r="EB60" s="51"/>
      <c r="EC60" s="51"/>
      <c r="ED60" s="51"/>
      <c r="EE60" s="51"/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P60" s="51"/>
      <c r="EQ60" s="51"/>
      <c r="ER60" s="46">
        <f t="shared" si="15"/>
        <v>0</v>
      </c>
      <c r="ES60" s="46">
        <f t="shared" si="16"/>
        <v>0</v>
      </c>
      <c r="ET60" s="51"/>
      <c r="EU60" s="51"/>
      <c r="EV60" s="51"/>
      <c r="EW60" s="51"/>
      <c r="EX60" s="51"/>
      <c r="EY60" s="51"/>
      <c r="EZ60" s="51"/>
      <c r="FA60" s="51"/>
      <c r="FB60" s="51"/>
      <c r="FC60" s="51"/>
      <c r="FD60" s="51"/>
      <c r="FE60" s="51"/>
      <c r="FF60" s="51"/>
      <c r="FG60" s="51"/>
      <c r="FH60" s="51"/>
      <c r="FI60" s="51"/>
      <c r="FJ60" s="51"/>
      <c r="FK60" s="51"/>
      <c r="FL60" s="51"/>
      <c r="FM60" s="51"/>
      <c r="FN60" s="51"/>
      <c r="FO60" s="51"/>
      <c r="FP60" s="51"/>
      <c r="FQ60" s="51"/>
      <c r="FR60" s="51"/>
      <c r="FS60" s="51"/>
      <c r="FT60" s="68"/>
      <c r="FU60" s="73"/>
      <c r="FV60" s="73"/>
      <c r="FW60" s="51"/>
      <c r="FX60" s="73"/>
      <c r="FY60" s="73"/>
      <c r="FZ60" s="51"/>
      <c r="GA60" s="73"/>
      <c r="GB60" s="73"/>
      <c r="GC60" s="51"/>
      <c r="GD60" s="27"/>
    </row>
    <row r="61" spans="1:186" s="5" customFormat="1" ht="15.75">
      <c r="A61" s="99" t="s">
        <v>67</v>
      </c>
      <c r="B61" s="16"/>
      <c r="C61" s="17">
        <v>6256.32</v>
      </c>
      <c r="D61" s="16"/>
      <c r="E61" s="17">
        <v>6208.44</v>
      </c>
      <c r="F61" s="16"/>
      <c r="G61" s="17">
        <v>6320.16</v>
      </c>
      <c r="H61" s="16"/>
      <c r="I61" s="17">
        <v>6336.12</v>
      </c>
      <c r="J61" s="16"/>
      <c r="K61" s="17">
        <v>6304.2</v>
      </c>
      <c r="L61" s="17"/>
      <c r="M61" s="17">
        <v>6240.36</v>
      </c>
      <c r="N61" s="17"/>
      <c r="O61" s="17">
        <v>6272.28</v>
      </c>
      <c r="P61" s="17"/>
      <c r="Q61" s="17">
        <v>6320.16</v>
      </c>
      <c r="R61" s="16"/>
      <c r="S61" s="18">
        <f>C61+E61+G61+I61+K61+M61+O61+Q61</f>
        <v>50258.03999999999</v>
      </c>
      <c r="T61" s="47"/>
      <c r="U61" s="47"/>
      <c r="V61" s="47">
        <v>11437.73</v>
      </c>
      <c r="W61" s="47"/>
      <c r="X61" s="51"/>
      <c r="Y61" s="51">
        <v>10011.41</v>
      </c>
      <c r="Z61" s="51"/>
      <c r="AA61" s="51"/>
      <c r="AB61" s="51">
        <v>9952.22</v>
      </c>
      <c r="AC61" s="51"/>
      <c r="AD61" s="51"/>
      <c r="AE61" s="51">
        <v>8945.65</v>
      </c>
      <c r="AF61" s="39">
        <f t="shared" si="5"/>
        <v>90605.04999999999</v>
      </c>
      <c r="AG61" s="51"/>
      <c r="AH61" s="51"/>
      <c r="AI61" s="51">
        <v>8375.74</v>
      </c>
      <c r="AJ61" s="51"/>
      <c r="AK61" s="51"/>
      <c r="AL61" s="51">
        <v>8430.71</v>
      </c>
      <c r="AM61" s="51"/>
      <c r="AN61" s="51"/>
      <c r="AO61" s="51">
        <v>8583.15</v>
      </c>
      <c r="AP61" s="51"/>
      <c r="AQ61" s="51"/>
      <c r="AR61" s="51">
        <v>8578</v>
      </c>
      <c r="AS61" s="51"/>
      <c r="AT61" s="51"/>
      <c r="AU61" s="51">
        <v>8521.68</v>
      </c>
      <c r="AV61" s="51"/>
      <c r="AW61" s="51"/>
      <c r="AX61" s="51">
        <v>8141.08</v>
      </c>
      <c r="AY61" s="51"/>
      <c r="AZ61" s="51"/>
      <c r="BA61" s="51">
        <v>8320.63</v>
      </c>
      <c r="BB61" s="51"/>
      <c r="BC61" s="51"/>
      <c r="BD61" s="51">
        <v>8443.06</v>
      </c>
      <c r="BE61" s="51"/>
      <c r="BF61" s="51"/>
      <c r="BG61" s="51">
        <v>8667.44</v>
      </c>
      <c r="BH61" s="51"/>
      <c r="BI61" s="51"/>
      <c r="BJ61" s="51">
        <v>8477.73</v>
      </c>
      <c r="BK61" s="51"/>
      <c r="BL61" s="51"/>
      <c r="BM61" s="51">
        <v>8739.48</v>
      </c>
      <c r="BN61" s="51"/>
      <c r="BO61" s="51"/>
      <c r="BP61" s="51">
        <v>8562.15</v>
      </c>
      <c r="BQ61" s="51"/>
      <c r="BR61" s="51"/>
      <c r="BS61" s="51"/>
      <c r="BT61" s="39">
        <f t="shared" si="6"/>
        <v>101840.84999999999</v>
      </c>
      <c r="BU61" s="39">
        <f t="shared" si="7"/>
        <v>192445.89999999997</v>
      </c>
      <c r="BV61" s="51"/>
      <c r="BW61" s="51"/>
      <c r="BX61" s="51">
        <v>9600.01</v>
      </c>
      <c r="BY61" s="51"/>
      <c r="BZ61" s="51"/>
      <c r="CA61" s="51">
        <v>9835.85</v>
      </c>
      <c r="CB61" s="51"/>
      <c r="CC61" s="51"/>
      <c r="CD61" s="51">
        <v>9755.11</v>
      </c>
      <c r="CE61" s="51"/>
      <c r="CF61" s="51"/>
      <c r="CG61" s="51">
        <v>9779.98</v>
      </c>
      <c r="CH61" s="51"/>
      <c r="CI61" s="51"/>
      <c r="CJ61" s="51">
        <v>9641.51</v>
      </c>
      <c r="CK61" s="51"/>
      <c r="CL61" s="51"/>
      <c r="CM61" s="51">
        <v>9817.86</v>
      </c>
      <c r="CN61" s="51"/>
      <c r="CO61" s="51"/>
      <c r="CP61" s="51">
        <v>9830.31</v>
      </c>
      <c r="CQ61" s="51"/>
      <c r="CR61" s="51"/>
      <c r="CS61" s="51">
        <v>9804.99</v>
      </c>
      <c r="CT61" s="51"/>
      <c r="CU61" s="51"/>
      <c r="CV61" s="51">
        <v>9854.53</v>
      </c>
      <c r="CW61" s="51"/>
      <c r="CX61" s="51"/>
      <c r="CY61" s="51">
        <v>9957.68</v>
      </c>
      <c r="CZ61" s="51"/>
      <c r="DA61" s="51"/>
      <c r="DB61" s="51">
        <v>9865.52</v>
      </c>
      <c r="DC61" s="51"/>
      <c r="DD61" s="51"/>
      <c r="DE61" s="51">
        <v>9940.24</v>
      </c>
      <c r="DF61" s="10">
        <f t="shared" si="8"/>
        <v>117683.59</v>
      </c>
      <c r="DG61" s="43">
        <f t="shared" si="9"/>
        <v>310129.49</v>
      </c>
      <c r="DH61" s="51"/>
      <c r="DI61" s="51"/>
      <c r="DJ61" s="51">
        <v>9886.38</v>
      </c>
      <c r="DK61" s="51"/>
      <c r="DL61" s="51"/>
      <c r="DM61" s="51">
        <v>10150.58</v>
      </c>
      <c r="DN61" s="51"/>
      <c r="DO61" s="51"/>
      <c r="DP61" s="51">
        <v>9933.36</v>
      </c>
      <c r="DQ61" s="51"/>
      <c r="DR61" s="51"/>
      <c r="DS61" s="51">
        <v>9942.78</v>
      </c>
      <c r="DT61" s="51"/>
      <c r="DU61" s="51"/>
      <c r="DV61" s="51">
        <v>9964.41</v>
      </c>
      <c r="DW61" s="51"/>
      <c r="DX61" s="51"/>
      <c r="DY61" s="51">
        <v>9957.5</v>
      </c>
      <c r="DZ61" s="51"/>
      <c r="EA61" s="51"/>
      <c r="EB61" s="51">
        <v>9757.37</v>
      </c>
      <c r="EC61" s="51"/>
      <c r="ED61" s="51"/>
      <c r="EE61" s="51">
        <v>9978.41</v>
      </c>
      <c r="EF61" s="51"/>
      <c r="EG61" s="51"/>
      <c r="EH61" s="51">
        <v>9656.61</v>
      </c>
      <c r="EI61" s="51"/>
      <c r="EJ61" s="51"/>
      <c r="EK61" s="51">
        <v>9853.88</v>
      </c>
      <c r="EL61" s="51"/>
      <c r="EM61" s="51"/>
      <c r="EN61" s="51">
        <v>9780.2</v>
      </c>
      <c r="EO61" s="51"/>
      <c r="EP61" s="51"/>
      <c r="EQ61" s="51">
        <v>9754.86</v>
      </c>
      <c r="ER61" s="46">
        <f t="shared" si="15"/>
        <v>118616.34000000003</v>
      </c>
      <c r="ES61" s="46">
        <f t="shared" si="16"/>
        <v>428745.83</v>
      </c>
      <c r="ET61" s="51"/>
      <c r="EU61" s="51"/>
      <c r="EV61" s="51">
        <v>12457.49</v>
      </c>
      <c r="EW61" s="51"/>
      <c r="EX61" s="51"/>
      <c r="EY61" s="51">
        <v>14103.83</v>
      </c>
      <c r="EZ61" s="51"/>
      <c r="FA61" s="51"/>
      <c r="FB61" s="51">
        <v>13280.66</v>
      </c>
      <c r="FC61" s="51"/>
      <c r="FD61" s="51"/>
      <c r="FE61" s="51">
        <v>13280.66</v>
      </c>
      <c r="FF61" s="51"/>
      <c r="FG61" s="51"/>
      <c r="FH61" s="51">
        <v>13280.66</v>
      </c>
      <c r="FI61" s="51"/>
      <c r="FJ61" s="51"/>
      <c r="FK61" s="51">
        <v>13280.66</v>
      </c>
      <c r="FL61" s="51"/>
      <c r="FM61" s="51"/>
      <c r="FN61" s="51">
        <v>13280.66</v>
      </c>
      <c r="FO61" s="51"/>
      <c r="FP61" s="51"/>
      <c r="FQ61" s="51">
        <v>13280.66</v>
      </c>
      <c r="FR61" s="51"/>
      <c r="FS61" s="51"/>
      <c r="FT61" s="68">
        <v>13280.66</v>
      </c>
      <c r="FU61" s="73"/>
      <c r="FV61" s="73"/>
      <c r="FW61" s="51">
        <v>13280.66</v>
      </c>
      <c r="FX61" s="73"/>
      <c r="FY61" s="73"/>
      <c r="FZ61" s="51">
        <f>FZ62</f>
        <v>13279.82</v>
      </c>
      <c r="GA61" s="73"/>
      <c r="GB61" s="73"/>
      <c r="GC61" s="51">
        <f>GC62</f>
        <v>13279.82</v>
      </c>
      <c r="GD61" s="27">
        <f t="shared" si="17"/>
        <v>159366.24000000002</v>
      </c>
    </row>
    <row r="62" spans="1:186" s="97" customFormat="1" ht="15.75">
      <c r="A62" s="100" t="s">
        <v>68</v>
      </c>
      <c r="B62" s="92"/>
      <c r="C62" s="92">
        <v>6184.14</v>
      </c>
      <c r="D62" s="92"/>
      <c r="E62" s="92">
        <v>6163.33</v>
      </c>
      <c r="F62" s="92"/>
      <c r="G62" s="93">
        <v>6228.43</v>
      </c>
      <c r="H62" s="93"/>
      <c r="I62" s="93">
        <v>6190.43</v>
      </c>
      <c r="J62" s="93"/>
      <c r="K62" s="93">
        <v>6222.33</v>
      </c>
      <c r="L62" s="93"/>
      <c r="M62" s="93">
        <v>6034</v>
      </c>
      <c r="N62" s="93"/>
      <c r="O62" s="93">
        <v>6144.01</v>
      </c>
      <c r="P62" s="93"/>
      <c r="Q62" s="93">
        <v>6265.58</v>
      </c>
      <c r="R62" s="93"/>
      <c r="S62" s="80">
        <f aca="true" t="shared" si="28" ref="S62:S68">C62+E62+G62+I62+K62+M62+O62+Q62</f>
        <v>49432.25000000001</v>
      </c>
      <c r="T62" s="78"/>
      <c r="U62" s="78"/>
      <c r="V62" s="78">
        <v>6209.74</v>
      </c>
      <c r="W62" s="78"/>
      <c r="X62" s="94"/>
      <c r="Y62" s="94">
        <v>6224.33</v>
      </c>
      <c r="Z62" s="94"/>
      <c r="AA62" s="94"/>
      <c r="AB62" s="94">
        <v>6073.04</v>
      </c>
      <c r="AC62" s="94"/>
      <c r="AD62" s="94"/>
      <c r="AE62" s="94">
        <v>6129.02</v>
      </c>
      <c r="AF62" s="82">
        <f t="shared" si="5"/>
        <v>74068.38</v>
      </c>
      <c r="AG62" s="94"/>
      <c r="AH62" s="94"/>
      <c r="AI62" s="94">
        <v>8375.74</v>
      </c>
      <c r="AJ62" s="94"/>
      <c r="AK62" s="94"/>
      <c r="AL62" s="94">
        <v>8430.71</v>
      </c>
      <c r="AM62" s="94"/>
      <c r="AN62" s="94"/>
      <c r="AO62" s="94">
        <v>8583.15</v>
      </c>
      <c r="AP62" s="94"/>
      <c r="AQ62" s="94"/>
      <c r="AR62" s="94">
        <v>8578</v>
      </c>
      <c r="AS62" s="94"/>
      <c r="AT62" s="94"/>
      <c r="AU62" s="94">
        <v>8521.68</v>
      </c>
      <c r="AV62" s="94"/>
      <c r="AW62" s="94"/>
      <c r="AX62" s="94">
        <v>8141.08</v>
      </c>
      <c r="AY62" s="94"/>
      <c r="AZ62" s="94"/>
      <c r="BA62" s="94">
        <v>8320.63</v>
      </c>
      <c r="BB62" s="94"/>
      <c r="BC62" s="94"/>
      <c r="BD62" s="94">
        <v>8443.06</v>
      </c>
      <c r="BE62" s="94"/>
      <c r="BF62" s="94"/>
      <c r="BG62" s="94">
        <v>8667.44</v>
      </c>
      <c r="BH62" s="94"/>
      <c r="BI62" s="94"/>
      <c r="BJ62" s="94">
        <v>8477.73</v>
      </c>
      <c r="BK62" s="94"/>
      <c r="BL62" s="94"/>
      <c r="BM62" s="94">
        <v>8739.48</v>
      </c>
      <c r="BN62" s="94"/>
      <c r="BO62" s="94"/>
      <c r="BP62" s="94">
        <v>8562.15</v>
      </c>
      <c r="BQ62" s="94"/>
      <c r="BR62" s="94"/>
      <c r="BS62" s="94"/>
      <c r="BT62" s="82">
        <f t="shared" si="6"/>
        <v>101840.84999999999</v>
      </c>
      <c r="BU62" s="82">
        <f t="shared" si="7"/>
        <v>175909.22999999998</v>
      </c>
      <c r="BV62" s="94"/>
      <c r="BW62" s="94"/>
      <c r="BX62" s="94">
        <v>9600.01</v>
      </c>
      <c r="BY62" s="94"/>
      <c r="BZ62" s="94"/>
      <c r="CA62" s="94">
        <v>9835.85</v>
      </c>
      <c r="CB62" s="94"/>
      <c r="CC62" s="94"/>
      <c r="CD62" s="94">
        <v>9755.11</v>
      </c>
      <c r="CE62" s="94"/>
      <c r="CF62" s="94"/>
      <c r="CG62" s="94">
        <v>9779.98</v>
      </c>
      <c r="CH62" s="94"/>
      <c r="CI62" s="94"/>
      <c r="CJ62" s="94">
        <v>9641.51</v>
      </c>
      <c r="CK62" s="94"/>
      <c r="CL62" s="94"/>
      <c r="CM62" s="94">
        <v>9817.86</v>
      </c>
      <c r="CN62" s="94"/>
      <c r="CO62" s="94"/>
      <c r="CP62" s="94">
        <v>9830.31</v>
      </c>
      <c r="CQ62" s="94"/>
      <c r="CR62" s="94"/>
      <c r="CS62" s="94">
        <v>9804.99</v>
      </c>
      <c r="CT62" s="94"/>
      <c r="CU62" s="94"/>
      <c r="CV62" s="94">
        <v>9854.53</v>
      </c>
      <c r="CW62" s="94"/>
      <c r="CX62" s="94"/>
      <c r="CY62" s="94">
        <v>9957.68</v>
      </c>
      <c r="CZ62" s="94"/>
      <c r="DA62" s="94"/>
      <c r="DB62" s="94">
        <v>9865.52</v>
      </c>
      <c r="DC62" s="94"/>
      <c r="DD62" s="94"/>
      <c r="DE62" s="94">
        <v>9940.24</v>
      </c>
      <c r="DF62" s="83">
        <f t="shared" si="8"/>
        <v>117683.59</v>
      </c>
      <c r="DG62" s="84">
        <f t="shared" si="9"/>
        <v>293592.81999999995</v>
      </c>
      <c r="DH62" s="94"/>
      <c r="DI62" s="94"/>
      <c r="DJ62" s="94">
        <v>9886.38</v>
      </c>
      <c r="DK62" s="94"/>
      <c r="DL62" s="94"/>
      <c r="DM62" s="94">
        <v>10150.58</v>
      </c>
      <c r="DN62" s="94"/>
      <c r="DO62" s="94"/>
      <c r="DP62" s="94">
        <v>9933.36</v>
      </c>
      <c r="DQ62" s="94"/>
      <c r="DR62" s="94"/>
      <c r="DS62" s="94">
        <v>9942.78</v>
      </c>
      <c r="DT62" s="94"/>
      <c r="DU62" s="94"/>
      <c r="DV62" s="94">
        <v>9964.41</v>
      </c>
      <c r="DW62" s="94"/>
      <c r="DX62" s="94"/>
      <c r="DY62" s="94">
        <v>9957.5</v>
      </c>
      <c r="DZ62" s="94"/>
      <c r="EA62" s="94"/>
      <c r="EB62" s="94">
        <v>9757.37</v>
      </c>
      <c r="EC62" s="94"/>
      <c r="ED62" s="94"/>
      <c r="EE62" s="94">
        <v>9978.41</v>
      </c>
      <c r="EF62" s="94"/>
      <c r="EG62" s="94"/>
      <c r="EH62" s="94">
        <v>9656.61</v>
      </c>
      <c r="EI62" s="94"/>
      <c r="EJ62" s="94"/>
      <c r="EK62" s="94">
        <v>9853.88</v>
      </c>
      <c r="EL62" s="94"/>
      <c r="EM62" s="94"/>
      <c r="EN62" s="94">
        <v>9780.2</v>
      </c>
      <c r="EO62" s="94"/>
      <c r="EP62" s="94"/>
      <c r="EQ62" s="94">
        <v>9754.86</v>
      </c>
      <c r="ER62" s="85">
        <f t="shared" si="15"/>
        <v>118616.34000000003</v>
      </c>
      <c r="ES62" s="85">
        <f t="shared" si="16"/>
        <v>412209.16</v>
      </c>
      <c r="ET62" s="94"/>
      <c r="EU62" s="94"/>
      <c r="EV62" s="94">
        <v>12457.49</v>
      </c>
      <c r="EW62" s="94"/>
      <c r="EX62" s="94"/>
      <c r="EY62" s="94">
        <v>14103.83</v>
      </c>
      <c r="EZ62" s="94"/>
      <c r="FA62" s="94"/>
      <c r="FB62" s="94">
        <v>13280.66</v>
      </c>
      <c r="FC62" s="94"/>
      <c r="FD62" s="94"/>
      <c r="FE62" s="94">
        <v>13280.66</v>
      </c>
      <c r="FF62" s="94"/>
      <c r="FG62" s="94"/>
      <c r="FH62" s="94">
        <v>13280.66</v>
      </c>
      <c r="FI62" s="94"/>
      <c r="FJ62" s="94"/>
      <c r="FK62" s="94">
        <v>13280.66</v>
      </c>
      <c r="FL62" s="94"/>
      <c r="FM62" s="94"/>
      <c r="FN62" s="94">
        <v>13280.66</v>
      </c>
      <c r="FO62" s="94"/>
      <c r="FP62" s="94"/>
      <c r="FQ62" s="94">
        <v>13280.66</v>
      </c>
      <c r="FR62" s="94"/>
      <c r="FS62" s="94"/>
      <c r="FT62" s="95">
        <v>13280.66</v>
      </c>
      <c r="FU62" s="96"/>
      <c r="FV62" s="96"/>
      <c r="FW62" s="94">
        <v>13280.66</v>
      </c>
      <c r="FX62" s="96"/>
      <c r="FY62" s="96"/>
      <c r="FZ62" s="94">
        <v>13279.82</v>
      </c>
      <c r="GA62" s="96"/>
      <c r="GB62" s="96"/>
      <c r="GC62" s="94">
        <v>13279.82</v>
      </c>
      <c r="GD62" s="90">
        <f t="shared" si="17"/>
        <v>159366.24000000002</v>
      </c>
    </row>
    <row r="63" spans="1:186" s="97" customFormat="1" ht="15.75">
      <c r="A63" s="100" t="s">
        <v>63</v>
      </c>
      <c r="B63" s="92"/>
      <c r="C63" s="92">
        <f>1054.05+4349.06</f>
        <v>5403.110000000001</v>
      </c>
      <c r="D63" s="92"/>
      <c r="E63" s="92">
        <f>1067.19+5104.98</f>
        <v>6172.17</v>
      </c>
      <c r="F63" s="92"/>
      <c r="G63" s="93">
        <f>1081.42+4821.87</f>
        <v>5903.29</v>
      </c>
      <c r="H63" s="93"/>
      <c r="I63" s="93">
        <f>1029.94+4916.88</f>
        <v>5946.82</v>
      </c>
      <c r="J63" s="93"/>
      <c r="K63" s="93">
        <f>1079.87+5275.89</f>
        <v>6355.76</v>
      </c>
      <c r="L63" s="93"/>
      <c r="M63" s="93">
        <f>1059.27+5049.62</f>
        <v>6108.889999999999</v>
      </c>
      <c r="N63" s="93"/>
      <c r="O63" s="93">
        <f>1075.97+4785.54</f>
        <v>5861.51</v>
      </c>
      <c r="P63" s="93"/>
      <c r="Q63" s="93">
        <f>1084.35+5342.85</f>
        <v>6427.200000000001</v>
      </c>
      <c r="R63" s="93"/>
      <c r="S63" s="80">
        <f t="shared" si="28"/>
        <v>48178.75</v>
      </c>
      <c r="T63" s="78"/>
      <c r="U63" s="78"/>
      <c r="V63" s="78">
        <v>6616.5</v>
      </c>
      <c r="W63" s="78"/>
      <c r="X63" s="94"/>
      <c r="Y63" s="94">
        <v>3116.71</v>
      </c>
      <c r="Z63" s="94"/>
      <c r="AA63" s="94"/>
      <c r="AB63" s="94">
        <v>5882.34</v>
      </c>
      <c r="AC63" s="94"/>
      <c r="AD63" s="94"/>
      <c r="AE63" s="94">
        <v>4575.57</v>
      </c>
      <c r="AF63" s="82">
        <f t="shared" si="5"/>
        <v>68369.87</v>
      </c>
      <c r="AG63" s="94"/>
      <c r="AH63" s="94"/>
      <c r="AI63" s="94">
        <v>4985.66</v>
      </c>
      <c r="AJ63" s="94"/>
      <c r="AK63" s="94"/>
      <c r="AL63" s="94">
        <v>5838.1</v>
      </c>
      <c r="AM63" s="94"/>
      <c r="AN63" s="94"/>
      <c r="AO63" s="94">
        <f>1566.35+7041.37</f>
        <v>8607.72</v>
      </c>
      <c r="AP63" s="94"/>
      <c r="AQ63" s="94"/>
      <c r="AR63" s="94">
        <f>1563.06+6671.68</f>
        <v>8234.74</v>
      </c>
      <c r="AS63" s="94"/>
      <c r="AT63" s="94"/>
      <c r="AU63" s="94">
        <f>1506.42+7438.67</f>
        <v>8945.09</v>
      </c>
      <c r="AV63" s="94"/>
      <c r="AW63" s="94"/>
      <c r="AX63" s="94">
        <f>1532.1+6070.98</f>
        <v>7603.08</v>
      </c>
      <c r="AY63" s="94"/>
      <c r="AZ63" s="94"/>
      <c r="BA63" s="94">
        <f>1584.24+7314.42</f>
        <v>8898.66</v>
      </c>
      <c r="BB63" s="94"/>
      <c r="BC63" s="94"/>
      <c r="BD63" s="94">
        <v>6962.28</v>
      </c>
      <c r="BE63" s="94"/>
      <c r="BF63" s="94"/>
      <c r="BG63" s="94">
        <v>8126.67</v>
      </c>
      <c r="BH63" s="94"/>
      <c r="BI63" s="94"/>
      <c r="BJ63" s="94">
        <v>8408.42</v>
      </c>
      <c r="BK63" s="94"/>
      <c r="BL63" s="94"/>
      <c r="BM63" s="94">
        <v>8812.33</v>
      </c>
      <c r="BN63" s="94"/>
      <c r="BO63" s="94"/>
      <c r="BP63" s="94">
        <v>8260.96</v>
      </c>
      <c r="BQ63" s="94"/>
      <c r="BR63" s="94"/>
      <c r="BS63" s="94"/>
      <c r="BT63" s="82">
        <f t="shared" si="6"/>
        <v>93683.71</v>
      </c>
      <c r="BU63" s="82">
        <f t="shared" si="7"/>
        <v>162053.58000000002</v>
      </c>
      <c r="BV63" s="94"/>
      <c r="BW63" s="94"/>
      <c r="BX63" s="94">
        <v>8269.91</v>
      </c>
      <c r="BY63" s="94"/>
      <c r="BZ63" s="94"/>
      <c r="CA63" s="94">
        <v>9723.02</v>
      </c>
      <c r="CB63" s="94"/>
      <c r="CC63" s="94"/>
      <c r="CD63" s="94">
        <v>8986.77</v>
      </c>
      <c r="CE63" s="94"/>
      <c r="CF63" s="94"/>
      <c r="CG63" s="94">
        <v>9649.5</v>
      </c>
      <c r="CH63" s="94"/>
      <c r="CI63" s="94"/>
      <c r="CJ63" s="94">
        <v>10616.42</v>
      </c>
      <c r="CK63" s="94"/>
      <c r="CL63" s="94"/>
      <c r="CM63" s="94">
        <v>9529.26</v>
      </c>
      <c r="CN63" s="94"/>
      <c r="CO63" s="94"/>
      <c r="CP63" s="94">
        <v>12847.1</v>
      </c>
      <c r="CQ63" s="94"/>
      <c r="CR63" s="94"/>
      <c r="CS63" s="94">
        <v>9244.69</v>
      </c>
      <c r="CT63" s="94"/>
      <c r="CU63" s="94"/>
      <c r="CV63" s="94">
        <v>9574.3</v>
      </c>
      <c r="CW63" s="94"/>
      <c r="CX63" s="94"/>
      <c r="CY63" s="94">
        <v>9695.38</v>
      </c>
      <c r="CZ63" s="94"/>
      <c r="DA63" s="94"/>
      <c r="DB63" s="94">
        <v>9451.54</v>
      </c>
      <c r="DC63" s="94"/>
      <c r="DD63" s="94"/>
      <c r="DE63" s="94">
        <v>9388.08</v>
      </c>
      <c r="DF63" s="83">
        <f t="shared" si="8"/>
        <v>116975.97000000002</v>
      </c>
      <c r="DG63" s="84">
        <f t="shared" si="9"/>
        <v>279029.55000000005</v>
      </c>
      <c r="DH63" s="94"/>
      <c r="DI63" s="94"/>
      <c r="DJ63" s="94">
        <v>9912.83</v>
      </c>
      <c r="DK63" s="94"/>
      <c r="DL63" s="94"/>
      <c r="DM63" s="94">
        <v>10070.63</v>
      </c>
      <c r="DN63" s="94"/>
      <c r="DO63" s="94"/>
      <c r="DP63" s="94">
        <v>10092.39</v>
      </c>
      <c r="DQ63" s="94"/>
      <c r="DR63" s="94"/>
      <c r="DS63" s="94">
        <v>9619.15</v>
      </c>
      <c r="DT63" s="94"/>
      <c r="DU63" s="94"/>
      <c r="DV63" s="94">
        <v>11001.91</v>
      </c>
      <c r="DW63" s="94"/>
      <c r="DX63" s="94"/>
      <c r="DY63" s="94">
        <v>10000.64</v>
      </c>
      <c r="DZ63" s="94"/>
      <c r="EA63" s="94"/>
      <c r="EB63" s="94">
        <v>9851.55</v>
      </c>
      <c r="EC63" s="94"/>
      <c r="ED63" s="94"/>
      <c r="EE63" s="94">
        <v>10390.9</v>
      </c>
      <c r="EF63" s="94"/>
      <c r="EG63" s="94"/>
      <c r="EH63" s="94">
        <v>9791.81</v>
      </c>
      <c r="EI63" s="94"/>
      <c r="EJ63" s="94"/>
      <c r="EK63" s="94">
        <v>9761.67</v>
      </c>
      <c r="EL63" s="94"/>
      <c r="EM63" s="94"/>
      <c r="EN63" s="94">
        <v>9134.23</v>
      </c>
      <c r="EO63" s="94"/>
      <c r="EP63" s="94"/>
      <c r="EQ63" s="94">
        <v>10179.15</v>
      </c>
      <c r="ER63" s="85">
        <f t="shared" si="15"/>
        <v>119806.86</v>
      </c>
      <c r="ES63" s="85">
        <f t="shared" si="16"/>
        <v>398836.41000000003</v>
      </c>
      <c r="ET63" s="94"/>
      <c r="EU63" s="94"/>
      <c r="EV63" s="94">
        <v>9961.8</v>
      </c>
      <c r="EW63" s="94"/>
      <c r="EX63" s="94"/>
      <c r="EY63" s="94">
        <v>12497.1</v>
      </c>
      <c r="EZ63" s="94"/>
      <c r="FA63" s="94"/>
      <c r="FB63" s="94">
        <v>13862.09</v>
      </c>
      <c r="FC63" s="94"/>
      <c r="FD63" s="94"/>
      <c r="FE63" s="94">
        <v>13009.31</v>
      </c>
      <c r="FF63" s="94"/>
      <c r="FG63" s="94"/>
      <c r="FH63" s="94">
        <v>13208.6</v>
      </c>
      <c r="FI63" s="94"/>
      <c r="FJ63" s="94"/>
      <c r="FK63" s="94">
        <v>13127.76</v>
      </c>
      <c r="FL63" s="94"/>
      <c r="FM63" s="94"/>
      <c r="FN63" s="94">
        <v>13156.55</v>
      </c>
      <c r="FO63" s="94"/>
      <c r="FP63" s="94"/>
      <c r="FQ63" s="94">
        <v>13332.17</v>
      </c>
      <c r="FR63" s="94"/>
      <c r="FS63" s="94"/>
      <c r="FT63" s="95">
        <v>13108.47</v>
      </c>
      <c r="FU63" s="96"/>
      <c r="FV63" s="96"/>
      <c r="FW63" s="94">
        <v>12975.48</v>
      </c>
      <c r="FX63" s="96"/>
      <c r="FY63" s="96"/>
      <c r="FZ63" s="94">
        <v>13010.86</v>
      </c>
      <c r="GA63" s="96"/>
      <c r="GB63" s="96"/>
      <c r="GC63" s="94">
        <v>13393.22</v>
      </c>
      <c r="GD63" s="90">
        <f t="shared" si="17"/>
        <v>154643.41</v>
      </c>
    </row>
    <row r="64" spans="1:186" s="5" customFormat="1" ht="15.75">
      <c r="A64" s="102" t="s">
        <v>64</v>
      </c>
      <c r="B64" s="16">
        <v>5710.94</v>
      </c>
      <c r="C64" s="16">
        <f>C62-C63</f>
        <v>781.0299999999997</v>
      </c>
      <c r="D64" s="16"/>
      <c r="E64" s="16">
        <f aca="true" t="shared" si="29" ref="E64:Q64">E62-E63</f>
        <v>-8.840000000000146</v>
      </c>
      <c r="F64" s="16"/>
      <c r="G64" s="16">
        <f t="shared" si="29"/>
        <v>325.1400000000003</v>
      </c>
      <c r="H64" s="16"/>
      <c r="I64" s="16">
        <f t="shared" si="29"/>
        <v>243.61000000000058</v>
      </c>
      <c r="J64" s="16"/>
      <c r="K64" s="16">
        <f t="shared" si="29"/>
        <v>-133.4300000000003</v>
      </c>
      <c r="L64" s="16"/>
      <c r="M64" s="16">
        <f t="shared" si="29"/>
        <v>-74.88999999999942</v>
      </c>
      <c r="N64" s="16"/>
      <c r="O64" s="16">
        <f t="shared" si="29"/>
        <v>282.5</v>
      </c>
      <c r="P64" s="16"/>
      <c r="Q64" s="16">
        <f t="shared" si="29"/>
        <v>-161.6200000000008</v>
      </c>
      <c r="R64" s="16">
        <v>6964.44</v>
      </c>
      <c r="S64" s="18">
        <f t="shared" si="28"/>
        <v>1253.5</v>
      </c>
      <c r="T64" s="47"/>
      <c r="U64" s="47"/>
      <c r="V64" s="47">
        <f>V62-V63</f>
        <v>-406.7600000000002</v>
      </c>
      <c r="W64" s="47">
        <f aca="true" t="shared" si="30" ref="W64:AL64">W62-W63</f>
        <v>0</v>
      </c>
      <c r="X64" s="51">
        <f t="shared" si="30"/>
        <v>0</v>
      </c>
      <c r="Y64" s="51">
        <f t="shared" si="30"/>
        <v>3107.62</v>
      </c>
      <c r="Z64" s="51">
        <f t="shared" si="30"/>
        <v>0</v>
      </c>
      <c r="AA64" s="51">
        <f t="shared" si="30"/>
        <v>0</v>
      </c>
      <c r="AB64" s="51">
        <f t="shared" si="30"/>
        <v>190.69999999999982</v>
      </c>
      <c r="AC64" s="51">
        <f t="shared" si="30"/>
        <v>0</v>
      </c>
      <c r="AD64" s="51">
        <f t="shared" si="30"/>
        <v>0</v>
      </c>
      <c r="AE64" s="51">
        <f t="shared" si="30"/>
        <v>1553.4500000000007</v>
      </c>
      <c r="AF64" s="39">
        <f t="shared" si="5"/>
        <v>5698.51</v>
      </c>
      <c r="AG64" s="51">
        <f t="shared" si="30"/>
        <v>0</v>
      </c>
      <c r="AH64" s="51">
        <f t="shared" si="30"/>
        <v>0</v>
      </c>
      <c r="AI64" s="51">
        <f t="shared" si="30"/>
        <v>3390.08</v>
      </c>
      <c r="AJ64" s="51">
        <f t="shared" si="30"/>
        <v>0</v>
      </c>
      <c r="AK64" s="51">
        <f t="shared" si="30"/>
        <v>0</v>
      </c>
      <c r="AL64" s="51">
        <f t="shared" si="30"/>
        <v>2592.6099999999988</v>
      </c>
      <c r="AM64" s="51"/>
      <c r="AN64" s="51"/>
      <c r="AO64" s="51">
        <f>AO62-AO63</f>
        <v>-24.56999999999971</v>
      </c>
      <c r="AP64" s="51">
        <f aca="true" t="shared" si="31" ref="AP64:AU64">AP62-AP63</f>
        <v>0</v>
      </c>
      <c r="AQ64" s="51">
        <f t="shared" si="31"/>
        <v>0</v>
      </c>
      <c r="AR64" s="51">
        <f t="shared" si="31"/>
        <v>343.2600000000002</v>
      </c>
      <c r="AS64" s="51">
        <f t="shared" si="31"/>
        <v>0</v>
      </c>
      <c r="AT64" s="51">
        <f t="shared" si="31"/>
        <v>0</v>
      </c>
      <c r="AU64" s="51">
        <f t="shared" si="31"/>
        <v>-423.40999999999985</v>
      </c>
      <c r="AV64" s="51"/>
      <c r="AW64" s="51"/>
      <c r="AX64" s="51">
        <f>AX62-AX63</f>
        <v>538</v>
      </c>
      <c r="AY64" s="51">
        <f aca="true" t="shared" si="32" ref="AY64:BD64">AY62-AY63</f>
        <v>0</v>
      </c>
      <c r="AZ64" s="51">
        <f t="shared" si="32"/>
        <v>0</v>
      </c>
      <c r="BA64" s="51">
        <f t="shared" si="32"/>
        <v>-578.0300000000007</v>
      </c>
      <c r="BB64" s="51">
        <f t="shared" si="32"/>
        <v>0</v>
      </c>
      <c r="BC64" s="51">
        <f t="shared" si="32"/>
        <v>0</v>
      </c>
      <c r="BD64" s="51">
        <f t="shared" si="32"/>
        <v>1480.7799999999997</v>
      </c>
      <c r="BE64" s="51">
        <f aca="true" t="shared" si="33" ref="BE64:BM64">BE62-BE63</f>
        <v>0</v>
      </c>
      <c r="BF64" s="51">
        <f t="shared" si="33"/>
        <v>0</v>
      </c>
      <c r="BG64" s="51">
        <f t="shared" si="33"/>
        <v>540.7700000000004</v>
      </c>
      <c r="BH64" s="51">
        <f t="shared" si="33"/>
        <v>0</v>
      </c>
      <c r="BI64" s="51">
        <f t="shared" si="33"/>
        <v>0</v>
      </c>
      <c r="BJ64" s="51">
        <f t="shared" si="33"/>
        <v>69.30999999999949</v>
      </c>
      <c r="BK64" s="51">
        <f t="shared" si="33"/>
        <v>0</v>
      </c>
      <c r="BL64" s="51">
        <f t="shared" si="33"/>
        <v>0</v>
      </c>
      <c r="BM64" s="51">
        <f t="shared" si="33"/>
        <v>-72.85000000000036</v>
      </c>
      <c r="BN64" s="51">
        <f>BN62-BN63</f>
        <v>0</v>
      </c>
      <c r="BO64" s="51">
        <f>BO62-BO63</f>
        <v>0</v>
      </c>
      <c r="BP64" s="51">
        <f>BP62-BP63</f>
        <v>301.1900000000005</v>
      </c>
      <c r="BQ64" s="51"/>
      <c r="BR64" s="51"/>
      <c r="BS64" s="51"/>
      <c r="BT64" s="39">
        <f t="shared" si="6"/>
        <v>8157.1399999999985</v>
      </c>
      <c r="BU64" s="39">
        <f t="shared" si="7"/>
        <v>13855.649999999998</v>
      </c>
      <c r="BV64" s="51"/>
      <c r="BW64" s="51"/>
      <c r="BX64" s="51">
        <f>BX62-BX63</f>
        <v>1330.1000000000004</v>
      </c>
      <c r="BY64" s="51"/>
      <c r="BZ64" s="51"/>
      <c r="CA64" s="51">
        <f>CA62-CA63</f>
        <v>112.82999999999993</v>
      </c>
      <c r="CB64" s="51"/>
      <c r="CC64" s="51"/>
      <c r="CD64" s="51">
        <f>CD62-CD63</f>
        <v>768.3400000000001</v>
      </c>
      <c r="CE64" s="51"/>
      <c r="CF64" s="51"/>
      <c r="CG64" s="51">
        <f>CG62-CG63</f>
        <v>130.47999999999956</v>
      </c>
      <c r="CH64" s="51"/>
      <c r="CI64" s="51"/>
      <c r="CJ64" s="51">
        <f>CJ62-CJ63</f>
        <v>-974.9099999999999</v>
      </c>
      <c r="CK64" s="51"/>
      <c r="CL64" s="51"/>
      <c r="CM64" s="51">
        <f>CM62-CM63</f>
        <v>288.60000000000036</v>
      </c>
      <c r="CN64" s="51"/>
      <c r="CO64" s="51"/>
      <c r="CP64" s="51">
        <f>CP62-CP63</f>
        <v>-3016.790000000001</v>
      </c>
      <c r="CQ64" s="51"/>
      <c r="CR64" s="51"/>
      <c r="CS64" s="51">
        <f>CS62-CS63</f>
        <v>560.2999999999993</v>
      </c>
      <c r="CT64" s="51"/>
      <c r="CU64" s="51"/>
      <c r="CV64" s="51">
        <f>CV62-CV63</f>
        <v>280.2300000000014</v>
      </c>
      <c r="CW64" s="51"/>
      <c r="CX64" s="51"/>
      <c r="CY64" s="51">
        <f>CY62-CY63</f>
        <v>262.3000000000011</v>
      </c>
      <c r="CZ64" s="51"/>
      <c r="DA64" s="51"/>
      <c r="DB64" s="51">
        <f>DB62-DB63</f>
        <v>413.97999999999956</v>
      </c>
      <c r="DC64" s="51"/>
      <c r="DD64" s="51"/>
      <c r="DE64" s="51">
        <f>DE62-DE63</f>
        <v>552.1599999999999</v>
      </c>
      <c r="DF64" s="10">
        <f t="shared" si="8"/>
        <v>707.6200000000008</v>
      </c>
      <c r="DG64" s="43">
        <f t="shared" si="9"/>
        <v>14563.269999999999</v>
      </c>
      <c r="DH64" s="51"/>
      <c r="DI64" s="51"/>
      <c r="DJ64" s="51">
        <f>DJ62-DJ63</f>
        <v>-26.450000000000728</v>
      </c>
      <c r="DK64" s="51"/>
      <c r="DL64" s="51"/>
      <c r="DM64" s="51">
        <f>DM62-DM63</f>
        <v>79.95000000000073</v>
      </c>
      <c r="DN64" s="51"/>
      <c r="DO64" s="51"/>
      <c r="DP64" s="51">
        <f>DP62-DP63</f>
        <v>-159.02999999999884</v>
      </c>
      <c r="DQ64" s="51"/>
      <c r="DR64" s="51"/>
      <c r="DS64" s="51">
        <f>DS62-DS63</f>
        <v>323.630000000001</v>
      </c>
      <c r="DT64" s="51"/>
      <c r="DU64" s="51"/>
      <c r="DV64" s="51">
        <f>DV62-DV63</f>
        <v>-1037.5</v>
      </c>
      <c r="DW64" s="51"/>
      <c r="DX64" s="51"/>
      <c r="DY64" s="51">
        <f>DY62-DY63</f>
        <v>-43.13999999999942</v>
      </c>
      <c r="DZ64" s="51"/>
      <c r="EA64" s="51"/>
      <c r="EB64" s="51">
        <f>EB62-EB63</f>
        <v>-94.17999999999847</v>
      </c>
      <c r="EC64" s="51"/>
      <c r="ED64" s="51"/>
      <c r="EE64" s="51">
        <f>EE62-EE63</f>
        <v>-412.4899999999998</v>
      </c>
      <c r="EF64" s="51"/>
      <c r="EG64" s="51"/>
      <c r="EH64" s="51">
        <f>EH62-EH63</f>
        <v>-135.1999999999989</v>
      </c>
      <c r="EI64" s="51"/>
      <c r="EJ64" s="51"/>
      <c r="EK64" s="51">
        <f>EK62-EK63</f>
        <v>92.20999999999913</v>
      </c>
      <c r="EL64" s="51"/>
      <c r="EM64" s="51"/>
      <c r="EN64" s="51">
        <f>EN62-EN63</f>
        <v>645.9700000000012</v>
      </c>
      <c r="EO64" s="51"/>
      <c r="EP64" s="51"/>
      <c r="EQ64" s="51">
        <f>EQ62-EQ63</f>
        <v>-424.28999999999905</v>
      </c>
      <c r="ER64" s="46">
        <f t="shared" si="15"/>
        <v>-1190.5199999999932</v>
      </c>
      <c r="ES64" s="46">
        <f t="shared" si="16"/>
        <v>13372.750000000005</v>
      </c>
      <c r="ET64" s="51"/>
      <c r="EU64" s="51"/>
      <c r="EV64" s="51">
        <f>EV62-EV63</f>
        <v>2495.6900000000005</v>
      </c>
      <c r="EW64" s="51"/>
      <c r="EX64" s="51"/>
      <c r="EY64" s="51">
        <f>EY62-EY63</f>
        <v>1606.7299999999996</v>
      </c>
      <c r="EZ64" s="51"/>
      <c r="FA64" s="51"/>
      <c r="FB64" s="51">
        <f>FB62-FB63</f>
        <v>-581.4300000000003</v>
      </c>
      <c r="FC64" s="51"/>
      <c r="FD64" s="51"/>
      <c r="FE64" s="51">
        <f>FE62-FE63</f>
        <v>271.35000000000036</v>
      </c>
      <c r="FF64" s="51"/>
      <c r="FG64" s="51"/>
      <c r="FH64" s="51">
        <f>FH62-FH63</f>
        <v>72.05999999999949</v>
      </c>
      <c r="FI64" s="51"/>
      <c r="FJ64" s="51"/>
      <c r="FK64" s="51">
        <f>FK62-FK63</f>
        <v>152.89999999999964</v>
      </c>
      <c r="FL64" s="51"/>
      <c r="FM64" s="51"/>
      <c r="FN64" s="51">
        <f>FN62-FN63</f>
        <v>124.11000000000058</v>
      </c>
      <c r="FO64" s="51"/>
      <c r="FP64" s="51"/>
      <c r="FQ64" s="51">
        <f>FQ62-FQ63</f>
        <v>-51.51000000000022</v>
      </c>
      <c r="FR64" s="51"/>
      <c r="FS64" s="51"/>
      <c r="FT64" s="68">
        <f>FT62-FT63</f>
        <v>172.1900000000005</v>
      </c>
      <c r="FU64" s="73"/>
      <c r="FV64" s="73"/>
      <c r="FW64" s="51">
        <f>FW62-FW63</f>
        <v>305.1800000000003</v>
      </c>
      <c r="FX64" s="73"/>
      <c r="FY64" s="73"/>
      <c r="FZ64" s="51">
        <f>FZ62-FZ63</f>
        <v>268.9599999999991</v>
      </c>
      <c r="GA64" s="73"/>
      <c r="GB64" s="73"/>
      <c r="GC64" s="51">
        <f>GC62-GC63</f>
        <v>-113.39999999999964</v>
      </c>
      <c r="GD64" s="27">
        <f t="shared" si="17"/>
        <v>4722.83</v>
      </c>
    </row>
    <row r="65" spans="1:186" s="5" customFormat="1" ht="24" hidden="1">
      <c r="A65" s="102" t="s">
        <v>69</v>
      </c>
      <c r="B65" s="16"/>
      <c r="C65" s="16"/>
      <c r="D65" s="16"/>
      <c r="E65" s="16"/>
      <c r="F65" s="16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>
        <v>1253.5</v>
      </c>
      <c r="T65" s="17"/>
      <c r="U65" s="17"/>
      <c r="V65" s="17"/>
      <c r="W65" s="17"/>
      <c r="X65" s="26"/>
      <c r="Y65" s="26"/>
      <c r="Z65" s="26"/>
      <c r="AA65" s="26"/>
      <c r="AB65" s="26"/>
      <c r="AC65" s="26"/>
      <c r="AD65" s="26"/>
      <c r="AE65" s="26"/>
      <c r="AF65" s="39">
        <f t="shared" si="5"/>
        <v>1253.5</v>
      </c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39">
        <f t="shared" si="6"/>
        <v>0</v>
      </c>
      <c r="BU65" s="39">
        <f t="shared" si="7"/>
        <v>1253.5</v>
      </c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10">
        <f t="shared" si="8"/>
        <v>0</v>
      </c>
      <c r="DG65" s="43">
        <f t="shared" si="9"/>
        <v>1253.5</v>
      </c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46">
        <f t="shared" si="15"/>
        <v>0</v>
      </c>
      <c r="ES65" s="46">
        <f t="shared" si="16"/>
        <v>1253.5</v>
      </c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33"/>
      <c r="FU65" s="73"/>
      <c r="FV65" s="73"/>
      <c r="FW65" s="26"/>
      <c r="FX65" s="73"/>
      <c r="FY65" s="73"/>
      <c r="FZ65" s="26"/>
      <c r="GA65" s="73"/>
      <c r="GB65" s="73"/>
      <c r="GC65" s="26"/>
      <c r="GD65" s="27">
        <f t="shared" si="17"/>
        <v>0</v>
      </c>
    </row>
    <row r="66" spans="1:186" s="5" customFormat="1" ht="24">
      <c r="A66" s="102" t="s">
        <v>66</v>
      </c>
      <c r="B66" s="16"/>
      <c r="C66" s="17">
        <f>C63-C61</f>
        <v>-853.2099999999991</v>
      </c>
      <c r="D66" s="17">
        <f aca="true" t="shared" si="34" ref="D66:Q66">D63-D61</f>
        <v>0</v>
      </c>
      <c r="E66" s="17">
        <f t="shared" si="34"/>
        <v>-36.26999999999953</v>
      </c>
      <c r="F66" s="17">
        <f t="shared" si="34"/>
        <v>0</v>
      </c>
      <c r="G66" s="17">
        <f t="shared" si="34"/>
        <v>-416.8699999999999</v>
      </c>
      <c r="H66" s="17">
        <f t="shared" si="34"/>
        <v>0</v>
      </c>
      <c r="I66" s="17">
        <f t="shared" si="34"/>
        <v>-389.3000000000002</v>
      </c>
      <c r="J66" s="17">
        <f t="shared" si="34"/>
        <v>0</v>
      </c>
      <c r="K66" s="17">
        <f t="shared" si="34"/>
        <v>51.5600000000004</v>
      </c>
      <c r="L66" s="17">
        <f t="shared" si="34"/>
        <v>0</v>
      </c>
      <c r="M66" s="17">
        <f t="shared" si="34"/>
        <v>-131.47000000000025</v>
      </c>
      <c r="N66" s="17">
        <f t="shared" si="34"/>
        <v>0</v>
      </c>
      <c r="O66" s="17">
        <f t="shared" si="34"/>
        <v>-410.7699999999995</v>
      </c>
      <c r="P66" s="17">
        <f t="shared" si="34"/>
        <v>0</v>
      </c>
      <c r="Q66" s="17">
        <f t="shared" si="34"/>
        <v>107.04000000000087</v>
      </c>
      <c r="R66" s="17"/>
      <c r="S66" s="18">
        <f t="shared" si="28"/>
        <v>-2079.2899999999972</v>
      </c>
      <c r="T66" s="47"/>
      <c r="U66" s="47"/>
      <c r="V66" s="47">
        <f>V63-V61</f>
        <v>-4821.23</v>
      </c>
      <c r="W66" s="47">
        <f aca="true" t="shared" si="35" ref="W66:AL66">W63-W61</f>
        <v>0</v>
      </c>
      <c r="X66" s="51">
        <f t="shared" si="35"/>
        <v>0</v>
      </c>
      <c r="Y66" s="51">
        <f t="shared" si="35"/>
        <v>-6894.7</v>
      </c>
      <c r="Z66" s="51">
        <f t="shared" si="35"/>
        <v>0</v>
      </c>
      <c r="AA66" s="51">
        <f t="shared" si="35"/>
        <v>0</v>
      </c>
      <c r="AB66" s="51">
        <f t="shared" si="35"/>
        <v>-4069.879999999999</v>
      </c>
      <c r="AC66" s="51">
        <f t="shared" si="35"/>
        <v>0</v>
      </c>
      <c r="AD66" s="51">
        <f t="shared" si="35"/>
        <v>0</v>
      </c>
      <c r="AE66" s="51">
        <f t="shared" si="35"/>
        <v>-4370.08</v>
      </c>
      <c r="AF66" s="39">
        <f t="shared" si="5"/>
        <v>-22235.179999999997</v>
      </c>
      <c r="AG66" s="51">
        <f t="shared" si="35"/>
        <v>0</v>
      </c>
      <c r="AH66" s="51">
        <f t="shared" si="35"/>
        <v>0</v>
      </c>
      <c r="AI66" s="51">
        <f t="shared" si="35"/>
        <v>-3390.08</v>
      </c>
      <c r="AJ66" s="51">
        <f t="shared" si="35"/>
        <v>0</v>
      </c>
      <c r="AK66" s="51">
        <f t="shared" si="35"/>
        <v>0</v>
      </c>
      <c r="AL66" s="51">
        <f t="shared" si="35"/>
        <v>-2592.6099999999988</v>
      </c>
      <c r="AM66" s="51"/>
      <c r="AN66" s="51"/>
      <c r="AO66" s="51">
        <f>AO63-AO61</f>
        <v>24.56999999999971</v>
      </c>
      <c r="AP66" s="51">
        <f aca="true" t="shared" si="36" ref="AP66:AU66">AP63-AP61</f>
        <v>0</v>
      </c>
      <c r="AQ66" s="51">
        <f t="shared" si="36"/>
        <v>0</v>
      </c>
      <c r="AR66" s="51">
        <f t="shared" si="36"/>
        <v>-343.2600000000002</v>
      </c>
      <c r="AS66" s="51">
        <f t="shared" si="36"/>
        <v>0</v>
      </c>
      <c r="AT66" s="51">
        <f t="shared" si="36"/>
        <v>0</v>
      </c>
      <c r="AU66" s="51">
        <f t="shared" si="36"/>
        <v>423.40999999999985</v>
      </c>
      <c r="AV66" s="51"/>
      <c r="AW66" s="51"/>
      <c r="AX66" s="51">
        <f>AX63-AX61</f>
        <v>-538</v>
      </c>
      <c r="AY66" s="51">
        <f aca="true" t="shared" si="37" ref="AY66:BD66">AY63-AY61</f>
        <v>0</v>
      </c>
      <c r="AZ66" s="51">
        <f t="shared" si="37"/>
        <v>0</v>
      </c>
      <c r="BA66" s="51">
        <f t="shared" si="37"/>
        <v>578.0300000000007</v>
      </c>
      <c r="BB66" s="51">
        <f t="shared" si="37"/>
        <v>0</v>
      </c>
      <c r="BC66" s="51">
        <f t="shared" si="37"/>
        <v>0</v>
      </c>
      <c r="BD66" s="51">
        <f t="shared" si="37"/>
        <v>-1480.7799999999997</v>
      </c>
      <c r="BE66" s="51">
        <f aca="true" t="shared" si="38" ref="BE66:BM66">BE63-BE61</f>
        <v>0</v>
      </c>
      <c r="BF66" s="51">
        <f t="shared" si="38"/>
        <v>0</v>
      </c>
      <c r="BG66" s="51">
        <f t="shared" si="38"/>
        <v>-540.7700000000004</v>
      </c>
      <c r="BH66" s="51">
        <f t="shared" si="38"/>
        <v>0</v>
      </c>
      <c r="BI66" s="51">
        <f t="shared" si="38"/>
        <v>0</v>
      </c>
      <c r="BJ66" s="51">
        <f t="shared" si="38"/>
        <v>-69.30999999999949</v>
      </c>
      <c r="BK66" s="51">
        <f t="shared" si="38"/>
        <v>0</v>
      </c>
      <c r="BL66" s="51">
        <f t="shared" si="38"/>
        <v>0</v>
      </c>
      <c r="BM66" s="51">
        <f t="shared" si="38"/>
        <v>72.85000000000036</v>
      </c>
      <c r="BN66" s="51">
        <f>BN63-BN61</f>
        <v>0</v>
      </c>
      <c r="BO66" s="51">
        <f>BO63-BO61</f>
        <v>0</v>
      </c>
      <c r="BP66" s="51">
        <f>BP63-BP61</f>
        <v>-301.1900000000005</v>
      </c>
      <c r="BQ66" s="51"/>
      <c r="BR66" s="51"/>
      <c r="BS66" s="51"/>
      <c r="BT66" s="39">
        <f t="shared" si="6"/>
        <v>-8157.1399999999985</v>
      </c>
      <c r="BU66" s="39">
        <f t="shared" si="7"/>
        <v>-30392.319999999996</v>
      </c>
      <c r="BV66" s="51"/>
      <c r="BW66" s="51"/>
      <c r="BX66" s="51">
        <f>BX63-BX61</f>
        <v>-1330.1000000000004</v>
      </c>
      <c r="BY66" s="51"/>
      <c r="BZ66" s="51"/>
      <c r="CA66" s="51">
        <f>CA63-CA61</f>
        <v>-112.82999999999993</v>
      </c>
      <c r="CB66" s="51"/>
      <c r="CC66" s="51"/>
      <c r="CD66" s="51">
        <f>CD63-CD61</f>
        <v>-768.3400000000001</v>
      </c>
      <c r="CE66" s="51"/>
      <c r="CF66" s="51"/>
      <c r="CG66" s="51">
        <f>CG63-CG61</f>
        <v>-130.47999999999956</v>
      </c>
      <c r="CH66" s="51"/>
      <c r="CI66" s="51"/>
      <c r="CJ66" s="51">
        <f>CJ63-CJ61</f>
        <v>974.9099999999999</v>
      </c>
      <c r="CK66" s="51"/>
      <c r="CL66" s="51"/>
      <c r="CM66" s="51">
        <f>CM63-CM61</f>
        <v>-288.60000000000036</v>
      </c>
      <c r="CN66" s="51"/>
      <c r="CO66" s="51"/>
      <c r="CP66" s="51">
        <f>CP63-CP61</f>
        <v>3016.790000000001</v>
      </c>
      <c r="CQ66" s="51"/>
      <c r="CR66" s="51"/>
      <c r="CS66" s="51">
        <f>CS63-CS61</f>
        <v>-560.2999999999993</v>
      </c>
      <c r="CT66" s="51"/>
      <c r="CU66" s="51"/>
      <c r="CV66" s="51">
        <f>CV63-CV61</f>
        <v>-280.2300000000014</v>
      </c>
      <c r="CW66" s="51"/>
      <c r="CX66" s="51"/>
      <c r="CY66" s="51">
        <f>CY63-CY61</f>
        <v>-262.3000000000011</v>
      </c>
      <c r="CZ66" s="51"/>
      <c r="DA66" s="51"/>
      <c r="DB66" s="51">
        <f>DB63-DB61</f>
        <v>-413.97999999999956</v>
      </c>
      <c r="DC66" s="51"/>
      <c r="DD66" s="51"/>
      <c r="DE66" s="51">
        <f>DE63-DE61</f>
        <v>-552.1599999999999</v>
      </c>
      <c r="DF66" s="10">
        <f t="shared" si="8"/>
        <v>-707.6200000000008</v>
      </c>
      <c r="DG66" s="43">
        <f t="shared" si="9"/>
        <v>-31099.939999999995</v>
      </c>
      <c r="DH66" s="51"/>
      <c r="DI66" s="51"/>
      <c r="DJ66" s="51">
        <f>DJ63-DJ61</f>
        <v>26.450000000000728</v>
      </c>
      <c r="DK66" s="51"/>
      <c r="DL66" s="51"/>
      <c r="DM66" s="51">
        <f>DM63-DM61</f>
        <v>-79.95000000000073</v>
      </c>
      <c r="DN66" s="51"/>
      <c r="DO66" s="51"/>
      <c r="DP66" s="51">
        <f>DP63-DP61</f>
        <v>159.02999999999884</v>
      </c>
      <c r="DQ66" s="51"/>
      <c r="DR66" s="51"/>
      <c r="DS66" s="51">
        <f>DS63-DS61</f>
        <v>-323.630000000001</v>
      </c>
      <c r="DT66" s="51"/>
      <c r="DU66" s="51"/>
      <c r="DV66" s="51">
        <f>DV63-DV61</f>
        <v>1037.5</v>
      </c>
      <c r="DW66" s="51"/>
      <c r="DX66" s="51"/>
      <c r="DY66" s="51">
        <f>DY63-DY61</f>
        <v>43.13999999999942</v>
      </c>
      <c r="DZ66" s="51"/>
      <c r="EA66" s="51"/>
      <c r="EB66" s="51">
        <f>EB63-EB61</f>
        <v>94.17999999999847</v>
      </c>
      <c r="EC66" s="51"/>
      <c r="ED66" s="51"/>
      <c r="EE66" s="51">
        <f>EE63-EE61</f>
        <v>412.4899999999998</v>
      </c>
      <c r="EF66" s="51"/>
      <c r="EG66" s="51"/>
      <c r="EH66" s="51">
        <f>EH63-EH61</f>
        <v>135.1999999999989</v>
      </c>
      <c r="EI66" s="51"/>
      <c r="EJ66" s="51"/>
      <c r="EK66" s="51">
        <f>EK63-EK61</f>
        <v>-92.20999999999913</v>
      </c>
      <c r="EL66" s="51"/>
      <c r="EM66" s="51"/>
      <c r="EN66" s="51">
        <f>EN63-EN61</f>
        <v>-645.9700000000012</v>
      </c>
      <c r="EO66" s="51"/>
      <c r="EP66" s="51"/>
      <c r="EQ66" s="51">
        <f>EQ63-EQ61</f>
        <v>424.28999999999905</v>
      </c>
      <c r="ER66" s="46">
        <f t="shared" si="15"/>
        <v>1190.5199999999932</v>
      </c>
      <c r="ES66" s="46">
        <f t="shared" si="16"/>
        <v>-29909.420000000002</v>
      </c>
      <c r="ET66" s="51"/>
      <c r="EU66" s="51"/>
      <c r="EV66" s="51">
        <f>EV63-EV61</f>
        <v>-2495.6900000000005</v>
      </c>
      <c r="EW66" s="51"/>
      <c r="EX66" s="51"/>
      <c r="EY66" s="51">
        <f>EY63-EY61</f>
        <v>-1606.7299999999996</v>
      </c>
      <c r="EZ66" s="51"/>
      <c r="FA66" s="51"/>
      <c r="FB66" s="51">
        <f>FB63-FB61</f>
        <v>581.4300000000003</v>
      </c>
      <c r="FC66" s="51"/>
      <c r="FD66" s="51"/>
      <c r="FE66" s="51">
        <f>FE63-FE61</f>
        <v>-271.35000000000036</v>
      </c>
      <c r="FF66" s="51"/>
      <c r="FG66" s="51"/>
      <c r="FH66" s="51">
        <f>FH63-FH61</f>
        <v>-72.05999999999949</v>
      </c>
      <c r="FI66" s="51"/>
      <c r="FJ66" s="51"/>
      <c r="FK66" s="51">
        <f>FK63-FK61</f>
        <v>-152.89999999999964</v>
      </c>
      <c r="FL66" s="51"/>
      <c r="FM66" s="51"/>
      <c r="FN66" s="51">
        <f>FN63-FN61</f>
        <v>-124.11000000000058</v>
      </c>
      <c r="FO66" s="51"/>
      <c r="FP66" s="51"/>
      <c r="FQ66" s="51">
        <f>FQ63-FQ61</f>
        <v>51.51000000000022</v>
      </c>
      <c r="FR66" s="51"/>
      <c r="FS66" s="51"/>
      <c r="FT66" s="68">
        <f>FT63-FT61</f>
        <v>-172.1900000000005</v>
      </c>
      <c r="FU66" s="73"/>
      <c r="FV66" s="73"/>
      <c r="FW66" s="51">
        <f>FW63-FW61</f>
        <v>-305.1800000000003</v>
      </c>
      <c r="FX66" s="73"/>
      <c r="FY66" s="73"/>
      <c r="FZ66" s="51">
        <f>FZ63-FZ61</f>
        <v>-268.9599999999991</v>
      </c>
      <c r="GA66" s="73"/>
      <c r="GB66" s="73"/>
      <c r="GC66" s="51">
        <f>GC63-GC61</f>
        <v>113.39999999999964</v>
      </c>
      <c r="GD66" s="51">
        <f>GD63-GD61</f>
        <v>-4722.830000000016</v>
      </c>
    </row>
    <row r="67" spans="1:186" s="6" customFormat="1" ht="24.75" customHeight="1">
      <c r="A67" s="98" t="s">
        <v>70</v>
      </c>
      <c r="B67" s="19"/>
      <c r="C67" s="53">
        <f>C57+C64</f>
        <v>9472.770000000004</v>
      </c>
      <c r="D67" s="53">
        <f aca="true" t="shared" si="39" ref="D67:Q67">D57+D64</f>
        <v>0</v>
      </c>
      <c r="E67" s="53">
        <f t="shared" si="39"/>
        <v>56.83999999999287</v>
      </c>
      <c r="F67" s="53">
        <f t="shared" si="39"/>
        <v>0</v>
      </c>
      <c r="G67" s="53">
        <f t="shared" si="39"/>
        <v>1480.4400000000032</v>
      </c>
      <c r="H67" s="53">
        <f t="shared" si="39"/>
        <v>0</v>
      </c>
      <c r="I67" s="53">
        <f t="shared" si="39"/>
        <v>3051.779999999999</v>
      </c>
      <c r="J67" s="53">
        <f t="shared" si="39"/>
        <v>0</v>
      </c>
      <c r="K67" s="53">
        <f t="shared" si="39"/>
        <v>-836.2900000000009</v>
      </c>
      <c r="L67" s="53">
        <f t="shared" si="39"/>
        <v>0</v>
      </c>
      <c r="M67" s="53">
        <f t="shared" si="39"/>
        <v>260.4600000000064</v>
      </c>
      <c r="N67" s="53">
        <f t="shared" si="39"/>
        <v>0</v>
      </c>
      <c r="O67" s="53">
        <f t="shared" si="39"/>
        <v>1995.9300000000076</v>
      </c>
      <c r="P67" s="53">
        <f t="shared" si="39"/>
        <v>0</v>
      </c>
      <c r="Q67" s="53">
        <f t="shared" si="39"/>
        <v>-1022.7799999999897</v>
      </c>
      <c r="R67" s="54"/>
      <c r="S67" s="18">
        <f t="shared" si="28"/>
        <v>14459.150000000021</v>
      </c>
      <c r="T67" s="47"/>
      <c r="U67" s="47"/>
      <c r="V67" s="47">
        <f>V57+V64</f>
        <v>-5303.840000000002</v>
      </c>
      <c r="W67" s="47">
        <f aca="true" t="shared" si="40" ref="W67:AL67">W57+W64</f>
        <v>0</v>
      </c>
      <c r="X67" s="51">
        <f t="shared" si="40"/>
        <v>0</v>
      </c>
      <c r="Y67" s="51">
        <f t="shared" si="40"/>
        <v>27403.45</v>
      </c>
      <c r="Z67" s="51">
        <f t="shared" si="40"/>
        <v>0</v>
      </c>
      <c r="AA67" s="51">
        <f t="shared" si="40"/>
        <v>0</v>
      </c>
      <c r="AB67" s="51">
        <f t="shared" si="40"/>
        <v>542.2800000000016</v>
      </c>
      <c r="AC67" s="51">
        <f t="shared" si="40"/>
        <v>0</v>
      </c>
      <c r="AD67" s="51">
        <f t="shared" si="40"/>
        <v>0</v>
      </c>
      <c r="AE67" s="51">
        <f t="shared" si="40"/>
        <v>8490.550000000007</v>
      </c>
      <c r="AF67" s="39">
        <f t="shared" si="5"/>
        <v>45591.59000000003</v>
      </c>
      <c r="AG67" s="51">
        <f t="shared" si="40"/>
        <v>0</v>
      </c>
      <c r="AH67" s="51">
        <f t="shared" si="40"/>
        <v>0</v>
      </c>
      <c r="AI67" s="51">
        <f t="shared" si="40"/>
        <v>6986.550000000001</v>
      </c>
      <c r="AJ67" s="51">
        <f t="shared" si="40"/>
        <v>0</v>
      </c>
      <c r="AK67" s="51">
        <f t="shared" si="40"/>
        <v>0</v>
      </c>
      <c r="AL67" s="51">
        <f t="shared" si="40"/>
        <v>10212.309999999996</v>
      </c>
      <c r="AM67" s="51"/>
      <c r="AN67" s="51"/>
      <c r="AO67" s="51">
        <f>AO57+AO64</f>
        <v>-3110.8599999999933</v>
      </c>
      <c r="AP67" s="51">
        <f aca="true" t="shared" si="41" ref="AP67:AU67">AP57+AP64</f>
        <v>0</v>
      </c>
      <c r="AQ67" s="51">
        <f t="shared" si="41"/>
        <v>0</v>
      </c>
      <c r="AR67" s="51">
        <f t="shared" si="41"/>
        <v>2713.5899999999874</v>
      </c>
      <c r="AS67" s="51">
        <f t="shared" si="41"/>
        <v>0</v>
      </c>
      <c r="AT67" s="51">
        <f t="shared" si="41"/>
        <v>0</v>
      </c>
      <c r="AU67" s="51">
        <f t="shared" si="41"/>
        <v>-5656.460000000003</v>
      </c>
      <c r="AV67" s="51"/>
      <c r="AW67" s="51"/>
      <c r="AX67" s="51">
        <f>AX57+AX64</f>
        <v>7392.059999999998</v>
      </c>
      <c r="AY67" s="51">
        <f aca="true" t="shared" si="42" ref="AY67:BD67">AY57+AY64</f>
        <v>0</v>
      </c>
      <c r="AZ67" s="51">
        <f t="shared" si="42"/>
        <v>0</v>
      </c>
      <c r="BA67" s="51">
        <f t="shared" si="42"/>
        <v>-6706.300000000005</v>
      </c>
      <c r="BB67" s="51">
        <f t="shared" si="42"/>
        <v>0</v>
      </c>
      <c r="BC67" s="51">
        <f t="shared" si="42"/>
        <v>0</v>
      </c>
      <c r="BD67" s="51">
        <f t="shared" si="42"/>
        <v>13353.469999999994</v>
      </c>
      <c r="BE67" s="51">
        <f aca="true" t="shared" si="43" ref="BE67:BM67">BE57+BE64</f>
        <v>0</v>
      </c>
      <c r="BF67" s="51">
        <f t="shared" si="43"/>
        <v>0</v>
      </c>
      <c r="BG67" s="51">
        <f t="shared" si="43"/>
        <v>4780.710000000003</v>
      </c>
      <c r="BH67" s="51">
        <f t="shared" si="43"/>
        <v>0</v>
      </c>
      <c r="BI67" s="51">
        <f t="shared" si="43"/>
        <v>0</v>
      </c>
      <c r="BJ67" s="51">
        <f t="shared" si="43"/>
        <v>-518.279999999997</v>
      </c>
      <c r="BK67" s="51">
        <f t="shared" si="43"/>
        <v>0</v>
      </c>
      <c r="BL67" s="51">
        <f t="shared" si="43"/>
        <v>0</v>
      </c>
      <c r="BM67" s="51">
        <f t="shared" si="43"/>
        <v>-1126.6400000000085</v>
      </c>
      <c r="BN67" s="51">
        <f>BN57+BN64</f>
        <v>0</v>
      </c>
      <c r="BO67" s="51">
        <f>BO57+BO64</f>
        <v>0</v>
      </c>
      <c r="BP67" s="51">
        <f>BP57+BP64</f>
        <v>2970.059999999996</v>
      </c>
      <c r="BQ67" s="51"/>
      <c r="BR67" s="51"/>
      <c r="BS67" s="51"/>
      <c r="BT67" s="39">
        <f t="shared" si="6"/>
        <v>31290.20999999997</v>
      </c>
      <c r="BU67" s="39">
        <f t="shared" si="7"/>
        <v>76881.8</v>
      </c>
      <c r="BV67" s="51"/>
      <c r="BW67" s="51"/>
      <c r="BX67" s="51">
        <f>BX57+BX64</f>
        <v>32384.18</v>
      </c>
      <c r="BY67" s="51"/>
      <c r="BZ67" s="51"/>
      <c r="CA67" s="51">
        <f>CA57+CA64</f>
        <v>2324.6999999999953</v>
      </c>
      <c r="CB67" s="51"/>
      <c r="CC67" s="51"/>
      <c r="CD67" s="51">
        <f>CD57+CD64</f>
        <v>5363.429999999997</v>
      </c>
      <c r="CE67" s="51"/>
      <c r="CF67" s="51"/>
      <c r="CG67" s="51">
        <f>CG57+CG64</f>
        <v>-673.1999999999935</v>
      </c>
      <c r="CH67" s="51"/>
      <c r="CI67" s="51"/>
      <c r="CJ67" s="51">
        <f>CJ57+CJ64</f>
        <v>-7271.949999999993</v>
      </c>
      <c r="CK67" s="51"/>
      <c r="CL67" s="51"/>
      <c r="CM67" s="51">
        <f>CM57+CM64</f>
        <v>6110.230000000005</v>
      </c>
      <c r="CN67" s="51"/>
      <c r="CO67" s="51"/>
      <c r="CP67" s="51">
        <f>CP57+CP64</f>
        <v>-21589.370000000003</v>
      </c>
      <c r="CQ67" s="51"/>
      <c r="CR67" s="51"/>
      <c r="CS67" s="51">
        <f>CS57+CS64</f>
        <v>1090.9499999999935</v>
      </c>
      <c r="CT67" s="51"/>
      <c r="CU67" s="51"/>
      <c r="CV67" s="51">
        <f>CV57+CV64</f>
        <v>3160.7800000000043</v>
      </c>
      <c r="CW67" s="51"/>
      <c r="CX67" s="51"/>
      <c r="CY67" s="51">
        <f>CY57+CY64</f>
        <v>1275.5899999999947</v>
      </c>
      <c r="CZ67" s="51"/>
      <c r="DA67" s="51"/>
      <c r="DB67" s="51">
        <f>DB57+DB64</f>
        <v>3045.110000000004</v>
      </c>
      <c r="DC67" s="51"/>
      <c r="DD67" s="51"/>
      <c r="DE67" s="51">
        <f>DE57+DE64</f>
        <v>6229.799999999999</v>
      </c>
      <c r="DF67" s="10">
        <f t="shared" si="8"/>
        <v>31450.250000000004</v>
      </c>
      <c r="DG67" s="43">
        <f t="shared" si="9"/>
        <v>108332.05</v>
      </c>
      <c r="DH67" s="51"/>
      <c r="DI67" s="51"/>
      <c r="DJ67" s="51">
        <f>DJ57+DJ64</f>
        <v>19361.06999999999</v>
      </c>
      <c r="DK67" s="51"/>
      <c r="DL67" s="51"/>
      <c r="DM67" s="51">
        <f>DM57+DM64</f>
        <v>4970.640000000003</v>
      </c>
      <c r="DN67" s="51"/>
      <c r="DO67" s="51"/>
      <c r="DP67" s="51">
        <f>DP57+DP64</f>
        <v>-292.2700000000041</v>
      </c>
      <c r="DQ67" s="51"/>
      <c r="DR67" s="51"/>
      <c r="DS67" s="51">
        <f>DS57+DS64</f>
        <v>1443.7700000000004</v>
      </c>
      <c r="DT67" s="51"/>
      <c r="DU67" s="51"/>
      <c r="DV67" s="51">
        <f>DV57+DV64</f>
        <v>-12150.209999999992</v>
      </c>
      <c r="DW67" s="51"/>
      <c r="DX67" s="51"/>
      <c r="DY67" s="51">
        <f>DY57+DY64</f>
        <v>-1652.8099999999977</v>
      </c>
      <c r="DZ67" s="51"/>
      <c r="EA67" s="51"/>
      <c r="EB67" s="51">
        <f>EB57+EB64</f>
        <v>1464.3500000000004</v>
      </c>
      <c r="EC67" s="51"/>
      <c r="ED67" s="51"/>
      <c r="EE67" s="51">
        <f>EE57+EE64</f>
        <v>-5964.169999999993</v>
      </c>
      <c r="EF67" s="51"/>
      <c r="EG67" s="51"/>
      <c r="EH67" s="51">
        <f>EH57+EH64</f>
        <v>-924.1000000000076</v>
      </c>
      <c r="EI67" s="51"/>
      <c r="EJ67" s="51"/>
      <c r="EK67" s="51">
        <f>EK57+EK64</f>
        <v>1581.239999999998</v>
      </c>
      <c r="EL67" s="51"/>
      <c r="EM67" s="51"/>
      <c r="EN67" s="51">
        <f>EN57+EN64</f>
        <v>8020.229999999996</v>
      </c>
      <c r="EO67" s="51"/>
      <c r="EP67" s="51"/>
      <c r="EQ67" s="51">
        <f>EQ57+EQ64</f>
        <v>-3117.569999999998</v>
      </c>
      <c r="ER67" s="46">
        <f t="shared" si="15"/>
        <v>12740.169999999995</v>
      </c>
      <c r="ES67" s="46">
        <f t="shared" si="16"/>
        <v>121072.22</v>
      </c>
      <c r="ET67" s="51"/>
      <c r="EU67" s="51"/>
      <c r="EV67" s="51">
        <f>EV57+EV64</f>
        <v>1879.8699999999935</v>
      </c>
      <c r="EW67" s="51"/>
      <c r="EX67" s="51"/>
      <c r="EY67" s="51">
        <f>EY57+EY64</f>
        <v>-96.49999999999636</v>
      </c>
      <c r="EZ67" s="51"/>
      <c r="FA67" s="51"/>
      <c r="FB67" s="51">
        <f>FB57+FB64</f>
        <v>4501.360000000008</v>
      </c>
      <c r="FC67" s="51"/>
      <c r="FD67" s="51"/>
      <c r="FE67" s="51">
        <f>FE57+FE64</f>
        <v>-2822.620000000001</v>
      </c>
      <c r="FF67" s="51"/>
      <c r="FG67" s="51"/>
      <c r="FH67" s="51">
        <f>FH57+FH64</f>
        <v>634.560000000014</v>
      </c>
      <c r="FI67" s="51"/>
      <c r="FJ67" s="51"/>
      <c r="FK67" s="51">
        <f>FK57+FK64</f>
        <v>1188.7100000000119</v>
      </c>
      <c r="FL67" s="51"/>
      <c r="FM67" s="51"/>
      <c r="FN67" s="51">
        <f>FN57+FN64</f>
        <v>1120.1900000000023</v>
      </c>
      <c r="FO67" s="51"/>
      <c r="FP67" s="51"/>
      <c r="FQ67" s="51">
        <f>FQ57+FQ64</f>
        <v>-1006.5699999999979</v>
      </c>
      <c r="FR67" s="51"/>
      <c r="FS67" s="51"/>
      <c r="FT67" s="68">
        <f>FT57+FT64</f>
        <v>1844.8200000000052</v>
      </c>
      <c r="FU67" s="74"/>
      <c r="FV67" s="74"/>
      <c r="FW67" s="51">
        <f>FW57+FW64</f>
        <v>3261.9100000000108</v>
      </c>
      <c r="FX67" s="74"/>
      <c r="FY67" s="74"/>
      <c r="FZ67" s="51">
        <f>FZ57+FZ64</f>
        <v>2875.610000000008</v>
      </c>
      <c r="GA67" s="74"/>
      <c r="GB67" s="74"/>
      <c r="GC67" s="51">
        <f>GC57+GC64</f>
        <v>-1191.0999999999967</v>
      </c>
      <c r="GD67" s="27">
        <f t="shared" si="17"/>
        <v>12190.240000000062</v>
      </c>
    </row>
    <row r="68" spans="1:186" s="6" customFormat="1" ht="29.25" customHeight="1">
      <c r="A68" s="98" t="s">
        <v>737</v>
      </c>
      <c r="B68" s="19"/>
      <c r="C68" s="53">
        <f>C59+C66</f>
        <v>10579.580000000002</v>
      </c>
      <c r="D68" s="53">
        <f aca="true" t="shared" si="44" ref="D68:Q68">D59+D66</f>
        <v>0</v>
      </c>
      <c r="E68" s="53">
        <f t="shared" si="44"/>
        <v>11336.260000000013</v>
      </c>
      <c r="F68" s="53">
        <f t="shared" si="44"/>
        <v>0</v>
      </c>
      <c r="G68" s="53">
        <f t="shared" si="44"/>
        <v>10429.210000000003</v>
      </c>
      <c r="H68" s="53">
        <f t="shared" si="44"/>
        <v>0</v>
      </c>
      <c r="I68" s="53">
        <f t="shared" si="44"/>
        <v>12143.17000000001</v>
      </c>
      <c r="J68" s="53">
        <f t="shared" si="44"/>
        <v>0</v>
      </c>
      <c r="K68" s="53">
        <f t="shared" si="44"/>
        <v>23724.039999999997</v>
      </c>
      <c r="L68" s="53">
        <f t="shared" si="44"/>
        <v>0</v>
      </c>
      <c r="M68" s="53">
        <f t="shared" si="44"/>
        <v>22937.16999999999</v>
      </c>
      <c r="N68" s="53">
        <f t="shared" si="44"/>
        <v>0</v>
      </c>
      <c r="O68" s="53">
        <f t="shared" si="44"/>
        <v>21312.88999999999</v>
      </c>
      <c r="P68" s="53">
        <f t="shared" si="44"/>
        <v>0</v>
      </c>
      <c r="Q68" s="53">
        <f t="shared" si="44"/>
        <v>-955.4400000000096</v>
      </c>
      <c r="R68" s="54"/>
      <c r="S68" s="18">
        <f t="shared" si="28"/>
        <v>111506.88</v>
      </c>
      <c r="T68" s="47"/>
      <c r="U68" s="47"/>
      <c r="V68" s="47">
        <f>V59+V66</f>
        <v>23855.120000000006</v>
      </c>
      <c r="W68" s="47">
        <f aca="true" t="shared" si="45" ref="W68:AL68">W59+W66</f>
        <v>0</v>
      </c>
      <c r="X68" s="51">
        <f t="shared" si="45"/>
        <v>0</v>
      </c>
      <c r="Y68" s="51">
        <f t="shared" si="45"/>
        <v>-27027.069999999996</v>
      </c>
      <c r="Z68" s="51">
        <f t="shared" si="45"/>
        <v>0</v>
      </c>
      <c r="AA68" s="51">
        <f t="shared" si="45"/>
        <v>0</v>
      </c>
      <c r="AB68" s="51">
        <f t="shared" si="45"/>
        <v>-24597.91000000001</v>
      </c>
      <c r="AC68" s="51">
        <f t="shared" si="45"/>
        <v>0</v>
      </c>
      <c r="AD68" s="51">
        <f t="shared" si="45"/>
        <v>0</v>
      </c>
      <c r="AE68" s="51">
        <f t="shared" si="45"/>
        <v>-108709.4125</v>
      </c>
      <c r="AF68" s="39">
        <f t="shared" si="5"/>
        <v>-24972.392500000016</v>
      </c>
      <c r="AG68" s="51">
        <f t="shared" si="45"/>
        <v>0</v>
      </c>
      <c r="AH68" s="51">
        <f t="shared" si="45"/>
        <v>0</v>
      </c>
      <c r="AI68" s="51">
        <f t="shared" si="45"/>
        <v>-18819.708000000013</v>
      </c>
      <c r="AJ68" s="51">
        <f t="shared" si="45"/>
        <v>0</v>
      </c>
      <c r="AK68" s="51">
        <f t="shared" si="45"/>
        <v>0</v>
      </c>
      <c r="AL68" s="51">
        <f t="shared" si="45"/>
        <v>-5573.700000000024</v>
      </c>
      <c r="AM68" s="51"/>
      <c r="AN68" s="51"/>
      <c r="AO68" s="51">
        <f>AO59+AO66</f>
        <v>7205.729999999974</v>
      </c>
      <c r="AP68" s="51">
        <f aca="true" t="shared" si="46" ref="AP68:AU68">AP59+AP66</f>
        <v>0</v>
      </c>
      <c r="AQ68" s="51">
        <f t="shared" si="46"/>
        <v>0</v>
      </c>
      <c r="AR68" s="51">
        <f t="shared" si="46"/>
        <v>11633.990000000014</v>
      </c>
      <c r="AS68" s="51">
        <f t="shared" si="46"/>
        <v>0</v>
      </c>
      <c r="AT68" s="51">
        <f t="shared" si="46"/>
        <v>0</v>
      </c>
      <c r="AU68" s="51">
        <f t="shared" si="46"/>
        <v>28440.2</v>
      </c>
      <c r="AV68" s="51"/>
      <c r="AW68" s="51"/>
      <c r="AX68" s="51">
        <f>AX59+AX66</f>
        <v>8243.919999999998</v>
      </c>
      <c r="AY68" s="51">
        <f aca="true" t="shared" si="47" ref="AY68:BD68">AY59+AY66</f>
        <v>0</v>
      </c>
      <c r="AZ68" s="51">
        <f t="shared" si="47"/>
        <v>0</v>
      </c>
      <c r="BA68" s="51">
        <f t="shared" si="47"/>
        <v>31364.260000000002</v>
      </c>
      <c r="BB68" s="51">
        <f t="shared" si="47"/>
        <v>0</v>
      </c>
      <c r="BC68" s="51">
        <f t="shared" si="47"/>
        <v>0</v>
      </c>
      <c r="BD68" s="51">
        <f t="shared" si="47"/>
        <v>9098.320000000007</v>
      </c>
      <c r="BE68" s="51">
        <f aca="true" t="shared" si="48" ref="BE68:BM68">BE59+BE66</f>
        <v>0</v>
      </c>
      <c r="BF68" s="51">
        <f t="shared" si="48"/>
        <v>0</v>
      </c>
      <c r="BG68" s="51">
        <f t="shared" si="48"/>
        <v>14991.630000000008</v>
      </c>
      <c r="BH68" s="51">
        <f t="shared" si="48"/>
        <v>0</v>
      </c>
      <c r="BI68" s="51">
        <f t="shared" si="48"/>
        <v>0</v>
      </c>
      <c r="BJ68" s="51">
        <f t="shared" si="48"/>
        <v>17541.65</v>
      </c>
      <c r="BK68" s="51">
        <f t="shared" si="48"/>
        <v>0</v>
      </c>
      <c r="BL68" s="51">
        <f t="shared" si="48"/>
        <v>0</v>
      </c>
      <c r="BM68" s="51">
        <f t="shared" si="48"/>
        <v>14850.060000000007</v>
      </c>
      <c r="BN68" s="51">
        <f>BN59+BN66</f>
        <v>0</v>
      </c>
      <c r="BO68" s="51">
        <f>BO59+BO66</f>
        <v>0</v>
      </c>
      <c r="BP68" s="51">
        <f>BP59+BP66</f>
        <v>2818.2599999999675</v>
      </c>
      <c r="BQ68" s="51"/>
      <c r="BR68" s="51"/>
      <c r="BS68" s="51"/>
      <c r="BT68" s="39">
        <f t="shared" si="6"/>
        <v>121794.61199999996</v>
      </c>
      <c r="BU68" s="39">
        <f t="shared" si="7"/>
        <v>96822.21949999995</v>
      </c>
      <c r="BV68" s="51"/>
      <c r="BW68" s="51"/>
      <c r="BX68" s="51">
        <f>BX59+BX66</f>
        <v>-201008.40999999997</v>
      </c>
      <c r="BY68" s="51"/>
      <c r="BZ68" s="51"/>
      <c r="CA68" s="51">
        <f>CA59+CA66</f>
        <v>-118658.80999999997</v>
      </c>
      <c r="CB68" s="51"/>
      <c r="CC68" s="51"/>
      <c r="CD68" s="51">
        <f>CD59+CD66</f>
        <v>-67815.09999999996</v>
      </c>
      <c r="CE68" s="51"/>
      <c r="CF68" s="51"/>
      <c r="CG68" s="51">
        <f>CG59+CG66</f>
        <v>3654.0499999999993</v>
      </c>
      <c r="CH68" s="51"/>
      <c r="CI68" s="51"/>
      <c r="CJ68" s="51">
        <f>CJ59+CJ66</f>
        <v>51704.33</v>
      </c>
      <c r="CK68" s="51"/>
      <c r="CL68" s="51"/>
      <c r="CM68" s="51">
        <f>CM59+CM66</f>
        <v>-10664.959999999986</v>
      </c>
      <c r="CN68" s="51"/>
      <c r="CO68" s="51"/>
      <c r="CP68" s="51">
        <f>CP59+CP66</f>
        <v>56642.579999999994</v>
      </c>
      <c r="CQ68" s="51"/>
      <c r="CR68" s="51"/>
      <c r="CS68" s="51">
        <f>CS59+CS66</f>
        <v>42006.61</v>
      </c>
      <c r="CT68" s="51"/>
      <c r="CU68" s="51"/>
      <c r="CV68" s="51">
        <f>CV59+CV66</f>
        <v>-721.9700000000066</v>
      </c>
      <c r="CW68" s="51"/>
      <c r="CX68" s="51"/>
      <c r="CY68" s="51">
        <f>CY59+CY66</f>
        <v>46061.990000000005</v>
      </c>
      <c r="CZ68" s="51"/>
      <c r="DA68" s="51"/>
      <c r="DB68" s="51">
        <f>DB59+DB66</f>
        <v>43050.149999999994</v>
      </c>
      <c r="DC68" s="51"/>
      <c r="DD68" s="51"/>
      <c r="DE68" s="51">
        <f>DE59+DE66</f>
        <v>34198.58</v>
      </c>
      <c r="DF68" s="10">
        <f t="shared" si="8"/>
        <v>-121550.95999999993</v>
      </c>
      <c r="DG68" s="43">
        <f t="shared" si="9"/>
        <v>-24728.740499999985</v>
      </c>
      <c r="DH68" s="51"/>
      <c r="DI68" s="51"/>
      <c r="DJ68" s="51">
        <f>DJ59+DJ66</f>
        <v>36380.91</v>
      </c>
      <c r="DK68" s="51"/>
      <c r="DL68" s="51"/>
      <c r="DM68" s="51">
        <f>DM59+DM66</f>
        <v>12609.960000000017</v>
      </c>
      <c r="DN68" s="51"/>
      <c r="DO68" s="51"/>
      <c r="DP68" s="51">
        <f>DP59+DP66</f>
        <v>42304.07000000001</v>
      </c>
      <c r="DQ68" s="51"/>
      <c r="DR68" s="51"/>
      <c r="DS68" s="51">
        <f>DS59+DS66</f>
        <v>37546.28</v>
      </c>
      <c r="DT68" s="51"/>
      <c r="DU68" s="51"/>
      <c r="DV68" s="51">
        <f>DV59+DV66</f>
        <v>62344.83</v>
      </c>
      <c r="DW68" s="51"/>
      <c r="DX68" s="51"/>
      <c r="DY68" s="51">
        <f>DY59+DY66</f>
        <v>-266484.5999999999</v>
      </c>
      <c r="DZ68" s="51"/>
      <c r="EA68" s="51"/>
      <c r="EB68" s="51">
        <f>EB59+EB66</f>
        <v>52396.52000000001</v>
      </c>
      <c r="EC68" s="51"/>
      <c r="ED68" s="51"/>
      <c r="EE68" s="51">
        <f>EE59+EE66</f>
        <v>-15679.430000000013</v>
      </c>
      <c r="EF68" s="51"/>
      <c r="EG68" s="51"/>
      <c r="EH68" s="51">
        <f>EH59+EH66</f>
        <v>60932.21000000001</v>
      </c>
      <c r="EI68" s="51"/>
      <c r="EJ68" s="51"/>
      <c r="EK68" s="51">
        <f>EK59+EK66</f>
        <v>55019.170000000006</v>
      </c>
      <c r="EL68" s="51"/>
      <c r="EM68" s="51"/>
      <c r="EN68" s="51">
        <f>EN59+EN66</f>
        <v>52003.31</v>
      </c>
      <c r="EO68" s="51"/>
      <c r="EP68" s="51"/>
      <c r="EQ68" s="51">
        <f>EQ59+EQ66</f>
        <v>62497.01</v>
      </c>
      <c r="ER68" s="46">
        <f t="shared" si="15"/>
        <v>191870.24000000008</v>
      </c>
      <c r="ES68" s="46">
        <f t="shared" si="16"/>
        <v>167141.4995000001</v>
      </c>
      <c r="ET68" s="51"/>
      <c r="EU68" s="51"/>
      <c r="EV68" s="51">
        <f>EV59+EV66</f>
        <v>34422.69999999997</v>
      </c>
      <c r="EW68" s="51"/>
      <c r="EX68" s="51"/>
      <c r="EY68" s="51">
        <f>EY59+EY66</f>
        <v>58319.32999999997</v>
      </c>
      <c r="EZ68" s="51"/>
      <c r="FA68" s="51"/>
      <c r="FB68" s="51">
        <f>FB59+FB66</f>
        <v>-11258.580000000038</v>
      </c>
      <c r="FC68" s="51"/>
      <c r="FD68" s="51"/>
      <c r="FE68" s="51">
        <f>FE59+FE66</f>
        <v>54479.79999999997</v>
      </c>
      <c r="FF68" s="51"/>
      <c r="FG68" s="51"/>
      <c r="FH68" s="51">
        <f>FH59+FH66</f>
        <v>-339397.05</v>
      </c>
      <c r="FI68" s="51"/>
      <c r="FJ68" s="51"/>
      <c r="FK68" s="51">
        <f>FK59+FK66</f>
        <v>60376.03999999997</v>
      </c>
      <c r="FL68" s="51"/>
      <c r="FM68" s="51"/>
      <c r="FN68" s="51">
        <f>FN59+FN66</f>
        <v>60444.55999999998</v>
      </c>
      <c r="FO68" s="51"/>
      <c r="FP68" s="51"/>
      <c r="FQ68" s="51">
        <f>FQ59+FQ66</f>
        <v>59560.02999999998</v>
      </c>
      <c r="FR68" s="51"/>
      <c r="FS68" s="51"/>
      <c r="FT68" s="68">
        <f>FT59+FT66</f>
        <v>57246.97999999997</v>
      </c>
      <c r="FU68" s="74"/>
      <c r="FV68" s="74"/>
      <c r="FW68" s="51">
        <f>FW59+FW66</f>
        <v>41116.41999999999</v>
      </c>
      <c r="FX68" s="74"/>
      <c r="FY68" s="74"/>
      <c r="FZ68" s="51">
        <f>FZ59+FZ66</f>
        <v>-63306.940000000024</v>
      </c>
      <c r="GA68" s="74"/>
      <c r="GB68" s="74"/>
      <c r="GC68" s="51">
        <f>GC59+GC66</f>
        <v>52776.840000000004</v>
      </c>
      <c r="GD68" s="128">
        <f>GD59+GD66</f>
        <v>64780.12999999971</v>
      </c>
    </row>
    <row r="69" spans="1:185" ht="15" hidden="1">
      <c r="A69" s="55"/>
      <c r="B69" s="55"/>
      <c r="C69" s="55"/>
      <c r="D69" s="55"/>
      <c r="E69" s="56">
        <f>C68+E68</f>
        <v>21915.840000000015</v>
      </c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39">
        <f aca="true" t="shared" si="49" ref="BT69:BT76">BS69+BP69+BM69+BJ69+BG69+BD69+BA69+AX69+AU69+AR69+AO69+AL69</f>
        <v>0</v>
      </c>
      <c r="BU69" s="39">
        <f aca="true" t="shared" si="50" ref="BU69:BU76">BT69+AI69</f>
        <v>0</v>
      </c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10">
        <f t="shared" si="8"/>
        <v>0</v>
      </c>
      <c r="DG69" s="43">
        <f t="shared" si="9"/>
        <v>0</v>
      </c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46">
        <f t="shared" si="15"/>
        <v>0</v>
      </c>
      <c r="ES69" s="46">
        <f t="shared" si="16"/>
        <v>0</v>
      </c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  <c r="FF69" s="51"/>
      <c r="FG69" s="51"/>
      <c r="FH69" s="51"/>
      <c r="FI69" s="51"/>
      <c r="FJ69" s="51"/>
      <c r="FK69" s="51"/>
      <c r="FL69" s="51"/>
      <c r="FM69" s="51"/>
      <c r="FN69" s="51"/>
      <c r="FO69" s="51"/>
      <c r="FP69" s="51"/>
      <c r="FQ69" s="51"/>
      <c r="FR69" s="51"/>
      <c r="FS69" s="51"/>
      <c r="FT69" s="51"/>
      <c r="FW69" s="51"/>
      <c r="FZ69" s="51"/>
      <c r="GC69" s="51"/>
    </row>
    <row r="70" spans="1:185" ht="15" hidden="1">
      <c r="A70" s="55"/>
      <c r="B70" s="55"/>
      <c r="C70" s="55"/>
      <c r="D70" s="55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57">
        <f>AU68+AR68+AO68+AL68+AI68+AE68+AB68+Y68+V68+S68</f>
        <v>-2085.880500000043</v>
      </c>
      <c r="AV70" s="9"/>
      <c r="AW70" s="57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BM70" s="51"/>
      <c r="BN70" s="51"/>
      <c r="BO70" s="51"/>
      <c r="BP70" s="51"/>
      <c r="BQ70" s="51"/>
      <c r="BR70" s="51"/>
      <c r="BS70" s="51"/>
      <c r="BT70" s="39">
        <f t="shared" si="49"/>
        <v>0</v>
      </c>
      <c r="BU70" s="39">
        <f t="shared" si="50"/>
        <v>0</v>
      </c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10">
        <f t="shared" si="8"/>
        <v>0</v>
      </c>
      <c r="DG70" s="43">
        <f t="shared" si="9"/>
        <v>0</v>
      </c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46">
        <f t="shared" si="15"/>
        <v>0</v>
      </c>
      <c r="ES70" s="46">
        <f t="shared" si="16"/>
        <v>0</v>
      </c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  <c r="FF70" s="51"/>
      <c r="FG70" s="51"/>
      <c r="FH70" s="51"/>
      <c r="FI70" s="51"/>
      <c r="FJ70" s="51"/>
      <c r="FK70" s="51"/>
      <c r="FL70" s="51"/>
      <c r="FM70" s="51"/>
      <c r="FN70" s="51"/>
      <c r="FO70" s="51"/>
      <c r="FP70" s="51"/>
      <c r="FQ70" s="51"/>
      <c r="FR70" s="51"/>
      <c r="FS70" s="51"/>
      <c r="FT70" s="51"/>
      <c r="FW70" s="51"/>
      <c r="FZ70" s="51"/>
      <c r="GC70" s="51"/>
    </row>
    <row r="71" spans="1:185" ht="15" hidden="1">
      <c r="A71" s="55"/>
      <c r="B71" s="55"/>
      <c r="C71" s="55"/>
      <c r="D71" s="55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57"/>
      <c r="AV71" s="9"/>
      <c r="AW71" s="9"/>
      <c r="AX71" s="57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51"/>
      <c r="BR71" s="51"/>
      <c r="BS71" s="51"/>
      <c r="BT71" s="39">
        <f t="shared" si="49"/>
        <v>0</v>
      </c>
      <c r="BU71" s="39">
        <f t="shared" si="50"/>
        <v>0</v>
      </c>
      <c r="BV71" s="51"/>
      <c r="BW71" s="51"/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10">
        <f t="shared" si="8"/>
        <v>0</v>
      </c>
      <c r="DG71" s="43">
        <f t="shared" si="9"/>
        <v>0</v>
      </c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  <c r="DT71" s="51"/>
      <c r="DU71" s="51"/>
      <c r="DV71" s="51"/>
      <c r="DW71" s="51"/>
      <c r="DX71" s="51"/>
      <c r="DY71" s="51"/>
      <c r="DZ71" s="51"/>
      <c r="EA71" s="51"/>
      <c r="EB71" s="51"/>
      <c r="EC71" s="51"/>
      <c r="ED71" s="51"/>
      <c r="EE71" s="51"/>
      <c r="EF71" s="51"/>
      <c r="EG71" s="51"/>
      <c r="EH71" s="51"/>
      <c r="EI71" s="51"/>
      <c r="EJ71" s="51"/>
      <c r="EK71" s="51"/>
      <c r="EL71" s="51"/>
      <c r="EM71" s="51"/>
      <c r="EN71" s="51"/>
      <c r="EO71" s="51"/>
      <c r="EP71" s="51"/>
      <c r="EQ71" s="51"/>
      <c r="ER71" s="46">
        <f t="shared" si="15"/>
        <v>0</v>
      </c>
      <c r="ES71" s="46">
        <f t="shared" si="16"/>
        <v>0</v>
      </c>
      <c r="ET71" s="51"/>
      <c r="EU71" s="51"/>
      <c r="EV71" s="51"/>
      <c r="EW71" s="51"/>
      <c r="EX71" s="51"/>
      <c r="EY71" s="51"/>
      <c r="EZ71" s="51"/>
      <c r="FA71" s="51"/>
      <c r="FB71" s="51"/>
      <c r="FC71" s="51"/>
      <c r="FD71" s="51"/>
      <c r="FE71" s="51"/>
      <c r="FF71" s="51"/>
      <c r="FG71" s="51"/>
      <c r="FH71" s="51"/>
      <c r="FI71" s="51"/>
      <c r="FJ71" s="51"/>
      <c r="FK71" s="51"/>
      <c r="FL71" s="51"/>
      <c r="FM71" s="51"/>
      <c r="FN71" s="51"/>
      <c r="FO71" s="51"/>
      <c r="FP71" s="51"/>
      <c r="FQ71" s="51"/>
      <c r="FR71" s="51"/>
      <c r="FS71" s="51"/>
      <c r="FT71" s="51"/>
      <c r="FW71" s="51"/>
      <c r="FZ71" s="51"/>
      <c r="GC71" s="51"/>
    </row>
    <row r="72" spans="1:185" ht="15" hidden="1">
      <c r="A72" s="55"/>
      <c r="B72" s="55"/>
      <c r="C72" s="55"/>
      <c r="D72" s="55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57"/>
      <c r="AT72" s="9"/>
      <c r="AU72" s="57"/>
      <c r="AV72" s="57"/>
      <c r="AW72" s="9"/>
      <c r="AX72" s="57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39">
        <f t="shared" si="49"/>
        <v>0</v>
      </c>
      <c r="BU72" s="39">
        <f t="shared" si="50"/>
        <v>0</v>
      </c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10">
        <f t="shared" si="8"/>
        <v>0</v>
      </c>
      <c r="DG72" s="43">
        <f t="shared" si="9"/>
        <v>0</v>
      </c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46">
        <f t="shared" si="15"/>
        <v>0</v>
      </c>
      <c r="ES72" s="46">
        <f t="shared" si="16"/>
        <v>0</v>
      </c>
      <c r="ET72" s="26"/>
      <c r="EU72" s="26"/>
      <c r="EV72" s="26"/>
      <c r="EW72" s="26"/>
      <c r="EX72" s="26"/>
      <c r="EY72" s="26"/>
      <c r="EZ72" s="26"/>
      <c r="FA72" s="26"/>
      <c r="FB72" s="26"/>
      <c r="FC72" s="26"/>
      <c r="FD72" s="26"/>
      <c r="FE72" s="26"/>
      <c r="FF72" s="26"/>
      <c r="FG72" s="26"/>
      <c r="FH72" s="26"/>
      <c r="FI72" s="26"/>
      <c r="FJ72" s="26"/>
      <c r="FK72" s="26"/>
      <c r="FL72" s="26"/>
      <c r="FM72" s="26"/>
      <c r="FN72" s="26"/>
      <c r="FO72" s="26"/>
      <c r="FP72" s="26"/>
      <c r="FQ72" s="26"/>
      <c r="FR72" s="26"/>
      <c r="FS72" s="26"/>
      <c r="FT72" s="26"/>
      <c r="FW72" s="26"/>
      <c r="FZ72" s="26"/>
      <c r="GC72" s="26"/>
    </row>
    <row r="73" spans="1:185" ht="15" hidden="1">
      <c r="A73" s="55"/>
      <c r="B73" s="55"/>
      <c r="C73" s="55"/>
      <c r="D73" s="55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1"/>
      <c r="BS73" s="51"/>
      <c r="BT73" s="39">
        <f t="shared" si="49"/>
        <v>0</v>
      </c>
      <c r="BU73" s="39">
        <f t="shared" si="50"/>
        <v>0</v>
      </c>
      <c r="BV73" s="51"/>
      <c r="BW73" s="51"/>
      <c r="BX73" s="51"/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10">
        <f t="shared" si="8"/>
        <v>0</v>
      </c>
      <c r="DG73" s="43">
        <f t="shared" si="9"/>
        <v>0</v>
      </c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1"/>
      <c r="DS73" s="51"/>
      <c r="DT73" s="51"/>
      <c r="DU73" s="51"/>
      <c r="DV73" s="51"/>
      <c r="DW73" s="51"/>
      <c r="DX73" s="51"/>
      <c r="DY73" s="51"/>
      <c r="DZ73" s="51"/>
      <c r="EA73" s="51"/>
      <c r="EB73" s="51"/>
      <c r="EC73" s="51"/>
      <c r="ED73" s="51"/>
      <c r="EE73" s="51"/>
      <c r="EF73" s="51"/>
      <c r="EG73" s="51"/>
      <c r="EH73" s="51"/>
      <c r="EI73" s="51"/>
      <c r="EJ73" s="51"/>
      <c r="EK73" s="51"/>
      <c r="EL73" s="51"/>
      <c r="EM73" s="51"/>
      <c r="EN73" s="51"/>
      <c r="EO73" s="51"/>
      <c r="EP73" s="51"/>
      <c r="EQ73" s="51"/>
      <c r="ER73" s="46">
        <f t="shared" si="15"/>
        <v>0</v>
      </c>
      <c r="ES73" s="46">
        <f t="shared" si="16"/>
        <v>0</v>
      </c>
      <c r="ET73" s="51"/>
      <c r="EU73" s="51"/>
      <c r="EV73" s="51"/>
      <c r="EW73" s="51"/>
      <c r="EX73" s="51"/>
      <c r="EY73" s="51"/>
      <c r="EZ73" s="51"/>
      <c r="FA73" s="51"/>
      <c r="FB73" s="51"/>
      <c r="FC73" s="51"/>
      <c r="FD73" s="51"/>
      <c r="FE73" s="51"/>
      <c r="FF73" s="51"/>
      <c r="FG73" s="51"/>
      <c r="FH73" s="51"/>
      <c r="FI73" s="51"/>
      <c r="FJ73" s="51"/>
      <c r="FK73" s="51"/>
      <c r="FL73" s="51"/>
      <c r="FM73" s="51"/>
      <c r="FN73" s="51"/>
      <c r="FO73" s="51"/>
      <c r="FP73" s="51"/>
      <c r="FQ73" s="51"/>
      <c r="FR73" s="51"/>
      <c r="FS73" s="51"/>
      <c r="FT73" s="51"/>
      <c r="FW73" s="51"/>
      <c r="FZ73" s="51"/>
      <c r="GC73" s="51"/>
    </row>
    <row r="74" spans="1:185" ht="15" hidden="1">
      <c r="A74" s="55"/>
      <c r="B74" s="55"/>
      <c r="C74" s="55"/>
      <c r="D74" s="55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51"/>
      <c r="BQ74" s="51"/>
      <c r="BR74" s="51"/>
      <c r="BS74" s="51"/>
      <c r="BT74" s="39">
        <f t="shared" si="49"/>
        <v>0</v>
      </c>
      <c r="BU74" s="39">
        <f t="shared" si="50"/>
        <v>0</v>
      </c>
      <c r="BV74" s="51"/>
      <c r="BW74" s="51"/>
      <c r="BX74" s="51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10">
        <f t="shared" si="8"/>
        <v>0</v>
      </c>
      <c r="DG74" s="43">
        <f t="shared" si="9"/>
        <v>0</v>
      </c>
      <c r="DH74" s="51"/>
      <c r="DI74" s="51"/>
      <c r="DJ74" s="51"/>
      <c r="DK74" s="51"/>
      <c r="DL74" s="51"/>
      <c r="DM74" s="51"/>
      <c r="DN74" s="51"/>
      <c r="DO74" s="51"/>
      <c r="DP74" s="51"/>
      <c r="DQ74" s="51"/>
      <c r="DR74" s="51"/>
      <c r="DS74" s="51"/>
      <c r="DT74" s="51"/>
      <c r="DU74" s="51"/>
      <c r="DV74" s="51"/>
      <c r="DW74" s="51"/>
      <c r="DX74" s="51"/>
      <c r="DY74" s="51"/>
      <c r="DZ74" s="51"/>
      <c r="EA74" s="51"/>
      <c r="EB74" s="51"/>
      <c r="EC74" s="51"/>
      <c r="ED74" s="51"/>
      <c r="EE74" s="51"/>
      <c r="EF74" s="51"/>
      <c r="EG74" s="51"/>
      <c r="EH74" s="51"/>
      <c r="EI74" s="51"/>
      <c r="EJ74" s="51"/>
      <c r="EK74" s="51"/>
      <c r="EL74" s="51"/>
      <c r="EM74" s="51"/>
      <c r="EN74" s="51"/>
      <c r="EO74" s="51"/>
      <c r="EP74" s="51"/>
      <c r="EQ74" s="51"/>
      <c r="ER74" s="46">
        <f t="shared" si="15"/>
        <v>0</v>
      </c>
      <c r="ES74" s="46">
        <f t="shared" si="16"/>
        <v>0</v>
      </c>
      <c r="ET74" s="51"/>
      <c r="EU74" s="51"/>
      <c r="EV74" s="51"/>
      <c r="EW74" s="51"/>
      <c r="EX74" s="51"/>
      <c r="EY74" s="51"/>
      <c r="EZ74" s="51"/>
      <c r="FA74" s="51"/>
      <c r="FB74" s="51"/>
      <c r="FC74" s="51"/>
      <c r="FD74" s="51"/>
      <c r="FE74" s="51"/>
      <c r="FF74" s="51"/>
      <c r="FG74" s="51"/>
      <c r="FH74" s="51"/>
      <c r="FI74" s="51"/>
      <c r="FJ74" s="51"/>
      <c r="FK74" s="51"/>
      <c r="FL74" s="51"/>
      <c r="FM74" s="51"/>
      <c r="FN74" s="51"/>
      <c r="FO74" s="51"/>
      <c r="FP74" s="51"/>
      <c r="FQ74" s="51"/>
      <c r="FR74" s="51"/>
      <c r="FS74" s="51"/>
      <c r="FT74" s="51"/>
      <c r="FW74" s="51"/>
      <c r="FZ74" s="51"/>
      <c r="GC74" s="51"/>
    </row>
    <row r="75" spans="1:185" ht="15" hidden="1">
      <c r="A75" s="55"/>
      <c r="B75" s="55"/>
      <c r="C75" s="55"/>
      <c r="D75" s="55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57"/>
      <c r="AV75" s="9"/>
      <c r="AW75" s="9"/>
      <c r="AX75" s="57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1"/>
      <c r="BR75" s="51"/>
      <c r="BS75" s="51"/>
      <c r="BT75" s="39">
        <f t="shared" si="49"/>
        <v>0</v>
      </c>
      <c r="BU75" s="39">
        <f t="shared" si="50"/>
        <v>0</v>
      </c>
      <c r="BV75" s="51"/>
      <c r="BW75" s="51"/>
      <c r="BX75" s="51"/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1"/>
      <c r="DF75" s="10">
        <f t="shared" si="8"/>
        <v>0</v>
      </c>
      <c r="DG75" s="43">
        <f t="shared" si="9"/>
        <v>0</v>
      </c>
      <c r="DH75" s="51"/>
      <c r="DI75" s="51"/>
      <c r="DJ75" s="51"/>
      <c r="DK75" s="51"/>
      <c r="DL75" s="51"/>
      <c r="DM75" s="51"/>
      <c r="DN75" s="51"/>
      <c r="DO75" s="51"/>
      <c r="DP75" s="51"/>
      <c r="DQ75" s="51"/>
      <c r="DR75" s="51"/>
      <c r="DS75" s="51"/>
      <c r="DT75" s="51"/>
      <c r="DU75" s="51"/>
      <c r="DV75" s="51"/>
      <c r="DW75" s="51"/>
      <c r="DX75" s="51"/>
      <c r="DY75" s="51"/>
      <c r="DZ75" s="51"/>
      <c r="EA75" s="51"/>
      <c r="EB75" s="51"/>
      <c r="EC75" s="51"/>
      <c r="ED75" s="51"/>
      <c r="EE75" s="51"/>
      <c r="EF75" s="51"/>
      <c r="EG75" s="51"/>
      <c r="EH75" s="51"/>
      <c r="EI75" s="51"/>
      <c r="EJ75" s="51"/>
      <c r="EK75" s="51"/>
      <c r="EL75" s="51"/>
      <c r="EM75" s="51"/>
      <c r="EN75" s="51"/>
      <c r="EO75" s="51"/>
      <c r="EP75" s="51"/>
      <c r="EQ75" s="51"/>
      <c r="ER75" s="46">
        <f t="shared" si="15"/>
        <v>0</v>
      </c>
      <c r="ES75" s="46">
        <f t="shared" si="16"/>
        <v>0</v>
      </c>
      <c r="ET75" s="51"/>
      <c r="EU75" s="51"/>
      <c r="EV75" s="51"/>
      <c r="EW75" s="51"/>
      <c r="EX75" s="51"/>
      <c r="EY75" s="51"/>
      <c r="EZ75" s="51"/>
      <c r="FA75" s="51"/>
      <c r="FB75" s="51"/>
      <c r="FC75" s="51"/>
      <c r="FD75" s="51"/>
      <c r="FE75" s="51"/>
      <c r="FF75" s="51"/>
      <c r="FG75" s="51"/>
      <c r="FH75" s="51"/>
      <c r="FI75" s="51"/>
      <c r="FJ75" s="51"/>
      <c r="FK75" s="51"/>
      <c r="FL75" s="51"/>
      <c r="FM75" s="51"/>
      <c r="FN75" s="51"/>
      <c r="FO75" s="51"/>
      <c r="FP75" s="51"/>
      <c r="FQ75" s="51"/>
      <c r="FR75" s="51"/>
      <c r="FS75" s="51"/>
      <c r="FT75" s="51"/>
      <c r="FW75" s="51"/>
      <c r="FZ75" s="51"/>
      <c r="GC75" s="51"/>
    </row>
    <row r="76" spans="1:185" ht="15" hidden="1">
      <c r="A76" s="55"/>
      <c r="B76" s="55"/>
      <c r="C76" s="55"/>
      <c r="D76" s="55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51"/>
      <c r="BQ76" s="51"/>
      <c r="BR76" s="51"/>
      <c r="BS76" s="51"/>
      <c r="BT76" s="39">
        <f t="shared" si="49"/>
        <v>0</v>
      </c>
      <c r="BU76" s="39">
        <f t="shared" si="50"/>
        <v>0</v>
      </c>
      <c r="BV76" s="51"/>
      <c r="BW76" s="51"/>
      <c r="BX76" s="51"/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10">
        <f t="shared" si="8"/>
        <v>0</v>
      </c>
      <c r="DG76" s="43">
        <f t="shared" si="9"/>
        <v>0</v>
      </c>
      <c r="DH76" s="51"/>
      <c r="DI76" s="51"/>
      <c r="DJ76" s="51"/>
      <c r="DK76" s="51"/>
      <c r="DL76" s="51"/>
      <c r="DM76" s="51"/>
      <c r="DN76" s="51"/>
      <c r="DO76" s="51"/>
      <c r="DP76" s="51"/>
      <c r="DQ76" s="51"/>
      <c r="DR76" s="51"/>
      <c r="DS76" s="51"/>
      <c r="DT76" s="51"/>
      <c r="DU76" s="51"/>
      <c r="DV76" s="51"/>
      <c r="DW76" s="51"/>
      <c r="DX76" s="51"/>
      <c r="DY76" s="51"/>
      <c r="DZ76" s="51"/>
      <c r="EA76" s="51"/>
      <c r="EB76" s="51"/>
      <c r="EC76" s="51"/>
      <c r="ED76" s="51"/>
      <c r="EE76" s="51"/>
      <c r="EF76" s="51"/>
      <c r="EG76" s="51"/>
      <c r="EH76" s="51"/>
      <c r="EI76" s="51"/>
      <c r="EJ76" s="51"/>
      <c r="EK76" s="51"/>
      <c r="EL76" s="51"/>
      <c r="EM76" s="51"/>
      <c r="EN76" s="51"/>
      <c r="EO76" s="51"/>
      <c r="EP76" s="51"/>
      <c r="EQ76" s="51"/>
      <c r="ER76" s="46">
        <f t="shared" si="15"/>
        <v>0</v>
      </c>
      <c r="ES76" s="46">
        <f t="shared" si="16"/>
        <v>0</v>
      </c>
      <c r="ET76" s="51"/>
      <c r="EU76" s="51"/>
      <c r="EV76" s="51"/>
      <c r="EW76" s="51"/>
      <c r="EX76" s="51"/>
      <c r="EY76" s="51"/>
      <c r="EZ76" s="51"/>
      <c r="FA76" s="51"/>
      <c r="FB76" s="51"/>
      <c r="FC76" s="51"/>
      <c r="FD76" s="51"/>
      <c r="FE76" s="51"/>
      <c r="FF76" s="51"/>
      <c r="FG76" s="51"/>
      <c r="FH76" s="51"/>
      <c r="FI76" s="51"/>
      <c r="FJ76" s="51"/>
      <c r="FK76" s="51"/>
      <c r="FL76" s="51"/>
      <c r="FM76" s="51"/>
      <c r="FN76" s="51"/>
      <c r="FO76" s="51"/>
      <c r="FP76" s="51"/>
      <c r="FQ76" s="51"/>
      <c r="FR76" s="51"/>
      <c r="FS76" s="51"/>
      <c r="FT76" s="51"/>
      <c r="FW76" s="51"/>
      <c r="FZ76" s="51"/>
      <c r="GC76" s="51"/>
    </row>
    <row r="77" spans="1:185" ht="15">
      <c r="A77" s="55"/>
      <c r="B77" s="55"/>
      <c r="C77" s="55"/>
      <c r="D77" s="55"/>
      <c r="V77" s="56">
        <f>S68+V68</f>
        <v>135362</v>
      </c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57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W77" s="9"/>
      <c r="FZ77" s="9"/>
      <c r="GC77" s="9"/>
    </row>
    <row r="78" spans="1:185" ht="15">
      <c r="A78" s="55"/>
      <c r="B78" s="55"/>
      <c r="C78" s="55"/>
      <c r="D78" s="55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>
        <v>50982.6</v>
      </c>
      <c r="BE78" s="9"/>
      <c r="BF78" s="9"/>
      <c r="BG78" s="9"/>
      <c r="BH78" s="9"/>
      <c r="BI78" s="9"/>
      <c r="BJ78" s="57">
        <f>BD78+BG68+BJ68</f>
        <v>83515.88</v>
      </c>
      <c r="BK78" s="9"/>
      <c r="BL78" s="9"/>
      <c r="BM78" s="57">
        <f>BJ78+BM68</f>
        <v>98365.94000000002</v>
      </c>
      <c r="BN78" s="9"/>
      <c r="BO78" s="9"/>
      <c r="BP78" s="57">
        <f>BM78+BP68</f>
        <v>101184.19999999998</v>
      </c>
      <c r="BQ78" s="9"/>
      <c r="BR78" s="9"/>
      <c r="BS78" s="57">
        <f>BS68+BP68+BM68+BJ68+BG68+BD68+BA68+AX68+AU68+AR68+AO68+AL68+AI68+AE68+AB68+Y68+V68+S68</f>
        <v>96822.21949999996</v>
      </c>
      <c r="BV78" s="9"/>
      <c r="BW78" s="9"/>
      <c r="BX78" s="57">
        <f>BS80+BX68</f>
        <v>-42126.87050000002</v>
      </c>
      <c r="BY78" s="9"/>
      <c r="BZ78" s="9"/>
      <c r="CA78" s="57">
        <f>BX78+CA68</f>
        <v>-160785.6805</v>
      </c>
      <c r="CB78" s="9"/>
      <c r="CC78" s="9"/>
      <c r="CD78" s="57">
        <f>CA78+CD68</f>
        <v>-228600.78049999994</v>
      </c>
      <c r="CE78" s="9"/>
      <c r="CF78" s="9"/>
      <c r="CG78" s="57">
        <f>CD78+CG68</f>
        <v>-224946.73049999995</v>
      </c>
      <c r="CH78" s="9"/>
      <c r="CI78" s="9"/>
      <c r="CJ78" s="57">
        <f>CG78+CJ68</f>
        <v>-173242.40049999993</v>
      </c>
      <c r="CK78" s="9"/>
      <c r="CL78" s="9"/>
      <c r="CM78" s="57">
        <f>CJ78+CM68</f>
        <v>-183907.36049999992</v>
      </c>
      <c r="CN78" s="9"/>
      <c r="CO78" s="9"/>
      <c r="CP78" s="57">
        <f>CM78+CP68</f>
        <v>-127264.78049999994</v>
      </c>
      <c r="CQ78" s="9"/>
      <c r="CR78" s="9"/>
      <c r="CS78" s="57">
        <f>CP78+CS68</f>
        <v>-85258.17049999993</v>
      </c>
      <c r="CT78" s="9"/>
      <c r="CU78" s="9"/>
      <c r="CV78" s="57">
        <f>CS80+CV68</f>
        <v>-80288.20049999993</v>
      </c>
      <c r="CW78" s="9"/>
      <c r="CX78" s="9"/>
      <c r="CY78" s="57">
        <f>CV80+CY68</f>
        <v>-34226.21049999993</v>
      </c>
      <c r="CZ78" s="9"/>
      <c r="DA78" s="9"/>
      <c r="DB78" s="57">
        <f>CY80+DB68</f>
        <v>8823.939500000066</v>
      </c>
      <c r="DC78" s="9"/>
      <c r="DD78" s="9"/>
      <c r="DE78" s="57">
        <f>DB80+DE68</f>
        <v>43022.51950000007</v>
      </c>
      <c r="DH78" s="9"/>
      <c r="DI78" s="9"/>
      <c r="DJ78" s="57">
        <f>DG80+DJ68</f>
        <v>82249.38950000002</v>
      </c>
      <c r="DK78" s="9"/>
      <c r="DL78" s="9"/>
      <c r="DM78" s="57">
        <f>DJ78+DM68</f>
        <v>94859.34950000004</v>
      </c>
      <c r="DN78" s="9"/>
      <c r="DO78" s="9"/>
      <c r="DP78" s="57">
        <f>DM78+DP68</f>
        <v>137163.41950000005</v>
      </c>
      <c r="DQ78" s="9"/>
      <c r="DR78" s="9"/>
      <c r="DS78" s="57">
        <f>DP78+DS68</f>
        <v>174709.69950000005</v>
      </c>
      <c r="DT78" s="9"/>
      <c r="DU78" s="9"/>
      <c r="DV78" s="57">
        <f>DS78+DV68</f>
        <v>237054.52950000006</v>
      </c>
      <c r="DW78" s="9"/>
      <c r="DX78" s="9"/>
      <c r="DY78" s="57">
        <f>DV78+DY68</f>
        <v>-29430.070499999856</v>
      </c>
      <c r="DZ78" s="9"/>
      <c r="EA78" s="9"/>
      <c r="EB78" s="57">
        <f>DY80+EB68</f>
        <v>22966.449500000155</v>
      </c>
      <c r="EC78" s="9"/>
      <c r="ED78" s="9"/>
      <c r="EE78" s="57">
        <f>EB80+EE68</f>
        <v>7287.019500000142</v>
      </c>
      <c r="EF78" s="9"/>
      <c r="EG78" s="9"/>
      <c r="EH78" s="57">
        <f>EE78+EH68</f>
        <v>68219.22950000015</v>
      </c>
      <c r="EI78" s="9"/>
      <c r="EJ78" s="9"/>
      <c r="EK78" s="57">
        <f>EH78+EK68</f>
        <v>123238.39950000015</v>
      </c>
      <c r="EL78" s="9"/>
      <c r="EM78" s="9"/>
      <c r="EN78" s="57">
        <f>EK78+EN68</f>
        <v>175241.70950000014</v>
      </c>
      <c r="EO78" s="9"/>
      <c r="EP78" s="9"/>
      <c r="EQ78" s="57">
        <f>EN78+EQ68</f>
        <v>237738.71950000015</v>
      </c>
      <c r="ER78" s="57"/>
      <c r="ES78" s="57"/>
      <c r="ET78" s="9"/>
      <c r="EU78" s="9"/>
      <c r="EV78" s="57">
        <f>ES81+EV68</f>
        <v>248081.90149999998</v>
      </c>
      <c r="EW78" s="9"/>
      <c r="EX78" s="9"/>
      <c r="EY78" s="57">
        <f>EV81+EY68</f>
        <v>306811.23149999994</v>
      </c>
      <c r="EZ78" s="9"/>
      <c r="FA78" s="9"/>
      <c r="FB78" s="57">
        <f>EY81+FB68</f>
        <v>295962.6514999999</v>
      </c>
      <c r="FC78" s="9"/>
      <c r="FD78" s="9"/>
      <c r="FE78" s="57">
        <f>FB81+FE68</f>
        <v>350852.4514999999</v>
      </c>
      <c r="FF78" s="9"/>
      <c r="FG78" s="9"/>
      <c r="FH78" s="57">
        <f>FE81+FH68</f>
        <v>11865.40149999992</v>
      </c>
      <c r="FI78" s="9"/>
      <c r="FJ78" s="9"/>
      <c r="FK78" s="57">
        <f>FH81+FK68</f>
        <v>72651.4414999999</v>
      </c>
      <c r="FL78" s="9"/>
      <c r="FM78" s="9"/>
      <c r="FN78" s="57">
        <f>FK81+FN68</f>
        <v>133506.0014999999</v>
      </c>
      <c r="FO78" s="9"/>
      <c r="FP78" s="9"/>
      <c r="FQ78" s="57">
        <f>FN81+FQ68</f>
        <v>193476.03149999987</v>
      </c>
      <c r="FR78" s="9"/>
      <c r="FS78" s="9"/>
      <c r="FT78" s="57">
        <f>FQ81+FT68</f>
        <v>251133.01149999985</v>
      </c>
      <c r="FW78" s="57">
        <f>FT81+FW68</f>
        <v>292659.43149999983</v>
      </c>
      <c r="FZ78" s="57">
        <f>FW81+FZ68</f>
        <v>229762.4914999998</v>
      </c>
      <c r="GC78" s="57">
        <f>FZ81+GC68</f>
        <v>282949.3314999998</v>
      </c>
    </row>
    <row r="79" spans="1:185" ht="14.25">
      <c r="A79" s="162"/>
      <c r="B79" s="162"/>
      <c r="C79" s="162"/>
      <c r="D79" s="162"/>
      <c r="E79" s="162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  <c r="X79" s="162"/>
      <c r="Y79" s="162"/>
      <c r="Z79" s="162"/>
      <c r="AA79" s="162"/>
      <c r="AB79" s="162"/>
      <c r="AC79" s="162"/>
      <c r="AD79" s="162"/>
      <c r="AE79" s="162"/>
      <c r="AF79" s="162"/>
      <c r="AG79" s="162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57"/>
      <c r="BB79" s="9"/>
      <c r="BC79" s="9"/>
      <c r="BD79" s="57"/>
      <c r="BE79" s="9"/>
      <c r="BF79" s="9"/>
      <c r="BG79" s="57"/>
      <c r="BH79" s="9"/>
      <c r="BI79" s="9"/>
      <c r="BJ79" s="57"/>
      <c r="BK79" s="9"/>
      <c r="BL79" s="9"/>
      <c r="BM79" s="57"/>
      <c r="BN79" s="9"/>
      <c r="BO79" s="9"/>
      <c r="BP79" s="57"/>
      <c r="BQ79" s="9"/>
      <c r="BR79" s="9" t="s">
        <v>400</v>
      </c>
      <c r="BS79" s="57">
        <v>62059.32</v>
      </c>
      <c r="BV79" s="9"/>
      <c r="BW79" s="9"/>
      <c r="BX79" s="57"/>
      <c r="BY79" s="9"/>
      <c r="BZ79" s="9"/>
      <c r="CA79" s="57"/>
      <c r="CB79" s="9"/>
      <c r="CC79" s="9"/>
      <c r="CD79" s="57"/>
      <c r="CE79" s="9"/>
      <c r="CF79" s="9"/>
      <c r="CG79" s="57"/>
      <c r="CH79" s="9"/>
      <c r="CI79" s="9"/>
      <c r="CJ79" s="57"/>
      <c r="CK79" s="9"/>
      <c r="CL79" s="9"/>
      <c r="CM79" s="57"/>
      <c r="CN79" s="9"/>
      <c r="CO79" s="9"/>
      <c r="CP79" s="57"/>
      <c r="CQ79" s="9"/>
      <c r="CR79" s="9" t="s">
        <v>509</v>
      </c>
      <c r="CS79" s="57">
        <v>5691.94</v>
      </c>
      <c r="CT79" s="9"/>
      <c r="CU79" s="9" t="s">
        <v>509</v>
      </c>
      <c r="CV79" s="57"/>
      <c r="CW79" s="9"/>
      <c r="CX79" s="9" t="s">
        <v>509</v>
      </c>
      <c r="CY79" s="57"/>
      <c r="CZ79" s="9"/>
      <c r="DA79" s="9" t="s">
        <v>509</v>
      </c>
      <c r="DB79" s="57"/>
      <c r="DC79" s="9"/>
      <c r="DD79" s="9" t="s">
        <v>509</v>
      </c>
      <c r="DE79" s="57">
        <v>2845.96</v>
      </c>
      <c r="DF79" s="10">
        <f>DE79+DB79+CY79+CV79+CS79+CP79+CM79+CJ79+CG79+CD79+CA79+BX79</f>
        <v>8537.9</v>
      </c>
      <c r="DG79" s="43">
        <f>DF79+BS79</f>
        <v>70597.22</v>
      </c>
      <c r="DH79" s="9"/>
      <c r="DI79" s="9" t="s">
        <v>509</v>
      </c>
      <c r="DJ79" s="57"/>
      <c r="DK79" s="9"/>
      <c r="DL79" s="9" t="s">
        <v>509</v>
      </c>
      <c r="DM79" s="57"/>
      <c r="DN79" s="9"/>
      <c r="DO79" s="9" t="s">
        <v>509</v>
      </c>
      <c r="DP79" s="57"/>
      <c r="DQ79" s="9"/>
      <c r="DR79" s="9" t="s">
        <v>509</v>
      </c>
      <c r="DS79" s="57"/>
      <c r="DT79" s="9"/>
      <c r="DU79" s="9" t="s">
        <v>509</v>
      </c>
      <c r="DV79" s="57"/>
      <c r="DW79" s="9"/>
      <c r="DX79" s="9" t="s">
        <v>509</v>
      </c>
      <c r="DY79" s="57"/>
      <c r="DZ79" s="9"/>
      <c r="EA79" s="9" t="s">
        <v>509</v>
      </c>
      <c r="EB79" s="57"/>
      <c r="EC79" s="9"/>
      <c r="ED79" s="9" t="s">
        <v>509</v>
      </c>
      <c r="EE79" s="57"/>
      <c r="EF79" s="9"/>
      <c r="EG79" s="9" t="s">
        <v>509</v>
      </c>
      <c r="EH79" s="57"/>
      <c r="EI79" s="9"/>
      <c r="EJ79" s="9" t="s">
        <v>509</v>
      </c>
      <c r="EK79" s="57"/>
      <c r="EL79" s="9"/>
      <c r="EM79" s="9" t="s">
        <v>509</v>
      </c>
      <c r="EN79" s="57"/>
      <c r="EO79" s="9"/>
      <c r="EP79" s="9" t="s">
        <v>509</v>
      </c>
      <c r="EQ79" s="57">
        <v>7915.03</v>
      </c>
      <c r="ER79" s="57"/>
      <c r="ES79" s="57"/>
      <c r="ET79" s="9"/>
      <c r="EU79" s="9"/>
      <c r="EV79" s="57"/>
      <c r="EW79" s="9"/>
      <c r="EX79" s="9"/>
      <c r="EY79" s="57"/>
      <c r="EZ79" s="9"/>
      <c r="FA79" s="9"/>
      <c r="FB79" s="57"/>
      <c r="FC79" s="9"/>
      <c r="FD79" s="9"/>
      <c r="FE79" s="57"/>
      <c r="FF79" s="9"/>
      <c r="FG79" s="9"/>
      <c r="FH79" s="57"/>
      <c r="FI79" s="9"/>
      <c r="FJ79" s="9"/>
      <c r="FK79" s="57"/>
      <c r="FL79" s="9"/>
      <c r="FM79" s="9"/>
      <c r="FN79" s="57"/>
      <c r="FO79" s="9"/>
      <c r="FP79" s="9"/>
      <c r="FQ79" s="57"/>
      <c r="FR79" s="9"/>
      <c r="FS79" s="9"/>
      <c r="FT79" s="57"/>
      <c r="FV79" s="9"/>
      <c r="FW79" s="57"/>
      <c r="FY79" s="9"/>
      <c r="FZ79" s="57"/>
      <c r="GB79" s="9"/>
      <c r="GC79" s="57"/>
    </row>
    <row r="80" spans="1:186" ht="15">
      <c r="A80" s="58"/>
      <c r="B80" s="58"/>
      <c r="C80" s="58"/>
      <c r="D80" s="58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57"/>
      <c r="BE80" s="9"/>
      <c r="BF80" s="9"/>
      <c r="BG80" s="57"/>
      <c r="BH80" s="9"/>
      <c r="BI80" s="9"/>
      <c r="BJ80" s="57"/>
      <c r="BK80" s="9"/>
      <c r="BL80" s="9"/>
      <c r="BM80" s="57"/>
      <c r="BN80" s="9"/>
      <c r="BO80" s="9"/>
      <c r="BP80" s="57"/>
      <c r="BQ80" s="9"/>
      <c r="BR80" s="9"/>
      <c r="BS80" s="57">
        <f>BS78+BS79</f>
        <v>158881.53949999996</v>
      </c>
      <c r="BT80" s="43">
        <f>BT48+BT61</f>
        <v>872174.7380000001</v>
      </c>
      <c r="BV80" s="9"/>
      <c r="BW80" s="9"/>
      <c r="BX80" s="43">
        <f>BX48+BX61</f>
        <v>284091.6</v>
      </c>
      <c r="BY80" s="9"/>
      <c r="BZ80" s="9"/>
      <c r="CA80" s="43">
        <f>CA48+CA61</f>
        <v>232037.31999999998</v>
      </c>
      <c r="CB80" s="9"/>
      <c r="CC80" s="9"/>
      <c r="CD80" s="43">
        <f>CD48+CD61</f>
        <v>178074.13999999996</v>
      </c>
      <c r="CE80" s="9"/>
      <c r="CF80" s="9"/>
      <c r="CG80" s="43">
        <f>CG48+CG61</f>
        <v>112666.48999999999</v>
      </c>
      <c r="CH80" s="9"/>
      <c r="CI80" s="9"/>
      <c r="CJ80" s="43">
        <f>CJ48+CJ61</f>
        <v>71076.48999999999</v>
      </c>
      <c r="CK80" s="9"/>
      <c r="CL80" s="9"/>
      <c r="CM80" s="43">
        <f>CM48+CM61</f>
        <v>120239.94999999998</v>
      </c>
      <c r="CN80" s="9"/>
      <c r="CO80" s="9"/>
      <c r="CP80" s="43">
        <f>CP48+CP61</f>
        <v>80644.46</v>
      </c>
      <c r="CQ80" s="9"/>
      <c r="CR80" s="9"/>
      <c r="CS80" s="57">
        <f>CS78+CS79</f>
        <v>-79566.23049999993</v>
      </c>
      <c r="CT80" s="9"/>
      <c r="CU80" s="9"/>
      <c r="CV80" s="57">
        <f>CV78+CV79</f>
        <v>-80288.20049999993</v>
      </c>
      <c r="CW80" s="9"/>
      <c r="CX80" s="9"/>
      <c r="CY80" s="57">
        <f>CY78+CY79</f>
        <v>-34226.21049999993</v>
      </c>
      <c r="CZ80" s="9"/>
      <c r="DA80" s="9"/>
      <c r="DB80" s="57">
        <f>DB78+DB79</f>
        <v>8823.939500000066</v>
      </c>
      <c r="DC80" s="9"/>
      <c r="DD80" s="9"/>
      <c r="DE80" s="57">
        <f>DE78+DE79</f>
        <v>45868.47950000007</v>
      </c>
      <c r="DG80" s="43">
        <f>DG68+DG79</f>
        <v>45868.479500000016</v>
      </c>
      <c r="DH80" s="9"/>
      <c r="DI80" s="9"/>
      <c r="DJ80" s="57">
        <f>DJ78+DJ79</f>
        <v>82249.38950000002</v>
      </c>
      <c r="DK80" s="9"/>
      <c r="DL80" s="9"/>
      <c r="DM80" s="57">
        <f>DM78+DM79</f>
        <v>94859.34950000004</v>
      </c>
      <c r="DN80" s="9"/>
      <c r="DO80" s="9"/>
      <c r="DP80" s="57">
        <f>DP78+DP79</f>
        <v>137163.41950000005</v>
      </c>
      <c r="DQ80" s="9"/>
      <c r="DR80" s="9"/>
      <c r="DS80" s="57">
        <f>DS78+DS79</f>
        <v>174709.69950000005</v>
      </c>
      <c r="DT80" s="9"/>
      <c r="DU80" s="9"/>
      <c r="DV80" s="57">
        <f>DV78+DV79</f>
        <v>237054.52950000006</v>
      </c>
      <c r="DW80" s="9"/>
      <c r="DX80" s="9"/>
      <c r="DY80" s="57">
        <f>DY78+DY79</f>
        <v>-29430.070499999856</v>
      </c>
      <c r="DZ80" s="9"/>
      <c r="EA80" s="9"/>
      <c r="EB80" s="57">
        <f>EB78+EB79</f>
        <v>22966.449500000155</v>
      </c>
      <c r="EC80" s="9"/>
      <c r="ED80" s="9"/>
      <c r="EE80" s="57">
        <f>EE78+EE79</f>
        <v>7287.019500000142</v>
      </c>
      <c r="EF80" s="9"/>
      <c r="EG80" s="9"/>
      <c r="EH80" s="57">
        <f>EH78+EH79</f>
        <v>68219.22950000015</v>
      </c>
      <c r="EI80" s="9"/>
      <c r="EJ80" s="9"/>
      <c r="EK80" s="57">
        <f>EK78+EK79</f>
        <v>123238.39950000015</v>
      </c>
      <c r="EL80" s="9"/>
      <c r="EM80" s="9"/>
      <c r="EN80" s="57">
        <f>EN78+EN79</f>
        <v>175241.70950000014</v>
      </c>
      <c r="EO80" s="9"/>
      <c r="EP80" s="9" t="s">
        <v>644</v>
      </c>
      <c r="EQ80" s="57">
        <v>5076</v>
      </c>
      <c r="ER80" s="57"/>
      <c r="ES80" s="57"/>
      <c r="ET80" s="9"/>
      <c r="EU80" s="9" t="s">
        <v>644</v>
      </c>
      <c r="EV80" s="57">
        <v>410</v>
      </c>
      <c r="EW80" s="9"/>
      <c r="EX80" s="9" t="s">
        <v>644</v>
      </c>
      <c r="EY80" s="57">
        <v>410</v>
      </c>
      <c r="EZ80" s="9"/>
      <c r="FA80" s="9" t="s">
        <v>644</v>
      </c>
      <c r="FB80" s="57">
        <v>410</v>
      </c>
      <c r="FC80" s="9"/>
      <c r="FD80" s="9" t="s">
        <v>644</v>
      </c>
      <c r="FE80" s="57">
        <v>410</v>
      </c>
      <c r="FF80" s="9"/>
      <c r="FG80" s="9" t="s">
        <v>644</v>
      </c>
      <c r="FH80" s="57">
        <v>410</v>
      </c>
      <c r="FI80" s="9"/>
      <c r="FJ80" s="9" t="s">
        <v>644</v>
      </c>
      <c r="FK80" s="57">
        <v>410</v>
      </c>
      <c r="FL80" s="9"/>
      <c r="FM80" s="9" t="s">
        <v>644</v>
      </c>
      <c r="FN80" s="57">
        <v>410</v>
      </c>
      <c r="FO80" s="9"/>
      <c r="FP80" s="9" t="s">
        <v>644</v>
      </c>
      <c r="FQ80" s="57">
        <v>410</v>
      </c>
      <c r="FR80" s="9"/>
      <c r="FS80" s="9" t="s">
        <v>644</v>
      </c>
      <c r="FT80" s="57">
        <v>410</v>
      </c>
      <c r="FV80" s="9" t="s">
        <v>644</v>
      </c>
      <c r="FW80" s="57">
        <v>410</v>
      </c>
      <c r="FY80" s="9" t="s">
        <v>644</v>
      </c>
      <c r="FZ80" s="57">
        <v>410</v>
      </c>
      <c r="GB80" s="9" t="s">
        <v>644</v>
      </c>
      <c r="GC80" s="57">
        <v>410</v>
      </c>
      <c r="GD80" s="27">
        <f>SUM(EV80:GC80)</f>
        <v>4920</v>
      </c>
    </row>
    <row r="81" spans="1:185" ht="15">
      <c r="A81" s="162"/>
      <c r="B81" s="163"/>
      <c r="C81" s="163"/>
      <c r="D81" s="163"/>
      <c r="E81" s="163"/>
      <c r="F81" s="163"/>
      <c r="G81" s="163"/>
      <c r="H81" s="163"/>
      <c r="I81" s="163"/>
      <c r="J81" s="163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  <c r="V81" s="164"/>
      <c r="W81" s="164"/>
      <c r="X81" s="164"/>
      <c r="Y81" s="164"/>
      <c r="Z81" s="164"/>
      <c r="AA81" s="164"/>
      <c r="AB81" s="164"/>
      <c r="AC81" s="164"/>
      <c r="AD81" s="164"/>
      <c r="AE81" s="164"/>
      <c r="AF81" s="164"/>
      <c r="AG81" s="164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43">
        <f>BT54+BT63+BS79</f>
        <v>1056028.67</v>
      </c>
      <c r="BV81" s="9"/>
      <c r="BW81" s="9"/>
      <c r="BX81" s="43">
        <f>BX54+BX63</f>
        <v>83083.19</v>
      </c>
      <c r="BY81" s="9"/>
      <c r="BZ81" s="9"/>
      <c r="CA81" s="43">
        <f>CA54+CA63</f>
        <v>113378.51000000001</v>
      </c>
      <c r="CB81" s="9"/>
      <c r="CC81" s="9"/>
      <c r="CD81" s="43">
        <f>CD54+CD63</f>
        <v>110259.04000000001</v>
      </c>
      <c r="CE81" s="9"/>
      <c r="CF81" s="9"/>
      <c r="CG81" s="43">
        <f>CG54+CG63</f>
        <v>116320.54</v>
      </c>
      <c r="CH81" s="9"/>
      <c r="CI81" s="9"/>
      <c r="CJ81" s="43">
        <f>CJ54+CJ63</f>
        <v>122780.81999999999</v>
      </c>
      <c r="CK81" s="9"/>
      <c r="CL81" s="9"/>
      <c r="CM81" s="43">
        <f>CM54+CM63</f>
        <v>109574.98999999999</v>
      </c>
      <c r="CN81" s="9"/>
      <c r="CO81" s="9"/>
      <c r="CP81" s="43">
        <f>CP54+CP63</f>
        <v>137287.04</v>
      </c>
      <c r="CQ81" s="9"/>
      <c r="CR81" s="9"/>
      <c r="CS81" s="43"/>
      <c r="CT81" s="9"/>
      <c r="CU81" s="9"/>
      <c r="CV81" s="43"/>
      <c r="CW81" s="9"/>
      <c r="CX81" s="9"/>
      <c r="CY81" s="43"/>
      <c r="CZ81" s="9"/>
      <c r="DA81" s="9"/>
      <c r="DB81" s="43"/>
      <c r="DC81" s="9"/>
      <c r="DD81" s="9"/>
      <c r="DE81" s="43"/>
      <c r="DH81" s="9"/>
      <c r="DI81" s="9"/>
      <c r="DJ81" s="43"/>
      <c r="DK81" s="9"/>
      <c r="DL81" s="9"/>
      <c r="DM81" s="43"/>
      <c r="DN81" s="9"/>
      <c r="DO81" s="9"/>
      <c r="DP81" s="43"/>
      <c r="DQ81" s="9"/>
      <c r="DR81" s="9"/>
      <c r="DS81" s="43"/>
      <c r="DT81" s="9"/>
      <c r="DU81" s="9"/>
      <c r="DV81" s="43"/>
      <c r="DW81" s="9"/>
      <c r="DX81" s="9"/>
      <c r="DY81" s="43"/>
      <c r="DZ81" s="9"/>
      <c r="EA81" s="9"/>
      <c r="EB81" s="43"/>
      <c r="EC81" s="9"/>
      <c r="ED81" s="9"/>
      <c r="EE81" s="43"/>
      <c r="EF81" s="9"/>
      <c r="EG81" s="9"/>
      <c r="EH81" s="43"/>
      <c r="EI81" s="9"/>
      <c r="EJ81" s="9"/>
      <c r="EK81" s="43"/>
      <c r="EL81" s="9"/>
      <c r="EM81" s="9"/>
      <c r="EN81" s="43"/>
      <c r="EO81" s="9"/>
      <c r="EP81" s="9"/>
      <c r="EQ81" s="43">
        <f>EQ78+EQ79+EQ80</f>
        <v>250729.74950000015</v>
      </c>
      <c r="ER81" s="43"/>
      <c r="ES81" s="125">
        <f>'[1]Лист1'!$EQ$73</f>
        <v>213659.2015</v>
      </c>
      <c r="ET81" s="9"/>
      <c r="EU81" s="9"/>
      <c r="EV81" s="43">
        <f>EV78+EV79+EV80</f>
        <v>248491.90149999998</v>
      </c>
      <c r="EW81" s="9"/>
      <c r="EX81" s="9"/>
      <c r="EY81" s="43">
        <f>EY78+EY79+EY80</f>
        <v>307221.23149999994</v>
      </c>
      <c r="EZ81" s="9"/>
      <c r="FA81" s="9"/>
      <c r="FB81" s="43">
        <f>FB78+FB79+FB80</f>
        <v>296372.6514999999</v>
      </c>
      <c r="FC81" s="9"/>
      <c r="FD81" s="9"/>
      <c r="FE81" s="43">
        <f>FE78+FE79+FE80</f>
        <v>351262.4514999999</v>
      </c>
      <c r="FF81" s="9"/>
      <c r="FG81" s="9"/>
      <c r="FH81" s="43">
        <f>FH78+FH79+FH80</f>
        <v>12275.40149999992</v>
      </c>
      <c r="FI81" s="9"/>
      <c r="FJ81" s="9"/>
      <c r="FK81" s="43">
        <f>FK78+FK79+FK80</f>
        <v>73061.4414999999</v>
      </c>
      <c r="FL81" s="9"/>
      <c r="FM81" s="9"/>
      <c r="FN81" s="43">
        <f>FN78+FN79+FN80</f>
        <v>133916.0014999999</v>
      </c>
      <c r="FO81" s="9"/>
      <c r="FP81" s="9"/>
      <c r="FQ81" s="43">
        <f>FQ78+FQ79+FQ80</f>
        <v>193886.03149999987</v>
      </c>
      <c r="FR81" s="9"/>
      <c r="FS81" s="9"/>
      <c r="FT81" s="43">
        <f>FT78+FT79+FT80</f>
        <v>251543.01149999985</v>
      </c>
      <c r="FW81" s="43">
        <f>FW78+FW79+FW80</f>
        <v>293069.43149999983</v>
      </c>
      <c r="FZ81" s="43">
        <f>FZ78+FZ79+FZ80</f>
        <v>230172.4914999998</v>
      </c>
      <c r="GC81" s="135">
        <f>GC78+GC79+GC80</f>
        <v>283359.3314999998</v>
      </c>
    </row>
    <row r="82" spans="1:176" ht="15">
      <c r="A82" s="55"/>
      <c r="B82" s="55"/>
      <c r="C82" s="55"/>
      <c r="D82" s="55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T82" s="9"/>
      <c r="EU82" s="9"/>
      <c r="EV82" s="57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</row>
    <row r="83" spans="1:186" ht="15">
      <c r="A83" s="129"/>
      <c r="B83" s="129"/>
      <c r="C83" s="129"/>
      <c r="D83" s="12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T83" s="9"/>
      <c r="EU83" s="9"/>
      <c r="EV83" s="57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GA83" s="56" t="s">
        <v>789</v>
      </c>
      <c r="GB83" s="8"/>
      <c r="GC83" s="56"/>
      <c r="GD83" s="56" t="s">
        <v>790</v>
      </c>
    </row>
    <row r="84" spans="1:186" ht="15">
      <c r="A84" s="129"/>
      <c r="B84" s="129"/>
      <c r="C84" s="129"/>
      <c r="D84" s="12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T84" s="9"/>
      <c r="EU84" s="9"/>
      <c r="EV84" s="57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GA84" s="56"/>
      <c r="GB84" s="8"/>
      <c r="GC84" s="56"/>
      <c r="GD84" s="56"/>
    </row>
    <row r="85" spans="1:186" ht="15">
      <c r="A85" s="129"/>
      <c r="B85" s="129"/>
      <c r="C85" s="129"/>
      <c r="D85" s="12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T85" s="9"/>
      <c r="EU85" s="9"/>
      <c r="EV85" s="57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GA85" s="8"/>
      <c r="GB85" s="8"/>
      <c r="GC85" s="56"/>
      <c r="GD85" s="56"/>
    </row>
    <row r="86" spans="1:186" ht="15">
      <c r="A86" s="129"/>
      <c r="B86" s="129"/>
      <c r="C86" s="129"/>
      <c r="D86" s="12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T86" s="9"/>
      <c r="EU86" s="9"/>
      <c r="EV86" s="57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GA86" s="174" t="s">
        <v>791</v>
      </c>
      <c r="GB86" s="56"/>
      <c r="GC86" s="56"/>
      <c r="GD86" s="56" t="s">
        <v>792</v>
      </c>
    </row>
    <row r="87" spans="1:186" ht="15">
      <c r="A87" s="129"/>
      <c r="B87" s="129"/>
      <c r="C87" s="129"/>
      <c r="D87" s="12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T87" s="9"/>
      <c r="EU87" s="9"/>
      <c r="EV87" s="57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GA87" s="174"/>
      <c r="GB87" s="137"/>
      <c r="GC87" s="137"/>
      <c r="GD87" s="138"/>
    </row>
    <row r="88" spans="1:186" ht="15">
      <c r="A88" s="129"/>
      <c r="B88" s="129"/>
      <c r="C88" s="129"/>
      <c r="D88" s="12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T88" s="9"/>
      <c r="EU88" s="9"/>
      <c r="EV88" s="57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GA88" s="139"/>
      <c r="GB88" s="137"/>
      <c r="GC88" s="137"/>
      <c r="GD88" s="138"/>
    </row>
    <row r="89" spans="1:184" ht="15">
      <c r="A89" s="109"/>
      <c r="B89" s="55"/>
      <c r="C89" s="55"/>
      <c r="D89" s="55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Y89" s="175" t="s">
        <v>761</v>
      </c>
      <c r="FZ89" s="175"/>
      <c r="GA89" s="175"/>
      <c r="GB89" s="111">
        <f>GD48+GD61</f>
        <v>1625829.1100000003</v>
      </c>
    </row>
    <row r="90" spans="1:184" ht="15">
      <c r="A90" s="55"/>
      <c r="B90" s="55"/>
      <c r="C90" s="55"/>
      <c r="D90" s="55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Y90" s="175" t="s">
        <v>762</v>
      </c>
      <c r="FZ90" s="175"/>
      <c r="GA90" s="175"/>
      <c r="GB90" s="111">
        <f>GD49+GD62</f>
        <v>1702799.4800000002</v>
      </c>
    </row>
    <row r="91" spans="1:184" ht="15">
      <c r="A91" s="55"/>
      <c r="B91" s="55"/>
      <c r="C91" s="55"/>
      <c r="D91" s="55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Y91" s="175" t="s">
        <v>763</v>
      </c>
      <c r="FZ91" s="175"/>
      <c r="GA91" s="175"/>
      <c r="GB91" s="111">
        <f>GD53+GD63</f>
        <v>1690609.24</v>
      </c>
    </row>
    <row r="92" spans="1:184" ht="15">
      <c r="A92" s="55"/>
      <c r="B92" s="55"/>
      <c r="C92" s="55"/>
      <c r="D92" s="55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171"/>
      <c r="ES92" s="172"/>
      <c r="ET92" s="172"/>
      <c r="EU92" s="172"/>
      <c r="EV92" s="172"/>
      <c r="EW92" s="173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Y92" s="175" t="s">
        <v>764</v>
      </c>
      <c r="FZ92" s="175"/>
      <c r="GA92" s="175"/>
      <c r="GB92" s="111">
        <f>GB91-GB90</f>
        <v>-12190.240000000224</v>
      </c>
    </row>
    <row r="93" spans="1:184" ht="15" customHeight="1">
      <c r="A93" s="55"/>
      <c r="B93" s="55"/>
      <c r="C93" s="55"/>
      <c r="D93" s="55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110"/>
      <c r="ES93" s="110"/>
      <c r="ET93" s="110"/>
      <c r="EU93" s="110"/>
      <c r="EV93" s="61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Y93" s="142" t="s">
        <v>765</v>
      </c>
      <c r="FZ93" s="142"/>
      <c r="GA93" s="142"/>
      <c r="GB93" s="111">
        <f>GB90-GB89</f>
        <v>76970.36999999988</v>
      </c>
    </row>
    <row r="94" spans="1:184" ht="15" customHeight="1">
      <c r="A94" s="55"/>
      <c r="B94" s="55"/>
      <c r="C94" s="55"/>
      <c r="D94" s="55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171"/>
      <c r="ES94" s="172"/>
      <c r="ET94" s="172"/>
      <c r="EU94" s="172"/>
      <c r="EV94" s="172"/>
      <c r="EW94" s="173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Y94" s="176" t="s">
        <v>766</v>
      </c>
      <c r="FZ94" s="177"/>
      <c r="GA94" s="178"/>
      <c r="GB94" s="112">
        <f>ES81</f>
        <v>213659.2015</v>
      </c>
    </row>
    <row r="95" spans="1:184" ht="15" customHeight="1">
      <c r="A95" s="55"/>
      <c r="B95" s="55"/>
      <c r="C95" s="55"/>
      <c r="D95" s="55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57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Y95" s="179" t="s">
        <v>767</v>
      </c>
      <c r="FZ95" s="179"/>
      <c r="GA95" s="179"/>
      <c r="GB95" s="136">
        <f>GB94+GB93+GB92+GB96</f>
        <v>283359.3314999996</v>
      </c>
    </row>
    <row r="96" spans="1:184" ht="15" customHeight="1">
      <c r="A96" s="55"/>
      <c r="B96" s="55"/>
      <c r="C96" s="55"/>
      <c r="D96" s="55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57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Y96" s="141" t="s">
        <v>785</v>
      </c>
      <c r="FZ96" s="141"/>
      <c r="GA96" s="141"/>
      <c r="GB96" s="113">
        <f>GD80</f>
        <v>4920</v>
      </c>
    </row>
    <row r="97" spans="1:186" ht="15" customHeight="1">
      <c r="A97" s="55"/>
      <c r="B97" s="55"/>
      <c r="C97" s="55"/>
      <c r="D97" s="55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57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Y97" s="142" t="s">
        <v>768</v>
      </c>
      <c r="FZ97" s="142"/>
      <c r="GA97" s="142"/>
      <c r="GB97" s="113">
        <f>GC22+GC20+GC19+FZ19+FW19+FW21+FW22+FT22+FT21+FT19+FQ22+FQ20+FQ19+FH31+FH26+FH24+FH22+FE24+FE23+FE22+FE21+FE20+FE19+FB22+FB23+FB29+FB31+FB32+EV19+EV21+FZ20+FZ21+FZ22+FZ23+GC24</f>
        <v>82969.23000000001</v>
      </c>
      <c r="GC97" s="141" t="s">
        <v>769</v>
      </c>
      <c r="GD97" s="141"/>
    </row>
    <row r="98" spans="1:184" ht="15" customHeight="1">
      <c r="A98" s="55"/>
      <c r="B98" s="55"/>
      <c r="C98" s="55"/>
      <c r="D98" s="55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57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Y98" s="141" t="s">
        <v>780</v>
      </c>
      <c r="FZ98" s="141"/>
      <c r="GA98" s="141"/>
      <c r="GB98" s="113">
        <v>150701</v>
      </c>
    </row>
    <row r="99" spans="1:184" ht="15">
      <c r="A99" s="55"/>
      <c r="B99" s="55"/>
      <c r="C99" s="55"/>
      <c r="D99" s="55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57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Y99" s="141" t="s">
        <v>781</v>
      </c>
      <c r="FZ99" s="141"/>
      <c r="GA99" s="141"/>
      <c r="GB99" s="113">
        <v>20545.49</v>
      </c>
    </row>
    <row r="100" spans="1:184" ht="15">
      <c r="A100" s="55"/>
      <c r="B100" s="55"/>
      <c r="C100" s="55"/>
      <c r="D100" s="55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57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Y100" s="141" t="s">
        <v>782</v>
      </c>
      <c r="FZ100" s="141"/>
      <c r="GA100" s="141"/>
      <c r="GB100" s="113">
        <f>GB98+GB99</f>
        <v>171246.49</v>
      </c>
    </row>
    <row r="101" spans="1:184" ht="15">
      <c r="A101" s="55"/>
      <c r="B101" s="55"/>
      <c r="C101" s="55"/>
      <c r="D101" s="55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57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Y101" s="141" t="s">
        <v>783</v>
      </c>
      <c r="FZ101" s="141"/>
      <c r="GA101" s="141"/>
      <c r="GB101" s="113">
        <f>GB100-GB97</f>
        <v>88277.25999999998</v>
      </c>
    </row>
    <row r="102" spans="1:184" ht="15">
      <c r="A102" s="55"/>
      <c r="B102" s="55"/>
      <c r="C102" s="55"/>
      <c r="D102" s="55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57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Y102" s="141" t="s">
        <v>784</v>
      </c>
      <c r="FZ102" s="141"/>
      <c r="GA102" s="141"/>
      <c r="GB102" s="132">
        <f>GB93-GB101</f>
        <v>-11306.890000000101</v>
      </c>
    </row>
    <row r="103" spans="1:176" ht="15">
      <c r="A103" s="55"/>
      <c r="B103" s="55"/>
      <c r="C103" s="55"/>
      <c r="D103" s="55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57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</row>
    <row r="104" spans="1:176" ht="15">
      <c r="A104" s="55"/>
      <c r="B104" s="55"/>
      <c r="C104" s="55"/>
      <c r="D104" s="55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57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</row>
    <row r="105" spans="1:176" ht="15">
      <c r="A105" s="55"/>
      <c r="B105" s="55"/>
      <c r="C105" s="55"/>
      <c r="D105" s="55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57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</row>
    <row r="106" spans="1:176" ht="15">
      <c r="A106" s="55"/>
      <c r="B106" s="55"/>
      <c r="C106" s="55"/>
      <c r="D106" s="55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57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</row>
    <row r="107" spans="1:176" ht="15">
      <c r="A107" s="55"/>
      <c r="B107" s="55"/>
      <c r="C107" s="55"/>
      <c r="D107" s="55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57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</row>
    <row r="108" spans="1:176" ht="15">
      <c r="A108" s="55"/>
      <c r="B108" s="55"/>
      <c r="C108" s="55"/>
      <c r="D108" s="55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57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</row>
    <row r="109" spans="1:176" ht="15">
      <c r="A109" s="55"/>
      <c r="B109" s="55"/>
      <c r="C109" s="55"/>
      <c r="D109" s="55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57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</row>
    <row r="110" spans="1:176" ht="15">
      <c r="A110" s="55"/>
      <c r="B110" s="55"/>
      <c r="C110" s="55"/>
      <c r="D110" s="55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57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</row>
    <row r="111" spans="1:176" ht="15">
      <c r="A111" s="55"/>
      <c r="B111" s="55"/>
      <c r="C111" s="55"/>
      <c r="D111" s="55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57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</row>
    <row r="112" spans="1:176" ht="15">
      <c r="A112" s="55"/>
      <c r="B112" s="55"/>
      <c r="C112" s="55"/>
      <c r="D112" s="55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57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</row>
    <row r="113" spans="1:176" ht="15">
      <c r="A113" s="55"/>
      <c r="B113" s="55"/>
      <c r="C113" s="55"/>
      <c r="D113" s="55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57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</row>
    <row r="114" spans="1:176" ht="15">
      <c r="A114" s="55"/>
      <c r="B114" s="55"/>
      <c r="C114" s="55"/>
      <c r="D114" s="55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57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</row>
    <row r="115" spans="1:176" ht="15">
      <c r="A115" s="55"/>
      <c r="B115" s="55"/>
      <c r="C115" s="55"/>
      <c r="D115" s="55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57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</row>
    <row r="116" spans="1:176" ht="15">
      <c r="A116" s="55"/>
      <c r="B116" s="55"/>
      <c r="C116" s="55"/>
      <c r="D116" s="55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57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</row>
    <row r="117" spans="1:176" ht="15">
      <c r="A117" s="55"/>
      <c r="B117" s="55"/>
      <c r="C117" s="55"/>
      <c r="D117" s="55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57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</row>
    <row r="118" spans="1:176" ht="15">
      <c r="A118" s="55"/>
      <c r="B118" s="55"/>
      <c r="C118" s="55"/>
      <c r="D118" s="55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57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</row>
    <row r="119" spans="1:176" ht="15">
      <c r="A119" s="55"/>
      <c r="B119" s="55"/>
      <c r="C119" s="55"/>
      <c r="D119" s="55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57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</row>
    <row r="120" spans="1:176" ht="15">
      <c r="A120" s="55"/>
      <c r="B120" s="55"/>
      <c r="C120" s="55"/>
      <c r="D120" s="55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57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</row>
    <row r="121" spans="1:176" ht="15">
      <c r="A121" s="55"/>
      <c r="B121" s="55"/>
      <c r="C121" s="55"/>
      <c r="D121" s="55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57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</row>
    <row r="122" spans="1:176" ht="15">
      <c r="A122" s="55"/>
      <c r="B122" s="55"/>
      <c r="C122" s="55"/>
      <c r="D122" s="55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57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</row>
    <row r="123" spans="1:176" ht="15">
      <c r="A123" s="55"/>
      <c r="B123" s="55"/>
      <c r="C123" s="55"/>
      <c r="D123" s="55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57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</row>
    <row r="124" spans="1:176" ht="15">
      <c r="A124" s="55"/>
      <c r="B124" s="55"/>
      <c r="C124" s="55"/>
      <c r="D124" s="55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57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</row>
    <row r="125" spans="1:176" ht="15">
      <c r="A125" s="55"/>
      <c r="B125" s="55"/>
      <c r="C125" s="55"/>
      <c r="D125" s="55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57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</row>
    <row r="126" spans="1:176" ht="15">
      <c r="A126" s="55"/>
      <c r="B126" s="55"/>
      <c r="C126" s="55"/>
      <c r="D126" s="55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57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</row>
    <row r="127" spans="1:176" ht="15">
      <c r="A127" s="55"/>
      <c r="B127" s="55"/>
      <c r="C127" s="55"/>
      <c r="D127" s="55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57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</row>
    <row r="128" spans="1:176" ht="15">
      <c r="A128" s="55"/>
      <c r="B128" s="55"/>
      <c r="C128" s="55"/>
      <c r="D128" s="55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57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</row>
    <row r="129" spans="1:176" ht="15">
      <c r="A129" s="55"/>
      <c r="B129" s="55"/>
      <c r="C129" s="55"/>
      <c r="D129" s="55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57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</row>
    <row r="130" spans="1:176" ht="15">
      <c r="A130" s="55"/>
      <c r="B130" s="55"/>
      <c r="C130" s="55"/>
      <c r="D130" s="55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57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</row>
    <row r="131" spans="1:176" ht="15">
      <c r="A131" s="55"/>
      <c r="B131" s="55"/>
      <c r="C131" s="55"/>
      <c r="D131" s="55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57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</row>
    <row r="132" spans="1:176" ht="15">
      <c r="A132" s="55"/>
      <c r="B132" s="55"/>
      <c r="C132" s="55"/>
      <c r="D132" s="55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57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</row>
    <row r="133" spans="1:176" ht="15">
      <c r="A133" s="55"/>
      <c r="B133" s="55"/>
      <c r="C133" s="55"/>
      <c r="D133" s="55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57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</row>
    <row r="134" spans="1:176" ht="15">
      <c r="A134" s="55"/>
      <c r="B134" s="55"/>
      <c r="C134" s="55"/>
      <c r="D134" s="55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57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</row>
    <row r="135" spans="1:176" ht="15">
      <c r="A135" s="55"/>
      <c r="B135" s="55"/>
      <c r="C135" s="55"/>
      <c r="D135" s="55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57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</row>
    <row r="136" spans="1:176" ht="15">
      <c r="A136" s="55"/>
      <c r="B136" s="55"/>
      <c r="C136" s="55"/>
      <c r="D136" s="55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57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</row>
    <row r="137" spans="1:176" ht="15">
      <c r="A137" s="55"/>
      <c r="B137" s="55"/>
      <c r="C137" s="55"/>
      <c r="D137" s="55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57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</row>
    <row r="138" spans="1:176" ht="15">
      <c r="A138" s="55"/>
      <c r="B138" s="55"/>
      <c r="C138" s="55"/>
      <c r="D138" s="55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57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</row>
    <row r="139" spans="1:176" ht="15">
      <c r="A139" s="55"/>
      <c r="B139" s="55"/>
      <c r="C139" s="55"/>
      <c r="D139" s="55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57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</row>
    <row r="140" spans="1:176" ht="15">
      <c r="A140" s="55"/>
      <c r="B140" s="55"/>
      <c r="C140" s="55"/>
      <c r="D140" s="55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57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</row>
    <row r="141" spans="1:176" ht="15">
      <c r="A141" s="55"/>
      <c r="B141" s="55"/>
      <c r="C141" s="55"/>
      <c r="D141" s="55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57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</row>
    <row r="142" spans="1:176" ht="15">
      <c r="A142" s="55"/>
      <c r="B142" s="55"/>
      <c r="C142" s="55"/>
      <c r="D142" s="55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57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</row>
    <row r="143" spans="1:176" ht="15">
      <c r="A143" s="55"/>
      <c r="B143" s="55"/>
      <c r="C143" s="55"/>
      <c r="D143" s="55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57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</row>
    <row r="144" spans="1:176" ht="15">
      <c r="A144" s="55"/>
      <c r="B144" s="55"/>
      <c r="C144" s="55"/>
      <c r="D144" s="55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57"/>
      <c r="EW144" s="9"/>
      <c r="EX144" s="9"/>
      <c r="EY144" s="9"/>
      <c r="EZ144" s="9"/>
      <c r="FA144" s="9"/>
      <c r="FB144" s="9"/>
      <c r="FC144" s="9"/>
      <c r="FD144" s="9"/>
      <c r="FE144" s="9"/>
      <c r="FF144" s="9"/>
      <c r="FG144" s="9"/>
      <c r="FH144" s="9"/>
      <c r="FI144" s="9"/>
      <c r="FJ144" s="9"/>
      <c r="FK144" s="9"/>
      <c r="FL144" s="9"/>
      <c r="FM144" s="9"/>
      <c r="FN144" s="9"/>
      <c r="FO144" s="9"/>
      <c r="FP144" s="9"/>
      <c r="FQ144" s="9"/>
      <c r="FR144" s="9"/>
      <c r="FS144" s="9"/>
      <c r="FT144" s="9"/>
    </row>
    <row r="145" spans="1:176" ht="15">
      <c r="A145" s="55"/>
      <c r="B145" s="55"/>
      <c r="C145" s="55"/>
      <c r="D145" s="55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57"/>
      <c r="EW145" s="9"/>
      <c r="EX145" s="9"/>
      <c r="EY145" s="9"/>
      <c r="EZ145" s="9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  <c r="FS145" s="9"/>
      <c r="FT145" s="9"/>
    </row>
    <row r="146" spans="1:176" ht="15">
      <c r="A146" s="55"/>
      <c r="B146" s="55"/>
      <c r="C146" s="55"/>
      <c r="D146" s="55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57"/>
      <c r="EW146" s="9"/>
      <c r="EX146" s="9"/>
      <c r="EY146" s="9"/>
      <c r="EZ146" s="9"/>
      <c r="FA146" s="9"/>
      <c r="FB146" s="9"/>
      <c r="FC146" s="9"/>
      <c r="FD146" s="9"/>
      <c r="FE146" s="9"/>
      <c r="FF146" s="9"/>
      <c r="FG146" s="9"/>
      <c r="FH146" s="9"/>
      <c r="FI146" s="9"/>
      <c r="FJ146" s="9"/>
      <c r="FK146" s="9"/>
      <c r="FL146" s="9"/>
      <c r="FM146" s="9"/>
      <c r="FN146" s="9"/>
      <c r="FO146" s="9"/>
      <c r="FP146" s="9"/>
      <c r="FQ146" s="9"/>
      <c r="FR146" s="9"/>
      <c r="FS146" s="9"/>
      <c r="FT146" s="9"/>
    </row>
    <row r="147" spans="1:176" ht="15">
      <c r="A147" s="55"/>
      <c r="B147" s="55"/>
      <c r="C147" s="55"/>
      <c r="D147" s="55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57"/>
      <c r="EW147" s="9"/>
      <c r="EX147" s="9"/>
      <c r="EY147" s="9"/>
      <c r="EZ147" s="9"/>
      <c r="FA147" s="9"/>
      <c r="FB147" s="9"/>
      <c r="FC147" s="9"/>
      <c r="FD147" s="9"/>
      <c r="FE147" s="9"/>
      <c r="FF147" s="9"/>
      <c r="FG147" s="9"/>
      <c r="FH147" s="9"/>
      <c r="FI147" s="9"/>
      <c r="FJ147" s="9"/>
      <c r="FK147" s="9"/>
      <c r="FL147" s="9"/>
      <c r="FM147" s="9"/>
      <c r="FN147" s="9"/>
      <c r="FO147" s="9"/>
      <c r="FP147" s="9"/>
      <c r="FQ147" s="9"/>
      <c r="FR147" s="9"/>
      <c r="FS147" s="9"/>
      <c r="FT147" s="9"/>
    </row>
    <row r="148" spans="1:176" ht="15">
      <c r="A148" s="55"/>
      <c r="B148" s="55"/>
      <c r="C148" s="55"/>
      <c r="D148" s="55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57"/>
      <c r="EW148" s="9"/>
      <c r="EX148" s="9"/>
      <c r="EY148" s="9"/>
      <c r="EZ148" s="9"/>
      <c r="FA148" s="9"/>
      <c r="FB148" s="9"/>
      <c r="FC148" s="9"/>
      <c r="FD148" s="9"/>
      <c r="FE148" s="9"/>
      <c r="FF148" s="9"/>
      <c r="FG148" s="9"/>
      <c r="FH148" s="9"/>
      <c r="FI148" s="9"/>
      <c r="FJ148" s="9"/>
      <c r="FK148" s="9"/>
      <c r="FL148" s="9"/>
      <c r="FM148" s="9"/>
      <c r="FN148" s="9"/>
      <c r="FO148" s="9"/>
      <c r="FP148" s="9"/>
      <c r="FQ148" s="9"/>
      <c r="FR148" s="9"/>
      <c r="FS148" s="9"/>
      <c r="FT148" s="9"/>
    </row>
    <row r="149" spans="1:176" ht="15">
      <c r="A149" s="55"/>
      <c r="B149" s="55"/>
      <c r="C149" s="55"/>
      <c r="D149" s="55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57"/>
      <c r="EW149" s="9"/>
      <c r="EX149" s="9"/>
      <c r="EY149" s="9"/>
      <c r="EZ149" s="9"/>
      <c r="FA149" s="9"/>
      <c r="FB149" s="9"/>
      <c r="FC149" s="9"/>
      <c r="FD149" s="9"/>
      <c r="FE149" s="9"/>
      <c r="FF149" s="9"/>
      <c r="FG149" s="9"/>
      <c r="FH149" s="9"/>
      <c r="FI149" s="9"/>
      <c r="FJ149" s="9"/>
      <c r="FK149" s="9"/>
      <c r="FL149" s="9"/>
      <c r="FM149" s="9"/>
      <c r="FN149" s="9"/>
      <c r="FO149" s="9"/>
      <c r="FP149" s="9"/>
      <c r="FQ149" s="9"/>
      <c r="FR149" s="9"/>
      <c r="FS149" s="9"/>
      <c r="FT149" s="9"/>
    </row>
    <row r="150" spans="1:176" ht="15">
      <c r="A150" s="55"/>
      <c r="B150" s="55"/>
      <c r="C150" s="55"/>
      <c r="D150" s="55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57"/>
      <c r="EW150" s="9"/>
      <c r="EX150" s="9"/>
      <c r="EY150" s="9"/>
      <c r="EZ150" s="9"/>
      <c r="FA150" s="9"/>
      <c r="FB150" s="9"/>
      <c r="FC150" s="9"/>
      <c r="FD150" s="9"/>
      <c r="FE150" s="9"/>
      <c r="FF150" s="9"/>
      <c r="FG150" s="9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9"/>
      <c r="FS150" s="9"/>
      <c r="FT150" s="9"/>
    </row>
    <row r="151" spans="1:176" ht="15">
      <c r="A151" s="55"/>
      <c r="B151" s="55"/>
      <c r="C151" s="55"/>
      <c r="D151" s="55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57"/>
      <c r="EW151" s="9"/>
      <c r="EX151" s="9"/>
      <c r="EY151" s="9"/>
      <c r="EZ151" s="9"/>
      <c r="FA151" s="9"/>
      <c r="FB151" s="9"/>
      <c r="FC151" s="9"/>
      <c r="FD151" s="9"/>
      <c r="FE151" s="9"/>
      <c r="FF151" s="9"/>
      <c r="FG151" s="9"/>
      <c r="FH151" s="9"/>
      <c r="FI151" s="9"/>
      <c r="FJ151" s="9"/>
      <c r="FK151" s="9"/>
      <c r="FL151" s="9"/>
      <c r="FM151" s="9"/>
      <c r="FN151" s="9"/>
      <c r="FO151" s="9"/>
      <c r="FP151" s="9"/>
      <c r="FQ151" s="9"/>
      <c r="FR151" s="9"/>
      <c r="FS151" s="9"/>
      <c r="FT151" s="9"/>
    </row>
    <row r="152" spans="1:176" ht="15">
      <c r="A152" s="55"/>
      <c r="B152" s="55"/>
      <c r="C152" s="55"/>
      <c r="D152" s="55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57"/>
      <c r="EW152" s="9"/>
      <c r="EX152" s="9"/>
      <c r="EY152" s="9"/>
      <c r="EZ152" s="9"/>
      <c r="FA152" s="9"/>
      <c r="FB152" s="9"/>
      <c r="FC152" s="9"/>
      <c r="FD152" s="9"/>
      <c r="FE152" s="9"/>
      <c r="FF152" s="9"/>
      <c r="FG152" s="9"/>
      <c r="FH152" s="9"/>
      <c r="FI152" s="9"/>
      <c r="FJ152" s="9"/>
      <c r="FK152" s="9"/>
      <c r="FL152" s="9"/>
      <c r="FM152" s="9"/>
      <c r="FN152" s="9"/>
      <c r="FO152" s="9"/>
      <c r="FP152" s="9"/>
      <c r="FQ152" s="9"/>
      <c r="FR152" s="9"/>
      <c r="FS152" s="9"/>
      <c r="FT152" s="9"/>
    </row>
    <row r="153" spans="1:176" ht="15">
      <c r="A153" s="55"/>
      <c r="B153" s="55"/>
      <c r="C153" s="55"/>
      <c r="D153" s="55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57"/>
      <c r="EW153" s="9"/>
      <c r="EX153" s="9"/>
      <c r="EY153" s="9"/>
      <c r="EZ153" s="9"/>
      <c r="FA153" s="9"/>
      <c r="FB153" s="9"/>
      <c r="FC153" s="9"/>
      <c r="FD153" s="9"/>
      <c r="FE153" s="9"/>
      <c r="FF153" s="9"/>
      <c r="FG153" s="9"/>
      <c r="FH153" s="9"/>
      <c r="FI153" s="9"/>
      <c r="FJ153" s="9"/>
      <c r="FK153" s="9"/>
      <c r="FL153" s="9"/>
      <c r="FM153" s="9"/>
      <c r="FN153" s="9"/>
      <c r="FO153" s="9"/>
      <c r="FP153" s="9"/>
      <c r="FQ153" s="9"/>
      <c r="FR153" s="9"/>
      <c r="FS153" s="9"/>
      <c r="FT153" s="9"/>
    </row>
    <row r="154" spans="1:176" ht="15">
      <c r="A154" s="55"/>
      <c r="B154" s="55"/>
      <c r="C154" s="55"/>
      <c r="D154" s="55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57"/>
      <c r="EW154" s="9"/>
      <c r="EX154" s="9"/>
      <c r="EY154" s="9"/>
      <c r="EZ154" s="9"/>
      <c r="FA154" s="9"/>
      <c r="FB154" s="9"/>
      <c r="FC154" s="9"/>
      <c r="FD154" s="9"/>
      <c r="FE154" s="9"/>
      <c r="FF154" s="9"/>
      <c r="FG154" s="9"/>
      <c r="FH154" s="9"/>
      <c r="FI154" s="9"/>
      <c r="FJ154" s="9"/>
      <c r="FK154" s="9"/>
      <c r="FL154" s="9"/>
      <c r="FM154" s="9"/>
      <c r="FN154" s="9"/>
      <c r="FO154" s="9"/>
      <c r="FP154" s="9"/>
      <c r="FQ154" s="9"/>
      <c r="FR154" s="9"/>
      <c r="FS154" s="9"/>
      <c r="FT154" s="9"/>
    </row>
    <row r="155" spans="1:176" ht="15">
      <c r="A155" s="55"/>
      <c r="B155" s="55"/>
      <c r="C155" s="55"/>
      <c r="D155" s="55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57"/>
      <c r="EW155" s="9"/>
      <c r="EX155" s="9"/>
      <c r="EY155" s="9"/>
      <c r="EZ155" s="9"/>
      <c r="FA155" s="9"/>
      <c r="FB155" s="9"/>
      <c r="FC155" s="9"/>
      <c r="FD155" s="9"/>
      <c r="FE155" s="9"/>
      <c r="FF155" s="9"/>
      <c r="FG155" s="9"/>
      <c r="FH155" s="9"/>
      <c r="FI155" s="9"/>
      <c r="FJ155" s="9"/>
      <c r="FK155" s="9"/>
      <c r="FL155" s="9"/>
      <c r="FM155" s="9"/>
      <c r="FN155" s="9"/>
      <c r="FO155" s="9"/>
      <c r="FP155" s="9"/>
      <c r="FQ155" s="9"/>
      <c r="FR155" s="9"/>
      <c r="FS155" s="9"/>
      <c r="FT155" s="9"/>
    </row>
    <row r="156" spans="1:176" ht="15">
      <c r="A156" s="55"/>
      <c r="B156" s="55"/>
      <c r="C156" s="55"/>
      <c r="D156" s="55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57"/>
      <c r="EW156" s="9"/>
      <c r="EX156" s="9"/>
      <c r="EY156" s="9"/>
      <c r="EZ156" s="9"/>
      <c r="FA156" s="9"/>
      <c r="FB156" s="9"/>
      <c r="FC156" s="9"/>
      <c r="FD156" s="9"/>
      <c r="FE156" s="9"/>
      <c r="FF156" s="9"/>
      <c r="FG156" s="9"/>
      <c r="FH156" s="9"/>
      <c r="FI156" s="9"/>
      <c r="FJ156" s="9"/>
      <c r="FK156" s="9"/>
      <c r="FL156" s="9"/>
      <c r="FM156" s="9"/>
      <c r="FN156" s="9"/>
      <c r="FO156" s="9"/>
      <c r="FP156" s="9"/>
      <c r="FQ156" s="9"/>
      <c r="FR156" s="9"/>
      <c r="FS156" s="9"/>
      <c r="FT156" s="9"/>
    </row>
    <row r="157" spans="1:176" ht="15">
      <c r="A157" s="55"/>
      <c r="B157" s="55"/>
      <c r="C157" s="55"/>
      <c r="D157" s="55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57"/>
      <c r="EW157" s="9"/>
      <c r="EX157" s="9"/>
      <c r="EY157" s="9"/>
      <c r="EZ157" s="9"/>
      <c r="FA157" s="9"/>
      <c r="FB157" s="9"/>
      <c r="FC157" s="9"/>
      <c r="FD157" s="9"/>
      <c r="FE157" s="9"/>
      <c r="FF157" s="9"/>
      <c r="FG157" s="9"/>
      <c r="FH157" s="9"/>
      <c r="FI157" s="9"/>
      <c r="FJ157" s="9"/>
      <c r="FK157" s="9"/>
      <c r="FL157" s="9"/>
      <c r="FM157" s="9"/>
      <c r="FN157" s="9"/>
      <c r="FO157" s="9"/>
      <c r="FP157" s="9"/>
      <c r="FQ157" s="9"/>
      <c r="FR157" s="9"/>
      <c r="FS157" s="9"/>
      <c r="FT157" s="9"/>
    </row>
    <row r="158" spans="1:176" ht="15">
      <c r="A158" s="55"/>
      <c r="B158" s="55"/>
      <c r="C158" s="55"/>
      <c r="D158" s="55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57"/>
      <c r="EW158" s="9"/>
      <c r="EX158" s="9"/>
      <c r="EY158" s="9"/>
      <c r="EZ158" s="9"/>
      <c r="FA158" s="9"/>
      <c r="FB158" s="9"/>
      <c r="FC158" s="9"/>
      <c r="FD158" s="9"/>
      <c r="FE158" s="9"/>
      <c r="FF158" s="9"/>
      <c r="FG158" s="9"/>
      <c r="FH158" s="9"/>
      <c r="FI158" s="9"/>
      <c r="FJ158" s="9"/>
      <c r="FK158" s="9"/>
      <c r="FL158" s="9"/>
      <c r="FM158" s="9"/>
      <c r="FN158" s="9"/>
      <c r="FO158" s="9"/>
      <c r="FP158" s="9"/>
      <c r="FQ158" s="9"/>
      <c r="FR158" s="9"/>
      <c r="FS158" s="9"/>
      <c r="FT158" s="9"/>
    </row>
    <row r="159" spans="1:176" ht="15">
      <c r="A159" s="55"/>
      <c r="B159" s="55"/>
      <c r="C159" s="55"/>
      <c r="D159" s="55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57"/>
      <c r="EW159" s="9"/>
      <c r="EX159" s="9"/>
      <c r="EY159" s="9"/>
      <c r="EZ159" s="9"/>
      <c r="FA159" s="9"/>
      <c r="FB159" s="9"/>
      <c r="FC159" s="9"/>
      <c r="FD159" s="9"/>
      <c r="FE159" s="9"/>
      <c r="FF159" s="9"/>
      <c r="FG159" s="9"/>
      <c r="FH159" s="9"/>
      <c r="FI159" s="9"/>
      <c r="FJ159" s="9"/>
      <c r="FK159" s="9"/>
      <c r="FL159" s="9"/>
      <c r="FM159" s="9"/>
      <c r="FN159" s="9"/>
      <c r="FO159" s="9"/>
      <c r="FP159" s="9"/>
      <c r="FQ159" s="9"/>
      <c r="FR159" s="9"/>
      <c r="FS159" s="9"/>
      <c r="FT159" s="9"/>
    </row>
    <row r="160" spans="1:176" ht="15">
      <c r="A160" s="55"/>
      <c r="B160" s="55"/>
      <c r="C160" s="55"/>
      <c r="D160" s="55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57"/>
      <c r="EW160" s="9"/>
      <c r="EX160" s="9"/>
      <c r="EY160" s="9"/>
      <c r="EZ160" s="9"/>
      <c r="FA160" s="9"/>
      <c r="FB160" s="9"/>
      <c r="FC160" s="9"/>
      <c r="FD160" s="9"/>
      <c r="FE160" s="9"/>
      <c r="FF160" s="9"/>
      <c r="FG160" s="9"/>
      <c r="FH160" s="9"/>
      <c r="FI160" s="9"/>
      <c r="FJ160" s="9"/>
      <c r="FK160" s="9"/>
      <c r="FL160" s="9"/>
      <c r="FM160" s="9"/>
      <c r="FN160" s="9"/>
      <c r="FO160" s="9"/>
      <c r="FP160" s="9"/>
      <c r="FQ160" s="9"/>
      <c r="FR160" s="9"/>
      <c r="FS160" s="9"/>
      <c r="FT160" s="9"/>
    </row>
    <row r="161" spans="1:176" ht="15">
      <c r="A161" s="55"/>
      <c r="B161" s="55"/>
      <c r="C161" s="55"/>
      <c r="D161" s="55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57"/>
      <c r="EW161" s="9"/>
      <c r="EX161" s="9"/>
      <c r="EY161" s="9"/>
      <c r="EZ161" s="9"/>
      <c r="FA161" s="9"/>
      <c r="FB161" s="9"/>
      <c r="FC161" s="9"/>
      <c r="FD161" s="9"/>
      <c r="FE161" s="9"/>
      <c r="FF161" s="9"/>
      <c r="FG161" s="9"/>
      <c r="FH161" s="9"/>
      <c r="FI161" s="9"/>
      <c r="FJ161" s="9"/>
      <c r="FK161" s="9"/>
      <c r="FL161" s="9"/>
      <c r="FM161" s="9"/>
      <c r="FN161" s="9"/>
      <c r="FO161" s="9"/>
      <c r="FP161" s="9"/>
      <c r="FQ161" s="9"/>
      <c r="FR161" s="9"/>
      <c r="FS161" s="9"/>
      <c r="FT161" s="9"/>
    </row>
    <row r="162" spans="1:176" ht="15">
      <c r="A162" s="55"/>
      <c r="B162" s="55"/>
      <c r="C162" s="55"/>
      <c r="D162" s="55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57"/>
      <c r="EW162" s="9"/>
      <c r="EX162" s="9"/>
      <c r="EY162" s="9"/>
      <c r="EZ162" s="9"/>
      <c r="FA162" s="9"/>
      <c r="FB162" s="9"/>
      <c r="FC162" s="9"/>
      <c r="FD162" s="9"/>
      <c r="FE162" s="9"/>
      <c r="FF162" s="9"/>
      <c r="FG162" s="9"/>
      <c r="FH162" s="9"/>
      <c r="FI162" s="9"/>
      <c r="FJ162" s="9"/>
      <c r="FK162" s="9"/>
      <c r="FL162" s="9"/>
      <c r="FM162" s="9"/>
      <c r="FN162" s="9"/>
      <c r="FO162" s="9"/>
      <c r="FP162" s="9"/>
      <c r="FQ162" s="9"/>
      <c r="FR162" s="9"/>
      <c r="FS162" s="9"/>
      <c r="FT162" s="9"/>
    </row>
    <row r="163" spans="1:4" ht="15">
      <c r="A163" s="55"/>
      <c r="B163" s="55"/>
      <c r="C163" s="55"/>
      <c r="D163" s="55"/>
    </row>
    <row r="164" spans="1:4" ht="15">
      <c r="A164" s="55"/>
      <c r="B164" s="55"/>
      <c r="C164" s="55"/>
      <c r="D164" s="55"/>
    </row>
    <row r="165" spans="1:4" ht="15">
      <c r="A165" s="55"/>
      <c r="B165" s="55"/>
      <c r="C165" s="55"/>
      <c r="D165" s="55"/>
    </row>
    <row r="166" spans="1:4" ht="15">
      <c r="A166" s="55"/>
      <c r="B166" s="55"/>
      <c r="C166" s="55"/>
      <c r="D166" s="55"/>
    </row>
    <row r="167" spans="1:4" ht="15">
      <c r="A167" s="55"/>
      <c r="B167" s="55"/>
      <c r="C167" s="55"/>
      <c r="D167" s="55"/>
    </row>
    <row r="168" spans="1:4" ht="15">
      <c r="A168" s="55"/>
      <c r="B168" s="55"/>
      <c r="C168" s="55"/>
      <c r="D168" s="55"/>
    </row>
    <row r="169" spans="1:4" ht="15">
      <c r="A169" s="55"/>
      <c r="B169" s="55"/>
      <c r="C169" s="55"/>
      <c r="D169" s="55"/>
    </row>
    <row r="170" spans="1:4" ht="15">
      <c r="A170" s="55"/>
      <c r="B170" s="55"/>
      <c r="C170" s="55"/>
      <c r="D170" s="55"/>
    </row>
    <row r="171" spans="1:4" ht="15">
      <c r="A171" s="55"/>
      <c r="B171" s="55"/>
      <c r="C171" s="55"/>
      <c r="D171" s="55"/>
    </row>
    <row r="172" spans="1:4" ht="15">
      <c r="A172" s="55"/>
      <c r="B172" s="55"/>
      <c r="C172" s="55"/>
      <c r="D172" s="55"/>
    </row>
    <row r="173" spans="1:4" ht="15">
      <c r="A173" s="55"/>
      <c r="B173" s="55"/>
      <c r="C173" s="55"/>
      <c r="D173" s="55"/>
    </row>
    <row r="174" spans="1:4" ht="15">
      <c r="A174" s="55"/>
      <c r="B174" s="55"/>
      <c r="C174" s="55"/>
      <c r="D174" s="55"/>
    </row>
    <row r="175" spans="1:4" ht="15">
      <c r="A175" s="55"/>
      <c r="B175" s="55"/>
      <c r="C175" s="55"/>
      <c r="D175" s="55"/>
    </row>
    <row r="176" spans="1:4" ht="15">
      <c r="A176" s="55"/>
      <c r="B176" s="55"/>
      <c r="C176" s="55"/>
      <c r="D176" s="55"/>
    </row>
    <row r="177" spans="1:4" ht="15">
      <c r="A177" s="55"/>
      <c r="B177" s="55"/>
      <c r="C177" s="55"/>
      <c r="D177" s="55"/>
    </row>
    <row r="178" spans="1:4" ht="15">
      <c r="A178" s="55"/>
      <c r="B178" s="55"/>
      <c r="C178" s="55"/>
      <c r="D178" s="55"/>
    </row>
    <row r="179" spans="1:4" ht="15">
      <c r="A179" s="55"/>
      <c r="B179" s="55"/>
      <c r="C179" s="55"/>
      <c r="D179" s="55"/>
    </row>
    <row r="180" spans="1:4" ht="15">
      <c r="A180" s="55"/>
      <c r="B180" s="55"/>
      <c r="C180" s="55"/>
      <c r="D180" s="55"/>
    </row>
    <row r="181" spans="1:4" ht="15">
      <c r="A181" s="55"/>
      <c r="B181" s="55"/>
      <c r="C181" s="55"/>
      <c r="D181" s="55"/>
    </row>
    <row r="182" spans="1:4" ht="15">
      <c r="A182" s="55"/>
      <c r="B182" s="55"/>
      <c r="C182" s="55"/>
      <c r="D182" s="55"/>
    </row>
    <row r="183" spans="1:4" ht="15">
      <c r="A183" s="55"/>
      <c r="B183" s="55"/>
      <c r="C183" s="55"/>
      <c r="D183" s="55"/>
    </row>
    <row r="184" spans="1:4" ht="15">
      <c r="A184" s="55"/>
      <c r="B184" s="55"/>
      <c r="C184" s="55"/>
      <c r="D184" s="55"/>
    </row>
    <row r="185" spans="1:4" ht="15">
      <c r="A185" s="55"/>
      <c r="B185" s="55"/>
      <c r="C185" s="55"/>
      <c r="D185" s="55"/>
    </row>
    <row r="186" spans="1:4" ht="15">
      <c r="A186" s="55"/>
      <c r="B186" s="55"/>
      <c r="C186" s="55"/>
      <c r="D186" s="55"/>
    </row>
    <row r="187" spans="1:4" ht="15">
      <c r="A187" s="55"/>
      <c r="B187" s="55"/>
      <c r="C187" s="55"/>
      <c r="D187" s="55"/>
    </row>
    <row r="188" spans="1:4" ht="15">
      <c r="A188" s="55"/>
      <c r="B188" s="55"/>
      <c r="C188" s="55"/>
      <c r="D188" s="55"/>
    </row>
    <row r="189" spans="1:4" ht="15">
      <c r="A189" s="55"/>
      <c r="B189" s="55"/>
      <c r="C189" s="55"/>
      <c r="D189" s="55"/>
    </row>
    <row r="190" spans="1:4" ht="15">
      <c r="A190" s="55"/>
      <c r="B190" s="55"/>
      <c r="C190" s="55"/>
      <c r="D190" s="55"/>
    </row>
    <row r="191" spans="1:4" ht="15">
      <c r="A191" s="55"/>
      <c r="B191" s="55"/>
      <c r="C191" s="55"/>
      <c r="D191" s="55"/>
    </row>
    <row r="192" spans="1:4" ht="15">
      <c r="A192" s="55"/>
      <c r="B192" s="55"/>
      <c r="C192" s="55"/>
      <c r="D192" s="55"/>
    </row>
    <row r="193" spans="1:4" ht="15">
      <c r="A193" s="55"/>
      <c r="B193" s="55"/>
      <c r="C193" s="55"/>
      <c r="D193" s="55"/>
    </row>
    <row r="194" spans="1:4" ht="15">
      <c r="A194" s="55"/>
      <c r="B194" s="55"/>
      <c r="C194" s="55"/>
      <c r="D194" s="55"/>
    </row>
    <row r="195" spans="1:4" ht="15">
      <c r="A195" s="55"/>
      <c r="B195" s="55"/>
      <c r="C195" s="55"/>
      <c r="D195" s="55"/>
    </row>
    <row r="196" spans="1:4" ht="15">
      <c r="A196" s="55"/>
      <c r="B196" s="55"/>
      <c r="C196" s="55"/>
      <c r="D196" s="55"/>
    </row>
    <row r="197" spans="1:4" ht="15">
      <c r="A197" s="55"/>
      <c r="B197" s="55"/>
      <c r="C197" s="55"/>
      <c r="D197" s="55"/>
    </row>
    <row r="198" spans="1:4" ht="15">
      <c r="A198" s="55"/>
      <c r="B198" s="55"/>
      <c r="C198" s="55"/>
      <c r="D198" s="55"/>
    </row>
    <row r="199" spans="1:4" ht="15">
      <c r="A199" s="55"/>
      <c r="B199" s="55"/>
      <c r="C199" s="55"/>
      <c r="D199" s="55"/>
    </row>
    <row r="200" spans="1:4" ht="15">
      <c r="A200" s="55"/>
      <c r="B200" s="55"/>
      <c r="C200" s="55"/>
      <c r="D200" s="55"/>
    </row>
    <row r="201" spans="1:4" ht="15">
      <c r="A201" s="55"/>
      <c r="B201" s="55"/>
      <c r="C201" s="55"/>
      <c r="D201" s="55"/>
    </row>
    <row r="202" spans="1:4" ht="15">
      <c r="A202" s="55"/>
      <c r="B202" s="55"/>
      <c r="C202" s="55"/>
      <c r="D202" s="55"/>
    </row>
    <row r="203" spans="1:4" ht="15">
      <c r="A203" s="55"/>
      <c r="B203" s="55"/>
      <c r="C203" s="55"/>
      <c r="D203" s="55"/>
    </row>
    <row r="204" spans="1:4" ht="15">
      <c r="A204" s="55"/>
      <c r="B204" s="55"/>
      <c r="C204" s="55"/>
      <c r="D204" s="55"/>
    </row>
    <row r="205" spans="1:4" ht="15">
      <c r="A205" s="55"/>
      <c r="B205" s="55"/>
      <c r="C205" s="55"/>
      <c r="D205" s="55"/>
    </row>
    <row r="206" spans="1:4" ht="15">
      <c r="A206" s="55"/>
      <c r="B206" s="55"/>
      <c r="C206" s="55"/>
      <c r="D206" s="55"/>
    </row>
    <row r="207" spans="1:4" ht="15">
      <c r="A207" s="55"/>
      <c r="B207" s="55"/>
      <c r="C207" s="55"/>
      <c r="D207" s="55"/>
    </row>
    <row r="208" spans="1:4" ht="15">
      <c r="A208" s="55"/>
      <c r="B208" s="55"/>
      <c r="C208" s="55"/>
      <c r="D208" s="55"/>
    </row>
    <row r="209" spans="1:4" ht="15">
      <c r="A209" s="55"/>
      <c r="B209" s="55"/>
      <c r="C209" s="55"/>
      <c r="D209" s="55"/>
    </row>
    <row r="210" spans="1:4" ht="15">
      <c r="A210" s="55"/>
      <c r="B210" s="55"/>
      <c r="C210" s="55"/>
      <c r="D210" s="55"/>
    </row>
    <row r="211" spans="1:4" ht="15">
      <c r="A211" s="55"/>
      <c r="B211" s="55"/>
      <c r="C211" s="55"/>
      <c r="D211" s="55"/>
    </row>
    <row r="212" spans="1:4" ht="15">
      <c r="A212" s="55"/>
      <c r="B212" s="55"/>
      <c r="C212" s="55"/>
      <c r="D212" s="55"/>
    </row>
    <row r="213" spans="1:4" ht="15">
      <c r="A213" s="55"/>
      <c r="B213" s="55"/>
      <c r="C213" s="55"/>
      <c r="D213" s="55"/>
    </row>
    <row r="214" spans="1:4" ht="15">
      <c r="A214" s="55"/>
      <c r="B214" s="55"/>
      <c r="C214" s="55"/>
      <c r="D214" s="55"/>
    </row>
    <row r="215" spans="1:4" ht="15">
      <c r="A215" s="55"/>
      <c r="B215" s="55"/>
      <c r="C215" s="55"/>
      <c r="D215" s="55"/>
    </row>
    <row r="216" spans="1:4" ht="15">
      <c r="A216" s="55"/>
      <c r="B216" s="55"/>
      <c r="C216" s="55"/>
      <c r="D216" s="55"/>
    </row>
    <row r="217" spans="1:4" ht="15">
      <c r="A217" s="55"/>
      <c r="B217" s="55"/>
      <c r="C217" s="55"/>
      <c r="D217" s="55"/>
    </row>
    <row r="218" spans="1:4" ht="15">
      <c r="A218" s="55"/>
      <c r="B218" s="55"/>
      <c r="C218" s="55"/>
      <c r="D218" s="55"/>
    </row>
    <row r="219" spans="1:4" ht="15">
      <c r="A219" s="55"/>
      <c r="B219" s="55"/>
      <c r="C219" s="55"/>
      <c r="D219" s="55"/>
    </row>
    <row r="220" spans="1:4" ht="15">
      <c r="A220" s="55"/>
      <c r="B220" s="55"/>
      <c r="C220" s="55"/>
      <c r="D220" s="55"/>
    </row>
    <row r="221" spans="1:4" ht="15">
      <c r="A221" s="55"/>
      <c r="B221" s="55"/>
      <c r="C221" s="55"/>
      <c r="D221" s="55"/>
    </row>
    <row r="222" spans="1:4" ht="15">
      <c r="A222" s="55"/>
      <c r="B222" s="55"/>
      <c r="C222" s="55"/>
      <c r="D222" s="55"/>
    </row>
    <row r="223" spans="1:4" ht="15">
      <c r="A223" s="55"/>
      <c r="B223" s="55"/>
      <c r="C223" s="55"/>
      <c r="D223" s="55"/>
    </row>
    <row r="224" spans="1:4" ht="15">
      <c r="A224" s="55"/>
      <c r="B224" s="55"/>
      <c r="C224" s="55"/>
      <c r="D224" s="55"/>
    </row>
    <row r="225" spans="1:4" ht="15">
      <c r="A225" s="55"/>
      <c r="B225" s="55"/>
      <c r="C225" s="55"/>
      <c r="D225" s="55"/>
    </row>
    <row r="226" spans="1:4" ht="15">
      <c r="A226" s="55"/>
      <c r="B226" s="55"/>
      <c r="C226" s="55"/>
      <c r="D226" s="55"/>
    </row>
    <row r="227" spans="1:4" ht="15">
      <c r="A227" s="55"/>
      <c r="B227" s="55"/>
      <c r="C227" s="55"/>
      <c r="D227" s="55"/>
    </row>
    <row r="228" spans="1:4" ht="15">
      <c r="A228" s="55"/>
      <c r="B228" s="55"/>
      <c r="C228" s="55"/>
      <c r="D228" s="55"/>
    </row>
    <row r="229" spans="1:4" ht="15">
      <c r="A229" s="55"/>
      <c r="B229" s="55"/>
      <c r="C229" s="55"/>
      <c r="D229" s="55"/>
    </row>
    <row r="230" spans="1:4" ht="15">
      <c r="A230" s="55"/>
      <c r="B230" s="55"/>
      <c r="C230" s="55"/>
      <c r="D230" s="55"/>
    </row>
    <row r="231" spans="1:4" ht="15">
      <c r="A231" s="55"/>
      <c r="B231" s="55"/>
      <c r="C231" s="55"/>
      <c r="D231" s="55"/>
    </row>
    <row r="232" spans="1:4" ht="15">
      <c r="A232" s="55"/>
      <c r="B232" s="55"/>
      <c r="C232" s="55"/>
      <c r="D232" s="55"/>
    </row>
    <row r="233" spans="1:4" ht="15">
      <c r="A233" s="55"/>
      <c r="B233" s="55"/>
      <c r="C233" s="55"/>
      <c r="D233" s="55"/>
    </row>
    <row r="234" spans="1:4" ht="15">
      <c r="A234" s="55"/>
      <c r="B234" s="55"/>
      <c r="C234" s="55"/>
      <c r="D234" s="55"/>
    </row>
    <row r="235" spans="1:4" ht="15">
      <c r="A235" s="55"/>
      <c r="B235" s="55"/>
      <c r="C235" s="55"/>
      <c r="D235" s="55"/>
    </row>
    <row r="236" spans="1:4" ht="15">
      <c r="A236" s="55"/>
      <c r="B236" s="55"/>
      <c r="C236" s="55"/>
      <c r="D236" s="55"/>
    </row>
    <row r="237" spans="1:4" ht="15">
      <c r="A237" s="55"/>
      <c r="B237" s="55"/>
      <c r="C237" s="55"/>
      <c r="D237" s="55"/>
    </row>
    <row r="238" spans="1:4" ht="15">
      <c r="A238" s="55"/>
      <c r="B238" s="55"/>
      <c r="C238" s="55"/>
      <c r="D238" s="55"/>
    </row>
    <row r="239" spans="1:4" ht="15">
      <c r="A239" s="55"/>
      <c r="B239" s="55"/>
      <c r="C239" s="55"/>
      <c r="D239" s="55"/>
    </row>
    <row r="240" spans="1:4" ht="15">
      <c r="A240" s="55"/>
      <c r="B240" s="55"/>
      <c r="C240" s="55"/>
      <c r="D240" s="55"/>
    </row>
    <row r="241" spans="1:4" ht="15">
      <c r="A241" s="55"/>
      <c r="B241" s="55"/>
      <c r="C241" s="55"/>
      <c r="D241" s="55"/>
    </row>
    <row r="242" spans="1:4" ht="15">
      <c r="A242" s="55"/>
      <c r="B242" s="55"/>
      <c r="C242" s="55"/>
      <c r="D242" s="55"/>
    </row>
    <row r="243" spans="1:4" ht="15">
      <c r="A243" s="55"/>
      <c r="B243" s="55"/>
      <c r="C243" s="55"/>
      <c r="D243" s="55"/>
    </row>
    <row r="244" spans="1:4" ht="15">
      <c r="A244" s="55"/>
      <c r="B244" s="55"/>
      <c r="C244" s="55"/>
      <c r="D244" s="55"/>
    </row>
    <row r="245" spans="1:4" ht="15">
      <c r="A245" s="55"/>
      <c r="B245" s="55"/>
      <c r="C245" s="55"/>
      <c r="D245" s="55"/>
    </row>
    <row r="246" spans="1:4" ht="15">
      <c r="A246" s="55"/>
      <c r="B246" s="55"/>
      <c r="C246" s="55"/>
      <c r="D246" s="55"/>
    </row>
    <row r="247" spans="1:4" ht="15">
      <c r="A247" s="55"/>
      <c r="B247" s="55"/>
      <c r="C247" s="55"/>
      <c r="D247" s="55"/>
    </row>
    <row r="248" spans="1:4" ht="15">
      <c r="A248" s="55"/>
      <c r="B248" s="55"/>
      <c r="C248" s="55"/>
      <c r="D248" s="55"/>
    </row>
    <row r="249" spans="1:4" ht="15">
      <c r="A249" s="55"/>
      <c r="B249" s="55"/>
      <c r="C249" s="55"/>
      <c r="D249" s="55"/>
    </row>
    <row r="250" spans="1:4" ht="15">
      <c r="A250" s="55"/>
      <c r="B250" s="55"/>
      <c r="C250" s="55"/>
      <c r="D250" s="55"/>
    </row>
    <row r="251" spans="1:4" ht="15">
      <c r="A251" s="55"/>
      <c r="B251" s="55"/>
      <c r="C251" s="55"/>
      <c r="D251" s="55"/>
    </row>
    <row r="252" spans="1:4" ht="15">
      <c r="A252" s="55"/>
      <c r="B252" s="55"/>
      <c r="C252" s="55"/>
      <c r="D252" s="55"/>
    </row>
    <row r="253" spans="1:4" ht="15">
      <c r="A253" s="55"/>
      <c r="B253" s="55"/>
      <c r="C253" s="55"/>
      <c r="D253" s="55"/>
    </row>
    <row r="254" spans="1:4" ht="15">
      <c r="A254" s="55"/>
      <c r="B254" s="55"/>
      <c r="C254" s="55"/>
      <c r="D254" s="55"/>
    </row>
    <row r="255" spans="1:4" ht="15">
      <c r="A255" s="55"/>
      <c r="B255" s="55"/>
      <c r="C255" s="55"/>
      <c r="D255" s="55"/>
    </row>
    <row r="256" spans="1:4" ht="15">
      <c r="A256" s="55"/>
      <c r="B256" s="55"/>
      <c r="C256" s="55"/>
      <c r="D256" s="55"/>
    </row>
    <row r="257" spans="1:4" ht="15">
      <c r="A257" s="55"/>
      <c r="B257" s="55"/>
      <c r="C257" s="55"/>
      <c r="D257" s="55"/>
    </row>
    <row r="258" spans="1:4" ht="15">
      <c r="A258" s="55"/>
      <c r="B258" s="55"/>
      <c r="C258" s="55"/>
      <c r="D258" s="55"/>
    </row>
    <row r="259" spans="1:4" ht="15">
      <c r="A259" s="55"/>
      <c r="B259" s="55"/>
      <c r="C259" s="55"/>
      <c r="D259" s="55"/>
    </row>
    <row r="260" spans="1:4" ht="15">
      <c r="A260" s="55"/>
      <c r="B260" s="55"/>
      <c r="C260" s="55"/>
      <c r="D260" s="55"/>
    </row>
    <row r="261" spans="1:4" ht="15">
      <c r="A261" s="55"/>
      <c r="B261" s="55"/>
      <c r="C261" s="55"/>
      <c r="D261" s="55"/>
    </row>
    <row r="262" spans="1:4" ht="15">
      <c r="A262" s="55"/>
      <c r="B262" s="55"/>
      <c r="C262" s="55"/>
      <c r="D262" s="55"/>
    </row>
    <row r="263" spans="1:4" ht="15">
      <c r="A263" s="55"/>
      <c r="B263" s="55"/>
      <c r="C263" s="55"/>
      <c r="D263" s="55"/>
    </row>
    <row r="264" spans="1:4" ht="15">
      <c r="A264" s="55"/>
      <c r="B264" s="55"/>
      <c r="C264" s="55"/>
      <c r="D264" s="55"/>
    </row>
    <row r="265" spans="1:4" ht="15">
      <c r="A265" s="55"/>
      <c r="B265" s="55"/>
      <c r="C265" s="55"/>
      <c r="D265" s="55"/>
    </row>
    <row r="266" spans="1:4" ht="15">
      <c r="A266" s="55"/>
      <c r="B266" s="55"/>
      <c r="C266" s="55"/>
      <c r="D266" s="55"/>
    </row>
    <row r="267" spans="1:4" ht="15">
      <c r="A267" s="55"/>
      <c r="B267" s="55"/>
      <c r="C267" s="55"/>
      <c r="D267" s="55"/>
    </row>
    <row r="268" spans="1:4" ht="15">
      <c r="A268" s="55"/>
      <c r="B268" s="55"/>
      <c r="C268" s="55"/>
      <c r="D268" s="55"/>
    </row>
    <row r="269" spans="1:4" ht="15">
      <c r="A269" s="55"/>
      <c r="B269" s="55"/>
      <c r="C269" s="55"/>
      <c r="D269" s="55"/>
    </row>
    <row r="270" spans="1:4" ht="15">
      <c r="A270" s="55"/>
      <c r="B270" s="55"/>
      <c r="C270" s="55"/>
      <c r="D270" s="55"/>
    </row>
    <row r="271" spans="1:4" ht="15">
      <c r="A271" s="55"/>
      <c r="B271" s="55"/>
      <c r="C271" s="55"/>
      <c r="D271" s="55"/>
    </row>
    <row r="272" spans="1:4" ht="15">
      <c r="A272" s="55"/>
      <c r="B272" s="55"/>
      <c r="C272" s="55"/>
      <c r="D272" s="55"/>
    </row>
    <row r="273" spans="1:4" ht="15">
      <c r="A273" s="55"/>
      <c r="B273" s="55"/>
      <c r="C273" s="55"/>
      <c r="D273" s="55"/>
    </row>
    <row r="274" spans="1:4" ht="15">
      <c r="A274" s="55"/>
      <c r="B274" s="55"/>
      <c r="C274" s="55"/>
      <c r="D274" s="55"/>
    </row>
    <row r="275" spans="1:4" ht="15">
      <c r="A275" s="55"/>
      <c r="B275" s="55"/>
      <c r="C275" s="55"/>
      <c r="D275" s="55"/>
    </row>
    <row r="276" spans="1:4" ht="15">
      <c r="A276" s="55"/>
      <c r="B276" s="55"/>
      <c r="C276" s="55"/>
      <c r="D276" s="55"/>
    </row>
    <row r="277" spans="1:4" ht="15">
      <c r="A277" s="55"/>
      <c r="B277" s="55"/>
      <c r="C277" s="55"/>
      <c r="D277" s="55"/>
    </row>
    <row r="278" spans="1:4" ht="15">
      <c r="A278" s="55"/>
      <c r="B278" s="55"/>
      <c r="C278" s="55"/>
      <c r="D278" s="55"/>
    </row>
    <row r="279" spans="1:4" ht="15">
      <c r="A279" s="55"/>
      <c r="B279" s="55"/>
      <c r="C279" s="55"/>
      <c r="D279" s="55"/>
    </row>
    <row r="280" spans="1:4" ht="15">
      <c r="A280" s="55"/>
      <c r="B280" s="55"/>
      <c r="C280" s="55"/>
      <c r="D280" s="55"/>
    </row>
    <row r="281" spans="1:4" ht="15">
      <c r="A281" s="55"/>
      <c r="B281" s="55"/>
      <c r="C281" s="55"/>
      <c r="D281" s="55"/>
    </row>
    <row r="282" spans="1:4" ht="15">
      <c r="A282" s="55"/>
      <c r="B282" s="55"/>
      <c r="C282" s="55"/>
      <c r="D282" s="55"/>
    </row>
    <row r="283" spans="1:4" ht="15">
      <c r="A283" s="55"/>
      <c r="B283" s="55"/>
      <c r="C283" s="55"/>
      <c r="D283" s="55"/>
    </row>
    <row r="284" spans="1:4" ht="15">
      <c r="A284" s="55"/>
      <c r="B284" s="55"/>
      <c r="C284" s="55"/>
      <c r="D284" s="55"/>
    </row>
    <row r="285" spans="1:4" ht="15">
      <c r="A285" s="55"/>
      <c r="B285" s="55"/>
      <c r="C285" s="55"/>
      <c r="D285" s="55"/>
    </row>
    <row r="286" spans="1:4" ht="15">
      <c r="A286" s="55"/>
      <c r="B286" s="55"/>
      <c r="C286" s="55"/>
      <c r="D286" s="55"/>
    </row>
    <row r="287" spans="1:4" ht="15">
      <c r="A287" s="55"/>
      <c r="B287" s="55"/>
      <c r="C287" s="55"/>
      <c r="D287" s="55"/>
    </row>
    <row r="288" spans="1:4" ht="15">
      <c r="A288" s="55"/>
      <c r="B288" s="55"/>
      <c r="C288" s="55"/>
      <c r="D288" s="55"/>
    </row>
    <row r="289" spans="1:4" ht="15">
      <c r="A289" s="55"/>
      <c r="B289" s="55"/>
      <c r="C289" s="55"/>
      <c r="D289" s="55"/>
    </row>
    <row r="290" spans="1:4" ht="15">
      <c r="A290" s="55"/>
      <c r="B290" s="55"/>
      <c r="C290" s="55"/>
      <c r="D290" s="55"/>
    </row>
    <row r="291" spans="1:4" ht="15">
      <c r="A291" s="55"/>
      <c r="B291" s="55"/>
      <c r="C291" s="55"/>
      <c r="D291" s="55"/>
    </row>
    <row r="292" spans="1:4" ht="15">
      <c r="A292" s="55"/>
      <c r="B292" s="55"/>
      <c r="C292" s="55"/>
      <c r="D292" s="55"/>
    </row>
    <row r="293" spans="1:4" ht="15">
      <c r="A293" s="55"/>
      <c r="B293" s="55"/>
      <c r="C293" s="55"/>
      <c r="D293" s="55"/>
    </row>
    <row r="294" spans="1:4" ht="15">
      <c r="A294" s="55"/>
      <c r="B294" s="55"/>
      <c r="C294" s="55"/>
      <c r="D294" s="55"/>
    </row>
    <row r="295" spans="1:4" ht="15">
      <c r="A295" s="55"/>
      <c r="B295" s="55"/>
      <c r="C295" s="55"/>
      <c r="D295" s="55"/>
    </row>
    <row r="296" spans="1:4" ht="15">
      <c r="A296" s="55"/>
      <c r="B296" s="55"/>
      <c r="C296" s="55"/>
      <c r="D296" s="55"/>
    </row>
    <row r="297" spans="1:4" ht="15">
      <c r="A297" s="55"/>
      <c r="B297" s="55"/>
      <c r="C297" s="55"/>
      <c r="D297" s="55"/>
    </row>
    <row r="298" spans="1:4" ht="15">
      <c r="A298" s="55"/>
      <c r="B298" s="55"/>
      <c r="C298" s="55"/>
      <c r="D298" s="55"/>
    </row>
    <row r="299" spans="1:4" ht="15">
      <c r="A299" s="55"/>
      <c r="B299" s="55"/>
      <c r="C299" s="55"/>
      <c r="D299" s="55"/>
    </row>
    <row r="300" spans="1:4" ht="15">
      <c r="A300" s="55"/>
      <c r="B300" s="55"/>
      <c r="C300" s="55"/>
      <c r="D300" s="55"/>
    </row>
    <row r="301" spans="1:4" ht="15">
      <c r="A301" s="55"/>
      <c r="B301" s="55"/>
      <c r="C301" s="55"/>
      <c r="D301" s="55"/>
    </row>
    <row r="302" spans="1:4" ht="15">
      <c r="A302" s="55"/>
      <c r="B302" s="55"/>
      <c r="C302" s="55"/>
      <c r="D302" s="55"/>
    </row>
    <row r="303" spans="1:4" ht="15">
      <c r="A303" s="55"/>
      <c r="B303" s="55"/>
      <c r="C303" s="55"/>
      <c r="D303" s="55"/>
    </row>
    <row r="304" spans="1:4" ht="15">
      <c r="A304" s="55"/>
      <c r="B304" s="55"/>
      <c r="C304" s="55"/>
      <c r="D304" s="55"/>
    </row>
    <row r="305" spans="1:4" ht="15">
      <c r="A305" s="55"/>
      <c r="B305" s="55"/>
      <c r="C305" s="55"/>
      <c r="D305" s="55"/>
    </row>
    <row r="306" spans="1:4" ht="15">
      <c r="A306" s="55"/>
      <c r="B306" s="55"/>
      <c r="C306" s="55"/>
      <c r="D306" s="55"/>
    </row>
    <row r="307" spans="1:4" ht="15">
      <c r="A307" s="55"/>
      <c r="B307" s="55"/>
      <c r="C307" s="55"/>
      <c r="D307" s="55"/>
    </row>
    <row r="308" spans="1:4" ht="15">
      <c r="A308" s="55"/>
      <c r="B308" s="55"/>
      <c r="C308" s="55"/>
      <c r="D308" s="55"/>
    </row>
    <row r="309" spans="1:4" ht="15">
      <c r="A309" s="55"/>
      <c r="B309" s="55"/>
      <c r="C309" s="55"/>
      <c r="D309" s="55"/>
    </row>
    <row r="310" spans="1:4" ht="15">
      <c r="A310" s="55"/>
      <c r="B310" s="55"/>
      <c r="C310" s="55"/>
      <c r="D310" s="55"/>
    </row>
    <row r="311" spans="1:4" ht="15">
      <c r="A311" s="55"/>
      <c r="B311" s="55"/>
      <c r="C311" s="55"/>
      <c r="D311" s="55"/>
    </row>
    <row r="312" spans="1:4" ht="15">
      <c r="A312" s="55"/>
      <c r="B312" s="55"/>
      <c r="C312" s="55"/>
      <c r="D312" s="55"/>
    </row>
    <row r="313" spans="1:4" ht="15">
      <c r="A313" s="55"/>
      <c r="B313" s="55"/>
      <c r="C313" s="55"/>
      <c r="D313" s="55"/>
    </row>
    <row r="314" spans="1:4" ht="15">
      <c r="A314" s="55"/>
      <c r="B314" s="55"/>
      <c r="C314" s="55"/>
      <c r="D314" s="55"/>
    </row>
    <row r="315" spans="1:4" ht="15">
      <c r="A315" s="55"/>
      <c r="B315" s="55"/>
      <c r="C315" s="55"/>
      <c r="D315" s="55"/>
    </row>
    <row r="316" spans="1:4" ht="15">
      <c r="A316" s="55"/>
      <c r="B316" s="55"/>
      <c r="C316" s="55"/>
      <c r="D316" s="55"/>
    </row>
    <row r="317" spans="1:4" ht="15">
      <c r="A317" s="55"/>
      <c r="B317" s="55"/>
      <c r="C317" s="55"/>
      <c r="D317" s="55"/>
    </row>
    <row r="318" spans="1:4" ht="15">
      <c r="A318" s="55"/>
      <c r="B318" s="55"/>
      <c r="C318" s="55"/>
      <c r="D318" s="55"/>
    </row>
    <row r="319" spans="1:4" ht="15">
      <c r="A319" s="55"/>
      <c r="B319" s="55"/>
      <c r="C319" s="55"/>
      <c r="D319" s="55"/>
    </row>
    <row r="320" spans="1:4" ht="15">
      <c r="A320" s="55"/>
      <c r="B320" s="55"/>
      <c r="C320" s="55"/>
      <c r="D320" s="55"/>
    </row>
    <row r="321" spans="1:4" ht="15">
      <c r="A321" s="55"/>
      <c r="B321" s="55"/>
      <c r="C321" s="55"/>
      <c r="D321" s="55"/>
    </row>
    <row r="322" spans="1:4" ht="15">
      <c r="A322" s="55"/>
      <c r="B322" s="55"/>
      <c r="C322" s="55"/>
      <c r="D322" s="55"/>
    </row>
    <row r="323" spans="1:4" ht="15">
      <c r="A323" s="55"/>
      <c r="B323" s="55"/>
      <c r="C323" s="55"/>
      <c r="D323" s="55"/>
    </row>
    <row r="324" spans="1:4" ht="15">
      <c r="A324" s="55"/>
      <c r="B324" s="55"/>
      <c r="C324" s="55"/>
      <c r="D324" s="55"/>
    </row>
    <row r="325" spans="1:4" ht="15">
      <c r="A325" s="55"/>
      <c r="B325" s="55"/>
      <c r="C325" s="55"/>
      <c r="D325" s="55"/>
    </row>
    <row r="326" spans="1:4" ht="15">
      <c r="A326" s="55"/>
      <c r="B326" s="55"/>
      <c r="C326" s="55"/>
      <c r="D326" s="55"/>
    </row>
    <row r="327" spans="1:4" ht="15">
      <c r="A327" s="55"/>
      <c r="B327" s="55"/>
      <c r="C327" s="55"/>
      <c r="D327" s="55"/>
    </row>
    <row r="328" spans="1:4" ht="15">
      <c r="A328" s="55"/>
      <c r="B328" s="55"/>
      <c r="C328" s="55"/>
      <c r="D328" s="55"/>
    </row>
    <row r="329" spans="1:4" ht="15">
      <c r="A329" s="55"/>
      <c r="B329" s="55"/>
      <c r="C329" s="55"/>
      <c r="D329" s="55"/>
    </row>
    <row r="330" spans="1:4" ht="15">
      <c r="A330" s="55"/>
      <c r="B330" s="55"/>
      <c r="C330" s="55"/>
      <c r="D330" s="55"/>
    </row>
    <row r="331" spans="1:4" ht="15">
      <c r="A331" s="55"/>
      <c r="B331" s="55"/>
      <c r="C331" s="55"/>
      <c r="D331" s="55"/>
    </row>
    <row r="332" spans="1:4" ht="15">
      <c r="A332" s="55"/>
      <c r="B332" s="55"/>
      <c r="C332" s="55"/>
      <c r="D332" s="55"/>
    </row>
    <row r="333" spans="1:4" ht="15">
      <c r="A333" s="55"/>
      <c r="B333" s="55"/>
      <c r="C333" s="55"/>
      <c r="D333" s="55"/>
    </row>
    <row r="334" spans="1:4" ht="15">
      <c r="A334" s="55"/>
      <c r="B334" s="55"/>
      <c r="C334" s="55"/>
      <c r="D334" s="55"/>
    </row>
    <row r="335" spans="1:4" ht="15">
      <c r="A335" s="55"/>
      <c r="B335" s="55"/>
      <c r="C335" s="55"/>
      <c r="D335" s="55"/>
    </row>
    <row r="336" spans="1:4" ht="15">
      <c r="A336" s="55"/>
      <c r="B336" s="55"/>
      <c r="C336" s="55"/>
      <c r="D336" s="55"/>
    </row>
    <row r="337" spans="1:4" ht="15">
      <c r="A337" s="55"/>
      <c r="B337" s="55"/>
      <c r="C337" s="55"/>
      <c r="D337" s="55"/>
    </row>
    <row r="338" spans="1:4" ht="15">
      <c r="A338" s="55"/>
      <c r="B338" s="55"/>
      <c r="C338" s="55"/>
      <c r="D338" s="55"/>
    </row>
    <row r="339" spans="1:4" ht="15">
      <c r="A339" s="55"/>
      <c r="B339" s="55"/>
      <c r="C339" s="55"/>
      <c r="D339" s="55"/>
    </row>
    <row r="340" spans="1:4" ht="15">
      <c r="A340" s="55"/>
      <c r="B340" s="55"/>
      <c r="C340" s="55"/>
      <c r="D340" s="55"/>
    </row>
    <row r="341" spans="1:4" ht="15">
      <c r="A341" s="55"/>
      <c r="B341" s="55"/>
      <c r="C341" s="55"/>
      <c r="D341" s="55"/>
    </row>
    <row r="342" spans="1:4" ht="15">
      <c r="A342" s="55"/>
      <c r="B342" s="55"/>
      <c r="C342" s="55"/>
      <c r="D342" s="55"/>
    </row>
    <row r="343" spans="1:4" ht="15">
      <c r="A343" s="55"/>
      <c r="B343" s="55"/>
      <c r="C343" s="55"/>
      <c r="D343" s="55"/>
    </row>
    <row r="344" spans="1:4" ht="15">
      <c r="A344" s="55"/>
      <c r="B344" s="55"/>
      <c r="C344" s="55"/>
      <c r="D344" s="55"/>
    </row>
    <row r="345" spans="1:4" ht="15">
      <c r="A345" s="55"/>
      <c r="B345" s="55"/>
      <c r="C345" s="55"/>
      <c r="D345" s="55"/>
    </row>
    <row r="346" spans="1:4" ht="15">
      <c r="A346" s="55"/>
      <c r="B346" s="55"/>
      <c r="C346" s="55"/>
      <c r="D346" s="55"/>
    </row>
    <row r="347" spans="1:4" ht="15">
      <c r="A347" s="55"/>
      <c r="B347" s="55"/>
      <c r="C347" s="55"/>
      <c r="D347" s="55"/>
    </row>
    <row r="348" spans="1:4" ht="15">
      <c r="A348" s="55"/>
      <c r="B348" s="55"/>
      <c r="C348" s="55"/>
      <c r="D348" s="55"/>
    </row>
    <row r="349" spans="1:4" ht="15">
      <c r="A349" s="55"/>
      <c r="B349" s="55"/>
      <c r="C349" s="55"/>
      <c r="D349" s="55"/>
    </row>
    <row r="350" spans="1:4" ht="15">
      <c r="A350" s="55"/>
      <c r="B350" s="55"/>
      <c r="C350" s="55"/>
      <c r="D350" s="55"/>
    </row>
    <row r="351" spans="1:4" ht="15">
      <c r="A351" s="55"/>
      <c r="B351" s="55"/>
      <c r="C351" s="55"/>
      <c r="D351" s="55"/>
    </row>
    <row r="352" spans="1:4" ht="15">
      <c r="A352" s="55"/>
      <c r="B352" s="55"/>
      <c r="C352" s="55"/>
      <c r="D352" s="55"/>
    </row>
    <row r="353" spans="1:4" ht="15">
      <c r="A353" s="55"/>
      <c r="B353" s="55"/>
      <c r="C353" s="55"/>
      <c r="D353" s="55"/>
    </row>
    <row r="354" spans="1:4" ht="15">
      <c r="A354" s="55"/>
      <c r="B354" s="55"/>
      <c r="C354" s="55"/>
      <c r="D354" s="55"/>
    </row>
    <row r="355" spans="1:4" ht="15">
      <c r="A355" s="55"/>
      <c r="B355" s="55"/>
      <c r="C355" s="55"/>
      <c r="D355" s="55"/>
    </row>
    <row r="356" spans="1:4" ht="15">
      <c r="A356" s="55"/>
      <c r="B356" s="55"/>
      <c r="C356" s="55"/>
      <c r="D356" s="55"/>
    </row>
    <row r="357" spans="1:4" ht="15">
      <c r="A357" s="55"/>
      <c r="B357" s="55"/>
      <c r="C357" s="55"/>
      <c r="D357" s="55"/>
    </row>
    <row r="358" spans="1:4" ht="15">
      <c r="A358" s="55"/>
      <c r="B358" s="55"/>
      <c r="C358" s="55"/>
      <c r="D358" s="55"/>
    </row>
    <row r="359" spans="1:4" ht="15">
      <c r="A359" s="55"/>
      <c r="B359" s="55"/>
      <c r="C359" s="55"/>
      <c r="D359" s="55"/>
    </row>
    <row r="360" spans="1:4" ht="15">
      <c r="A360" s="55"/>
      <c r="B360" s="55"/>
      <c r="C360" s="55"/>
      <c r="D360" s="55"/>
    </row>
    <row r="361" spans="1:4" ht="15">
      <c r="A361" s="55"/>
      <c r="B361" s="55"/>
      <c r="C361" s="55"/>
      <c r="D361" s="55"/>
    </row>
    <row r="362" spans="1:4" ht="15">
      <c r="A362" s="55"/>
      <c r="B362" s="55"/>
      <c r="C362" s="55"/>
      <c r="D362" s="55"/>
    </row>
    <row r="363" spans="1:4" ht="15">
      <c r="A363" s="55"/>
      <c r="B363" s="55"/>
      <c r="C363" s="55"/>
      <c r="D363" s="55"/>
    </row>
    <row r="364" spans="1:4" ht="15">
      <c r="A364" s="55"/>
      <c r="B364" s="55"/>
      <c r="C364" s="55"/>
      <c r="D364" s="55"/>
    </row>
    <row r="365" spans="1:4" ht="15">
      <c r="A365" s="55"/>
      <c r="B365" s="55"/>
      <c r="C365" s="55"/>
      <c r="D365" s="55"/>
    </row>
    <row r="366" spans="1:4" ht="15">
      <c r="A366" s="55"/>
      <c r="B366" s="55"/>
      <c r="C366" s="55"/>
      <c r="D366" s="55"/>
    </row>
    <row r="367" spans="1:4" ht="15">
      <c r="A367" s="55"/>
      <c r="B367" s="55"/>
      <c r="C367" s="55"/>
      <c r="D367" s="55"/>
    </row>
    <row r="368" spans="1:4" ht="15">
      <c r="A368" s="55"/>
      <c r="B368" s="55"/>
      <c r="C368" s="55"/>
      <c r="D368" s="55"/>
    </row>
    <row r="369" spans="1:4" ht="15">
      <c r="A369" s="55"/>
      <c r="B369" s="55"/>
      <c r="C369" s="55"/>
      <c r="D369" s="55"/>
    </row>
    <row r="370" spans="1:4" ht="15">
      <c r="A370" s="55"/>
      <c r="B370" s="55"/>
      <c r="C370" s="55"/>
      <c r="D370" s="55"/>
    </row>
    <row r="371" spans="1:4" ht="15">
      <c r="A371" s="55"/>
      <c r="B371" s="55"/>
      <c r="C371" s="55"/>
      <c r="D371" s="55"/>
    </row>
    <row r="372" spans="1:4" ht="15">
      <c r="A372" s="55"/>
      <c r="B372" s="55"/>
      <c r="C372" s="55"/>
      <c r="D372" s="55"/>
    </row>
    <row r="373" spans="1:4" ht="15">
      <c r="A373" s="55"/>
      <c r="B373" s="55"/>
      <c r="C373" s="55"/>
      <c r="D373" s="55"/>
    </row>
    <row r="374" spans="1:4" ht="15">
      <c r="A374" s="55"/>
      <c r="B374" s="55"/>
      <c r="C374" s="55"/>
      <c r="D374" s="55"/>
    </row>
    <row r="375" spans="1:4" ht="15">
      <c r="A375" s="55"/>
      <c r="B375" s="55"/>
      <c r="C375" s="55"/>
      <c r="D375" s="55"/>
    </row>
    <row r="376" spans="1:4" ht="15">
      <c r="A376" s="55"/>
      <c r="B376" s="55"/>
      <c r="C376" s="55"/>
      <c r="D376" s="55"/>
    </row>
    <row r="377" spans="1:4" ht="15">
      <c r="A377" s="55"/>
      <c r="B377" s="55"/>
      <c r="C377" s="55"/>
      <c r="D377" s="55"/>
    </row>
    <row r="378" spans="1:4" ht="15">
      <c r="A378" s="55"/>
      <c r="B378" s="55"/>
      <c r="C378" s="55"/>
      <c r="D378" s="55"/>
    </row>
    <row r="379" spans="1:4" ht="15">
      <c r="A379" s="55"/>
      <c r="B379" s="55"/>
      <c r="C379" s="55"/>
      <c r="D379" s="55"/>
    </row>
    <row r="380" spans="1:4" ht="15">
      <c r="A380" s="55"/>
      <c r="B380" s="55"/>
      <c r="C380" s="55"/>
      <c r="D380" s="55"/>
    </row>
    <row r="381" spans="1:4" ht="15">
      <c r="A381" s="55"/>
      <c r="B381" s="55"/>
      <c r="C381" s="55"/>
      <c r="D381" s="55"/>
    </row>
    <row r="382" spans="1:4" ht="15">
      <c r="A382" s="55"/>
      <c r="B382" s="55"/>
      <c r="C382" s="55"/>
      <c r="D382" s="55"/>
    </row>
    <row r="383" spans="1:4" ht="15">
      <c r="A383" s="55"/>
      <c r="B383" s="55"/>
      <c r="C383" s="55"/>
      <c r="D383" s="55"/>
    </row>
    <row r="384" spans="1:4" ht="15">
      <c r="A384" s="55"/>
      <c r="B384" s="55"/>
      <c r="C384" s="55"/>
      <c r="D384" s="55"/>
    </row>
    <row r="385" spans="1:4" ht="15">
      <c r="A385" s="55"/>
      <c r="B385" s="55"/>
      <c r="C385" s="55"/>
      <c r="D385" s="55"/>
    </row>
    <row r="386" spans="1:4" ht="15">
      <c r="A386" s="55"/>
      <c r="B386" s="55"/>
      <c r="C386" s="55"/>
      <c r="D386" s="55"/>
    </row>
    <row r="387" spans="1:4" ht="15">
      <c r="A387" s="55"/>
      <c r="B387" s="55"/>
      <c r="C387" s="55"/>
      <c r="D387" s="55"/>
    </row>
    <row r="388" spans="1:4" ht="15">
      <c r="A388" s="55"/>
      <c r="B388" s="55"/>
      <c r="C388" s="55"/>
      <c r="D388" s="55"/>
    </row>
    <row r="389" spans="1:4" ht="15">
      <c r="A389" s="55"/>
      <c r="B389" s="55"/>
      <c r="C389" s="55"/>
      <c r="D389" s="55"/>
    </row>
    <row r="390" spans="1:4" ht="15">
      <c r="A390" s="55"/>
      <c r="B390" s="55"/>
      <c r="C390" s="55"/>
      <c r="D390" s="55"/>
    </row>
    <row r="391" spans="1:4" ht="15">
      <c r="A391" s="55"/>
      <c r="B391" s="55"/>
      <c r="C391" s="55"/>
      <c r="D391" s="55"/>
    </row>
    <row r="392" spans="1:4" ht="15">
      <c r="A392" s="55"/>
      <c r="B392" s="55"/>
      <c r="C392" s="55"/>
      <c r="D392" s="55"/>
    </row>
    <row r="393" spans="1:4" ht="15">
      <c r="A393" s="55"/>
      <c r="B393" s="55"/>
      <c r="C393" s="55"/>
      <c r="D393" s="55"/>
    </row>
    <row r="394" spans="1:4" ht="15">
      <c r="A394" s="55"/>
      <c r="B394" s="55"/>
      <c r="C394" s="55"/>
      <c r="D394" s="55"/>
    </row>
    <row r="395" spans="1:4" ht="15">
      <c r="A395" s="55"/>
      <c r="B395" s="55"/>
      <c r="C395" s="55"/>
      <c r="D395" s="55"/>
    </row>
    <row r="396" spans="1:4" ht="15">
      <c r="A396" s="55"/>
      <c r="B396" s="55"/>
      <c r="C396" s="55"/>
      <c r="D396" s="55"/>
    </row>
    <row r="397" spans="1:4" ht="15">
      <c r="A397" s="55"/>
      <c r="B397" s="55"/>
      <c r="C397" s="55"/>
      <c r="D397" s="55"/>
    </row>
    <row r="398" spans="1:4" ht="15">
      <c r="A398" s="55"/>
      <c r="B398" s="55"/>
      <c r="C398" s="55"/>
      <c r="D398" s="55"/>
    </row>
    <row r="399" spans="1:4" ht="15">
      <c r="A399" s="55"/>
      <c r="B399" s="55"/>
      <c r="C399" s="55"/>
      <c r="D399" s="55"/>
    </row>
    <row r="400" spans="1:4" ht="15">
      <c r="A400" s="55"/>
      <c r="B400" s="55"/>
      <c r="C400" s="55"/>
      <c r="D400" s="55"/>
    </row>
    <row r="401" spans="1:4" ht="15">
      <c r="A401" s="55"/>
      <c r="B401" s="55"/>
      <c r="C401" s="55"/>
      <c r="D401" s="55"/>
    </row>
    <row r="402" spans="1:4" ht="15">
      <c r="A402" s="55"/>
      <c r="B402" s="55"/>
      <c r="C402" s="55"/>
      <c r="D402" s="55"/>
    </row>
    <row r="403" spans="1:4" ht="15">
      <c r="A403" s="55"/>
      <c r="B403" s="55"/>
      <c r="C403" s="55"/>
      <c r="D403" s="55"/>
    </row>
    <row r="404" spans="1:4" ht="15">
      <c r="A404" s="55"/>
      <c r="B404" s="55"/>
      <c r="C404" s="55"/>
      <c r="D404" s="55"/>
    </row>
    <row r="405" spans="1:4" ht="15">
      <c r="A405" s="55"/>
      <c r="B405" s="55"/>
      <c r="C405" s="55"/>
      <c r="D405" s="55"/>
    </row>
    <row r="406" spans="1:4" ht="15">
      <c r="A406" s="55"/>
      <c r="B406" s="55"/>
      <c r="C406" s="55"/>
      <c r="D406" s="55"/>
    </row>
    <row r="407" spans="1:4" ht="15">
      <c r="A407" s="55"/>
      <c r="B407" s="55"/>
      <c r="C407" s="55"/>
      <c r="D407" s="55"/>
    </row>
    <row r="408" spans="1:4" ht="15">
      <c r="A408" s="55"/>
      <c r="B408" s="55"/>
      <c r="C408" s="55"/>
      <c r="D408" s="55"/>
    </row>
    <row r="409" spans="1:4" ht="15">
      <c r="A409" s="55"/>
      <c r="B409" s="55"/>
      <c r="C409" s="55"/>
      <c r="D409" s="55"/>
    </row>
    <row r="410" spans="1:4" ht="15">
      <c r="A410" s="55"/>
      <c r="B410" s="55"/>
      <c r="C410" s="55"/>
      <c r="D410" s="55"/>
    </row>
    <row r="411" spans="1:4" ht="15">
      <c r="A411" s="55"/>
      <c r="B411" s="55"/>
      <c r="C411" s="55"/>
      <c r="D411" s="55"/>
    </row>
    <row r="412" spans="1:4" ht="15">
      <c r="A412" s="55"/>
      <c r="B412" s="55"/>
      <c r="C412" s="55"/>
      <c r="D412" s="55"/>
    </row>
    <row r="413" spans="1:4" ht="15">
      <c r="A413" s="55"/>
      <c r="B413" s="55"/>
      <c r="C413" s="55"/>
      <c r="D413" s="55"/>
    </row>
    <row r="414" spans="1:4" ht="15">
      <c r="A414" s="55"/>
      <c r="B414" s="55"/>
      <c r="C414" s="55"/>
      <c r="D414" s="55"/>
    </row>
    <row r="415" spans="1:4" ht="15">
      <c r="A415" s="55"/>
      <c r="B415" s="55"/>
      <c r="C415" s="55"/>
      <c r="D415" s="55"/>
    </row>
    <row r="416" spans="1:4" ht="15">
      <c r="A416" s="55"/>
      <c r="B416" s="55"/>
      <c r="C416" s="55"/>
      <c r="D416" s="55"/>
    </row>
    <row r="417" spans="1:4" ht="15">
      <c r="A417" s="55"/>
      <c r="B417" s="55"/>
      <c r="C417" s="55"/>
      <c r="D417" s="55"/>
    </row>
    <row r="418" spans="1:4" ht="15">
      <c r="A418" s="55"/>
      <c r="B418" s="55"/>
      <c r="C418" s="55"/>
      <c r="D418" s="55"/>
    </row>
    <row r="419" spans="1:4" ht="15">
      <c r="A419" s="55"/>
      <c r="B419" s="55"/>
      <c r="C419" s="55"/>
      <c r="D419" s="55"/>
    </row>
    <row r="420" spans="1:4" ht="15">
      <c r="A420" s="55"/>
      <c r="B420" s="55"/>
      <c r="C420" s="55"/>
      <c r="D420" s="55"/>
    </row>
    <row r="421" spans="1:4" ht="15">
      <c r="A421" s="55"/>
      <c r="B421" s="55"/>
      <c r="C421" s="55"/>
      <c r="D421" s="55"/>
    </row>
    <row r="422" spans="1:4" ht="15">
      <c r="A422" s="55"/>
      <c r="B422" s="55"/>
      <c r="C422" s="55"/>
      <c r="D422" s="55"/>
    </row>
    <row r="423" spans="1:4" ht="15">
      <c r="A423" s="55"/>
      <c r="B423" s="55"/>
      <c r="C423" s="55"/>
      <c r="D423" s="55"/>
    </row>
    <row r="424" spans="1:4" ht="15">
      <c r="A424" s="55"/>
      <c r="B424" s="55"/>
      <c r="C424" s="55"/>
      <c r="D424" s="55"/>
    </row>
    <row r="425" spans="1:4" ht="15">
      <c r="A425" s="55"/>
      <c r="B425" s="55"/>
      <c r="C425" s="55"/>
      <c r="D425" s="55"/>
    </row>
    <row r="426" spans="1:4" ht="15">
      <c r="A426" s="55"/>
      <c r="B426" s="55"/>
      <c r="C426" s="55"/>
      <c r="D426" s="55"/>
    </row>
    <row r="427" spans="1:4" ht="15">
      <c r="A427" s="55"/>
      <c r="B427" s="55"/>
      <c r="C427" s="55"/>
      <c r="D427" s="55"/>
    </row>
    <row r="428" spans="1:4" ht="15">
      <c r="A428" s="55"/>
      <c r="B428" s="55"/>
      <c r="C428" s="55"/>
      <c r="D428" s="55"/>
    </row>
    <row r="429" spans="1:4" ht="15">
      <c r="A429" s="55"/>
      <c r="B429" s="55"/>
      <c r="C429" s="55"/>
      <c r="D429" s="55"/>
    </row>
    <row r="430" spans="1:4" ht="15">
      <c r="A430" s="55"/>
      <c r="B430" s="55"/>
      <c r="C430" s="55"/>
      <c r="D430" s="55"/>
    </row>
    <row r="431" spans="1:4" ht="15">
      <c r="A431" s="55"/>
      <c r="B431" s="55"/>
      <c r="C431" s="55"/>
      <c r="D431" s="55"/>
    </row>
    <row r="432" spans="1:4" ht="15">
      <c r="A432" s="55"/>
      <c r="B432" s="55"/>
      <c r="C432" s="55"/>
      <c r="D432" s="55"/>
    </row>
    <row r="433" spans="1:4" ht="15">
      <c r="A433" s="55"/>
      <c r="B433" s="55"/>
      <c r="C433" s="55"/>
      <c r="D433" s="55"/>
    </row>
    <row r="434" spans="1:4" ht="15">
      <c r="A434" s="55"/>
      <c r="B434" s="55"/>
      <c r="C434" s="55"/>
      <c r="D434" s="55"/>
    </row>
    <row r="435" spans="1:4" ht="15">
      <c r="A435" s="55"/>
      <c r="B435" s="55"/>
      <c r="C435" s="55"/>
      <c r="D435" s="55"/>
    </row>
    <row r="436" spans="1:4" ht="15">
      <c r="A436" s="55"/>
      <c r="B436" s="55"/>
      <c r="C436" s="55"/>
      <c r="D436" s="55"/>
    </row>
    <row r="437" spans="1:4" ht="15">
      <c r="A437" s="55"/>
      <c r="B437" s="55"/>
      <c r="C437" s="55"/>
      <c r="D437" s="55"/>
    </row>
    <row r="438" spans="1:4" ht="15">
      <c r="A438" s="55"/>
      <c r="B438" s="55"/>
      <c r="C438" s="55"/>
      <c r="D438" s="55"/>
    </row>
    <row r="439" spans="1:4" ht="15">
      <c r="A439" s="55"/>
      <c r="B439" s="55"/>
      <c r="C439" s="55"/>
      <c r="D439" s="55"/>
    </row>
    <row r="440" spans="1:4" ht="15">
      <c r="A440" s="55"/>
      <c r="B440" s="55"/>
      <c r="C440" s="55"/>
      <c r="D440" s="55"/>
    </row>
    <row r="441" spans="1:4" ht="15">
      <c r="A441" s="55"/>
      <c r="B441" s="55"/>
      <c r="C441" s="55"/>
      <c r="D441" s="55"/>
    </row>
    <row r="442" spans="1:4" ht="15">
      <c r="A442" s="55"/>
      <c r="B442" s="55"/>
      <c r="C442" s="55"/>
      <c r="D442" s="55"/>
    </row>
  </sheetData>
  <sheetProtection/>
  <mergeCells count="204">
    <mergeCell ref="A79:AG79"/>
    <mergeCell ref="GA86:GA87"/>
    <mergeCell ref="GC97:GD97"/>
    <mergeCell ref="FY89:GA89"/>
    <mergeCell ref="FY90:GA90"/>
    <mergeCell ref="FY91:GA91"/>
    <mergeCell ref="FY92:GA92"/>
    <mergeCell ref="FY93:GA93"/>
    <mergeCell ref="FY94:GA94"/>
    <mergeCell ref="FY95:GA95"/>
    <mergeCell ref="GA4:GC4"/>
    <mergeCell ref="GA6:GC6"/>
    <mergeCell ref="FX4:FZ4"/>
    <mergeCell ref="FX6:FZ6"/>
    <mergeCell ref="ER92:EW92"/>
    <mergeCell ref="ER94:EW94"/>
    <mergeCell ref="FU4:FW4"/>
    <mergeCell ref="FU6:FW6"/>
    <mergeCell ref="FR4:FT4"/>
    <mergeCell ref="FR6:FT6"/>
    <mergeCell ref="FR36:FS36"/>
    <mergeCell ref="FO4:FQ4"/>
    <mergeCell ref="FO6:FQ6"/>
    <mergeCell ref="FO36:FP36"/>
    <mergeCell ref="FL4:FN4"/>
    <mergeCell ref="FL6:FN6"/>
    <mergeCell ref="FL36:FM36"/>
    <mergeCell ref="EW6:EY6"/>
    <mergeCell ref="EW36:EX36"/>
    <mergeCell ref="EZ4:FB4"/>
    <mergeCell ref="EZ6:FB6"/>
    <mergeCell ref="EZ36:FA36"/>
    <mergeCell ref="FC6:FE6"/>
    <mergeCell ref="FC36:FD36"/>
    <mergeCell ref="EW4:EY4"/>
    <mergeCell ref="FC4:FE4"/>
    <mergeCell ref="EC4:EE4"/>
    <mergeCell ref="EC6:EE6"/>
    <mergeCell ref="EC36:ED36"/>
    <mergeCell ref="EL6:EN6"/>
    <mergeCell ref="EL36:EM36"/>
    <mergeCell ref="EI4:EK4"/>
    <mergeCell ref="EI6:EK6"/>
    <mergeCell ref="EI36:EJ36"/>
    <mergeCell ref="EF4:EH4"/>
    <mergeCell ref="EF6:EH6"/>
    <mergeCell ref="DZ4:EB4"/>
    <mergeCell ref="DZ6:EB6"/>
    <mergeCell ref="DZ36:EA36"/>
    <mergeCell ref="EF36:EG36"/>
    <mergeCell ref="EL4:EN4"/>
    <mergeCell ref="BQ36:BR36"/>
    <mergeCell ref="BV36:BW36"/>
    <mergeCell ref="BV4:BX4"/>
    <mergeCell ref="BV6:BX6"/>
    <mergeCell ref="CN6:CP6"/>
    <mergeCell ref="D6:E6"/>
    <mergeCell ref="F6:G6"/>
    <mergeCell ref="T6:V6"/>
    <mergeCell ref="J6:K6"/>
    <mergeCell ref="T36:U36"/>
    <mergeCell ref="W36:X36"/>
    <mergeCell ref="H6:I6"/>
    <mergeCell ref="R33:S33"/>
    <mergeCell ref="AS36:AT36"/>
    <mergeCell ref="BK36:BL36"/>
    <mergeCell ref="AP36:AQ36"/>
    <mergeCell ref="BB36:BC36"/>
    <mergeCell ref="AG36:AH36"/>
    <mergeCell ref="AV36:AW36"/>
    <mergeCell ref="BE36:BF36"/>
    <mergeCell ref="BE6:BG6"/>
    <mergeCell ref="BH4:BJ4"/>
    <mergeCell ref="BH6:BJ6"/>
    <mergeCell ref="BH36:BI36"/>
    <mergeCell ref="AM6:AO6"/>
    <mergeCell ref="AS6:AU6"/>
    <mergeCell ref="AS4:AU4"/>
    <mergeCell ref="AP6:AR6"/>
    <mergeCell ref="AP4:AR4"/>
    <mergeCell ref="BE4:BG4"/>
    <mergeCell ref="A81:AG81"/>
    <mergeCell ref="AJ4:AL4"/>
    <mergeCell ref="AG6:AI6"/>
    <mergeCell ref="AJ6:AL6"/>
    <mergeCell ref="N6:O6"/>
    <mergeCell ref="Z36:AA36"/>
    <mergeCell ref="L33:M33"/>
    <mergeCell ref="P33:Q33"/>
    <mergeCell ref="P6:Q6"/>
    <mergeCell ref="R6:S6"/>
    <mergeCell ref="A1:H3"/>
    <mergeCell ref="A4:A5"/>
    <mergeCell ref="W4:Y4"/>
    <mergeCell ref="T4:V4"/>
    <mergeCell ref="H4:I4"/>
    <mergeCell ref="B4:C4"/>
    <mergeCell ref="F4:G4"/>
    <mergeCell ref="P4:Q4"/>
    <mergeCell ref="N4:O4"/>
    <mergeCell ref="D4:E4"/>
    <mergeCell ref="BN4:BP4"/>
    <mergeCell ref="BN6:BP6"/>
    <mergeCell ref="BN36:BO36"/>
    <mergeCell ref="BQ4:BS4"/>
    <mergeCell ref="W6:Y6"/>
    <mergeCell ref="AJ36:AK36"/>
    <mergeCell ref="AM36:AN36"/>
    <mergeCell ref="AV4:AX4"/>
    <mergeCell ref="BB4:BD4"/>
    <mergeCell ref="AY4:BA4"/>
    <mergeCell ref="AC4:AE4"/>
    <mergeCell ref="AY6:BA6"/>
    <mergeCell ref="BB6:BD6"/>
    <mergeCell ref="AV6:AX6"/>
    <mergeCell ref="AY36:AZ36"/>
    <mergeCell ref="R4:S4"/>
    <mergeCell ref="AM4:AO4"/>
    <mergeCell ref="Z4:AB4"/>
    <mergeCell ref="Z6:AB6"/>
    <mergeCell ref="AG4:AI4"/>
    <mergeCell ref="L4:M4"/>
    <mergeCell ref="L6:M6"/>
    <mergeCell ref="AC6:AE6"/>
    <mergeCell ref="B33:C33"/>
    <mergeCell ref="D33:E33"/>
    <mergeCell ref="F33:G33"/>
    <mergeCell ref="H33:I33"/>
    <mergeCell ref="J33:K33"/>
    <mergeCell ref="N33:O33"/>
    <mergeCell ref="B6:C6"/>
    <mergeCell ref="J4:K4"/>
    <mergeCell ref="CE36:CF36"/>
    <mergeCell ref="CB4:CD4"/>
    <mergeCell ref="CB6:CD6"/>
    <mergeCell ref="CB36:CC36"/>
    <mergeCell ref="BY4:CA4"/>
    <mergeCell ref="BY6:CA6"/>
    <mergeCell ref="BY36:BZ36"/>
    <mergeCell ref="BK4:BM4"/>
    <mergeCell ref="BK6:BM6"/>
    <mergeCell ref="CE4:CG4"/>
    <mergeCell ref="CE6:CG6"/>
    <mergeCell ref="BQ6:BS6"/>
    <mergeCell ref="CT6:CV6"/>
    <mergeCell ref="CT36:CU36"/>
    <mergeCell ref="CN36:CO36"/>
    <mergeCell ref="CH4:CJ4"/>
    <mergeCell ref="CH6:CJ6"/>
    <mergeCell ref="CH36:CI36"/>
    <mergeCell ref="CK4:CM4"/>
    <mergeCell ref="CK6:CM6"/>
    <mergeCell ref="CK36:CL36"/>
    <mergeCell ref="CN4:CP4"/>
    <mergeCell ref="CZ4:DB4"/>
    <mergeCell ref="CZ6:DB6"/>
    <mergeCell ref="CZ36:DA36"/>
    <mergeCell ref="CQ4:CS4"/>
    <mergeCell ref="CQ6:CS6"/>
    <mergeCell ref="CQ36:CR36"/>
    <mergeCell ref="CW4:CY4"/>
    <mergeCell ref="CW6:CY6"/>
    <mergeCell ref="CW36:CX36"/>
    <mergeCell ref="CT4:CV4"/>
    <mergeCell ref="DC4:DE4"/>
    <mergeCell ref="DC6:DE6"/>
    <mergeCell ref="DC36:DD36"/>
    <mergeCell ref="DH4:DJ4"/>
    <mergeCell ref="DH6:DJ6"/>
    <mergeCell ref="DH36:DI36"/>
    <mergeCell ref="DK4:DM4"/>
    <mergeCell ref="DK6:DM6"/>
    <mergeCell ref="DK36:DL36"/>
    <mergeCell ref="DN4:DP4"/>
    <mergeCell ref="DN6:DP6"/>
    <mergeCell ref="DN36:DO36"/>
    <mergeCell ref="DQ4:DS4"/>
    <mergeCell ref="DQ6:DS6"/>
    <mergeCell ref="DQ36:DR36"/>
    <mergeCell ref="DW4:DY4"/>
    <mergeCell ref="DW6:DY6"/>
    <mergeCell ref="DW36:DX36"/>
    <mergeCell ref="DT4:DV4"/>
    <mergeCell ref="DT6:DV6"/>
    <mergeCell ref="DT36:DU36"/>
    <mergeCell ref="EO4:EQ4"/>
    <mergeCell ref="EO6:EQ6"/>
    <mergeCell ref="EO36:EP36"/>
    <mergeCell ref="ET4:EV4"/>
    <mergeCell ref="ET6:EV6"/>
    <mergeCell ref="ET36:EU36"/>
    <mergeCell ref="FI4:FK4"/>
    <mergeCell ref="FI6:FK6"/>
    <mergeCell ref="FI36:FJ36"/>
    <mergeCell ref="FF4:FH4"/>
    <mergeCell ref="FF6:FH6"/>
    <mergeCell ref="FF36:FG36"/>
    <mergeCell ref="FY98:GA98"/>
    <mergeCell ref="FY99:GA99"/>
    <mergeCell ref="FY100:GA100"/>
    <mergeCell ref="FY101:GA101"/>
    <mergeCell ref="FY102:GA102"/>
    <mergeCell ref="FY96:GA96"/>
    <mergeCell ref="FY97:GA97"/>
  </mergeCells>
  <printOptions/>
  <pageMargins left="0.25" right="0.25" top="0.75" bottom="0.75" header="0.3" footer="0.3"/>
  <pageSetup fitToWidth="0" fitToHeight="1" horizontalDpi="600" verticalDpi="600" orientation="portrait" paperSize="9" scale="43" r:id="rId1"/>
  <colBreaks count="4" manualBreakCount="4">
    <brk id="155" max="86" man="1"/>
    <brk id="164" max="86" man="1"/>
    <brk id="173" max="86" man="1"/>
    <brk id="182" max="8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Ekonomy3</dc:creator>
  <cp:keywords/>
  <dc:description/>
  <cp:lastModifiedBy>Uzer</cp:lastModifiedBy>
  <cp:lastPrinted>2013-09-06T09:28:35Z</cp:lastPrinted>
  <dcterms:created xsi:type="dcterms:W3CDTF">2008-10-01T07:10:45Z</dcterms:created>
  <dcterms:modified xsi:type="dcterms:W3CDTF">2013-11-27T07:22:11Z</dcterms:modified>
  <cp:category/>
  <cp:version/>
  <cp:contentType/>
  <cp:contentStatus/>
</cp:coreProperties>
</file>