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'Лист1'!$EL$1:$EP$55</definedName>
  </definedNames>
  <calcPr fullCalcOnLoad="1"/>
</workbook>
</file>

<file path=xl/sharedStrings.xml><?xml version="1.0" encoding="utf-8"?>
<sst xmlns="http://schemas.openxmlformats.org/spreadsheetml/2006/main" count="1163" uniqueCount="414">
  <si>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</si>
  <si>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</si>
  <si>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</si>
  <si>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</si>
  <si>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</si>
  <si>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</si>
  <si>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</si>
  <si>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</si>
  <si>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</si>
  <si>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</si>
  <si>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</si>
  <si>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</si>
  <si>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</si>
  <si>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</si>
  <si>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</si>
  <si>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</si>
  <si>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</si>
  <si>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2073,9 м2</t>
  </si>
  <si>
    <t>65 чел.</t>
  </si>
  <si>
    <t>66 чел.</t>
  </si>
  <si>
    <t>68 чел.</t>
  </si>
  <si>
    <t>67 чел.</t>
  </si>
  <si>
    <t>октябрь</t>
  </si>
  <si>
    <t>ноябрь</t>
  </si>
  <si>
    <t>69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</si>
  <si>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</si>
  <si>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</si>
  <si>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</si>
  <si>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Уборка земельного участка, входящего в состав общего имущества (3927 м2)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</si>
  <si>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</si>
  <si>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</si>
  <si>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</si>
  <si>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</si>
  <si>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</si>
  <si>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</si>
  <si>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водоподогревателей (1шт.)</t>
  </si>
  <si>
    <t>Обслуживание регуляторов тепла (1 шт.)</t>
  </si>
  <si>
    <t>Обслуживание и ремонт общедомовых приборов учета (3 шт.)</t>
  </si>
  <si>
    <t>Обслуживание вводных и внутренних газопроводов жилого фонда (120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</si>
  <si>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</si>
  <si>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</si>
  <si>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</si>
  <si>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</si>
  <si>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</si>
  <si>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</si>
  <si>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</si>
  <si>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</si>
  <si>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</si>
  <si>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</si>
  <si>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</si>
  <si>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</si>
  <si>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</si>
  <si>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д. 3 А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</si>
  <si>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</si>
  <si>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</si>
  <si>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</si>
  <si>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</si>
  <si>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систем тепло , водоснабжения , водоотведения</t>
  </si>
  <si>
    <t>№ 4 от 03.02.09г</t>
  </si>
  <si>
    <t>Сбивание сосулек</t>
  </si>
  <si>
    <t>№15 от 18.02.09г.</t>
  </si>
  <si>
    <t>Ремонт водосточной трубы</t>
  </si>
  <si>
    <t>№28 от 24.02.09г.</t>
  </si>
  <si>
    <t>март 2009 г.</t>
  </si>
  <si>
    <t>Устранение течи канализационного стояка в подвале</t>
  </si>
  <si>
    <t>№ 192/1 от 25.03.09 г.</t>
  </si>
  <si>
    <t>№ 205 от 26.03.09 г.</t>
  </si>
  <si>
    <t>Ремонт провиса канализационного лежака</t>
  </si>
  <si>
    <t>№ 83 от 30.03.09г.</t>
  </si>
  <si>
    <t>Очистка кровельных участков жилых домов от сосулек</t>
  </si>
  <si>
    <t>№ 8 от 03.03.09г.</t>
  </si>
  <si>
    <t>№ 22 от 10.03.09г.</t>
  </si>
  <si>
    <t>апрель 2009г.</t>
  </si>
  <si>
    <t>№ 19 от 03.04.09г.</t>
  </si>
  <si>
    <t>маи 2009*г.</t>
  </si>
  <si>
    <t>июнь 2009г.</t>
  </si>
  <si>
    <t>Отключение отопления</t>
  </si>
  <si>
    <t>№ 10 от 04.05.09г.</t>
  </si>
  <si>
    <t>Проведение тепловых испытаний</t>
  </si>
  <si>
    <t>№ 91 от 15.05.09г.</t>
  </si>
  <si>
    <t>Проверка на плотность СТС /опрессовка/</t>
  </si>
  <si>
    <t>№ 141 от 20.05.09г.</t>
  </si>
  <si>
    <t>Ремонт вентиля</t>
  </si>
  <si>
    <t>№ 151 от 21.05.09г.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</si>
  <si>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</si>
  <si>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</si>
  <si>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</si>
  <si>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</si>
  <si>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</si>
  <si>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</si>
  <si>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Прочистка вытяжки и водостоков</t>
  </si>
  <si>
    <t>№ 45/пк от 30.06.09г.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</si>
  <si>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</si>
  <si>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</si>
  <si>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</si>
  <si>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</si>
  <si>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</si>
  <si>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</si>
  <si>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Врезка вентилей под промывку</t>
  </si>
  <si>
    <t>№ 17 от 01.07.09</t>
  </si>
  <si>
    <t>ремонт канализационной системы</t>
  </si>
  <si>
    <t>№ 81 от 07.07.09</t>
  </si>
  <si>
    <t>август 2009г.</t>
  </si>
  <si>
    <t>промывка системы отопления</t>
  </si>
  <si>
    <t>№ 14 от 04.08.09.</t>
  </si>
  <si>
    <t>подключение и отключение компрессора</t>
  </si>
  <si>
    <t>ревизия эл.щитка, замена деталей</t>
  </si>
  <si>
    <t>№ 91 от 11.08.09.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</si>
  <si>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</si>
  <si>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</si>
  <si>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</si>
  <si>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</si>
  <si>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</si>
  <si>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подключение насоса "гном"</t>
  </si>
  <si>
    <t>№ 87 от 14.09.09.</t>
  </si>
  <si>
    <t>смена вентиля по стояку</t>
  </si>
  <si>
    <t>№ 65 от 14.09.09.</t>
  </si>
  <si>
    <t>ремонт водопровода гор.воды в подвале</t>
  </si>
  <si>
    <t>№ 67 от 15.09.09.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</si>
  <si>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</si>
  <si>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</si>
  <si>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</si>
  <si>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</si>
  <si>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</si>
  <si>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</si>
  <si>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</si>
  <si>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 50 установленного в здании жилого дома</t>
  </si>
  <si>
    <t>№ 239 от 31.08.09.</t>
  </si>
  <si>
    <t>№ 452 от 31.08.09.</t>
  </si>
  <si>
    <t>июль 2009 г.</t>
  </si>
  <si>
    <t>№ 350 от 07.08.09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</si>
  <si>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</si>
  <si>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</si>
  <si>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</si>
  <si>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</si>
  <si>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лампочек 40 Вт в подъезде</t>
  </si>
  <si>
    <t>949 от 22.10.09г.</t>
  </si>
  <si>
    <t>замена входных вентилей ф 15</t>
  </si>
  <si>
    <t>965 от 27.10.09г.</t>
  </si>
  <si>
    <t>ноябрь2009г.</t>
  </si>
  <si>
    <t>декабрь 2009г.</t>
  </si>
  <si>
    <t>прочистка вентиляционной вытяжки</t>
  </si>
  <si>
    <t>1103 от 31.12.09г.</t>
  </si>
  <si>
    <t>определение в работе</t>
  </si>
  <si>
    <t>замена стекла - 0,5м2</t>
  </si>
  <si>
    <t>1098/1 от 25.12.09г.</t>
  </si>
  <si>
    <t>замена стекла</t>
  </si>
  <si>
    <t>992 от 03.11.09г.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</si>
  <si>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</si>
  <si>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</si>
  <si>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</si>
  <si>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</si>
  <si>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</si>
  <si>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</si>
  <si>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</si>
  <si>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</si>
  <si>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</si>
  <si>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ревизия ВРУ</t>
  </si>
  <si>
    <t>1 от 11.01.10</t>
  </si>
  <si>
    <t>21 от 31.01.10г.</t>
  </si>
  <si>
    <t>35 от 31.01.10</t>
  </si>
  <si>
    <t>установка реле времени уличного освещения</t>
  </si>
  <si>
    <t>23 от 19.02.10</t>
  </si>
  <si>
    <t>перевод реле времени уличного овещения</t>
  </si>
  <si>
    <t>25 от 26.02.10</t>
  </si>
  <si>
    <t>устранение течи батареи между секциями</t>
  </si>
  <si>
    <t>22 от 19.02.10</t>
  </si>
  <si>
    <t>ревизия вентилей ф 15,20,25</t>
  </si>
  <si>
    <t>смена вентиля ф 15 мм с САГ</t>
  </si>
  <si>
    <t>26 от 27.02.10</t>
  </si>
  <si>
    <t>герметизация швов</t>
  </si>
  <si>
    <t>25 от 19.02.10</t>
  </si>
  <si>
    <t>перевод реле времени уличного освещения</t>
  </si>
  <si>
    <t>25 от 27.02.10</t>
  </si>
  <si>
    <t>замена лампочек40 вт в подъезде</t>
  </si>
  <si>
    <t>49 от 31.03.10</t>
  </si>
  <si>
    <t>очистка карнизов крыш от сосулек и наледей</t>
  </si>
  <si>
    <t>42 от 12.03.10</t>
  </si>
  <si>
    <t>43 от 19.03.10</t>
  </si>
  <si>
    <t>устранение чети вентиля</t>
  </si>
  <si>
    <t>47 от 19.03.10</t>
  </si>
  <si>
    <t>устранение течи вентиля в подвале</t>
  </si>
  <si>
    <t>ремонт канализационного лежака</t>
  </si>
  <si>
    <t>44 от 19.03.10</t>
  </si>
  <si>
    <t>устранение течи канализационных стыков</t>
  </si>
  <si>
    <t>32 от 05.03.10</t>
  </si>
  <si>
    <t>ремонт канализационной системы в подвале</t>
  </si>
  <si>
    <t>отключение отопления</t>
  </si>
  <si>
    <t>63 от 16.04.10</t>
  </si>
  <si>
    <t>ревизия задвижек ф 80,100 мм</t>
  </si>
  <si>
    <t>апрель 2010г.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</si>
  <si>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</si>
  <si>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</si>
  <si>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</si>
  <si>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</si>
  <si>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</si>
  <si>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удаление воздушных пробок</t>
  </si>
  <si>
    <t>73 от 07.05.10</t>
  </si>
  <si>
    <t>техническое обслуживание газопроводов</t>
  </si>
  <si>
    <t>4971 от 19.05.10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</si>
  <si>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</si>
  <si>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</si>
  <si>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</si>
  <si>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</si>
  <si>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</si>
  <si>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</si>
  <si>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</si>
  <si>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инасосов</t>
  </si>
  <si>
    <t>обслуживание бойлеров</t>
  </si>
  <si>
    <t>июнь 2010 г.</t>
  </si>
  <si>
    <t>июль 2010г.</t>
  </si>
  <si>
    <t>ревизия и регулировка элеваторного узла</t>
  </si>
  <si>
    <t>106 от 02.07.10</t>
  </si>
  <si>
    <t>опрессовка системы центрального отопления</t>
  </si>
  <si>
    <t>106 огт 02.07.10</t>
  </si>
  <si>
    <t>заполнение системы отопления технической водой</t>
  </si>
  <si>
    <t>115 от 23.07.10</t>
  </si>
  <si>
    <t>ревизия задвижек ф 50 мм</t>
  </si>
  <si>
    <t>109 от 09.07.10</t>
  </si>
  <si>
    <t>смена задвижек чугунных ф 80 мм</t>
  </si>
  <si>
    <t>демонтаж вентиля</t>
  </si>
  <si>
    <t>установка КИП</t>
  </si>
  <si>
    <t>119 от 30.07.10</t>
  </si>
  <si>
    <t>август 2010 г.</t>
  </si>
  <si>
    <t>124 от 06.08.10</t>
  </si>
  <si>
    <t>восстановление тепловой изоляции системы отопления и ГВС</t>
  </si>
  <si>
    <t>120 от 30.07.10</t>
  </si>
  <si>
    <t>смена шаровых кранов на отоплении на лестничных клетках</t>
  </si>
  <si>
    <t>139 от 27.08.10</t>
  </si>
  <si>
    <t>смена вентиля ф 15 мм</t>
  </si>
  <si>
    <t>сентябрь 2010 г.</t>
  </si>
  <si>
    <t>Установка розетки</t>
  </si>
  <si>
    <t>133 от 20.08.10</t>
  </si>
  <si>
    <t>154 от 10.09.10</t>
  </si>
  <si>
    <t>138 от 27.08.10</t>
  </si>
  <si>
    <t>запуск системы отопления</t>
  </si>
  <si>
    <t>164 от 30.09.10</t>
  </si>
  <si>
    <t>октябрь 2010г.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</si>
  <si>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</si>
  <si>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</si>
  <si>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</si>
  <si>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</si>
  <si>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начислено</t>
  </si>
  <si>
    <t>оплачено</t>
  </si>
  <si>
    <t>ХВС</t>
  </si>
  <si>
    <t>ГВС</t>
  </si>
  <si>
    <t>Водоотведение</t>
  </si>
  <si>
    <t>Отопление</t>
  </si>
  <si>
    <t>Задолженность            ( начислено минус оплачено)</t>
  </si>
  <si>
    <t>Итого с ЖУ:</t>
  </si>
  <si>
    <t>ремонт арановой трубы</t>
  </si>
  <si>
    <t>178 от 22.10.10</t>
  </si>
  <si>
    <t>ремонт веншахт</t>
  </si>
  <si>
    <t>182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</si>
  <si>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</si>
  <si>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</si>
  <si>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</si>
  <si>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</si>
  <si>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</si>
  <si>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смена вентиля ф 15 мм с аппаратом для газовой сварки и резки</t>
  </si>
  <si>
    <t>193 от 19.11.10</t>
  </si>
  <si>
    <t>декабрь 2010г.</t>
  </si>
  <si>
    <t>216 от 17.12.10</t>
  </si>
  <si>
    <t>январь 2011г.</t>
  </si>
  <si>
    <t>19 от 31.01.11</t>
  </si>
  <si>
    <t>13 от 21.01.11</t>
  </si>
  <si>
    <t>удаление воздушных пробогк</t>
  </si>
  <si>
    <t>12 от 21.01.11</t>
  </si>
  <si>
    <t>февраль 2011 г.</t>
  </si>
  <si>
    <t>очистка карнизов от сосулек и наледей</t>
  </si>
  <si>
    <t>34 от 11.02.11</t>
  </si>
  <si>
    <t>40 от 25.02.11</t>
  </si>
  <si>
    <t>март 2011г.</t>
  </si>
  <si>
    <t>перевод реле времени</t>
  </si>
  <si>
    <t>60 от 18.03.11</t>
  </si>
  <si>
    <t>55 от 11.03.11</t>
  </si>
  <si>
    <t>61 от 18.03.11</t>
  </si>
  <si>
    <t>очистка карнизов крыш от сосулек и наледей с автовышкой</t>
  </si>
  <si>
    <t>56 от 11.03.11</t>
  </si>
  <si>
    <t>прочистька канализационной вытяжки</t>
  </si>
  <si>
    <t>50 от 05.03.11</t>
  </si>
  <si>
    <t>апрель 2011г.</t>
  </si>
  <si>
    <t>ревизия эл.щитка</t>
  </si>
  <si>
    <t>73 от 08.04.11</t>
  </si>
  <si>
    <t>отключение системы теплоснабжения</t>
  </si>
  <si>
    <t>83 от 29.04.11</t>
  </si>
  <si>
    <t>откачка воды из подвала</t>
  </si>
  <si>
    <t>80 от 22.04.11</t>
  </si>
  <si>
    <t>устранение течи общего канализационного стояка</t>
  </si>
  <si>
    <t>77 от 15.04.11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</si>
  <si>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</si>
  <si>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</si>
  <si>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</si>
  <si>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</si>
  <si>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</si>
  <si>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</si>
  <si>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</si>
  <si>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</si>
  <si>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июль 2011г.</t>
  </si>
  <si>
    <t>135 от 29.07.11</t>
  </si>
  <si>
    <t>130 от 15.07.11</t>
  </si>
  <si>
    <t>ревизия задвижек отопления ф 50 мм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</si>
  <si>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</si>
  <si>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</si>
  <si>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</si>
  <si>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</si>
  <si>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элеваторного узла</t>
  </si>
  <si>
    <t>промывка фильтров в тепловом узле</t>
  </si>
  <si>
    <t>смена манометров</t>
  </si>
  <si>
    <t>136 от 29.07.11</t>
  </si>
  <si>
    <t>129 от 15.07.11</t>
  </si>
  <si>
    <t>сентябрь 2011г.</t>
  </si>
  <si>
    <t>смена запроной арматуры гвс</t>
  </si>
  <si>
    <t>175 от 23.09.11</t>
  </si>
  <si>
    <t>гидравлическое испытание вх.заполрной арматуры</t>
  </si>
  <si>
    <t>172 от 16.09.11</t>
  </si>
  <si>
    <t>171 огт 16.09.11</t>
  </si>
  <si>
    <t>163 от 02.09.11</t>
  </si>
  <si>
    <t>смена запорной арматуры хвс</t>
  </si>
  <si>
    <t>врезка кип</t>
  </si>
  <si>
    <t>167 от 09.09.11</t>
  </si>
  <si>
    <t>освещение подвала</t>
  </si>
  <si>
    <t>166 от 09.09.11</t>
  </si>
  <si>
    <t>поверка прибора тепловой энергии теплоносителя</t>
  </si>
  <si>
    <t>143 от 05.08.11</t>
  </si>
  <si>
    <t>отключение системы отопления</t>
  </si>
  <si>
    <t>152 от 26.08.11</t>
  </si>
  <si>
    <t>подключение системы отопления</t>
  </si>
  <si>
    <t>август 2011г.</t>
  </si>
  <si>
    <t>178 от 30.09.11</t>
  </si>
  <si>
    <t>177 от 30.09.11</t>
  </si>
  <si>
    <t>рез.фонд</t>
  </si>
  <si>
    <t>октябрь 2011г.</t>
  </si>
  <si>
    <t>устранение течи канализационного стояка</t>
  </si>
  <si>
    <t>197 от 28.10.11</t>
  </si>
  <si>
    <t>ноябрь 2011г.</t>
  </si>
  <si>
    <t>ремонт отмостки</t>
  </si>
  <si>
    <t>222 от 18.11.11</t>
  </si>
  <si>
    <t>213 от 18.11.11</t>
  </si>
  <si>
    <t xml:space="preserve"> декабрь  2011г.</t>
  </si>
  <si>
    <t>226 от 02.12.11</t>
  </si>
  <si>
    <t>Замена стекла (калькуляция №1)</t>
  </si>
  <si>
    <t>240 от 23.12.11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</si>
  <si>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</si>
  <si>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</si>
  <si>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</si>
  <si>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>Ревизия ВРУ (Калькуляция № 6ЭЛ/ТСС/11)</t>
  </si>
  <si>
    <t>13 от 27.01.12</t>
  </si>
  <si>
    <t xml:space="preserve">Февраль  2012 г. </t>
  </si>
  <si>
    <t>Ревизия вентелей  ф 15,20,25 (Локальная смета  №47)</t>
  </si>
  <si>
    <t>8 от 20.01.12</t>
  </si>
  <si>
    <t>Очистка кровли от снега и скалывание сосулек (Калькуляция №6/кр/ТСС/11)</t>
  </si>
  <si>
    <t>9 от 20.01.12</t>
  </si>
  <si>
    <t>Смена вентеля ф 15 мм (Локальная смета №49)</t>
  </si>
  <si>
    <t>14 от 27.01.12</t>
  </si>
  <si>
    <t>Перевод реле времени (Калькуляция №10эл/ТСС/11)</t>
  </si>
  <si>
    <t>22 от 03.02.12</t>
  </si>
  <si>
    <t>32 от 24.02.12</t>
  </si>
  <si>
    <t xml:space="preserve">Март  2012 г. </t>
  </si>
  <si>
    <t>смена вентилей на отоплении</t>
  </si>
  <si>
    <t>26 от 10.02.12</t>
  </si>
  <si>
    <t>смена задвижки</t>
  </si>
  <si>
    <t>ремонт системы отопления</t>
  </si>
  <si>
    <t>26 от 26.10.12</t>
  </si>
  <si>
    <t>Ремонт двери</t>
  </si>
  <si>
    <t>60 от 07.03.12 (акт № 1 от 06.03.12)</t>
  </si>
  <si>
    <t>Очистка кровли от снега и скалывание сосулек</t>
  </si>
  <si>
    <t>60 от 07.03.12</t>
  </si>
  <si>
    <t>Ревизия задвижек ГВС  ф  50 мм</t>
  </si>
  <si>
    <t>81 от 30.02.12</t>
  </si>
  <si>
    <t>Ревизия ЩЭ</t>
  </si>
  <si>
    <t>80 от 30.03.12</t>
  </si>
  <si>
    <t>Ревизия ШР</t>
  </si>
  <si>
    <t>Перевод реле времени</t>
  </si>
  <si>
    <t>63 от 16.03.12</t>
  </si>
  <si>
    <t>Устранение течи батареи под контргайкой</t>
  </si>
  <si>
    <t>64 от 16.03.12 (акт № 15 от 13.03.12)</t>
  </si>
  <si>
    <t>65 от 16.03.12</t>
  </si>
  <si>
    <t xml:space="preserve">Апрель   2012 г. </t>
  </si>
  <si>
    <t>Обороты с мая 2011г. по апрель 2012г.</t>
  </si>
  <si>
    <t>Остаток на 01.05.2012г.</t>
  </si>
  <si>
    <t>95 от 13.04.12</t>
  </si>
  <si>
    <t>Ревизия патрона</t>
  </si>
  <si>
    <t>Смена вентиля ф 15 мм с аппаратом для газовой сварки и резки</t>
  </si>
  <si>
    <t>90 от 06.04.12</t>
  </si>
  <si>
    <t>Регулировка элеваторного узла</t>
  </si>
  <si>
    <t>Устранение течи фильтра</t>
  </si>
  <si>
    <t>100 от 20.04.12 (акт № 36 от 17.04.12)</t>
  </si>
  <si>
    <t>Отключение системы отопления</t>
  </si>
  <si>
    <t>105 от 28.04.12</t>
  </si>
  <si>
    <t>Исследование горячей воды</t>
  </si>
  <si>
    <t>5/00719  от 12.04.12 (протокол №3067-3076)</t>
  </si>
  <si>
    <t>Генеральный директор</t>
  </si>
  <si>
    <t>А. В. Митрофанов</t>
  </si>
  <si>
    <t>Экономист 2-ой категории по учету лицевых счетов МКД</t>
  </si>
  <si>
    <t>Ревизия запорной арматуры (12шт)</t>
  </si>
  <si>
    <t>228/сл от 24.06.09</t>
  </si>
  <si>
    <t>Ремонт стыков</t>
  </si>
  <si>
    <t>1/пл от 04.09.09</t>
  </si>
  <si>
    <t>Откачка воды из подвала</t>
  </si>
  <si>
    <t>64/сл от 14.09.09</t>
  </si>
  <si>
    <t>Отчет по выполненным работам ул. Парковая , д 3А с мая 2011 г. по апрель 2012 г.</t>
  </si>
  <si>
    <t>обслуживание вводных и внутренних газопроводов</t>
  </si>
  <si>
    <t>регулировка системы центрального отопления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</si>
  <si>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</si>
  <si>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</si>
  <si>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</si>
  <si>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</si>
  <si>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</si>
  <si>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</si>
  <si>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</si>
  <si>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</si>
  <si>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</si>
  <si>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6969,98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</si>
</sst>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1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i/>
      <sz val="11"/>
      <color rgb="FFFF0000"/>
      <name val="Arial Cyr"/>
      <family val="0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2" fontId="52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31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2" fontId="53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54" fillId="35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49"/>
  <sheetViews>
    <sheetView tabSelected="1" zoomScalePageLayoutView="0" workbookViewId="0" topLeftCell="A31">
      <pane xSplit="1" topLeftCell="EJ1" activePane="topRight" state="frozen"/>
      <selection pane="topLeft" activeCell="A1" sqref="A1"/>
      <selection pane="topRight" activeCell="EN66" sqref="EN66"/>
    </sheetView>
  </sheetViews>
  <sheetFormatPr defaultColWidth="9.00390625" defaultRowHeight="12.75"/>
  <cols>
    <col min="1" max="1" width="38.75390625" style="9" customWidth="1"/>
    <col min="2" max="2" width="14.625" style="9" customWidth="1"/>
    <col min="3" max="17" width="12.25390625" style="9" customWidth="1"/>
    <col min="18" max="18" width="14.375" style="9" customWidth="1"/>
    <col min="19" max="19" width="12.253906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3.625" style="9" customWidth="1"/>
    <col min="30" max="32" width="12.125" style="9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68" width="12.125" style="9" customWidth="1"/>
    <col min="69" max="69" width="9.625" style="9" customWidth="1"/>
    <col min="70" max="70" width="19.253906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3.625" style="9" customWidth="1"/>
    <col min="102" max="103" width="12.125" style="9" customWidth="1"/>
    <col min="104" max="104" width="33.625" style="9" customWidth="1"/>
    <col min="105" max="106" width="12.125" style="9" customWidth="1"/>
    <col min="107" max="107" width="11.625" style="9" customWidth="1"/>
    <col min="108" max="108" width="11.75390625" style="9" customWidth="1"/>
    <col min="109" max="109" width="33.625" style="9" customWidth="1"/>
    <col min="110" max="110" width="12.125" style="9" customWidth="1"/>
    <col min="111" max="111" width="12.125" style="30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3.62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3.625" style="9" customWidth="1"/>
    <col min="131" max="132" width="12.125" style="9" customWidth="1"/>
    <col min="133" max="133" width="33.625" style="9" customWidth="1"/>
    <col min="134" max="135" width="12.125" style="9" customWidth="1"/>
    <col min="136" max="136" width="33.625" style="9" customWidth="1"/>
    <col min="137" max="138" width="12.125" style="9" customWidth="1"/>
    <col min="139" max="139" width="33.625" style="9" customWidth="1"/>
    <col min="140" max="141" width="12.125" style="9" customWidth="1"/>
    <col min="142" max="142" width="33.625" style="9" customWidth="1"/>
    <col min="143" max="146" width="12.125" style="9" customWidth="1"/>
  </cols>
  <sheetData>
    <row r="1" spans="1:146" s="7" customFormat="1" ht="12.75" customHeight="1">
      <c r="A1" s="106" t="s">
        <v>401</v>
      </c>
      <c r="B1" s="104"/>
      <c r="C1" s="104"/>
      <c r="D1" s="104"/>
      <c r="E1" s="104"/>
      <c r="F1" s="104"/>
      <c r="G1" s="104"/>
      <c r="H1" s="10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49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</row>
    <row r="2" spans="1:146" s="7" customFormat="1" ht="13.5" customHeight="1">
      <c r="A2" s="106"/>
      <c r="B2" s="104"/>
      <c r="C2" s="104"/>
      <c r="D2" s="104"/>
      <c r="E2" s="104"/>
      <c r="F2" s="104"/>
      <c r="G2" s="104"/>
      <c r="H2" s="10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49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46" ht="30.75" customHeight="1">
      <c r="A3" s="107"/>
      <c r="B3" s="105"/>
      <c r="C3" s="105"/>
      <c r="D3" s="105"/>
      <c r="E3" s="105"/>
      <c r="F3" s="105"/>
      <c r="G3" s="105"/>
      <c r="H3" s="10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49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</row>
    <row r="4" spans="1:144" ht="12.75">
      <c r="A4" s="82" t="s">
        <v>0</v>
      </c>
      <c r="B4" s="84" t="s">
        <v>10</v>
      </c>
      <c r="C4" s="85"/>
      <c r="D4" s="84" t="s">
        <v>11</v>
      </c>
      <c r="E4" s="85"/>
      <c r="F4" s="73" t="s">
        <v>12</v>
      </c>
      <c r="G4" s="81"/>
      <c r="H4" s="73" t="s">
        <v>13</v>
      </c>
      <c r="I4" s="81"/>
      <c r="J4" s="73" t="s">
        <v>14</v>
      </c>
      <c r="K4" s="81"/>
      <c r="L4" s="73" t="s">
        <v>22</v>
      </c>
      <c r="M4" s="81"/>
      <c r="N4" s="73" t="s">
        <v>23</v>
      </c>
      <c r="O4" s="81"/>
      <c r="P4" s="73" t="s">
        <v>25</v>
      </c>
      <c r="Q4" s="81"/>
      <c r="R4" s="73" t="s">
        <v>8</v>
      </c>
      <c r="S4" s="81"/>
      <c r="T4" s="73" t="s">
        <v>88</v>
      </c>
      <c r="U4" s="74"/>
      <c r="V4" s="75"/>
      <c r="W4" s="73" t="s">
        <v>53</v>
      </c>
      <c r="X4" s="74"/>
      <c r="Y4" s="75"/>
      <c r="Z4" s="73" t="s">
        <v>63</v>
      </c>
      <c r="AA4" s="74"/>
      <c r="AB4" s="75"/>
      <c r="AC4" s="73" t="s">
        <v>72</v>
      </c>
      <c r="AD4" s="74"/>
      <c r="AE4" s="75"/>
      <c r="AF4" s="10"/>
      <c r="AG4" s="73" t="s">
        <v>74</v>
      </c>
      <c r="AH4" s="74"/>
      <c r="AI4" s="75"/>
      <c r="AJ4" s="73" t="s">
        <v>75</v>
      </c>
      <c r="AK4" s="74"/>
      <c r="AL4" s="75"/>
      <c r="AM4" s="73" t="s">
        <v>129</v>
      </c>
      <c r="AN4" s="74"/>
      <c r="AO4" s="75"/>
      <c r="AP4" s="73" t="s">
        <v>102</v>
      </c>
      <c r="AQ4" s="74"/>
      <c r="AR4" s="75"/>
      <c r="AS4" s="73" t="s">
        <v>110</v>
      </c>
      <c r="AT4" s="74"/>
      <c r="AU4" s="75"/>
      <c r="AV4" s="73" t="s">
        <v>132</v>
      </c>
      <c r="AW4" s="74"/>
      <c r="AX4" s="75"/>
      <c r="AY4" s="73" t="s">
        <v>139</v>
      </c>
      <c r="AZ4" s="74"/>
      <c r="BA4" s="75"/>
      <c r="BB4" s="73" t="s">
        <v>140</v>
      </c>
      <c r="BC4" s="74"/>
      <c r="BD4" s="75"/>
      <c r="BE4" s="73" t="s">
        <v>154</v>
      </c>
      <c r="BF4" s="74"/>
      <c r="BG4" s="75"/>
      <c r="BH4" s="73" t="s">
        <v>155</v>
      </c>
      <c r="BI4" s="74"/>
      <c r="BJ4" s="75"/>
      <c r="BK4" s="73" t="s">
        <v>156</v>
      </c>
      <c r="BL4" s="74"/>
      <c r="BM4" s="75"/>
      <c r="BN4" s="73" t="s">
        <v>190</v>
      </c>
      <c r="BO4" s="74"/>
      <c r="BP4" s="75"/>
      <c r="BS4" s="73" t="s">
        <v>192</v>
      </c>
      <c r="BT4" s="74"/>
      <c r="BU4" s="75"/>
      <c r="BV4" s="73" t="s">
        <v>209</v>
      </c>
      <c r="BW4" s="74"/>
      <c r="BX4" s="75"/>
      <c r="BY4" s="73" t="s">
        <v>210</v>
      </c>
      <c r="BZ4" s="74"/>
      <c r="CA4" s="75"/>
      <c r="CB4" s="73" t="s">
        <v>223</v>
      </c>
      <c r="CC4" s="74"/>
      <c r="CD4" s="75"/>
      <c r="CE4" s="73" t="s">
        <v>230</v>
      </c>
      <c r="CF4" s="74"/>
      <c r="CG4" s="75"/>
      <c r="CH4" s="73" t="s">
        <v>237</v>
      </c>
      <c r="CI4" s="74"/>
      <c r="CJ4" s="75"/>
      <c r="CK4" s="73" t="s">
        <v>256</v>
      </c>
      <c r="CL4" s="74"/>
      <c r="CM4" s="75"/>
      <c r="CN4" s="73" t="s">
        <v>261</v>
      </c>
      <c r="CO4" s="74"/>
      <c r="CP4" s="75"/>
      <c r="CQ4" s="73" t="s">
        <v>263</v>
      </c>
      <c r="CR4" s="74"/>
      <c r="CS4" s="75"/>
      <c r="CT4" s="73" t="s">
        <v>268</v>
      </c>
      <c r="CU4" s="74"/>
      <c r="CV4" s="75"/>
      <c r="CW4" s="73" t="s">
        <v>272</v>
      </c>
      <c r="CX4" s="74"/>
      <c r="CY4" s="75"/>
      <c r="CZ4" s="73" t="s">
        <v>281</v>
      </c>
      <c r="DA4" s="74"/>
      <c r="DB4" s="75"/>
      <c r="DE4" s="73" t="s">
        <v>292</v>
      </c>
      <c r="DF4" s="74"/>
      <c r="DG4" s="75"/>
      <c r="DH4" s="73" t="s">
        <v>297</v>
      </c>
      <c r="DI4" s="74"/>
      <c r="DJ4" s="75"/>
      <c r="DK4" s="73" t="s">
        <v>298</v>
      </c>
      <c r="DL4" s="74"/>
      <c r="DM4" s="75"/>
      <c r="DN4" s="73" t="s">
        <v>328</v>
      </c>
      <c r="DO4" s="74"/>
      <c r="DP4" s="75"/>
      <c r="DQ4" s="73" t="s">
        <v>311</v>
      </c>
      <c r="DR4" s="74"/>
      <c r="DS4" s="75"/>
      <c r="DT4" s="73" t="s">
        <v>332</v>
      </c>
      <c r="DU4" s="74"/>
      <c r="DV4" s="75"/>
      <c r="DW4" s="73" t="s">
        <v>335</v>
      </c>
      <c r="DX4" s="74"/>
      <c r="DY4" s="75"/>
      <c r="DZ4" s="73" t="s">
        <v>339</v>
      </c>
      <c r="EA4" s="74"/>
      <c r="EB4" s="75"/>
      <c r="EC4" s="73" t="s">
        <v>345</v>
      </c>
      <c r="ED4" s="74"/>
      <c r="EE4" s="75"/>
      <c r="EF4" s="73" t="s">
        <v>348</v>
      </c>
      <c r="EG4" s="74"/>
      <c r="EH4" s="75"/>
      <c r="EI4" s="73" t="s">
        <v>358</v>
      </c>
      <c r="EJ4" s="74"/>
      <c r="EK4" s="75"/>
      <c r="EL4" s="73" t="s">
        <v>378</v>
      </c>
      <c r="EM4" s="74"/>
      <c r="EN4" s="75"/>
    </row>
    <row r="5" spans="1:146" ht="31.5" customHeight="1">
      <c r="A5" s="83"/>
      <c r="B5" s="11" t="s">
        <v>1</v>
      </c>
      <c r="C5" s="11" t="s">
        <v>26</v>
      </c>
      <c r="D5" s="11" t="s">
        <v>1</v>
      </c>
      <c r="E5" s="11" t="s">
        <v>26</v>
      </c>
      <c r="F5" s="11" t="s">
        <v>1</v>
      </c>
      <c r="G5" s="11" t="s">
        <v>26</v>
      </c>
      <c r="H5" s="11" t="s">
        <v>1</v>
      </c>
      <c r="I5" s="11" t="s">
        <v>26</v>
      </c>
      <c r="J5" s="11" t="s">
        <v>1</v>
      </c>
      <c r="K5" s="11" t="s">
        <v>26</v>
      </c>
      <c r="L5" s="11" t="s">
        <v>1</v>
      </c>
      <c r="M5" s="11" t="s">
        <v>26</v>
      </c>
      <c r="N5" s="11" t="s">
        <v>1</v>
      </c>
      <c r="O5" s="11" t="s">
        <v>26</v>
      </c>
      <c r="P5" s="11" t="s">
        <v>1</v>
      </c>
      <c r="Q5" s="11" t="s">
        <v>26</v>
      </c>
      <c r="R5" s="11" t="s">
        <v>1</v>
      </c>
      <c r="S5" s="11" t="s">
        <v>26</v>
      </c>
      <c r="T5" s="11" t="s">
        <v>0</v>
      </c>
      <c r="U5" s="11" t="s">
        <v>54</v>
      </c>
      <c r="V5" s="11" t="s">
        <v>55</v>
      </c>
      <c r="W5" s="11" t="s">
        <v>0</v>
      </c>
      <c r="X5" s="11" t="s">
        <v>54</v>
      </c>
      <c r="Y5" s="11" t="s">
        <v>55</v>
      </c>
      <c r="Z5" s="11" t="s">
        <v>0</v>
      </c>
      <c r="AA5" s="11" t="s">
        <v>54</v>
      </c>
      <c r="AB5" s="11" t="s">
        <v>55</v>
      </c>
      <c r="AC5" s="11" t="s">
        <v>0</v>
      </c>
      <c r="AD5" s="11" t="s">
        <v>54</v>
      </c>
      <c r="AE5" s="11" t="s">
        <v>55</v>
      </c>
      <c r="AF5" s="11"/>
      <c r="AG5" s="11" t="s">
        <v>0</v>
      </c>
      <c r="AH5" s="11" t="s">
        <v>54</v>
      </c>
      <c r="AI5" s="11" t="s">
        <v>55</v>
      </c>
      <c r="AJ5" s="11" t="s">
        <v>0</v>
      </c>
      <c r="AK5" s="11" t="s">
        <v>54</v>
      </c>
      <c r="AL5" s="11" t="s">
        <v>55</v>
      </c>
      <c r="AM5" s="11" t="s">
        <v>0</v>
      </c>
      <c r="AN5" s="11" t="s">
        <v>54</v>
      </c>
      <c r="AO5" s="11" t="s">
        <v>55</v>
      </c>
      <c r="AP5" s="11" t="s">
        <v>0</v>
      </c>
      <c r="AQ5" s="11" t="s">
        <v>54</v>
      </c>
      <c r="AR5" s="11" t="s">
        <v>55</v>
      </c>
      <c r="AS5" s="11" t="s">
        <v>0</v>
      </c>
      <c r="AT5" s="11" t="s">
        <v>54</v>
      </c>
      <c r="AU5" s="11" t="s">
        <v>55</v>
      </c>
      <c r="AV5" s="11" t="s">
        <v>0</v>
      </c>
      <c r="AW5" s="11" t="s">
        <v>54</v>
      </c>
      <c r="AX5" s="11" t="s">
        <v>55</v>
      </c>
      <c r="AY5" s="11" t="s">
        <v>0</v>
      </c>
      <c r="AZ5" s="11" t="s">
        <v>54</v>
      </c>
      <c r="BA5" s="11" t="s">
        <v>55</v>
      </c>
      <c r="BB5" s="11" t="s">
        <v>0</v>
      </c>
      <c r="BC5" s="11" t="s">
        <v>54</v>
      </c>
      <c r="BD5" s="11" t="s">
        <v>55</v>
      </c>
      <c r="BE5" s="11" t="s">
        <v>0</v>
      </c>
      <c r="BF5" s="11" t="s">
        <v>54</v>
      </c>
      <c r="BG5" s="11" t="s">
        <v>55</v>
      </c>
      <c r="BH5" s="11" t="s">
        <v>0</v>
      </c>
      <c r="BI5" s="11" t="s">
        <v>54</v>
      </c>
      <c r="BJ5" s="11" t="s">
        <v>55</v>
      </c>
      <c r="BK5" s="11" t="s">
        <v>0</v>
      </c>
      <c r="BL5" s="11" t="s">
        <v>54</v>
      </c>
      <c r="BM5" s="11" t="s">
        <v>55</v>
      </c>
      <c r="BN5" s="11" t="s">
        <v>0</v>
      </c>
      <c r="BO5" s="11" t="s">
        <v>54</v>
      </c>
      <c r="BP5" s="11" t="s">
        <v>55</v>
      </c>
      <c r="BS5" s="11" t="s">
        <v>0</v>
      </c>
      <c r="BT5" s="11" t="s">
        <v>54</v>
      </c>
      <c r="BU5" s="11" t="s">
        <v>55</v>
      </c>
      <c r="BV5" s="11" t="s">
        <v>0</v>
      </c>
      <c r="BW5" s="11" t="s">
        <v>54</v>
      </c>
      <c r="BX5" s="11" t="s">
        <v>55</v>
      </c>
      <c r="BY5" s="11" t="s">
        <v>0</v>
      </c>
      <c r="BZ5" s="11" t="s">
        <v>54</v>
      </c>
      <c r="CA5" s="11" t="s">
        <v>55</v>
      </c>
      <c r="CB5" s="11" t="s">
        <v>0</v>
      </c>
      <c r="CC5" s="11" t="s">
        <v>54</v>
      </c>
      <c r="CD5" s="11" t="s">
        <v>55</v>
      </c>
      <c r="CE5" s="11" t="s">
        <v>0</v>
      </c>
      <c r="CF5" s="11" t="s">
        <v>54</v>
      </c>
      <c r="CG5" s="11" t="s">
        <v>55</v>
      </c>
      <c r="CH5" s="11" t="s">
        <v>0</v>
      </c>
      <c r="CI5" s="11" t="s">
        <v>54</v>
      </c>
      <c r="CJ5" s="11" t="s">
        <v>55</v>
      </c>
      <c r="CK5" s="11" t="s">
        <v>0</v>
      </c>
      <c r="CL5" s="11" t="s">
        <v>54</v>
      </c>
      <c r="CM5" s="11" t="s">
        <v>55</v>
      </c>
      <c r="CN5" s="11" t="s">
        <v>0</v>
      </c>
      <c r="CO5" s="11" t="s">
        <v>54</v>
      </c>
      <c r="CP5" s="11" t="s">
        <v>55</v>
      </c>
      <c r="CQ5" s="11" t="s">
        <v>0</v>
      </c>
      <c r="CR5" s="11" t="s">
        <v>54</v>
      </c>
      <c r="CS5" s="11" t="s">
        <v>55</v>
      </c>
      <c r="CT5" s="11" t="s">
        <v>0</v>
      </c>
      <c r="CU5" s="11" t="s">
        <v>54</v>
      </c>
      <c r="CV5" s="11" t="s">
        <v>55</v>
      </c>
      <c r="CW5" s="11" t="s">
        <v>0</v>
      </c>
      <c r="CX5" s="11" t="s">
        <v>54</v>
      </c>
      <c r="CY5" s="11" t="s">
        <v>55</v>
      </c>
      <c r="CZ5" s="11" t="s">
        <v>0</v>
      </c>
      <c r="DA5" s="11" t="s">
        <v>54</v>
      </c>
      <c r="DB5" s="11" t="s">
        <v>55</v>
      </c>
      <c r="DE5" s="11" t="s">
        <v>0</v>
      </c>
      <c r="DF5" s="11" t="s">
        <v>54</v>
      </c>
      <c r="DG5" s="27" t="s">
        <v>55</v>
      </c>
      <c r="DH5" s="11" t="s">
        <v>0</v>
      </c>
      <c r="DI5" s="11" t="s">
        <v>54</v>
      </c>
      <c r="DJ5" s="11" t="s">
        <v>55</v>
      </c>
      <c r="DK5" s="11" t="s">
        <v>0</v>
      </c>
      <c r="DL5" s="11" t="s">
        <v>54</v>
      </c>
      <c r="DM5" s="11" t="s">
        <v>55</v>
      </c>
      <c r="DN5" s="11" t="s">
        <v>0</v>
      </c>
      <c r="DO5" s="11" t="s">
        <v>54</v>
      </c>
      <c r="DP5" s="11" t="s">
        <v>55</v>
      </c>
      <c r="DQ5" s="11" t="s">
        <v>0</v>
      </c>
      <c r="DR5" s="11" t="s">
        <v>54</v>
      </c>
      <c r="DS5" s="11" t="s">
        <v>55</v>
      </c>
      <c r="DT5" s="11" t="s">
        <v>0</v>
      </c>
      <c r="DU5" s="11" t="s">
        <v>54</v>
      </c>
      <c r="DV5" s="11" t="s">
        <v>55</v>
      </c>
      <c r="DW5" s="11" t="s">
        <v>0</v>
      </c>
      <c r="DX5" s="11" t="s">
        <v>54</v>
      </c>
      <c r="DY5" s="11" t="s">
        <v>55</v>
      </c>
      <c r="DZ5" s="11" t="s">
        <v>0</v>
      </c>
      <c r="EA5" s="11" t="s">
        <v>54</v>
      </c>
      <c r="EB5" s="11" t="s">
        <v>55</v>
      </c>
      <c r="EC5" s="11" t="s">
        <v>0</v>
      </c>
      <c r="ED5" s="11" t="s">
        <v>54</v>
      </c>
      <c r="EE5" s="11" t="s">
        <v>55</v>
      </c>
      <c r="EF5" s="11" t="s">
        <v>0</v>
      </c>
      <c r="EG5" s="11" t="s">
        <v>54</v>
      </c>
      <c r="EH5" s="11" t="s">
        <v>55</v>
      </c>
      <c r="EI5" s="11" t="s">
        <v>0</v>
      </c>
      <c r="EJ5" s="11" t="s">
        <v>54</v>
      </c>
      <c r="EK5" s="11" t="s">
        <v>55</v>
      </c>
      <c r="EL5" s="11" t="s">
        <v>0</v>
      </c>
      <c r="EM5" s="11" t="s">
        <v>54</v>
      </c>
      <c r="EN5" s="11" t="s">
        <v>55</v>
      </c>
      <c r="EO5" s="11"/>
      <c r="EP5" s="11"/>
    </row>
    <row r="6" spans="1:144" ht="15" customHeight="1">
      <c r="A6" s="12"/>
      <c r="B6" s="71" t="s">
        <v>2</v>
      </c>
      <c r="C6" s="72"/>
      <c r="D6" s="71" t="s">
        <v>2</v>
      </c>
      <c r="E6" s="72"/>
      <c r="F6" s="71" t="s">
        <v>2</v>
      </c>
      <c r="G6" s="72"/>
      <c r="H6" s="71" t="s">
        <v>2</v>
      </c>
      <c r="I6" s="72"/>
      <c r="J6" s="71" t="s">
        <v>2</v>
      </c>
      <c r="K6" s="72"/>
      <c r="L6" s="71" t="s">
        <v>2</v>
      </c>
      <c r="M6" s="72"/>
      <c r="N6" s="71" t="s">
        <v>2</v>
      </c>
      <c r="O6" s="72"/>
      <c r="P6" s="71" t="s">
        <v>2</v>
      </c>
      <c r="Q6" s="72"/>
      <c r="R6" s="71" t="s">
        <v>2</v>
      </c>
      <c r="S6" s="72"/>
      <c r="T6" s="71"/>
      <c r="U6" s="76"/>
      <c r="V6" s="77"/>
      <c r="W6" s="71"/>
      <c r="X6" s="76"/>
      <c r="Y6" s="77"/>
      <c r="Z6" s="71"/>
      <c r="AA6" s="76"/>
      <c r="AB6" s="77"/>
      <c r="AC6" s="71"/>
      <c r="AD6" s="76"/>
      <c r="AE6" s="77"/>
      <c r="AF6" s="13"/>
      <c r="AG6" s="71"/>
      <c r="AH6" s="76"/>
      <c r="AI6" s="77"/>
      <c r="AJ6" s="71"/>
      <c r="AK6" s="76"/>
      <c r="AL6" s="77"/>
      <c r="AM6" s="71"/>
      <c r="AN6" s="76"/>
      <c r="AO6" s="77"/>
      <c r="AP6" s="71"/>
      <c r="AQ6" s="76"/>
      <c r="AR6" s="77"/>
      <c r="AS6" s="71"/>
      <c r="AT6" s="76"/>
      <c r="AU6" s="77"/>
      <c r="AV6" s="71"/>
      <c r="AW6" s="76"/>
      <c r="AX6" s="77"/>
      <c r="AY6" s="71"/>
      <c r="AZ6" s="76"/>
      <c r="BA6" s="77"/>
      <c r="BB6" s="71"/>
      <c r="BC6" s="76"/>
      <c r="BD6" s="77"/>
      <c r="BE6" s="71"/>
      <c r="BF6" s="76"/>
      <c r="BG6" s="77"/>
      <c r="BH6" s="71"/>
      <c r="BI6" s="76"/>
      <c r="BJ6" s="77"/>
      <c r="BK6" s="71"/>
      <c r="BL6" s="76"/>
      <c r="BM6" s="77"/>
      <c r="BN6" s="71"/>
      <c r="BO6" s="76"/>
      <c r="BP6" s="77"/>
      <c r="BS6" s="71"/>
      <c r="BT6" s="76"/>
      <c r="BU6" s="77"/>
      <c r="BV6" s="71"/>
      <c r="BW6" s="76"/>
      <c r="BX6" s="77"/>
      <c r="BY6" s="71"/>
      <c r="BZ6" s="76"/>
      <c r="CA6" s="77"/>
      <c r="CB6" s="71"/>
      <c r="CC6" s="76"/>
      <c r="CD6" s="77"/>
      <c r="CE6" s="71"/>
      <c r="CF6" s="76"/>
      <c r="CG6" s="77"/>
      <c r="CH6" s="71"/>
      <c r="CI6" s="76"/>
      <c r="CJ6" s="77"/>
      <c r="CK6" s="71"/>
      <c r="CL6" s="76"/>
      <c r="CM6" s="77"/>
      <c r="CN6" s="71"/>
      <c r="CO6" s="76"/>
      <c r="CP6" s="77"/>
      <c r="CQ6" s="71"/>
      <c r="CR6" s="76"/>
      <c r="CS6" s="77"/>
      <c r="CT6" s="71"/>
      <c r="CU6" s="76"/>
      <c r="CV6" s="77"/>
      <c r="CW6" s="71"/>
      <c r="CX6" s="76"/>
      <c r="CY6" s="77"/>
      <c r="CZ6" s="71"/>
      <c r="DA6" s="76"/>
      <c r="DB6" s="77"/>
      <c r="DE6" s="71"/>
      <c r="DF6" s="76"/>
      <c r="DG6" s="77"/>
      <c r="DH6" s="71"/>
      <c r="DI6" s="76"/>
      <c r="DJ6" s="77"/>
      <c r="DK6" s="71"/>
      <c r="DL6" s="76"/>
      <c r="DM6" s="77"/>
      <c r="DN6" s="71"/>
      <c r="DO6" s="76"/>
      <c r="DP6" s="77"/>
      <c r="DQ6" s="71"/>
      <c r="DR6" s="76"/>
      <c r="DS6" s="77"/>
      <c r="DT6" s="71"/>
      <c r="DU6" s="76"/>
      <c r="DV6" s="77"/>
      <c r="DW6" s="71"/>
      <c r="DX6" s="76"/>
      <c r="DY6" s="77"/>
      <c r="DZ6" s="71"/>
      <c r="EA6" s="76"/>
      <c r="EB6" s="77"/>
      <c r="EC6" s="71"/>
      <c r="ED6" s="76"/>
      <c r="EE6" s="77"/>
      <c r="EF6" s="71"/>
      <c r="EG6" s="76"/>
      <c r="EH6" s="77"/>
      <c r="EI6" s="71"/>
      <c r="EJ6" s="76"/>
      <c r="EK6" s="77"/>
      <c r="EL6" s="71"/>
      <c r="EM6" s="76"/>
      <c r="EN6" s="77"/>
    </row>
    <row r="7" spans="1:146" s="1" customFormat="1" ht="23.25" customHeight="1">
      <c r="A7" s="11"/>
      <c r="B7" s="14" t="s">
        <v>17</v>
      </c>
      <c r="C7" s="15">
        <v>3940.41</v>
      </c>
      <c r="D7" s="14" t="s">
        <v>17</v>
      </c>
      <c r="E7" s="15">
        <v>3940.41</v>
      </c>
      <c r="F7" s="14" t="s">
        <v>17</v>
      </c>
      <c r="G7" s="15">
        <v>3940.41</v>
      </c>
      <c r="H7" s="14" t="s">
        <v>17</v>
      </c>
      <c r="I7" s="15">
        <v>3940.41</v>
      </c>
      <c r="J7" s="14" t="s">
        <v>17</v>
      </c>
      <c r="K7" s="15">
        <v>3940.41</v>
      </c>
      <c r="L7" s="14" t="s">
        <v>17</v>
      </c>
      <c r="M7" s="15">
        <v>3940.41</v>
      </c>
      <c r="N7" s="14" t="s">
        <v>17</v>
      </c>
      <c r="O7" s="15">
        <v>3940.41</v>
      </c>
      <c r="P7" s="14" t="s">
        <v>17</v>
      </c>
      <c r="Q7" s="15">
        <v>3940.41</v>
      </c>
      <c r="R7" s="14" t="s">
        <v>17</v>
      </c>
      <c r="S7" s="16">
        <f aca="true" t="shared" si="0" ref="S7:S31">C7+E7+G7+I7+K7+M7+O7+Q7</f>
        <v>31523.28</v>
      </c>
      <c r="T7" s="17" t="s">
        <v>56</v>
      </c>
      <c r="U7" s="14"/>
      <c r="V7" s="18">
        <v>3940.41</v>
      </c>
      <c r="W7" s="17" t="s">
        <v>56</v>
      </c>
      <c r="X7" s="19"/>
      <c r="Y7" s="18">
        <v>3940.41</v>
      </c>
      <c r="Z7" s="17" t="s">
        <v>56</v>
      </c>
      <c r="AA7" s="19"/>
      <c r="AB7" s="18">
        <v>3940.41</v>
      </c>
      <c r="AC7" s="17" t="s">
        <v>56</v>
      </c>
      <c r="AD7" s="19"/>
      <c r="AE7" s="18">
        <v>3940.41</v>
      </c>
      <c r="AF7" s="18"/>
      <c r="AG7" s="17" t="s">
        <v>56</v>
      </c>
      <c r="AH7" s="14"/>
      <c r="AI7" s="18">
        <v>3753.76</v>
      </c>
      <c r="AJ7" s="14" t="s">
        <v>28</v>
      </c>
      <c r="AK7" s="14"/>
      <c r="AL7" s="18">
        <v>3753.76</v>
      </c>
      <c r="AM7" s="14" t="s">
        <v>28</v>
      </c>
      <c r="AN7" s="14"/>
      <c r="AO7" s="18">
        <v>3753.76</v>
      </c>
      <c r="AP7" s="14" t="s">
        <v>28</v>
      </c>
      <c r="AQ7" s="14"/>
      <c r="AR7" s="18">
        <v>3753.76</v>
      </c>
      <c r="AS7" s="14" t="s">
        <v>28</v>
      </c>
      <c r="AT7" s="14"/>
      <c r="AU7" s="18">
        <v>3753.76</v>
      </c>
      <c r="AV7" s="14" t="s">
        <v>28</v>
      </c>
      <c r="AW7" s="14"/>
      <c r="AX7" s="18">
        <v>3753.76</v>
      </c>
      <c r="AY7" s="14" t="s">
        <v>28</v>
      </c>
      <c r="AZ7" s="14"/>
      <c r="BA7" s="18">
        <v>3753.76</v>
      </c>
      <c r="BB7" s="14" t="s">
        <v>28</v>
      </c>
      <c r="BC7" s="14"/>
      <c r="BD7" s="18">
        <v>3753.76</v>
      </c>
      <c r="BE7" s="14" t="s">
        <v>28</v>
      </c>
      <c r="BF7" s="14"/>
      <c r="BG7" s="18">
        <v>3753.76</v>
      </c>
      <c r="BH7" s="14" t="s">
        <v>28</v>
      </c>
      <c r="BI7" s="14"/>
      <c r="BJ7" s="18">
        <v>3753.76</v>
      </c>
      <c r="BK7" s="14" t="s">
        <v>28</v>
      </c>
      <c r="BL7" s="14"/>
      <c r="BM7" s="18">
        <v>3753.76</v>
      </c>
      <c r="BN7" s="14" t="s">
        <v>28</v>
      </c>
      <c r="BO7" s="14"/>
      <c r="BP7" s="18">
        <v>3753.76</v>
      </c>
      <c r="BQ7" s="9"/>
      <c r="BR7" s="9"/>
      <c r="BS7" s="17" t="s">
        <v>96</v>
      </c>
      <c r="BT7" s="14"/>
      <c r="BU7" s="18">
        <v>3858.38</v>
      </c>
      <c r="BV7" s="17" t="s">
        <v>96</v>
      </c>
      <c r="BW7" s="14"/>
      <c r="BX7" s="18">
        <v>3858.38</v>
      </c>
      <c r="BY7" s="17" t="s">
        <v>96</v>
      </c>
      <c r="BZ7" s="14"/>
      <c r="CA7" s="18">
        <v>3858.38</v>
      </c>
      <c r="CB7" s="17" t="s">
        <v>96</v>
      </c>
      <c r="CC7" s="14"/>
      <c r="CD7" s="18">
        <v>3858.38</v>
      </c>
      <c r="CE7" s="17" t="s">
        <v>96</v>
      </c>
      <c r="CF7" s="14"/>
      <c r="CG7" s="18">
        <v>3858.38</v>
      </c>
      <c r="CH7" s="17" t="s">
        <v>96</v>
      </c>
      <c r="CI7" s="14"/>
      <c r="CJ7" s="18">
        <v>3858.38</v>
      </c>
      <c r="CK7" s="17" t="s">
        <v>96</v>
      </c>
      <c r="CL7" s="14"/>
      <c r="CM7" s="18">
        <v>3858.38</v>
      </c>
      <c r="CN7" s="17" t="s">
        <v>96</v>
      </c>
      <c r="CO7" s="14"/>
      <c r="CP7" s="18">
        <v>3858.38</v>
      </c>
      <c r="CQ7" s="17" t="s">
        <v>96</v>
      </c>
      <c r="CR7" s="14"/>
      <c r="CS7" s="18">
        <v>3858.38</v>
      </c>
      <c r="CT7" s="17" t="s">
        <v>96</v>
      </c>
      <c r="CU7" s="14"/>
      <c r="CV7" s="18">
        <v>3858.38</v>
      </c>
      <c r="CW7" s="17" t="s">
        <v>96</v>
      </c>
      <c r="CX7" s="14"/>
      <c r="CY7" s="18">
        <v>3858.38</v>
      </c>
      <c r="CZ7" s="17" t="s">
        <v>96</v>
      </c>
      <c r="DA7" s="14"/>
      <c r="DB7" s="18">
        <v>3858.38</v>
      </c>
      <c r="DC7" s="9"/>
      <c r="DD7" s="9"/>
      <c r="DE7" s="17" t="s">
        <v>96</v>
      </c>
      <c r="DF7" s="14"/>
      <c r="DG7" s="93">
        <v>4335.5</v>
      </c>
      <c r="DH7" s="17" t="s">
        <v>96</v>
      </c>
      <c r="DI7" s="14"/>
      <c r="DJ7" s="93">
        <v>4335.5</v>
      </c>
      <c r="DK7" s="17" t="s">
        <v>96</v>
      </c>
      <c r="DL7" s="14"/>
      <c r="DM7" s="93">
        <v>4335.5</v>
      </c>
      <c r="DN7" s="17" t="s">
        <v>96</v>
      </c>
      <c r="DO7" s="14"/>
      <c r="DP7" s="93">
        <v>4335.5</v>
      </c>
      <c r="DQ7" s="17" t="s">
        <v>96</v>
      </c>
      <c r="DR7" s="14"/>
      <c r="DS7" s="93">
        <v>4335.5</v>
      </c>
      <c r="DT7" s="17" t="s">
        <v>96</v>
      </c>
      <c r="DU7" s="14"/>
      <c r="DV7" s="93">
        <v>4335.5</v>
      </c>
      <c r="DW7" s="17" t="s">
        <v>96</v>
      </c>
      <c r="DX7" s="14"/>
      <c r="DY7" s="93">
        <v>4335.5</v>
      </c>
      <c r="DZ7" s="17" t="s">
        <v>96</v>
      </c>
      <c r="EA7" s="14"/>
      <c r="EB7" s="93">
        <v>4335.5</v>
      </c>
      <c r="EC7" s="17" t="s">
        <v>96</v>
      </c>
      <c r="ED7" s="14"/>
      <c r="EE7" s="93">
        <v>4335.5</v>
      </c>
      <c r="EF7" s="17" t="s">
        <v>96</v>
      </c>
      <c r="EG7" s="14"/>
      <c r="EH7" s="93">
        <v>4335.5</v>
      </c>
      <c r="EI7" s="17" t="s">
        <v>96</v>
      </c>
      <c r="EJ7" s="14"/>
      <c r="EK7" s="93">
        <v>4335.5</v>
      </c>
      <c r="EL7" s="17" t="s">
        <v>96</v>
      </c>
      <c r="EM7" s="14"/>
      <c r="EN7" s="93">
        <v>4335.5</v>
      </c>
      <c r="EO7" s="18"/>
      <c r="EP7" s="18"/>
    </row>
    <row r="8" spans="1:146" s="1" customFormat="1" ht="22.5" customHeight="1">
      <c r="A8" s="11"/>
      <c r="B8" s="14" t="s">
        <v>17</v>
      </c>
      <c r="C8" s="15">
        <f>SUM(C9:C13)</f>
        <v>497.74</v>
      </c>
      <c r="D8" s="14" t="s">
        <v>17</v>
      </c>
      <c r="E8" s="15">
        <f>SUM(E9:E13)</f>
        <v>497.74</v>
      </c>
      <c r="F8" s="14" t="s">
        <v>17</v>
      </c>
      <c r="G8" s="15">
        <f>SUM(G9:G13)</f>
        <v>497.74</v>
      </c>
      <c r="H8" s="14" t="s">
        <v>17</v>
      </c>
      <c r="I8" s="15">
        <f>SUM(I9:I13)</f>
        <v>497.74</v>
      </c>
      <c r="J8" s="14" t="s">
        <v>17</v>
      </c>
      <c r="K8" s="15">
        <f>SUM(K9:K13)</f>
        <v>497.74</v>
      </c>
      <c r="L8" s="14" t="s">
        <v>17</v>
      </c>
      <c r="M8" s="15">
        <f>SUM(M9:M13)</f>
        <v>497.74</v>
      </c>
      <c r="N8" s="14" t="s">
        <v>17</v>
      </c>
      <c r="O8" s="15">
        <f>SUM(O9:O13)</f>
        <v>497.74</v>
      </c>
      <c r="P8" s="14" t="s">
        <v>17</v>
      </c>
      <c r="Q8" s="15">
        <f>SUM(Q9:Q13)</f>
        <v>497.74</v>
      </c>
      <c r="R8" s="14" t="s">
        <v>17</v>
      </c>
      <c r="S8" s="16">
        <f t="shared" si="0"/>
        <v>3981.919999999999</v>
      </c>
      <c r="T8" s="17" t="s">
        <v>5</v>
      </c>
      <c r="U8" s="19" t="s">
        <v>89</v>
      </c>
      <c r="V8" s="18">
        <v>92.74</v>
      </c>
      <c r="W8" s="58" t="s">
        <v>57</v>
      </c>
      <c r="X8" s="59" t="s">
        <v>58</v>
      </c>
      <c r="Y8" s="59">
        <v>404.42</v>
      </c>
      <c r="Z8" s="14" t="s">
        <v>64</v>
      </c>
      <c r="AA8" s="15" t="s">
        <v>65</v>
      </c>
      <c r="AB8" s="15">
        <v>2089.56</v>
      </c>
      <c r="AC8" s="58" t="s">
        <v>61</v>
      </c>
      <c r="AD8" s="59" t="s">
        <v>73</v>
      </c>
      <c r="AE8" s="59">
        <v>1154.63</v>
      </c>
      <c r="AF8" s="15"/>
      <c r="AG8" s="62" t="s">
        <v>78</v>
      </c>
      <c r="AH8" s="62" t="s">
        <v>79</v>
      </c>
      <c r="AI8" s="63">
        <f>2948.63/9</f>
        <v>327.6255555555556</v>
      </c>
      <c r="AJ8" s="68" t="s">
        <v>395</v>
      </c>
      <c r="AK8" s="69" t="s">
        <v>396</v>
      </c>
      <c r="AL8" s="70">
        <v>2272.07</v>
      </c>
      <c r="AM8" s="62" t="s">
        <v>98</v>
      </c>
      <c r="AN8" s="64" t="s">
        <v>99</v>
      </c>
      <c r="AO8" s="65">
        <v>2801.7</v>
      </c>
      <c r="AP8" s="17" t="s">
        <v>103</v>
      </c>
      <c r="AQ8" s="19" t="s">
        <v>104</v>
      </c>
      <c r="AR8" s="70">
        <v>1444.8</v>
      </c>
      <c r="AS8" s="62" t="s">
        <v>111</v>
      </c>
      <c r="AT8" s="62" t="s">
        <v>112</v>
      </c>
      <c r="AU8" s="62">
        <v>294.86</v>
      </c>
      <c r="AV8" s="62" t="s">
        <v>135</v>
      </c>
      <c r="AW8" s="62" t="s">
        <v>136</v>
      </c>
      <c r="AX8" s="62">
        <v>70.65</v>
      </c>
      <c r="AY8" s="62" t="s">
        <v>146</v>
      </c>
      <c r="AZ8" s="64" t="s">
        <v>147</v>
      </c>
      <c r="BA8" s="65">
        <v>910.05</v>
      </c>
      <c r="BB8" s="17" t="s">
        <v>141</v>
      </c>
      <c r="BC8" s="19" t="s">
        <v>142</v>
      </c>
      <c r="BD8" s="18">
        <v>193.94</v>
      </c>
      <c r="BE8" s="17" t="s">
        <v>157</v>
      </c>
      <c r="BF8" s="19" t="s">
        <v>158</v>
      </c>
      <c r="BG8" s="18">
        <v>177.54</v>
      </c>
      <c r="BH8" s="17" t="s">
        <v>161</v>
      </c>
      <c r="BI8" s="19" t="s">
        <v>162</v>
      </c>
      <c r="BJ8" s="18">
        <v>3817.82</v>
      </c>
      <c r="BK8" s="17" t="s">
        <v>174</v>
      </c>
      <c r="BL8" s="19" t="s">
        <v>175</v>
      </c>
      <c r="BM8" s="18">
        <v>170.91</v>
      </c>
      <c r="BN8" s="17" t="s">
        <v>187</v>
      </c>
      <c r="BO8" s="17" t="s">
        <v>188</v>
      </c>
      <c r="BP8" s="17">
        <v>96.97</v>
      </c>
      <c r="BQ8" s="9"/>
      <c r="BR8" s="9"/>
      <c r="BS8" s="17" t="s">
        <v>56</v>
      </c>
      <c r="BT8" s="20"/>
      <c r="BU8" s="20">
        <v>3989.52</v>
      </c>
      <c r="BV8" s="17" t="s">
        <v>56</v>
      </c>
      <c r="BW8" s="20"/>
      <c r="BX8" s="20">
        <v>3989.52</v>
      </c>
      <c r="BY8" s="17" t="s">
        <v>56</v>
      </c>
      <c r="BZ8" s="20"/>
      <c r="CA8" s="20">
        <v>3989.52</v>
      </c>
      <c r="CB8" s="17" t="s">
        <v>56</v>
      </c>
      <c r="CC8" s="20"/>
      <c r="CD8" s="20">
        <v>3989.52</v>
      </c>
      <c r="CE8" s="17" t="s">
        <v>56</v>
      </c>
      <c r="CF8" s="20"/>
      <c r="CG8" s="20">
        <v>3989.52</v>
      </c>
      <c r="CH8" s="17" t="s">
        <v>56</v>
      </c>
      <c r="CI8" s="20"/>
      <c r="CJ8" s="20">
        <v>3989.52</v>
      </c>
      <c r="CK8" s="17" t="s">
        <v>56</v>
      </c>
      <c r="CL8" s="20"/>
      <c r="CM8" s="20">
        <v>3989.52</v>
      </c>
      <c r="CN8" s="17" t="s">
        <v>56</v>
      </c>
      <c r="CO8" s="20"/>
      <c r="CP8" s="20">
        <v>3989.52</v>
      </c>
      <c r="CQ8" s="17" t="s">
        <v>56</v>
      </c>
      <c r="CR8" s="20"/>
      <c r="CS8" s="20">
        <v>3989.52</v>
      </c>
      <c r="CT8" s="17" t="s">
        <v>56</v>
      </c>
      <c r="CU8" s="20"/>
      <c r="CV8" s="20">
        <v>3989.52</v>
      </c>
      <c r="CW8" s="17" t="s">
        <v>56</v>
      </c>
      <c r="CX8" s="20"/>
      <c r="CY8" s="20">
        <v>3989.52</v>
      </c>
      <c r="CZ8" s="17" t="s">
        <v>56</v>
      </c>
      <c r="DA8" s="20"/>
      <c r="DB8" s="20">
        <v>3989.52</v>
      </c>
      <c r="DC8" s="9"/>
      <c r="DD8" s="9"/>
      <c r="DE8" s="17" t="s">
        <v>56</v>
      </c>
      <c r="DF8" s="20"/>
      <c r="DG8" s="63">
        <v>5186</v>
      </c>
      <c r="DH8" s="17" t="s">
        <v>56</v>
      </c>
      <c r="DI8" s="20"/>
      <c r="DJ8" s="63">
        <v>5186</v>
      </c>
      <c r="DK8" s="17" t="s">
        <v>56</v>
      </c>
      <c r="DL8" s="20"/>
      <c r="DM8" s="63">
        <v>5186</v>
      </c>
      <c r="DN8" s="17" t="s">
        <v>56</v>
      </c>
      <c r="DO8" s="20"/>
      <c r="DP8" s="63">
        <v>5186</v>
      </c>
      <c r="DQ8" s="17" t="s">
        <v>56</v>
      </c>
      <c r="DR8" s="20"/>
      <c r="DS8" s="63">
        <v>5186</v>
      </c>
      <c r="DT8" s="17" t="s">
        <v>56</v>
      </c>
      <c r="DU8" s="20"/>
      <c r="DV8" s="63">
        <v>5186</v>
      </c>
      <c r="DW8" s="17" t="s">
        <v>56</v>
      </c>
      <c r="DX8" s="20"/>
      <c r="DY8" s="63">
        <v>5186</v>
      </c>
      <c r="DZ8" s="17" t="s">
        <v>56</v>
      </c>
      <c r="EA8" s="20"/>
      <c r="EB8" s="63">
        <v>5186</v>
      </c>
      <c r="EC8" s="17" t="s">
        <v>56</v>
      </c>
      <c r="ED8" s="20"/>
      <c r="EE8" s="63">
        <v>5186</v>
      </c>
      <c r="EF8" s="17" t="s">
        <v>56</v>
      </c>
      <c r="EG8" s="20"/>
      <c r="EH8" s="63">
        <v>5186</v>
      </c>
      <c r="EI8" s="17" t="s">
        <v>56</v>
      </c>
      <c r="EJ8" s="20"/>
      <c r="EK8" s="63">
        <v>5186</v>
      </c>
      <c r="EL8" s="17" t="s">
        <v>56</v>
      </c>
      <c r="EM8" s="20"/>
      <c r="EN8" s="63">
        <v>5186</v>
      </c>
      <c r="EO8" s="20"/>
      <c r="EP8" s="20"/>
    </row>
    <row r="9" spans="1:146" ht="34.5" customHeight="1">
      <c r="A9" s="14"/>
      <c r="B9" s="14" t="s">
        <v>17</v>
      </c>
      <c r="C9" s="21">
        <v>394.04</v>
      </c>
      <c r="D9" s="14" t="s">
        <v>17</v>
      </c>
      <c r="E9" s="21">
        <v>394.04</v>
      </c>
      <c r="F9" s="14" t="s">
        <v>17</v>
      </c>
      <c r="G9" s="21">
        <v>394.04</v>
      </c>
      <c r="H9" s="14" t="s">
        <v>17</v>
      </c>
      <c r="I9" s="21">
        <v>394.04</v>
      </c>
      <c r="J9" s="14" t="s">
        <v>17</v>
      </c>
      <c r="K9" s="21">
        <v>394.04</v>
      </c>
      <c r="L9" s="14" t="s">
        <v>17</v>
      </c>
      <c r="M9" s="21">
        <v>394.04</v>
      </c>
      <c r="N9" s="14" t="s">
        <v>17</v>
      </c>
      <c r="O9" s="21">
        <v>394.04</v>
      </c>
      <c r="P9" s="14" t="s">
        <v>17</v>
      </c>
      <c r="Q9" s="21">
        <v>394.04</v>
      </c>
      <c r="R9" s="14" t="s">
        <v>17</v>
      </c>
      <c r="S9" s="16">
        <f t="shared" si="0"/>
        <v>3152.32</v>
      </c>
      <c r="T9" s="14" t="s">
        <v>7</v>
      </c>
      <c r="U9" s="15" t="s">
        <v>95</v>
      </c>
      <c r="V9" s="15">
        <v>394.04</v>
      </c>
      <c r="W9" s="58" t="s">
        <v>59</v>
      </c>
      <c r="X9" s="59" t="s">
        <v>60</v>
      </c>
      <c r="Y9" s="60">
        <v>1933.8</v>
      </c>
      <c r="Z9" s="58" t="s">
        <v>64</v>
      </c>
      <c r="AA9" s="59" t="s">
        <v>66</v>
      </c>
      <c r="AB9" s="60">
        <v>1340.19</v>
      </c>
      <c r="AC9" s="17"/>
      <c r="AD9" s="17"/>
      <c r="AE9" s="15"/>
      <c r="AF9" s="15"/>
      <c r="AG9" s="58" t="s">
        <v>80</v>
      </c>
      <c r="AH9" s="59" t="s">
        <v>81</v>
      </c>
      <c r="AI9" s="59">
        <f>2740.36/8</f>
        <v>342.545</v>
      </c>
      <c r="AJ9" s="58" t="s">
        <v>90</v>
      </c>
      <c r="AK9" s="59" t="s">
        <v>91</v>
      </c>
      <c r="AL9" s="59">
        <v>2354.49</v>
      </c>
      <c r="AM9" s="58" t="s">
        <v>100</v>
      </c>
      <c r="AN9" s="59" t="s">
        <v>101</v>
      </c>
      <c r="AO9" s="59">
        <v>1639.19</v>
      </c>
      <c r="AP9" s="58" t="s">
        <v>105</v>
      </c>
      <c r="AQ9" s="59" t="s">
        <v>104</v>
      </c>
      <c r="AR9" s="59">
        <v>447.36</v>
      </c>
      <c r="AS9" s="58" t="s">
        <v>113</v>
      </c>
      <c r="AT9" s="59" t="s">
        <v>114</v>
      </c>
      <c r="AU9" s="59">
        <v>149.12</v>
      </c>
      <c r="AV9" s="58" t="s">
        <v>137</v>
      </c>
      <c r="AW9" s="59" t="s">
        <v>138</v>
      </c>
      <c r="AX9" s="59">
        <v>581.82</v>
      </c>
      <c r="AY9" s="14" t="s">
        <v>122</v>
      </c>
      <c r="AZ9" s="15" t="s">
        <v>153</v>
      </c>
      <c r="BA9" s="15">
        <v>964.19</v>
      </c>
      <c r="BB9" s="17" t="s">
        <v>143</v>
      </c>
      <c r="BC9" s="19" t="s">
        <v>142</v>
      </c>
      <c r="BD9" s="18">
        <v>96.97</v>
      </c>
      <c r="BE9" s="17"/>
      <c r="BF9" s="19"/>
      <c r="BG9" s="18"/>
      <c r="BH9" s="17" t="s">
        <v>163</v>
      </c>
      <c r="BI9" s="19" t="s">
        <v>164</v>
      </c>
      <c r="BJ9" s="18">
        <v>44.35</v>
      </c>
      <c r="BK9" s="17" t="s">
        <v>176</v>
      </c>
      <c r="BL9" s="19" t="s">
        <v>177</v>
      </c>
      <c r="BM9" s="18">
        <v>1644.35</v>
      </c>
      <c r="BN9" s="17"/>
      <c r="BO9" s="19"/>
      <c r="BP9" s="18"/>
      <c r="BS9" s="17" t="s">
        <v>150</v>
      </c>
      <c r="BT9" s="19"/>
      <c r="BU9" s="18">
        <v>62.23</v>
      </c>
      <c r="BV9" s="17" t="s">
        <v>150</v>
      </c>
      <c r="BW9" s="19"/>
      <c r="BX9" s="18">
        <v>62.23</v>
      </c>
      <c r="BY9" s="17" t="s">
        <v>211</v>
      </c>
      <c r="BZ9" s="19" t="s">
        <v>212</v>
      </c>
      <c r="CA9" s="18">
        <v>577.12</v>
      </c>
      <c r="CB9" s="14" t="s">
        <v>172</v>
      </c>
      <c r="CC9" s="15" t="s">
        <v>224</v>
      </c>
      <c r="CD9" s="15">
        <v>44.35</v>
      </c>
      <c r="CE9" s="17" t="s">
        <v>235</v>
      </c>
      <c r="CF9" s="15" t="s">
        <v>236</v>
      </c>
      <c r="CG9" s="20">
        <v>133</v>
      </c>
      <c r="CH9" s="17" t="s">
        <v>172</v>
      </c>
      <c r="CI9" s="15" t="s">
        <v>238</v>
      </c>
      <c r="CJ9" s="20">
        <v>44.35</v>
      </c>
      <c r="CK9" s="17" t="s">
        <v>257</v>
      </c>
      <c r="CL9" s="15" t="s">
        <v>258</v>
      </c>
      <c r="CM9" s="20">
        <v>603.26</v>
      </c>
      <c r="CN9" s="17" t="s">
        <v>189</v>
      </c>
      <c r="CO9" s="15" t="s">
        <v>262</v>
      </c>
      <c r="CP9" s="20">
        <v>583.57</v>
      </c>
      <c r="CQ9" s="17" t="s">
        <v>172</v>
      </c>
      <c r="CR9" s="15" t="s">
        <v>264</v>
      </c>
      <c r="CS9" s="20">
        <v>44.35</v>
      </c>
      <c r="CT9" s="17" t="s">
        <v>269</v>
      </c>
      <c r="CU9" s="15" t="s">
        <v>270</v>
      </c>
      <c r="CV9" s="20">
        <v>1381.25</v>
      </c>
      <c r="CW9" s="17" t="s">
        <v>273</v>
      </c>
      <c r="CX9" s="15" t="s">
        <v>274</v>
      </c>
      <c r="CY9" s="20">
        <v>44.35</v>
      </c>
      <c r="CZ9" s="17" t="s">
        <v>282</v>
      </c>
      <c r="DA9" s="15" t="s">
        <v>283</v>
      </c>
      <c r="DB9" s="20">
        <v>180.46</v>
      </c>
      <c r="DE9" s="14" t="s">
        <v>293</v>
      </c>
      <c r="DF9" s="15" t="s">
        <v>294</v>
      </c>
      <c r="DG9" s="59">
        <v>170.35</v>
      </c>
      <c r="DH9" s="14"/>
      <c r="DI9" s="15"/>
      <c r="DJ9" s="15"/>
      <c r="DK9" s="14" t="s">
        <v>273</v>
      </c>
      <c r="DL9" s="15" t="s">
        <v>299</v>
      </c>
      <c r="DM9" s="59">
        <v>75.41</v>
      </c>
      <c r="DN9" s="14" t="s">
        <v>323</v>
      </c>
      <c r="DO9" s="15" t="s">
        <v>324</v>
      </c>
      <c r="DP9" s="59">
        <v>9562.5</v>
      </c>
      <c r="DQ9" s="14" t="s">
        <v>312</v>
      </c>
      <c r="DR9" s="15" t="s">
        <v>313</v>
      </c>
      <c r="DS9" s="59">
        <v>5471.99</v>
      </c>
      <c r="DT9" s="14" t="s">
        <v>333</v>
      </c>
      <c r="DU9" s="15" t="s">
        <v>334</v>
      </c>
      <c r="DV9" s="109">
        <v>680.3</v>
      </c>
      <c r="DW9" s="14" t="s">
        <v>336</v>
      </c>
      <c r="DX9" s="15" t="s">
        <v>337</v>
      </c>
      <c r="DY9" s="59">
        <v>71252.02</v>
      </c>
      <c r="DZ9" s="14" t="s">
        <v>273</v>
      </c>
      <c r="EA9" s="15" t="s">
        <v>340</v>
      </c>
      <c r="EB9" s="59">
        <v>75.41</v>
      </c>
      <c r="EC9" s="14" t="s">
        <v>346</v>
      </c>
      <c r="ED9" s="15" t="s">
        <v>347</v>
      </c>
      <c r="EE9" s="59">
        <v>678.69</v>
      </c>
      <c r="EF9" s="14" t="s">
        <v>355</v>
      </c>
      <c r="EG9" s="15" t="s">
        <v>356</v>
      </c>
      <c r="EH9" s="59">
        <v>75.41</v>
      </c>
      <c r="EI9" s="14" t="s">
        <v>364</v>
      </c>
      <c r="EJ9" s="15" t="s">
        <v>365</v>
      </c>
      <c r="EK9" s="109">
        <v>666.01</v>
      </c>
      <c r="EL9" s="14" t="s">
        <v>373</v>
      </c>
      <c r="EM9" s="15" t="s">
        <v>381</v>
      </c>
      <c r="EN9" s="59">
        <v>75.41</v>
      </c>
      <c r="EO9" s="15"/>
      <c r="EP9" s="15"/>
    </row>
    <row r="10" spans="1:146" ht="30" customHeight="1">
      <c r="A10" s="14"/>
      <c r="B10" s="14"/>
      <c r="C10" s="21"/>
      <c r="D10" s="14"/>
      <c r="E10" s="21"/>
      <c r="F10" s="14"/>
      <c r="G10" s="21"/>
      <c r="H10" s="14"/>
      <c r="I10" s="21"/>
      <c r="J10" s="14"/>
      <c r="K10" s="21"/>
      <c r="L10" s="14"/>
      <c r="M10" s="21"/>
      <c r="N10" s="14"/>
      <c r="O10" s="21"/>
      <c r="P10" s="14"/>
      <c r="Q10" s="21"/>
      <c r="R10" s="14"/>
      <c r="S10" s="16">
        <f t="shared" si="0"/>
        <v>0</v>
      </c>
      <c r="T10" s="14" t="s">
        <v>27</v>
      </c>
      <c r="U10" s="15" t="s">
        <v>95</v>
      </c>
      <c r="V10" s="21"/>
      <c r="W10" s="58" t="s">
        <v>61</v>
      </c>
      <c r="X10" s="59" t="s">
        <v>62</v>
      </c>
      <c r="Y10" s="60">
        <v>385.98</v>
      </c>
      <c r="Z10" s="58" t="s">
        <v>67</v>
      </c>
      <c r="AA10" s="59" t="s">
        <v>68</v>
      </c>
      <c r="AB10" s="60">
        <v>941.53</v>
      </c>
      <c r="AC10" s="14" t="s">
        <v>84</v>
      </c>
      <c r="AD10" s="15" t="s">
        <v>85</v>
      </c>
      <c r="AE10" s="21">
        <v>92.74</v>
      </c>
      <c r="AF10" s="21"/>
      <c r="AG10" s="62" t="s">
        <v>82</v>
      </c>
      <c r="AH10" s="62" t="s">
        <v>83</v>
      </c>
      <c r="AI10" s="62">
        <v>1203.34</v>
      </c>
      <c r="AJ10" s="11" t="s">
        <v>4</v>
      </c>
      <c r="AK10" s="15"/>
      <c r="AL10" s="21">
        <v>3338.98</v>
      </c>
      <c r="AM10" s="14" t="s">
        <v>119</v>
      </c>
      <c r="AN10" s="15" t="s">
        <v>120</v>
      </c>
      <c r="AO10" s="17">
        <v>92.74</v>
      </c>
      <c r="AP10" s="62" t="s">
        <v>106</v>
      </c>
      <c r="AQ10" s="62" t="s">
        <v>107</v>
      </c>
      <c r="AR10" s="62">
        <v>2498.98</v>
      </c>
      <c r="AS10" s="62" t="s">
        <v>115</v>
      </c>
      <c r="AT10" s="62" t="s">
        <v>116</v>
      </c>
      <c r="AU10" s="62">
        <v>611.62</v>
      </c>
      <c r="AV10" s="14" t="s">
        <v>122</v>
      </c>
      <c r="AW10" s="15" t="s">
        <v>133</v>
      </c>
      <c r="AX10" s="15">
        <v>964.19</v>
      </c>
      <c r="AY10" s="17" t="s">
        <v>119</v>
      </c>
      <c r="AZ10" s="17" t="s">
        <v>152</v>
      </c>
      <c r="BA10" s="17">
        <v>92.74</v>
      </c>
      <c r="BB10" s="17" t="s">
        <v>144</v>
      </c>
      <c r="BC10" s="17" t="s">
        <v>145</v>
      </c>
      <c r="BD10" s="17">
        <v>250.02</v>
      </c>
      <c r="BE10" s="17"/>
      <c r="BF10" s="17"/>
      <c r="BG10" s="17"/>
      <c r="BH10" s="17" t="s">
        <v>165</v>
      </c>
      <c r="BI10" s="17" t="s">
        <v>166</v>
      </c>
      <c r="BJ10" s="17">
        <v>679.88</v>
      </c>
      <c r="BK10" s="18" t="s">
        <v>172</v>
      </c>
      <c r="BL10" s="17" t="s">
        <v>178</v>
      </c>
      <c r="BM10" s="15">
        <v>44.35</v>
      </c>
      <c r="BN10" s="17"/>
      <c r="BO10" s="17"/>
      <c r="BP10" s="17"/>
      <c r="BS10" s="17" t="s">
        <v>122</v>
      </c>
      <c r="BT10" s="19"/>
      <c r="BU10" s="18">
        <v>1711.51</v>
      </c>
      <c r="BV10" s="17" t="s">
        <v>122</v>
      </c>
      <c r="BW10" s="19"/>
      <c r="BX10" s="18">
        <v>1711.51</v>
      </c>
      <c r="BY10" s="17" t="s">
        <v>122</v>
      </c>
      <c r="BZ10" s="19"/>
      <c r="CA10" s="18">
        <v>1711.51</v>
      </c>
      <c r="CB10" s="17" t="s">
        <v>122</v>
      </c>
      <c r="CC10" s="19"/>
      <c r="CD10" s="18">
        <v>1711.51</v>
      </c>
      <c r="CE10" s="17" t="s">
        <v>122</v>
      </c>
      <c r="CF10" s="19"/>
      <c r="CG10" s="18">
        <v>1711.51</v>
      </c>
      <c r="CH10" s="17" t="s">
        <v>122</v>
      </c>
      <c r="CI10" s="19"/>
      <c r="CJ10" s="18">
        <v>1711.51</v>
      </c>
      <c r="CK10" s="17" t="s">
        <v>122</v>
      </c>
      <c r="CL10" s="19"/>
      <c r="CM10" s="18">
        <v>1711.51</v>
      </c>
      <c r="CN10" s="17" t="s">
        <v>122</v>
      </c>
      <c r="CO10" s="19"/>
      <c r="CP10" s="18">
        <v>1711.51</v>
      </c>
      <c r="CQ10" s="17" t="s">
        <v>122</v>
      </c>
      <c r="CR10" s="19"/>
      <c r="CS10" s="18">
        <v>1711.51</v>
      </c>
      <c r="CT10" s="17" t="s">
        <v>122</v>
      </c>
      <c r="CU10" s="19"/>
      <c r="CV10" s="18">
        <v>1711.51</v>
      </c>
      <c r="CW10" s="17" t="s">
        <v>122</v>
      </c>
      <c r="CX10" s="19"/>
      <c r="CY10" s="18">
        <v>1711.51</v>
      </c>
      <c r="CZ10" s="17" t="s">
        <v>122</v>
      </c>
      <c r="DA10" s="19"/>
      <c r="DB10" s="18">
        <v>1711.51</v>
      </c>
      <c r="DE10" s="17" t="s">
        <v>122</v>
      </c>
      <c r="DF10" s="19"/>
      <c r="DG10" s="93">
        <v>1161.66</v>
      </c>
      <c r="DH10" s="17" t="s">
        <v>122</v>
      </c>
      <c r="DI10" s="19"/>
      <c r="DJ10" s="93">
        <v>1161.66</v>
      </c>
      <c r="DK10" s="17" t="s">
        <v>213</v>
      </c>
      <c r="DL10" s="19" t="s">
        <v>300</v>
      </c>
      <c r="DM10" s="65">
        <v>681.4</v>
      </c>
      <c r="DN10" s="14" t="s">
        <v>325</v>
      </c>
      <c r="DO10" s="15" t="s">
        <v>326</v>
      </c>
      <c r="DP10" s="109">
        <v>161</v>
      </c>
      <c r="DQ10" s="14" t="s">
        <v>314</v>
      </c>
      <c r="DR10" s="15" t="s">
        <v>315</v>
      </c>
      <c r="DS10" s="59">
        <v>170.35</v>
      </c>
      <c r="DT10" s="14"/>
      <c r="DU10" s="15"/>
      <c r="DV10" s="15"/>
      <c r="DW10" s="14" t="s">
        <v>336</v>
      </c>
      <c r="DX10" s="15" t="s">
        <v>338</v>
      </c>
      <c r="DY10" s="59">
        <v>118764.25</v>
      </c>
      <c r="DZ10" s="14" t="s">
        <v>341</v>
      </c>
      <c r="EA10" s="15" t="s">
        <v>342</v>
      </c>
      <c r="EB10" s="109">
        <v>78.51</v>
      </c>
      <c r="EC10" s="14" t="s">
        <v>349</v>
      </c>
      <c r="ED10" s="15" t="s">
        <v>350</v>
      </c>
      <c r="EE10" s="109">
        <v>358.74</v>
      </c>
      <c r="EF10" s="14" t="s">
        <v>355</v>
      </c>
      <c r="EG10" s="15" t="s">
        <v>357</v>
      </c>
      <c r="EH10" s="59">
        <v>75.41</v>
      </c>
      <c r="EI10" s="14" t="s">
        <v>366</v>
      </c>
      <c r="EJ10" s="15" t="s">
        <v>367</v>
      </c>
      <c r="EK10" s="59">
        <v>4288.8</v>
      </c>
      <c r="EL10" s="14" t="s">
        <v>382</v>
      </c>
      <c r="EM10" s="15" t="s">
        <v>381</v>
      </c>
      <c r="EN10" s="109">
        <v>101.89</v>
      </c>
      <c r="EO10" s="15"/>
      <c r="EP10" s="15"/>
    </row>
    <row r="11" spans="1:146" ht="27.75" customHeight="1">
      <c r="A11" s="14"/>
      <c r="B11" s="14" t="s">
        <v>17</v>
      </c>
      <c r="C11" s="21">
        <v>20.74</v>
      </c>
      <c r="D11" s="14" t="s">
        <v>17</v>
      </c>
      <c r="E11" s="21">
        <v>20.74</v>
      </c>
      <c r="F11" s="14" t="s">
        <v>17</v>
      </c>
      <c r="G11" s="21">
        <v>20.74</v>
      </c>
      <c r="H11" s="14" t="s">
        <v>17</v>
      </c>
      <c r="I11" s="21">
        <v>20.74</v>
      </c>
      <c r="J11" s="14" t="s">
        <v>17</v>
      </c>
      <c r="K11" s="21">
        <v>20.74</v>
      </c>
      <c r="L11" s="14" t="s">
        <v>17</v>
      </c>
      <c r="M11" s="21">
        <v>20.74</v>
      </c>
      <c r="N11" s="14" t="s">
        <v>17</v>
      </c>
      <c r="O11" s="21">
        <v>20.74</v>
      </c>
      <c r="P11" s="14" t="s">
        <v>17</v>
      </c>
      <c r="Q11" s="21">
        <v>20.74</v>
      </c>
      <c r="R11" s="14" t="s">
        <v>17</v>
      </c>
      <c r="S11" s="16">
        <f t="shared" si="0"/>
        <v>165.92</v>
      </c>
      <c r="T11" s="14" t="s">
        <v>15</v>
      </c>
      <c r="U11" s="15" t="s">
        <v>95</v>
      </c>
      <c r="V11" s="21">
        <v>20.74</v>
      </c>
      <c r="W11" s="14" t="s">
        <v>97</v>
      </c>
      <c r="X11" s="21"/>
      <c r="Y11" s="21">
        <v>964.19</v>
      </c>
      <c r="Z11" s="58" t="s">
        <v>69</v>
      </c>
      <c r="AA11" s="59" t="s">
        <v>70</v>
      </c>
      <c r="AB11" s="60">
        <v>1598.76</v>
      </c>
      <c r="AC11" s="14" t="s">
        <v>92</v>
      </c>
      <c r="AD11" s="15" t="s">
        <v>94</v>
      </c>
      <c r="AE11" s="21">
        <v>964.19</v>
      </c>
      <c r="AF11" s="21"/>
      <c r="AG11" s="14" t="s">
        <v>86</v>
      </c>
      <c r="AH11" s="15" t="s">
        <v>87</v>
      </c>
      <c r="AI11" s="22">
        <v>114.88</v>
      </c>
      <c r="AJ11" s="14" t="s">
        <v>96</v>
      </c>
      <c r="AK11" s="15"/>
      <c r="AL11" s="15">
        <v>3546.37</v>
      </c>
      <c r="AM11" s="14" t="s">
        <v>121</v>
      </c>
      <c r="AN11" s="15" t="s">
        <v>120</v>
      </c>
      <c r="AO11" s="20">
        <v>114.88</v>
      </c>
      <c r="AP11" s="58" t="s">
        <v>108</v>
      </c>
      <c r="AQ11" s="59" t="s">
        <v>109</v>
      </c>
      <c r="AR11" s="59">
        <v>195.74</v>
      </c>
      <c r="AS11" s="62" t="s">
        <v>117</v>
      </c>
      <c r="AT11" s="62" t="s">
        <v>118</v>
      </c>
      <c r="AU11" s="63">
        <v>6883.5</v>
      </c>
      <c r="AV11" s="17" t="s">
        <v>119</v>
      </c>
      <c r="AW11" s="17" t="s">
        <v>134</v>
      </c>
      <c r="AX11" s="17">
        <v>92.74</v>
      </c>
      <c r="AY11" s="11" t="s">
        <v>4</v>
      </c>
      <c r="AZ11" s="15"/>
      <c r="BA11" s="21">
        <v>3338.98</v>
      </c>
      <c r="BB11" s="17" t="s">
        <v>141</v>
      </c>
      <c r="BC11" s="17" t="s">
        <v>145</v>
      </c>
      <c r="BD11" s="17">
        <v>193.64</v>
      </c>
      <c r="BE11" s="17"/>
      <c r="BF11" s="17"/>
      <c r="BG11" s="17"/>
      <c r="BH11" s="17" t="s">
        <v>167</v>
      </c>
      <c r="BI11" s="17" t="s">
        <v>166</v>
      </c>
      <c r="BJ11" s="17">
        <v>338.76</v>
      </c>
      <c r="BK11" s="17" t="s">
        <v>179</v>
      </c>
      <c r="BL11" s="17" t="s">
        <v>180</v>
      </c>
      <c r="BM11" s="17">
        <v>403.57</v>
      </c>
      <c r="BN11" s="17"/>
      <c r="BO11" s="17"/>
      <c r="BP11" s="17"/>
      <c r="BS11" s="17" t="s">
        <v>202</v>
      </c>
      <c r="BT11" s="17" t="s">
        <v>201</v>
      </c>
      <c r="BU11" s="15">
        <v>114.88</v>
      </c>
      <c r="BV11" s="17" t="s">
        <v>202</v>
      </c>
      <c r="BW11" s="17"/>
      <c r="BX11" s="15">
        <v>114.88</v>
      </c>
      <c r="BY11" s="17" t="s">
        <v>202</v>
      </c>
      <c r="BZ11" s="17"/>
      <c r="CA11" s="15">
        <v>114.88</v>
      </c>
      <c r="CB11" s="17" t="s">
        <v>202</v>
      </c>
      <c r="CC11" s="17"/>
      <c r="CD11" s="15">
        <v>114.88</v>
      </c>
      <c r="CE11" s="17" t="s">
        <v>202</v>
      </c>
      <c r="CF11" s="17"/>
      <c r="CG11" s="15">
        <v>114.88</v>
      </c>
      <c r="CH11" s="17" t="s">
        <v>202</v>
      </c>
      <c r="CI11" s="17"/>
      <c r="CJ11" s="15">
        <v>114.88</v>
      </c>
      <c r="CK11" s="17"/>
      <c r="CL11" s="17"/>
      <c r="CM11" s="15"/>
      <c r="CN11" s="14"/>
      <c r="CO11" s="15"/>
      <c r="CP11" s="15"/>
      <c r="CQ11" s="14" t="s">
        <v>176</v>
      </c>
      <c r="CR11" s="15" t="s">
        <v>265</v>
      </c>
      <c r="CS11" s="15">
        <v>1644.35</v>
      </c>
      <c r="CT11" s="17" t="s">
        <v>172</v>
      </c>
      <c r="CU11" s="15" t="s">
        <v>271</v>
      </c>
      <c r="CV11" s="20">
        <v>44.35</v>
      </c>
      <c r="CW11" s="17" t="s">
        <v>217</v>
      </c>
      <c r="CX11" s="15" t="s">
        <v>275</v>
      </c>
      <c r="CY11" s="20">
        <v>816.3</v>
      </c>
      <c r="CZ11" s="17" t="s">
        <v>284</v>
      </c>
      <c r="DA11" s="15" t="s">
        <v>285</v>
      </c>
      <c r="DB11" s="20">
        <v>193.94</v>
      </c>
      <c r="DE11" s="14" t="s">
        <v>273</v>
      </c>
      <c r="DF11" s="15" t="s">
        <v>295</v>
      </c>
      <c r="DG11" s="59">
        <v>75.41</v>
      </c>
      <c r="DH11" s="14" t="s">
        <v>200</v>
      </c>
      <c r="DI11" s="15"/>
      <c r="DJ11" s="59">
        <v>62.23</v>
      </c>
      <c r="DK11" s="14" t="s">
        <v>215</v>
      </c>
      <c r="DL11" s="15" t="s">
        <v>300</v>
      </c>
      <c r="DM11" s="59">
        <v>1468.74</v>
      </c>
      <c r="DN11" s="17"/>
      <c r="DO11" s="15"/>
      <c r="DP11" s="22"/>
      <c r="DQ11" s="14" t="s">
        <v>273</v>
      </c>
      <c r="DR11" s="15" t="s">
        <v>316</v>
      </c>
      <c r="DS11" s="59">
        <v>75.41</v>
      </c>
      <c r="DT11" s="14"/>
      <c r="DU11" s="15"/>
      <c r="DV11" s="15"/>
      <c r="DW11" s="14"/>
      <c r="DX11" s="15"/>
      <c r="DY11" s="15"/>
      <c r="DZ11" s="14" t="s">
        <v>343</v>
      </c>
      <c r="EA11" s="15" t="s">
        <v>344</v>
      </c>
      <c r="EB11" s="109">
        <v>132.92</v>
      </c>
      <c r="EC11" s="14" t="s">
        <v>351</v>
      </c>
      <c r="ED11" s="15" t="s">
        <v>352</v>
      </c>
      <c r="EE11" s="59">
        <v>4288.8</v>
      </c>
      <c r="EF11" s="14" t="s">
        <v>359</v>
      </c>
      <c r="EG11" s="15" t="s">
        <v>360</v>
      </c>
      <c r="EH11" s="109">
        <v>4538.14</v>
      </c>
      <c r="EI11" s="14" t="s">
        <v>368</v>
      </c>
      <c r="EJ11" s="15" t="s">
        <v>369</v>
      </c>
      <c r="EK11" s="109">
        <v>458.84</v>
      </c>
      <c r="EL11" s="14" t="s">
        <v>383</v>
      </c>
      <c r="EM11" s="15" t="s">
        <v>384</v>
      </c>
      <c r="EN11" s="109">
        <v>1150.02</v>
      </c>
      <c r="EO11" s="15"/>
      <c r="EP11" s="15"/>
    </row>
    <row r="12" spans="1:146" ht="24.75" customHeight="1">
      <c r="A12" s="14"/>
      <c r="B12" s="14" t="s">
        <v>17</v>
      </c>
      <c r="C12" s="21">
        <v>62.22</v>
      </c>
      <c r="D12" s="14" t="s">
        <v>17</v>
      </c>
      <c r="E12" s="21">
        <v>62.22</v>
      </c>
      <c r="F12" s="14" t="s">
        <v>17</v>
      </c>
      <c r="G12" s="21">
        <v>62.22</v>
      </c>
      <c r="H12" s="14" t="s">
        <v>17</v>
      </c>
      <c r="I12" s="21">
        <v>62.22</v>
      </c>
      <c r="J12" s="14" t="s">
        <v>17</v>
      </c>
      <c r="K12" s="21">
        <v>62.22</v>
      </c>
      <c r="L12" s="14" t="s">
        <v>17</v>
      </c>
      <c r="M12" s="21">
        <v>62.22</v>
      </c>
      <c r="N12" s="14" t="s">
        <v>17</v>
      </c>
      <c r="O12" s="21">
        <v>62.22</v>
      </c>
      <c r="P12" s="14" t="s">
        <v>17</v>
      </c>
      <c r="Q12" s="21">
        <v>62.22</v>
      </c>
      <c r="R12" s="14" t="s">
        <v>17</v>
      </c>
      <c r="S12" s="16">
        <f t="shared" si="0"/>
        <v>497.7600000000001</v>
      </c>
      <c r="T12" s="14" t="s">
        <v>16</v>
      </c>
      <c r="U12" s="15" t="s">
        <v>95</v>
      </c>
      <c r="V12" s="21">
        <v>62.22</v>
      </c>
      <c r="W12" s="11" t="s">
        <v>4</v>
      </c>
      <c r="X12" s="15"/>
      <c r="Y12" s="15">
        <v>3297.5</v>
      </c>
      <c r="Z12" s="58" t="s">
        <v>69</v>
      </c>
      <c r="AA12" s="59" t="s">
        <v>71</v>
      </c>
      <c r="AB12" s="61">
        <v>1227.29</v>
      </c>
      <c r="AC12" s="11" t="s">
        <v>4</v>
      </c>
      <c r="AD12" s="15"/>
      <c r="AE12" s="15">
        <v>3297.5</v>
      </c>
      <c r="AF12" s="15"/>
      <c r="AG12" s="14" t="s">
        <v>92</v>
      </c>
      <c r="AH12" s="15" t="s">
        <v>93</v>
      </c>
      <c r="AI12" s="15">
        <v>964.19</v>
      </c>
      <c r="AJ12" s="62" t="s">
        <v>5</v>
      </c>
      <c r="AK12" s="64"/>
      <c r="AL12" s="65">
        <v>92.74</v>
      </c>
      <c r="AM12" s="14" t="s">
        <v>122</v>
      </c>
      <c r="AN12" s="15" t="s">
        <v>123</v>
      </c>
      <c r="AO12" s="15">
        <v>964.19</v>
      </c>
      <c r="AP12" s="58" t="s">
        <v>126</v>
      </c>
      <c r="AQ12" s="59" t="s">
        <v>130</v>
      </c>
      <c r="AR12" s="60">
        <v>2407.27</v>
      </c>
      <c r="AS12" s="14" t="s">
        <v>122</v>
      </c>
      <c r="AT12" s="15" t="s">
        <v>124</v>
      </c>
      <c r="AU12" s="15">
        <v>964.19</v>
      </c>
      <c r="AV12" s="17" t="s">
        <v>121</v>
      </c>
      <c r="AW12" s="17" t="s">
        <v>134</v>
      </c>
      <c r="AX12" s="17">
        <v>114.88</v>
      </c>
      <c r="AY12" s="14" t="s">
        <v>96</v>
      </c>
      <c r="AZ12" s="15"/>
      <c r="BA12" s="15">
        <v>3546.37</v>
      </c>
      <c r="BB12" s="17" t="s">
        <v>141</v>
      </c>
      <c r="BC12" s="17" t="s">
        <v>142</v>
      </c>
      <c r="BD12" s="15">
        <v>193.94</v>
      </c>
      <c r="BE12" s="17"/>
      <c r="BF12" s="17"/>
      <c r="BG12" s="15"/>
      <c r="BH12" s="17" t="s">
        <v>168</v>
      </c>
      <c r="BI12" s="17" t="s">
        <v>169</v>
      </c>
      <c r="BJ12" s="15">
        <v>2186.8</v>
      </c>
      <c r="BK12" s="17" t="s">
        <v>181</v>
      </c>
      <c r="BL12" s="17" t="s">
        <v>180</v>
      </c>
      <c r="BM12" s="15">
        <v>207.46</v>
      </c>
      <c r="BN12" s="17"/>
      <c r="BO12" s="17"/>
      <c r="BP12" s="15"/>
      <c r="BS12" s="11" t="s">
        <v>200</v>
      </c>
      <c r="BT12" s="15" t="s">
        <v>201</v>
      </c>
      <c r="BU12" s="20">
        <v>92.74</v>
      </c>
      <c r="BV12" s="11" t="s">
        <v>200</v>
      </c>
      <c r="BW12" s="15"/>
      <c r="BX12" s="20">
        <v>92.74</v>
      </c>
      <c r="BY12" s="11" t="s">
        <v>200</v>
      </c>
      <c r="BZ12" s="15"/>
      <c r="CA12" s="20">
        <v>92.74</v>
      </c>
      <c r="CB12" s="11" t="s">
        <v>200</v>
      </c>
      <c r="CC12" s="15"/>
      <c r="CD12" s="20">
        <v>92.74</v>
      </c>
      <c r="CE12" s="11" t="s">
        <v>200</v>
      </c>
      <c r="CF12" s="15"/>
      <c r="CG12" s="20">
        <v>92.74</v>
      </c>
      <c r="CH12" s="11" t="s">
        <v>200</v>
      </c>
      <c r="CI12" s="15"/>
      <c r="CJ12" s="20">
        <v>92.74</v>
      </c>
      <c r="CK12" s="11" t="s">
        <v>200</v>
      </c>
      <c r="CL12" s="15"/>
      <c r="CM12" s="20">
        <v>92.74</v>
      </c>
      <c r="CN12" s="11" t="s">
        <v>200</v>
      </c>
      <c r="CO12" s="15"/>
      <c r="CP12" s="20">
        <v>92.74</v>
      </c>
      <c r="CQ12" s="11" t="s">
        <v>200</v>
      </c>
      <c r="CR12" s="15"/>
      <c r="CS12" s="20">
        <v>92.74</v>
      </c>
      <c r="CT12" s="11" t="s">
        <v>200</v>
      </c>
      <c r="CU12" s="15"/>
      <c r="CV12" s="20">
        <v>92.74</v>
      </c>
      <c r="CW12" s="11" t="s">
        <v>200</v>
      </c>
      <c r="CX12" s="15"/>
      <c r="CY12" s="20">
        <v>92.74</v>
      </c>
      <c r="CZ12" s="11" t="s">
        <v>200</v>
      </c>
      <c r="DA12" s="15"/>
      <c r="DB12" s="20">
        <v>92.74</v>
      </c>
      <c r="DE12" s="14" t="s">
        <v>200</v>
      </c>
      <c r="DF12" s="15"/>
      <c r="DG12" s="59">
        <v>62.23</v>
      </c>
      <c r="DH12" s="17" t="s">
        <v>202</v>
      </c>
      <c r="DI12" s="17"/>
      <c r="DJ12" s="59">
        <v>41.49</v>
      </c>
      <c r="DK12" s="14" t="s">
        <v>301</v>
      </c>
      <c r="DL12" s="15" t="s">
        <v>300</v>
      </c>
      <c r="DM12" s="63">
        <v>8259.12</v>
      </c>
      <c r="DN12" s="14"/>
      <c r="DO12" s="15"/>
      <c r="DP12" s="20"/>
      <c r="DQ12" s="17" t="s">
        <v>273</v>
      </c>
      <c r="DR12" s="15" t="s">
        <v>317</v>
      </c>
      <c r="DS12" s="59">
        <v>75.41</v>
      </c>
      <c r="DT12" s="17"/>
      <c r="DU12" s="15"/>
      <c r="DV12" s="15"/>
      <c r="DW12" s="17"/>
      <c r="DX12" s="15"/>
      <c r="DY12" s="15"/>
      <c r="DZ12" s="17"/>
      <c r="EA12" s="15"/>
      <c r="EB12" s="15"/>
      <c r="EC12" s="17" t="s">
        <v>353</v>
      </c>
      <c r="ED12" s="15" t="s">
        <v>354</v>
      </c>
      <c r="EE12" s="109">
        <v>333.96</v>
      </c>
      <c r="EF12" s="17" t="s">
        <v>361</v>
      </c>
      <c r="EG12" s="15">
        <v>41208</v>
      </c>
      <c r="EH12" s="109">
        <v>4592.36</v>
      </c>
      <c r="EI12" s="17" t="s">
        <v>370</v>
      </c>
      <c r="EJ12" s="15" t="s">
        <v>371</v>
      </c>
      <c r="EK12" s="59">
        <v>301.64</v>
      </c>
      <c r="EL12" s="17" t="s">
        <v>385</v>
      </c>
      <c r="EM12" s="15" t="s">
        <v>384</v>
      </c>
      <c r="EN12" s="59">
        <v>1298.54</v>
      </c>
      <c r="EO12" s="15"/>
      <c r="EP12" s="15"/>
    </row>
    <row r="13" spans="1:146" ht="34.5" customHeight="1">
      <c r="A13" s="14"/>
      <c r="B13" s="14" t="s">
        <v>17</v>
      </c>
      <c r="C13" s="15">
        <v>20.74</v>
      </c>
      <c r="D13" s="14" t="s">
        <v>17</v>
      </c>
      <c r="E13" s="15">
        <v>20.74</v>
      </c>
      <c r="F13" s="14" t="s">
        <v>17</v>
      </c>
      <c r="G13" s="15">
        <v>20.74</v>
      </c>
      <c r="H13" s="14" t="s">
        <v>17</v>
      </c>
      <c r="I13" s="15">
        <v>20.74</v>
      </c>
      <c r="J13" s="14" t="s">
        <v>17</v>
      </c>
      <c r="K13" s="15">
        <v>20.74</v>
      </c>
      <c r="L13" s="14" t="s">
        <v>17</v>
      </c>
      <c r="M13" s="15">
        <v>20.74</v>
      </c>
      <c r="N13" s="14" t="s">
        <v>17</v>
      </c>
      <c r="O13" s="15">
        <v>20.74</v>
      </c>
      <c r="P13" s="14" t="s">
        <v>17</v>
      </c>
      <c r="Q13" s="15">
        <v>20.74</v>
      </c>
      <c r="R13" s="14" t="s">
        <v>17</v>
      </c>
      <c r="S13" s="16">
        <f t="shared" si="0"/>
        <v>165.92</v>
      </c>
      <c r="T13" s="14" t="s">
        <v>9</v>
      </c>
      <c r="U13" s="15" t="s">
        <v>95</v>
      </c>
      <c r="V13" s="21">
        <v>20.74</v>
      </c>
      <c r="W13" s="11" t="s">
        <v>6</v>
      </c>
      <c r="X13" s="15"/>
      <c r="Y13" s="15">
        <v>1389.51</v>
      </c>
      <c r="Z13" s="11" t="s">
        <v>4</v>
      </c>
      <c r="AA13" s="15"/>
      <c r="AB13" s="15">
        <v>3297.5</v>
      </c>
      <c r="AC13" s="11" t="s">
        <v>6</v>
      </c>
      <c r="AD13" s="15"/>
      <c r="AE13" s="15">
        <v>1389.51</v>
      </c>
      <c r="AF13" s="15"/>
      <c r="AG13" s="11" t="s">
        <v>4</v>
      </c>
      <c r="AH13" s="15"/>
      <c r="AI13" s="21">
        <v>3338.98</v>
      </c>
      <c r="AJ13" s="14" t="s">
        <v>122</v>
      </c>
      <c r="AK13" s="21"/>
      <c r="AL13" s="21">
        <v>964.19</v>
      </c>
      <c r="AM13" s="11" t="s">
        <v>4</v>
      </c>
      <c r="AN13" s="15"/>
      <c r="AO13" s="21">
        <v>3338.98</v>
      </c>
      <c r="AP13" s="17" t="s">
        <v>119</v>
      </c>
      <c r="AQ13" s="15" t="s">
        <v>127</v>
      </c>
      <c r="AR13" s="21">
        <v>92.74</v>
      </c>
      <c r="AS13" s="17" t="s">
        <v>119</v>
      </c>
      <c r="AT13" s="17" t="s">
        <v>125</v>
      </c>
      <c r="AU13" s="17">
        <v>92.74</v>
      </c>
      <c r="AV13" s="11" t="s">
        <v>4</v>
      </c>
      <c r="AW13" s="15"/>
      <c r="AX13" s="21">
        <v>3338.98</v>
      </c>
      <c r="AY13" s="14" t="s">
        <v>206</v>
      </c>
      <c r="AZ13" s="15"/>
      <c r="BA13" s="15">
        <v>20.74</v>
      </c>
      <c r="BB13" s="17" t="s">
        <v>119</v>
      </c>
      <c r="BC13" s="15" t="s">
        <v>148</v>
      </c>
      <c r="BD13" s="15">
        <v>92.74</v>
      </c>
      <c r="BE13" s="17" t="s">
        <v>119</v>
      </c>
      <c r="BF13" s="17" t="s">
        <v>159</v>
      </c>
      <c r="BG13" s="15">
        <v>92.74</v>
      </c>
      <c r="BH13" s="17" t="s">
        <v>119</v>
      </c>
      <c r="BI13" s="15"/>
      <c r="BJ13" s="15">
        <v>92.74</v>
      </c>
      <c r="BK13" s="17" t="s">
        <v>119</v>
      </c>
      <c r="BL13" s="15"/>
      <c r="BM13" s="15">
        <v>92.74</v>
      </c>
      <c r="BN13" s="17" t="s">
        <v>119</v>
      </c>
      <c r="BO13" s="15"/>
      <c r="BP13" s="15">
        <v>92.74</v>
      </c>
      <c r="BS13" s="14" t="s">
        <v>172</v>
      </c>
      <c r="BT13" s="15" t="s">
        <v>193</v>
      </c>
      <c r="BU13" s="15">
        <v>44.35</v>
      </c>
      <c r="BV13" s="14" t="s">
        <v>254</v>
      </c>
      <c r="BW13" s="15"/>
      <c r="BX13" s="15">
        <v>3339.78</v>
      </c>
      <c r="BY13" s="14" t="s">
        <v>213</v>
      </c>
      <c r="BZ13" s="15" t="s">
        <v>214</v>
      </c>
      <c r="CA13" s="15">
        <v>302.84</v>
      </c>
      <c r="CB13" s="17" t="s">
        <v>150</v>
      </c>
      <c r="CC13" s="19"/>
      <c r="CD13" s="18">
        <v>62.23</v>
      </c>
      <c r="CE13" s="17" t="s">
        <v>150</v>
      </c>
      <c r="CF13" s="19"/>
      <c r="CG13" s="18">
        <v>62.23</v>
      </c>
      <c r="CH13" s="17" t="s">
        <v>150</v>
      </c>
      <c r="CI13" s="19"/>
      <c r="CJ13" s="18">
        <v>62.23</v>
      </c>
      <c r="CK13" s="17" t="s">
        <v>150</v>
      </c>
      <c r="CL13" s="19"/>
      <c r="CM13" s="18">
        <v>62.23</v>
      </c>
      <c r="CN13" s="17" t="s">
        <v>150</v>
      </c>
      <c r="CO13" s="19"/>
      <c r="CP13" s="18">
        <v>62.23</v>
      </c>
      <c r="CQ13" s="17" t="s">
        <v>150</v>
      </c>
      <c r="CR13" s="19"/>
      <c r="CS13" s="18">
        <v>62.23</v>
      </c>
      <c r="CT13" s="17" t="s">
        <v>150</v>
      </c>
      <c r="CU13" s="19"/>
      <c r="CV13" s="18">
        <v>62.23</v>
      </c>
      <c r="CW13" s="17" t="s">
        <v>150</v>
      </c>
      <c r="CX13" s="19"/>
      <c r="CY13" s="18">
        <v>62.23</v>
      </c>
      <c r="CZ13" s="17" t="s">
        <v>150</v>
      </c>
      <c r="DA13" s="19"/>
      <c r="DB13" s="18">
        <v>62.23</v>
      </c>
      <c r="DE13" s="17" t="s">
        <v>202</v>
      </c>
      <c r="DF13" s="17"/>
      <c r="DG13" s="59">
        <v>41.49</v>
      </c>
      <c r="DH13" s="17"/>
      <c r="DI13" s="19"/>
      <c r="DJ13" s="18"/>
      <c r="DK13" s="17" t="s">
        <v>302</v>
      </c>
      <c r="DL13" s="19" t="s">
        <v>300</v>
      </c>
      <c r="DM13" s="65">
        <v>1313.1</v>
      </c>
      <c r="DN13" s="17"/>
      <c r="DO13" s="19"/>
      <c r="DP13" s="18"/>
      <c r="DQ13" s="17" t="s">
        <v>318</v>
      </c>
      <c r="DR13" s="19" t="s">
        <v>313</v>
      </c>
      <c r="DS13" s="65">
        <v>19919.27</v>
      </c>
      <c r="DT13" s="17"/>
      <c r="DU13" s="19"/>
      <c r="DV13" s="18"/>
      <c r="DW13" s="17"/>
      <c r="DX13" s="19"/>
      <c r="DY13" s="18"/>
      <c r="DZ13" s="17"/>
      <c r="EA13" s="19"/>
      <c r="EB13" s="18"/>
      <c r="EC13" s="17"/>
      <c r="ED13" s="19"/>
      <c r="EE13" s="18"/>
      <c r="EF13" s="17" t="s">
        <v>362</v>
      </c>
      <c r="EG13" s="19" t="s">
        <v>363</v>
      </c>
      <c r="EH13" s="110">
        <v>15708.27</v>
      </c>
      <c r="EI13" s="17" t="s">
        <v>370</v>
      </c>
      <c r="EJ13" s="19" t="s">
        <v>371</v>
      </c>
      <c r="EK13" s="65">
        <v>2036.07</v>
      </c>
      <c r="EL13" s="17" t="s">
        <v>386</v>
      </c>
      <c r="EM13" s="19" t="s">
        <v>387</v>
      </c>
      <c r="EN13" s="110">
        <v>264.27</v>
      </c>
      <c r="EO13" s="18"/>
      <c r="EP13" s="18"/>
    </row>
    <row r="14" spans="1:146" s="1" customFormat="1" ht="17.25" customHeight="1">
      <c r="A14" s="11"/>
      <c r="B14" s="14" t="s">
        <v>17</v>
      </c>
      <c r="C14" s="15">
        <f>SUM(C15:C25)</f>
        <v>1949.4800000000002</v>
      </c>
      <c r="D14" s="14" t="s">
        <v>17</v>
      </c>
      <c r="E14" s="15">
        <f>SUM(E15:E25)</f>
        <v>1949.4800000000002</v>
      </c>
      <c r="F14" s="14" t="s">
        <v>17</v>
      </c>
      <c r="G14" s="15">
        <f>SUM(G15:G25)</f>
        <v>1949.4800000000002</v>
      </c>
      <c r="H14" s="14" t="s">
        <v>17</v>
      </c>
      <c r="I14" s="15">
        <f>SUM(I15:I25)</f>
        <v>1949.4800000000002</v>
      </c>
      <c r="J14" s="14" t="s">
        <v>17</v>
      </c>
      <c r="K14" s="15">
        <f>SUM(K15:K25)</f>
        <v>1949.4800000000002</v>
      </c>
      <c r="L14" s="14" t="s">
        <v>17</v>
      </c>
      <c r="M14" s="15">
        <f>SUM(M15:M25)</f>
        <v>1949.4800000000002</v>
      </c>
      <c r="N14" s="14" t="s">
        <v>17</v>
      </c>
      <c r="O14" s="15">
        <f>SUM(O15:O25)</f>
        <v>1949.4800000000002</v>
      </c>
      <c r="P14" s="14" t="s">
        <v>17</v>
      </c>
      <c r="Q14" s="15">
        <f>SUM(Q15:Q25)</f>
        <v>1949.4800000000002</v>
      </c>
      <c r="R14" s="14" t="s">
        <v>17</v>
      </c>
      <c r="S14" s="16">
        <f t="shared" si="0"/>
        <v>15595.84</v>
      </c>
      <c r="T14" s="14" t="s">
        <v>29</v>
      </c>
      <c r="U14" s="15" t="s">
        <v>95</v>
      </c>
      <c r="V14" s="15">
        <v>331.82</v>
      </c>
      <c r="W14" s="17" t="s">
        <v>5</v>
      </c>
      <c r="X14" s="19"/>
      <c r="Y14" s="18">
        <v>92.74</v>
      </c>
      <c r="Z14" s="11" t="s">
        <v>6</v>
      </c>
      <c r="AA14" s="15"/>
      <c r="AB14" s="15">
        <v>1389.51</v>
      </c>
      <c r="AC14" s="14"/>
      <c r="AD14" s="15"/>
      <c r="AE14" s="15"/>
      <c r="AF14" s="15"/>
      <c r="AG14" s="14" t="s">
        <v>96</v>
      </c>
      <c r="AH14" s="15"/>
      <c r="AI14" s="15">
        <v>3546.37</v>
      </c>
      <c r="AJ14" s="14" t="s">
        <v>131</v>
      </c>
      <c r="AK14" s="15"/>
      <c r="AL14" s="15">
        <v>3135.41</v>
      </c>
      <c r="AM14" s="14" t="s">
        <v>96</v>
      </c>
      <c r="AN14" s="15"/>
      <c r="AO14" s="15">
        <v>3546.37</v>
      </c>
      <c r="AP14" s="14" t="s">
        <v>121</v>
      </c>
      <c r="AQ14" s="15" t="s">
        <v>127</v>
      </c>
      <c r="AR14" s="15">
        <v>114.88</v>
      </c>
      <c r="AS14" s="17" t="s">
        <v>121</v>
      </c>
      <c r="AT14" s="17" t="s">
        <v>125</v>
      </c>
      <c r="AU14" s="17">
        <v>114.88</v>
      </c>
      <c r="AV14" s="14" t="s">
        <v>96</v>
      </c>
      <c r="AW14" s="15"/>
      <c r="AX14" s="15">
        <v>3546.37</v>
      </c>
      <c r="AY14" s="14" t="s">
        <v>207</v>
      </c>
      <c r="AZ14" s="15"/>
      <c r="BA14" s="22">
        <v>20.74</v>
      </c>
      <c r="BB14" s="14" t="s">
        <v>122</v>
      </c>
      <c r="BC14" s="15" t="s">
        <v>149</v>
      </c>
      <c r="BD14" s="15">
        <v>964.19</v>
      </c>
      <c r="BE14" s="14" t="s">
        <v>122</v>
      </c>
      <c r="BF14" s="15" t="s">
        <v>160</v>
      </c>
      <c r="BG14" s="15">
        <v>964.19</v>
      </c>
      <c r="BH14" s="14" t="s">
        <v>122</v>
      </c>
      <c r="BI14" s="15"/>
      <c r="BJ14" s="15">
        <v>964.19</v>
      </c>
      <c r="BK14" s="14" t="s">
        <v>122</v>
      </c>
      <c r="BL14" s="15"/>
      <c r="BM14" s="15">
        <v>964.19</v>
      </c>
      <c r="BN14" s="14" t="s">
        <v>122</v>
      </c>
      <c r="BO14" s="15"/>
      <c r="BP14" s="15">
        <v>964.19</v>
      </c>
      <c r="BQ14" s="9"/>
      <c r="BR14" s="9"/>
      <c r="BS14" s="14" t="s">
        <v>194</v>
      </c>
      <c r="BT14" s="15" t="s">
        <v>195</v>
      </c>
      <c r="BU14" s="15">
        <v>302.84</v>
      </c>
      <c r="BV14" s="14" t="s">
        <v>255</v>
      </c>
      <c r="BW14" s="15"/>
      <c r="BX14" s="15">
        <v>1037.2</v>
      </c>
      <c r="BY14" s="14" t="s">
        <v>215</v>
      </c>
      <c r="BZ14" s="15" t="s">
        <v>212</v>
      </c>
      <c r="CA14" s="15">
        <v>153.93</v>
      </c>
      <c r="CB14" s="14" t="s">
        <v>227</v>
      </c>
      <c r="CC14" s="15" t="s">
        <v>228</v>
      </c>
      <c r="CD14" s="15">
        <v>9344.38</v>
      </c>
      <c r="CE14" s="14" t="s">
        <v>196</v>
      </c>
      <c r="CF14" s="15" t="s">
        <v>233</v>
      </c>
      <c r="CG14" s="15">
        <v>387.88</v>
      </c>
      <c r="CH14" s="17" t="s">
        <v>172</v>
      </c>
      <c r="CI14" s="17" t="s">
        <v>239</v>
      </c>
      <c r="CJ14" s="15">
        <v>44.35</v>
      </c>
      <c r="CK14" s="17" t="s">
        <v>259</v>
      </c>
      <c r="CL14" s="17" t="s">
        <v>260</v>
      </c>
      <c r="CM14" s="15">
        <v>532.33</v>
      </c>
      <c r="CN14" s="17"/>
      <c r="CO14" s="17"/>
      <c r="CP14" s="15"/>
      <c r="CQ14" s="14" t="s">
        <v>266</v>
      </c>
      <c r="CR14" s="15" t="s">
        <v>267</v>
      </c>
      <c r="CS14" s="15">
        <v>387.88</v>
      </c>
      <c r="CT14" s="14"/>
      <c r="CU14" s="15"/>
      <c r="CV14" s="15"/>
      <c r="CW14" s="14" t="s">
        <v>217</v>
      </c>
      <c r="CX14" s="15" t="s">
        <v>276</v>
      </c>
      <c r="CY14" s="15">
        <v>408.15</v>
      </c>
      <c r="CZ14" s="14" t="s">
        <v>286</v>
      </c>
      <c r="DA14" s="15" t="s">
        <v>287</v>
      </c>
      <c r="DB14" s="15">
        <v>1343.34</v>
      </c>
      <c r="DC14" s="9"/>
      <c r="DD14" s="9"/>
      <c r="DE14" s="17" t="s">
        <v>273</v>
      </c>
      <c r="DF14" s="15" t="s">
        <v>296</v>
      </c>
      <c r="DG14" s="59">
        <v>75.41</v>
      </c>
      <c r="DH14" s="17"/>
      <c r="DI14" s="15"/>
      <c r="DJ14" s="15"/>
      <c r="DK14" s="17" t="s">
        <v>303</v>
      </c>
      <c r="DL14" s="15" t="s">
        <v>300</v>
      </c>
      <c r="DM14" s="59">
        <v>458.44</v>
      </c>
      <c r="DN14" s="17"/>
      <c r="DO14" s="15"/>
      <c r="DP14" s="15"/>
      <c r="DQ14" s="17" t="s">
        <v>319</v>
      </c>
      <c r="DR14" s="15" t="s">
        <v>320</v>
      </c>
      <c r="DS14" s="59">
        <v>518.88</v>
      </c>
      <c r="DT14" s="17"/>
      <c r="DU14" s="15"/>
      <c r="DV14" s="15"/>
      <c r="DW14" s="17"/>
      <c r="DX14" s="15"/>
      <c r="DY14" s="15"/>
      <c r="DZ14" s="17"/>
      <c r="EA14" s="15"/>
      <c r="EB14" s="15"/>
      <c r="EC14" s="17"/>
      <c r="ED14" s="15"/>
      <c r="EE14" s="15"/>
      <c r="EF14" s="17"/>
      <c r="EG14" s="15"/>
      <c r="EH14" s="15"/>
      <c r="EI14" s="17" t="s">
        <v>372</v>
      </c>
      <c r="EJ14" s="15" t="s">
        <v>371</v>
      </c>
      <c r="EK14" s="59">
        <v>1055.73</v>
      </c>
      <c r="EL14" s="17" t="s">
        <v>388</v>
      </c>
      <c r="EM14" s="15" t="s">
        <v>389</v>
      </c>
      <c r="EN14" s="59">
        <v>161</v>
      </c>
      <c r="EO14" s="15"/>
      <c r="EP14" s="15"/>
    </row>
    <row r="15" spans="1:146" ht="54" customHeight="1">
      <c r="A15" s="14"/>
      <c r="B15" s="14" t="s">
        <v>17</v>
      </c>
      <c r="C15" s="15">
        <v>331.82</v>
      </c>
      <c r="D15" s="14" t="s">
        <v>17</v>
      </c>
      <c r="E15" s="15">
        <v>331.82</v>
      </c>
      <c r="F15" s="14" t="s">
        <v>17</v>
      </c>
      <c r="G15" s="15">
        <v>331.82</v>
      </c>
      <c r="H15" s="14" t="s">
        <v>17</v>
      </c>
      <c r="I15" s="15">
        <v>331.82</v>
      </c>
      <c r="J15" s="14" t="s">
        <v>17</v>
      </c>
      <c r="K15" s="15">
        <v>331.82</v>
      </c>
      <c r="L15" s="14" t="s">
        <v>17</v>
      </c>
      <c r="M15" s="15">
        <v>331.82</v>
      </c>
      <c r="N15" s="14" t="s">
        <v>17</v>
      </c>
      <c r="O15" s="15">
        <v>331.82</v>
      </c>
      <c r="P15" s="14" t="s">
        <v>17</v>
      </c>
      <c r="Q15" s="15">
        <v>331.82</v>
      </c>
      <c r="R15" s="14" t="s">
        <v>17</v>
      </c>
      <c r="S15" s="16">
        <f t="shared" si="0"/>
        <v>2654.56</v>
      </c>
      <c r="T15" s="14" t="s">
        <v>30</v>
      </c>
      <c r="U15" s="15" t="s">
        <v>95</v>
      </c>
      <c r="V15" s="15">
        <v>20.74</v>
      </c>
      <c r="W15" s="23"/>
      <c r="X15" s="15"/>
      <c r="Y15" s="15"/>
      <c r="Z15" s="17" t="s">
        <v>5</v>
      </c>
      <c r="AA15" s="19"/>
      <c r="AB15" s="18">
        <v>92.74</v>
      </c>
      <c r="AC15" s="23"/>
      <c r="AD15" s="15"/>
      <c r="AE15" s="15"/>
      <c r="AF15" s="15"/>
      <c r="AG15" s="17" t="s">
        <v>5</v>
      </c>
      <c r="AH15" s="19"/>
      <c r="AI15" s="18">
        <v>92.74</v>
      </c>
      <c r="AJ15" s="14" t="s">
        <v>206</v>
      </c>
      <c r="AK15" s="15"/>
      <c r="AL15" s="15">
        <v>20.74</v>
      </c>
      <c r="AM15" s="14" t="s">
        <v>206</v>
      </c>
      <c r="AN15" s="15"/>
      <c r="AO15" s="15">
        <v>20.74</v>
      </c>
      <c r="AP15" s="11" t="s">
        <v>4</v>
      </c>
      <c r="AQ15" s="15"/>
      <c r="AR15" s="21">
        <v>3338.98</v>
      </c>
      <c r="AS15" s="11" t="s">
        <v>4</v>
      </c>
      <c r="AT15" s="15"/>
      <c r="AU15" s="21">
        <v>3338.98</v>
      </c>
      <c r="AV15" s="14" t="s">
        <v>131</v>
      </c>
      <c r="AW15" s="15"/>
      <c r="AX15" s="15">
        <v>806.98</v>
      </c>
      <c r="AY15" s="14" t="s">
        <v>150</v>
      </c>
      <c r="AZ15" s="15"/>
      <c r="BA15" s="15">
        <v>62.24</v>
      </c>
      <c r="BB15" s="14" t="s">
        <v>143</v>
      </c>
      <c r="BC15" s="15" t="s">
        <v>142</v>
      </c>
      <c r="BD15" s="15">
        <v>96.97</v>
      </c>
      <c r="BE15" s="24" t="s">
        <v>208</v>
      </c>
      <c r="BF15" s="15"/>
      <c r="BG15" s="15">
        <v>352.65</v>
      </c>
      <c r="BH15" s="14" t="s">
        <v>170</v>
      </c>
      <c r="BI15" s="15" t="s">
        <v>171</v>
      </c>
      <c r="BJ15" s="15">
        <v>2144.16</v>
      </c>
      <c r="BK15" s="14" t="s">
        <v>172</v>
      </c>
      <c r="BL15" s="15" t="s">
        <v>175</v>
      </c>
      <c r="BM15" s="15">
        <v>44.35</v>
      </c>
      <c r="BN15" s="24" t="s">
        <v>208</v>
      </c>
      <c r="BO15" s="15"/>
      <c r="BP15" s="15">
        <v>352.65</v>
      </c>
      <c r="BS15" s="17" t="s">
        <v>196</v>
      </c>
      <c r="BT15" s="15" t="s">
        <v>195</v>
      </c>
      <c r="BU15" s="15">
        <v>259.88</v>
      </c>
      <c r="BV15" s="17"/>
      <c r="BW15" s="15"/>
      <c r="BX15" s="15"/>
      <c r="BY15" s="17" t="s">
        <v>168</v>
      </c>
      <c r="BZ15" s="15" t="s">
        <v>216</v>
      </c>
      <c r="CA15" s="15">
        <v>2186.8</v>
      </c>
      <c r="CB15" s="17" t="s">
        <v>229</v>
      </c>
      <c r="CC15" s="15" t="s">
        <v>228</v>
      </c>
      <c r="CD15" s="20">
        <v>310.07</v>
      </c>
      <c r="CE15" s="14" t="s">
        <v>254</v>
      </c>
      <c r="CF15" s="15"/>
      <c r="CG15" s="15">
        <v>3339.78</v>
      </c>
      <c r="CH15" s="14" t="s">
        <v>240</v>
      </c>
      <c r="CI15" s="15" t="s">
        <v>241</v>
      </c>
      <c r="CJ15" s="15">
        <v>804.33</v>
      </c>
      <c r="CK15" s="14"/>
      <c r="CL15" s="15"/>
      <c r="CM15" s="15"/>
      <c r="CN15" s="14"/>
      <c r="CO15" s="15"/>
      <c r="CP15" s="15"/>
      <c r="CQ15" s="14"/>
      <c r="CR15" s="15"/>
      <c r="CS15" s="15"/>
      <c r="CT15" s="14"/>
      <c r="CU15" s="15"/>
      <c r="CV15" s="15"/>
      <c r="CW15" s="14" t="s">
        <v>277</v>
      </c>
      <c r="CX15" s="15" t="s">
        <v>278</v>
      </c>
      <c r="CY15" s="15">
        <v>1381.25</v>
      </c>
      <c r="CZ15" s="14" t="s">
        <v>288</v>
      </c>
      <c r="DA15" s="15" t="s">
        <v>289</v>
      </c>
      <c r="DB15" s="15">
        <v>195.08</v>
      </c>
      <c r="DE15" s="14"/>
      <c r="DF15" s="15"/>
      <c r="DG15" s="15"/>
      <c r="DH15" s="14"/>
      <c r="DI15" s="15"/>
      <c r="DJ15" s="15"/>
      <c r="DK15" s="14" t="s">
        <v>304</v>
      </c>
      <c r="DL15" s="15" t="s">
        <v>300</v>
      </c>
      <c r="DM15" s="59">
        <v>1969.65</v>
      </c>
      <c r="DN15" s="14"/>
      <c r="DO15" s="15"/>
      <c r="DP15" s="15"/>
      <c r="DQ15" s="14" t="s">
        <v>321</v>
      </c>
      <c r="DR15" s="15" t="s">
        <v>322</v>
      </c>
      <c r="DS15" s="109">
        <v>189.49</v>
      </c>
      <c r="DT15" s="14"/>
      <c r="DU15" s="15"/>
      <c r="DV15" s="15"/>
      <c r="DW15" s="14"/>
      <c r="DX15" s="15"/>
      <c r="DY15" s="15"/>
      <c r="DZ15" s="14"/>
      <c r="EA15" s="15"/>
      <c r="EB15" s="15"/>
      <c r="EC15" s="14"/>
      <c r="ED15" s="15"/>
      <c r="EE15" s="15"/>
      <c r="EF15" s="14"/>
      <c r="EG15" s="15"/>
      <c r="EH15" s="15"/>
      <c r="EI15" s="14" t="s">
        <v>373</v>
      </c>
      <c r="EJ15" s="15" t="s">
        <v>374</v>
      </c>
      <c r="EK15" s="59">
        <v>75.41</v>
      </c>
      <c r="EL15" s="14" t="s">
        <v>390</v>
      </c>
      <c r="EM15" s="15" t="s">
        <v>391</v>
      </c>
      <c r="EN15" s="59">
        <v>1443.49</v>
      </c>
      <c r="EO15" s="15"/>
      <c r="EP15" s="15"/>
    </row>
    <row r="16" spans="1:146" ht="36.75" customHeight="1">
      <c r="A16" s="14"/>
      <c r="B16" s="14" t="s">
        <v>17</v>
      </c>
      <c r="C16" s="15">
        <v>20.74</v>
      </c>
      <c r="D16" s="14" t="s">
        <v>17</v>
      </c>
      <c r="E16" s="15">
        <v>20.74</v>
      </c>
      <c r="F16" s="14" t="s">
        <v>17</v>
      </c>
      <c r="G16" s="15">
        <v>20.74</v>
      </c>
      <c r="H16" s="14" t="s">
        <v>17</v>
      </c>
      <c r="I16" s="15">
        <v>20.74</v>
      </c>
      <c r="J16" s="14" t="s">
        <v>17</v>
      </c>
      <c r="K16" s="15">
        <v>20.74</v>
      </c>
      <c r="L16" s="14" t="s">
        <v>17</v>
      </c>
      <c r="M16" s="15">
        <v>20.74</v>
      </c>
      <c r="N16" s="14" t="s">
        <v>17</v>
      </c>
      <c r="O16" s="15">
        <v>20.74</v>
      </c>
      <c r="P16" s="14" t="s">
        <v>17</v>
      </c>
      <c r="Q16" s="15">
        <v>20.74</v>
      </c>
      <c r="R16" s="14" t="s">
        <v>17</v>
      </c>
      <c r="S16" s="16">
        <f t="shared" si="0"/>
        <v>165.92</v>
      </c>
      <c r="T16" s="14" t="s">
        <v>31</v>
      </c>
      <c r="U16" s="15" t="s">
        <v>95</v>
      </c>
      <c r="V16" s="15">
        <v>82.96</v>
      </c>
      <c r="W16" s="14"/>
      <c r="X16" s="15"/>
      <c r="Y16" s="15"/>
      <c r="Z16" s="14" t="s">
        <v>97</v>
      </c>
      <c r="AA16" s="21"/>
      <c r="AB16" s="21">
        <v>964.19</v>
      </c>
      <c r="AC16" s="14"/>
      <c r="AD16" s="15"/>
      <c r="AE16" s="15"/>
      <c r="AF16" s="15"/>
      <c r="AG16" s="14" t="s">
        <v>206</v>
      </c>
      <c r="AH16" s="15"/>
      <c r="AI16" s="15">
        <v>20.74</v>
      </c>
      <c r="AJ16" s="14" t="s">
        <v>207</v>
      </c>
      <c r="AK16" s="15"/>
      <c r="AL16" s="22">
        <v>20.74</v>
      </c>
      <c r="AM16" s="14" t="s">
        <v>207</v>
      </c>
      <c r="AN16" s="15"/>
      <c r="AO16" s="22">
        <v>20.74</v>
      </c>
      <c r="AP16" s="14" t="s">
        <v>122</v>
      </c>
      <c r="AQ16" s="15" t="s">
        <v>128</v>
      </c>
      <c r="AR16" s="15">
        <v>964.19</v>
      </c>
      <c r="AS16" s="14" t="s">
        <v>96</v>
      </c>
      <c r="AT16" s="15"/>
      <c r="AU16" s="15">
        <v>3546.37</v>
      </c>
      <c r="AV16" s="14" t="s">
        <v>206</v>
      </c>
      <c r="AW16" s="15"/>
      <c r="AX16" s="15">
        <v>20.74</v>
      </c>
      <c r="AY16" s="14"/>
      <c r="AZ16" s="15"/>
      <c r="BA16" s="15"/>
      <c r="BB16" s="17" t="s">
        <v>150</v>
      </c>
      <c r="BC16" s="19" t="s">
        <v>151</v>
      </c>
      <c r="BD16" s="15">
        <v>30.58</v>
      </c>
      <c r="BE16" s="17" t="s">
        <v>150</v>
      </c>
      <c r="BF16" s="19"/>
      <c r="BG16" s="15">
        <v>30.58</v>
      </c>
      <c r="BH16" s="17" t="s">
        <v>150</v>
      </c>
      <c r="BI16" s="19"/>
      <c r="BJ16" s="15">
        <v>30.58</v>
      </c>
      <c r="BK16" s="17" t="s">
        <v>150</v>
      </c>
      <c r="BL16" s="19"/>
      <c r="BM16" s="15">
        <v>30.58</v>
      </c>
      <c r="BN16" s="17" t="s">
        <v>150</v>
      </c>
      <c r="BO16" s="19"/>
      <c r="BP16" s="15">
        <v>30.58</v>
      </c>
      <c r="BS16" s="14" t="s">
        <v>172</v>
      </c>
      <c r="BT16" s="15" t="s">
        <v>197</v>
      </c>
      <c r="BU16" s="15">
        <v>44.35</v>
      </c>
      <c r="BV16" s="14"/>
      <c r="BW16" s="15"/>
      <c r="BX16" s="15"/>
      <c r="BY16" s="14" t="s">
        <v>217</v>
      </c>
      <c r="BZ16" s="15" t="s">
        <v>218</v>
      </c>
      <c r="CA16" s="15">
        <v>2448.9</v>
      </c>
      <c r="CB16" s="14" t="s">
        <v>231</v>
      </c>
      <c r="CC16" s="15" t="s">
        <v>232</v>
      </c>
      <c r="CD16" s="15">
        <v>399.09</v>
      </c>
      <c r="CE16" s="14" t="s">
        <v>255</v>
      </c>
      <c r="CF16" s="15"/>
      <c r="CG16" s="15">
        <v>1037.2</v>
      </c>
      <c r="CH16" s="14" t="s">
        <v>167</v>
      </c>
      <c r="CI16" s="15" t="s">
        <v>241</v>
      </c>
      <c r="CJ16" s="15">
        <v>1016.28</v>
      </c>
      <c r="CK16" s="14"/>
      <c r="CL16" s="15"/>
      <c r="CM16" s="15"/>
      <c r="CN16" s="14"/>
      <c r="CO16" s="15"/>
      <c r="CP16" s="15"/>
      <c r="CQ16" s="14"/>
      <c r="CR16" s="15"/>
      <c r="CS16" s="15"/>
      <c r="CT16" s="14"/>
      <c r="CU16" s="15"/>
      <c r="CV16" s="15"/>
      <c r="CW16" s="14" t="s">
        <v>279</v>
      </c>
      <c r="CX16" s="15" t="s">
        <v>280</v>
      </c>
      <c r="CY16" s="15">
        <v>387.88</v>
      </c>
      <c r="CZ16" s="14"/>
      <c r="DA16" s="15"/>
      <c r="DB16" s="15"/>
      <c r="DE16" s="14"/>
      <c r="DF16" s="15"/>
      <c r="DG16" s="15"/>
      <c r="DH16" s="14"/>
      <c r="DI16" s="15"/>
      <c r="DJ16" s="15"/>
      <c r="DK16" s="14" t="s">
        <v>305</v>
      </c>
      <c r="DL16" s="15" t="s">
        <v>300</v>
      </c>
      <c r="DM16" s="59">
        <v>917.68</v>
      </c>
      <c r="DN16" s="14"/>
      <c r="DO16" s="15"/>
      <c r="DP16" s="15"/>
      <c r="DQ16" s="17" t="s">
        <v>327</v>
      </c>
      <c r="DR16" s="15" t="s">
        <v>329</v>
      </c>
      <c r="DS16" s="61">
        <v>161</v>
      </c>
      <c r="DT16" s="17"/>
      <c r="DU16" s="15"/>
      <c r="DV16" s="22"/>
      <c r="DW16" s="17"/>
      <c r="DX16" s="15"/>
      <c r="DY16" s="22"/>
      <c r="DZ16" s="17"/>
      <c r="EA16" s="15"/>
      <c r="EB16" s="22"/>
      <c r="EC16" s="17"/>
      <c r="ED16" s="15"/>
      <c r="EE16" s="22"/>
      <c r="EF16" s="17"/>
      <c r="EG16" s="15"/>
      <c r="EH16" s="22"/>
      <c r="EI16" s="17" t="s">
        <v>375</v>
      </c>
      <c r="EJ16" s="15" t="s">
        <v>376</v>
      </c>
      <c r="EK16" s="111">
        <v>573.35</v>
      </c>
      <c r="EL16" s="17"/>
      <c r="EM16" s="15"/>
      <c r="EN16" s="22"/>
      <c r="EO16" s="22"/>
      <c r="EP16" s="22"/>
    </row>
    <row r="17" spans="1:146" ht="37.5" customHeight="1">
      <c r="A17" s="14"/>
      <c r="B17" s="14" t="s">
        <v>17</v>
      </c>
      <c r="C17" s="15">
        <v>82.96</v>
      </c>
      <c r="D17" s="14" t="s">
        <v>17</v>
      </c>
      <c r="E17" s="15">
        <v>82.96</v>
      </c>
      <c r="F17" s="14" t="s">
        <v>17</v>
      </c>
      <c r="G17" s="15">
        <v>82.96</v>
      </c>
      <c r="H17" s="14" t="s">
        <v>17</v>
      </c>
      <c r="I17" s="15">
        <v>82.96</v>
      </c>
      <c r="J17" s="14" t="s">
        <v>17</v>
      </c>
      <c r="K17" s="15">
        <v>82.96</v>
      </c>
      <c r="L17" s="14" t="s">
        <v>17</v>
      </c>
      <c r="M17" s="15">
        <v>82.96</v>
      </c>
      <c r="N17" s="14" t="s">
        <v>17</v>
      </c>
      <c r="O17" s="15">
        <v>82.96</v>
      </c>
      <c r="P17" s="14" t="s">
        <v>17</v>
      </c>
      <c r="Q17" s="15">
        <v>82.96</v>
      </c>
      <c r="R17" s="14" t="s">
        <v>17</v>
      </c>
      <c r="S17" s="16">
        <f t="shared" si="0"/>
        <v>663.68</v>
      </c>
      <c r="T17" s="14" t="s">
        <v>32</v>
      </c>
      <c r="U17" s="15" t="s">
        <v>95</v>
      </c>
      <c r="V17" s="15">
        <v>269.61</v>
      </c>
      <c r="W17" s="14"/>
      <c r="X17" s="15"/>
      <c r="Y17" s="15"/>
      <c r="Z17" s="14"/>
      <c r="AA17" s="15"/>
      <c r="AB17" s="15"/>
      <c r="AC17" s="14"/>
      <c r="AD17" s="15"/>
      <c r="AE17" s="15"/>
      <c r="AF17" s="15"/>
      <c r="AG17" s="14" t="s">
        <v>207</v>
      </c>
      <c r="AH17" s="15"/>
      <c r="AI17" s="22">
        <v>20.74</v>
      </c>
      <c r="AJ17" s="14" t="s">
        <v>150</v>
      </c>
      <c r="AK17" s="15"/>
      <c r="AL17" s="15">
        <v>62.24</v>
      </c>
      <c r="AM17" s="24" t="s">
        <v>208</v>
      </c>
      <c r="AN17" s="15"/>
      <c r="AO17" s="15">
        <v>352.65</v>
      </c>
      <c r="AP17" s="14" t="s">
        <v>96</v>
      </c>
      <c r="AQ17" s="15"/>
      <c r="AR17" s="15">
        <v>3546.37</v>
      </c>
      <c r="AS17" s="14" t="s">
        <v>131</v>
      </c>
      <c r="AT17" s="15"/>
      <c r="AU17" s="15">
        <v>806.98</v>
      </c>
      <c r="AV17" s="14" t="s">
        <v>207</v>
      </c>
      <c r="AW17" s="15"/>
      <c r="AX17" s="22">
        <v>20.74</v>
      </c>
      <c r="AY17" s="14"/>
      <c r="AZ17" s="15"/>
      <c r="BA17" s="15"/>
      <c r="BB17" s="11" t="s">
        <v>4</v>
      </c>
      <c r="BC17" s="15"/>
      <c r="BD17" s="21">
        <v>3338.98</v>
      </c>
      <c r="BE17" s="11" t="s">
        <v>4</v>
      </c>
      <c r="BF17" s="15"/>
      <c r="BG17" s="21">
        <v>3338.98</v>
      </c>
      <c r="BH17" s="11" t="s">
        <v>4</v>
      </c>
      <c r="BI17" s="15"/>
      <c r="BJ17" s="21">
        <v>3338.98</v>
      </c>
      <c r="BK17" s="11" t="s">
        <v>4</v>
      </c>
      <c r="BL17" s="15"/>
      <c r="BM17" s="21">
        <v>3338.98</v>
      </c>
      <c r="BN17" s="11" t="s">
        <v>4</v>
      </c>
      <c r="BO17" s="15"/>
      <c r="BP17" s="21">
        <v>3338.98</v>
      </c>
      <c r="BS17" s="11" t="s">
        <v>198</v>
      </c>
      <c r="BT17" s="15" t="s">
        <v>199</v>
      </c>
      <c r="BU17" s="21">
        <v>9331.2</v>
      </c>
      <c r="BV17" s="11"/>
      <c r="BW17" s="15"/>
      <c r="BX17" s="21"/>
      <c r="BY17" s="14" t="s">
        <v>189</v>
      </c>
      <c r="BZ17" s="15" t="s">
        <v>218</v>
      </c>
      <c r="CA17" s="21">
        <v>2917.85</v>
      </c>
      <c r="CB17" s="14" t="s">
        <v>172</v>
      </c>
      <c r="CC17" s="15" t="s">
        <v>234</v>
      </c>
      <c r="CD17" s="15">
        <v>44.35</v>
      </c>
      <c r="CE17" s="14"/>
      <c r="CF17" s="15"/>
      <c r="CG17" s="21"/>
      <c r="CH17" s="14" t="s">
        <v>250</v>
      </c>
      <c r="CI17" s="15" t="s">
        <v>251</v>
      </c>
      <c r="CJ17" s="21">
        <v>395.35</v>
      </c>
      <c r="CK17" s="14"/>
      <c r="CL17" s="15"/>
      <c r="CM17" s="21"/>
      <c r="CN17" s="14"/>
      <c r="CO17" s="15"/>
      <c r="CP17" s="21"/>
      <c r="CQ17" s="14"/>
      <c r="CR17" s="15"/>
      <c r="CS17" s="21"/>
      <c r="CT17" s="14"/>
      <c r="CU17" s="15"/>
      <c r="CV17" s="21"/>
      <c r="CW17" s="14"/>
      <c r="CX17" s="15"/>
      <c r="CY17" s="21"/>
      <c r="CZ17" s="14"/>
      <c r="DA17" s="15"/>
      <c r="DB17" s="21"/>
      <c r="DE17" s="14"/>
      <c r="DF17" s="15"/>
      <c r="DG17" s="21"/>
      <c r="DH17" s="14"/>
      <c r="DI17" s="15"/>
      <c r="DJ17" s="21"/>
      <c r="DK17" s="14" t="s">
        <v>306</v>
      </c>
      <c r="DL17" s="15" t="s">
        <v>300</v>
      </c>
      <c r="DM17" s="60">
        <v>649.27</v>
      </c>
      <c r="DN17" s="14"/>
      <c r="DO17" s="15"/>
      <c r="DP17" s="21"/>
      <c r="DQ17" s="14" t="s">
        <v>273</v>
      </c>
      <c r="DR17" s="15" t="s">
        <v>330</v>
      </c>
      <c r="DS17" s="59">
        <v>75.41</v>
      </c>
      <c r="DT17" s="14"/>
      <c r="DU17" s="15"/>
      <c r="DV17" s="15"/>
      <c r="DW17" s="14"/>
      <c r="DX17" s="15"/>
      <c r="DY17" s="15"/>
      <c r="DZ17" s="14"/>
      <c r="EA17" s="15"/>
      <c r="EB17" s="15"/>
      <c r="EC17" s="14"/>
      <c r="ED17" s="15"/>
      <c r="EE17" s="15"/>
      <c r="EF17" s="14"/>
      <c r="EG17" s="15"/>
      <c r="EH17" s="15"/>
      <c r="EI17" s="14" t="s">
        <v>366</v>
      </c>
      <c r="EJ17" s="15" t="s">
        <v>377</v>
      </c>
      <c r="EK17" s="59">
        <v>4288.8</v>
      </c>
      <c r="EL17" s="14"/>
      <c r="EM17" s="15"/>
      <c r="EN17" s="15"/>
      <c r="EO17" s="15"/>
      <c r="EP17" s="15"/>
    </row>
    <row r="18" spans="1:146" ht="24" customHeight="1">
      <c r="A18" s="14"/>
      <c r="B18" s="14" t="s">
        <v>17</v>
      </c>
      <c r="C18" s="15">
        <v>269.61</v>
      </c>
      <c r="D18" s="14" t="s">
        <v>17</v>
      </c>
      <c r="E18" s="15">
        <v>269.61</v>
      </c>
      <c r="F18" s="14" t="s">
        <v>17</v>
      </c>
      <c r="G18" s="15">
        <v>269.61</v>
      </c>
      <c r="H18" s="14" t="s">
        <v>17</v>
      </c>
      <c r="I18" s="15">
        <v>269.61</v>
      </c>
      <c r="J18" s="14" t="s">
        <v>17</v>
      </c>
      <c r="K18" s="15">
        <v>269.61</v>
      </c>
      <c r="L18" s="14" t="s">
        <v>17</v>
      </c>
      <c r="M18" s="15">
        <v>269.61</v>
      </c>
      <c r="N18" s="14" t="s">
        <v>17</v>
      </c>
      <c r="O18" s="15">
        <v>269.61</v>
      </c>
      <c r="P18" s="14" t="s">
        <v>17</v>
      </c>
      <c r="Q18" s="15">
        <v>269.61</v>
      </c>
      <c r="R18" s="14" t="s">
        <v>17</v>
      </c>
      <c r="S18" s="16">
        <f t="shared" si="0"/>
        <v>2156.8800000000006</v>
      </c>
      <c r="T18" s="14" t="s">
        <v>33</v>
      </c>
      <c r="U18" s="15" t="s">
        <v>95</v>
      </c>
      <c r="V18" s="15">
        <v>20.74</v>
      </c>
      <c r="W18" s="14"/>
      <c r="X18" s="15"/>
      <c r="Y18" s="15"/>
      <c r="Z18" s="14"/>
      <c r="AA18" s="15"/>
      <c r="AB18" s="15"/>
      <c r="AC18" s="14"/>
      <c r="AD18" s="15"/>
      <c r="AE18" s="15"/>
      <c r="AF18" s="15"/>
      <c r="AG18" s="14" t="s">
        <v>150</v>
      </c>
      <c r="AH18" s="15"/>
      <c r="AI18" s="15">
        <v>62.24</v>
      </c>
      <c r="AJ18" s="66" t="s">
        <v>86</v>
      </c>
      <c r="AK18" s="67"/>
      <c r="AL18" s="67">
        <v>114.88</v>
      </c>
      <c r="AM18" s="14" t="s">
        <v>150</v>
      </c>
      <c r="AN18" s="15"/>
      <c r="AO18" s="15">
        <v>62.24</v>
      </c>
      <c r="AP18" s="14" t="s">
        <v>206</v>
      </c>
      <c r="AQ18" s="15"/>
      <c r="AR18" s="15">
        <v>20.74</v>
      </c>
      <c r="AS18" s="14" t="s">
        <v>206</v>
      </c>
      <c r="AT18" s="15"/>
      <c r="AU18" s="15">
        <v>20.74</v>
      </c>
      <c r="AV18" s="24" t="s">
        <v>208</v>
      </c>
      <c r="AW18" s="15"/>
      <c r="AX18" s="15">
        <v>352.65</v>
      </c>
      <c r="AY18" s="14"/>
      <c r="AZ18" s="15"/>
      <c r="BA18" s="15"/>
      <c r="BB18" s="14" t="s">
        <v>96</v>
      </c>
      <c r="BC18" s="15"/>
      <c r="BD18" s="15">
        <v>3546.37</v>
      </c>
      <c r="BE18" s="14" t="s">
        <v>96</v>
      </c>
      <c r="BF18" s="15"/>
      <c r="BG18" s="15">
        <v>3546.37</v>
      </c>
      <c r="BH18" s="14" t="s">
        <v>96</v>
      </c>
      <c r="BI18" s="15"/>
      <c r="BJ18" s="15">
        <v>3546.37</v>
      </c>
      <c r="BK18" s="14" t="s">
        <v>96</v>
      </c>
      <c r="BL18" s="15"/>
      <c r="BM18" s="15">
        <v>3546.37</v>
      </c>
      <c r="BN18" s="14" t="s">
        <v>96</v>
      </c>
      <c r="BO18" s="15"/>
      <c r="BP18" s="15">
        <v>3546.37</v>
      </c>
      <c r="BS18" s="14" t="s">
        <v>254</v>
      </c>
      <c r="BT18" s="15"/>
      <c r="BU18" s="15">
        <v>3339.78</v>
      </c>
      <c r="BV18" s="14"/>
      <c r="BW18" s="15"/>
      <c r="BX18" s="15"/>
      <c r="BY18" s="14" t="s">
        <v>211</v>
      </c>
      <c r="BZ18" s="15" t="s">
        <v>218</v>
      </c>
      <c r="CA18" s="15">
        <v>577.12</v>
      </c>
      <c r="CB18" s="14" t="s">
        <v>254</v>
      </c>
      <c r="CC18" s="15"/>
      <c r="CD18" s="15">
        <v>3339.78</v>
      </c>
      <c r="CE18" s="14"/>
      <c r="CF18" s="15"/>
      <c r="CG18" s="15"/>
      <c r="CH18" s="14" t="s">
        <v>252</v>
      </c>
      <c r="CI18" s="15" t="s">
        <v>253</v>
      </c>
      <c r="CJ18" s="15">
        <v>25265.19</v>
      </c>
      <c r="CK18" s="14"/>
      <c r="CL18" s="15"/>
      <c r="CM18" s="15"/>
      <c r="CN18" s="14"/>
      <c r="CO18" s="15"/>
      <c r="CP18" s="15"/>
      <c r="CQ18" s="14"/>
      <c r="CR18" s="15"/>
      <c r="CS18" s="15"/>
      <c r="CT18" s="14"/>
      <c r="CU18" s="15"/>
      <c r="CV18" s="15"/>
      <c r="CW18" s="14"/>
      <c r="CX18" s="15"/>
      <c r="CY18" s="15"/>
      <c r="CZ18" s="14"/>
      <c r="DA18" s="15"/>
      <c r="DB18" s="15"/>
      <c r="DE18" s="14"/>
      <c r="DF18" s="15"/>
      <c r="DG18" s="15"/>
      <c r="DH18" s="14"/>
      <c r="DI18" s="15"/>
      <c r="DJ18" s="15"/>
      <c r="DK18" s="14" t="s">
        <v>307</v>
      </c>
      <c r="DL18" s="15" t="s">
        <v>300</v>
      </c>
      <c r="DM18" s="59">
        <v>324.63</v>
      </c>
      <c r="DN18" s="14"/>
      <c r="DO18" s="15"/>
      <c r="DP18" s="15"/>
      <c r="DQ18" s="14" t="s">
        <v>403</v>
      </c>
      <c r="DR18" s="15"/>
      <c r="DS18" s="59">
        <v>2125.03</v>
      </c>
      <c r="DT18" s="14"/>
      <c r="DU18" s="15"/>
      <c r="DV18" s="15"/>
      <c r="DW18" s="14"/>
      <c r="DX18" s="15"/>
      <c r="DY18" s="15"/>
      <c r="DZ18" s="14"/>
      <c r="EA18" s="15"/>
      <c r="EB18" s="15"/>
      <c r="EC18" s="14"/>
      <c r="ED18" s="15"/>
      <c r="EE18" s="15"/>
      <c r="EF18" s="14"/>
      <c r="EG18" s="15"/>
      <c r="EH18" s="15"/>
      <c r="EI18" s="14"/>
      <c r="EJ18" s="15"/>
      <c r="EK18" s="15"/>
      <c r="EL18" s="14"/>
      <c r="EM18" s="15"/>
      <c r="EN18" s="15"/>
      <c r="EO18" s="15"/>
      <c r="EP18" s="15"/>
    </row>
    <row r="19" spans="1:146" ht="39.75" customHeight="1">
      <c r="A19" s="14"/>
      <c r="B19" s="14" t="s">
        <v>17</v>
      </c>
      <c r="C19" s="15">
        <v>20.74</v>
      </c>
      <c r="D19" s="14" t="s">
        <v>17</v>
      </c>
      <c r="E19" s="15">
        <v>20.74</v>
      </c>
      <c r="F19" s="14" t="s">
        <v>17</v>
      </c>
      <c r="G19" s="15">
        <v>20.74</v>
      </c>
      <c r="H19" s="14" t="s">
        <v>17</v>
      </c>
      <c r="I19" s="15">
        <v>20.74</v>
      </c>
      <c r="J19" s="14" t="s">
        <v>17</v>
      </c>
      <c r="K19" s="15">
        <v>20.74</v>
      </c>
      <c r="L19" s="14" t="s">
        <v>17</v>
      </c>
      <c r="M19" s="15">
        <v>20.74</v>
      </c>
      <c r="N19" s="14" t="s">
        <v>17</v>
      </c>
      <c r="O19" s="15">
        <v>20.74</v>
      </c>
      <c r="P19" s="14" t="s">
        <v>17</v>
      </c>
      <c r="Q19" s="15">
        <v>20.74</v>
      </c>
      <c r="R19" s="14" t="s">
        <v>17</v>
      </c>
      <c r="S19" s="16">
        <f t="shared" si="0"/>
        <v>165.92</v>
      </c>
      <c r="T19" s="14" t="s">
        <v>35</v>
      </c>
      <c r="U19" s="15" t="s">
        <v>95</v>
      </c>
      <c r="V19" s="15">
        <v>290.35</v>
      </c>
      <c r="W19" s="14"/>
      <c r="X19" s="15"/>
      <c r="Y19" s="15"/>
      <c r="Z19" s="14"/>
      <c r="AA19" s="15"/>
      <c r="AB19" s="15"/>
      <c r="AC19" s="14"/>
      <c r="AD19" s="15"/>
      <c r="AE19" s="15"/>
      <c r="AF19" s="15"/>
      <c r="AG19" s="62" t="s">
        <v>76</v>
      </c>
      <c r="AH19" s="62" t="s">
        <v>77</v>
      </c>
      <c r="AI19" s="59">
        <f>1370.18/9</f>
        <v>152.24222222222224</v>
      </c>
      <c r="AJ19" s="14"/>
      <c r="AK19" s="15"/>
      <c r="AL19" s="15"/>
      <c r="AM19" s="14"/>
      <c r="AN19" s="15"/>
      <c r="AO19" s="15"/>
      <c r="AP19" s="14" t="s">
        <v>207</v>
      </c>
      <c r="AQ19" s="15"/>
      <c r="AR19" s="22">
        <v>20.74</v>
      </c>
      <c r="AS19" s="14" t="s">
        <v>207</v>
      </c>
      <c r="AT19" s="15"/>
      <c r="AU19" s="22">
        <v>20.74</v>
      </c>
      <c r="AV19" s="14" t="s">
        <v>150</v>
      </c>
      <c r="AW19" s="15"/>
      <c r="AX19" s="15">
        <v>62.24</v>
      </c>
      <c r="AY19" s="14"/>
      <c r="AZ19" s="15"/>
      <c r="BA19" s="15"/>
      <c r="BB19" s="14" t="s">
        <v>206</v>
      </c>
      <c r="BC19" s="15"/>
      <c r="BD19" s="15">
        <v>20.74</v>
      </c>
      <c r="BE19" s="14" t="s">
        <v>206</v>
      </c>
      <c r="BF19" s="15"/>
      <c r="BG19" s="15">
        <v>20.74</v>
      </c>
      <c r="BH19" s="17" t="s">
        <v>172</v>
      </c>
      <c r="BI19" s="19" t="s">
        <v>173</v>
      </c>
      <c r="BJ19" s="15">
        <v>44.35</v>
      </c>
      <c r="BK19" s="14" t="s">
        <v>182</v>
      </c>
      <c r="BL19" s="15" t="s">
        <v>183</v>
      </c>
      <c r="BM19" s="15">
        <v>431.58</v>
      </c>
      <c r="BN19" s="14" t="s">
        <v>206</v>
      </c>
      <c r="BO19" s="15"/>
      <c r="BP19" s="15">
        <v>20.74</v>
      </c>
      <c r="BS19" s="14" t="s">
        <v>255</v>
      </c>
      <c r="BT19" s="15"/>
      <c r="BU19" s="15">
        <v>1037.2</v>
      </c>
      <c r="BV19" s="14"/>
      <c r="BW19" s="15"/>
      <c r="BX19" s="15"/>
      <c r="BY19" s="14" t="s">
        <v>219</v>
      </c>
      <c r="BZ19" s="15" t="s">
        <v>218</v>
      </c>
      <c r="CA19" s="15">
        <v>3155.88</v>
      </c>
      <c r="CB19" s="14" t="s">
        <v>255</v>
      </c>
      <c r="CC19" s="15"/>
      <c r="CD19" s="15">
        <v>1037.2</v>
      </c>
      <c r="CE19" s="14"/>
      <c r="CF19" s="15"/>
      <c r="CG19" s="15"/>
      <c r="CH19" s="14" t="s">
        <v>254</v>
      </c>
      <c r="CI19" s="15"/>
      <c r="CJ19" s="15">
        <v>3339.78</v>
      </c>
      <c r="CK19" s="14" t="s">
        <v>254</v>
      </c>
      <c r="CL19" s="15"/>
      <c r="CM19" s="15">
        <v>3339.78</v>
      </c>
      <c r="CN19" s="14" t="s">
        <v>254</v>
      </c>
      <c r="CO19" s="15"/>
      <c r="CP19" s="15">
        <v>3339.78</v>
      </c>
      <c r="CQ19" s="14" t="s">
        <v>254</v>
      </c>
      <c r="CR19" s="15"/>
      <c r="CS19" s="15">
        <v>3339.78</v>
      </c>
      <c r="CT19" s="14" t="s">
        <v>254</v>
      </c>
      <c r="CU19" s="15"/>
      <c r="CV19" s="15">
        <v>3339.78</v>
      </c>
      <c r="CW19" s="14" t="s">
        <v>254</v>
      </c>
      <c r="CX19" s="15"/>
      <c r="CY19" s="15">
        <v>3339.78</v>
      </c>
      <c r="CZ19" s="14" t="s">
        <v>254</v>
      </c>
      <c r="DA19" s="15"/>
      <c r="DB19" s="15">
        <v>3339.78</v>
      </c>
      <c r="DE19" s="14" t="s">
        <v>254</v>
      </c>
      <c r="DF19" s="15"/>
      <c r="DG19" s="59">
        <v>3754.66</v>
      </c>
      <c r="DH19" s="14" t="s">
        <v>254</v>
      </c>
      <c r="DI19" s="15"/>
      <c r="DJ19" s="59">
        <v>3754.66</v>
      </c>
      <c r="DK19" s="14" t="s">
        <v>254</v>
      </c>
      <c r="DL19" s="15"/>
      <c r="DM19" s="59">
        <v>3754.66</v>
      </c>
      <c r="DN19" s="14" t="s">
        <v>254</v>
      </c>
      <c r="DO19" s="15"/>
      <c r="DP19" s="59">
        <v>3754.66</v>
      </c>
      <c r="DQ19" s="14" t="s">
        <v>254</v>
      </c>
      <c r="DR19" s="15"/>
      <c r="DS19" s="59">
        <v>3754.66</v>
      </c>
      <c r="DT19" s="14" t="s">
        <v>254</v>
      </c>
      <c r="DU19" s="15"/>
      <c r="DV19" s="59">
        <v>3754.66</v>
      </c>
      <c r="DW19" s="14" t="s">
        <v>254</v>
      </c>
      <c r="DX19" s="15"/>
      <c r="DY19" s="59">
        <v>3754.66</v>
      </c>
      <c r="DZ19" s="14" t="s">
        <v>254</v>
      </c>
      <c r="EA19" s="15"/>
      <c r="EB19" s="59">
        <v>3754.66</v>
      </c>
      <c r="EC19" s="14" t="s">
        <v>254</v>
      </c>
      <c r="ED19" s="15"/>
      <c r="EE19" s="59">
        <v>3754.66</v>
      </c>
      <c r="EF19" s="14" t="s">
        <v>254</v>
      </c>
      <c r="EG19" s="15"/>
      <c r="EH19" s="59">
        <v>3754.66</v>
      </c>
      <c r="EI19" s="14" t="s">
        <v>254</v>
      </c>
      <c r="EJ19" s="15"/>
      <c r="EK19" s="59">
        <v>3754.66</v>
      </c>
      <c r="EL19" s="14" t="s">
        <v>254</v>
      </c>
      <c r="EM19" s="15"/>
      <c r="EN19" s="59">
        <v>3754.66</v>
      </c>
      <c r="EO19" s="15"/>
      <c r="EP19" s="15"/>
    </row>
    <row r="20" spans="1:146" ht="24" customHeight="1">
      <c r="A20" s="14"/>
      <c r="B20" s="14" t="s">
        <v>17</v>
      </c>
      <c r="C20" s="15">
        <v>290.35</v>
      </c>
      <c r="D20" s="14" t="s">
        <v>17</v>
      </c>
      <c r="E20" s="15">
        <v>290.35</v>
      </c>
      <c r="F20" s="14" t="s">
        <v>17</v>
      </c>
      <c r="G20" s="15">
        <v>290.35</v>
      </c>
      <c r="H20" s="14" t="s">
        <v>17</v>
      </c>
      <c r="I20" s="15">
        <v>290.35</v>
      </c>
      <c r="J20" s="14" t="s">
        <v>17</v>
      </c>
      <c r="K20" s="15">
        <v>290.35</v>
      </c>
      <c r="L20" s="14" t="s">
        <v>17</v>
      </c>
      <c r="M20" s="15">
        <v>290.35</v>
      </c>
      <c r="N20" s="14" t="s">
        <v>17</v>
      </c>
      <c r="O20" s="15">
        <v>290.35</v>
      </c>
      <c r="P20" s="14" t="s">
        <v>17</v>
      </c>
      <c r="Q20" s="15">
        <v>290.35</v>
      </c>
      <c r="R20" s="14" t="s">
        <v>17</v>
      </c>
      <c r="S20" s="16">
        <f t="shared" si="0"/>
        <v>2322.7999999999997</v>
      </c>
      <c r="T20" s="14" t="s">
        <v>34</v>
      </c>
      <c r="U20" s="15" t="s">
        <v>95</v>
      </c>
      <c r="V20" s="15">
        <v>20.74</v>
      </c>
      <c r="W20" s="14"/>
      <c r="X20" s="15"/>
      <c r="Y20" s="15"/>
      <c r="Z20" s="14"/>
      <c r="AA20" s="15"/>
      <c r="AB20" s="15"/>
      <c r="AC20" s="14"/>
      <c r="AD20" s="15"/>
      <c r="AE20" s="15"/>
      <c r="AF20" s="15"/>
      <c r="AG20" s="14"/>
      <c r="AH20" s="15"/>
      <c r="AI20" s="15"/>
      <c r="AJ20" s="14"/>
      <c r="AK20" s="15"/>
      <c r="AL20" s="15"/>
      <c r="AM20" s="14"/>
      <c r="AN20" s="15"/>
      <c r="AO20" s="22"/>
      <c r="AP20" s="14" t="s">
        <v>150</v>
      </c>
      <c r="AQ20" s="15"/>
      <c r="AR20" s="15">
        <v>62.24</v>
      </c>
      <c r="AS20" s="14" t="s">
        <v>150</v>
      </c>
      <c r="AT20" s="15"/>
      <c r="AU20" s="15">
        <v>62.24</v>
      </c>
      <c r="AV20" s="14"/>
      <c r="AW20" s="15"/>
      <c r="AX20" s="22"/>
      <c r="AY20" s="14"/>
      <c r="AZ20" s="15"/>
      <c r="BA20" s="22"/>
      <c r="BB20" s="14" t="s">
        <v>207</v>
      </c>
      <c r="BC20" s="15"/>
      <c r="BD20" s="22">
        <v>20.74</v>
      </c>
      <c r="BE20" s="14" t="s">
        <v>207</v>
      </c>
      <c r="BF20" s="15"/>
      <c r="BG20" s="22">
        <v>20.74</v>
      </c>
      <c r="BH20" s="14" t="s">
        <v>206</v>
      </c>
      <c r="BI20" s="15"/>
      <c r="BJ20" s="15">
        <v>20.74</v>
      </c>
      <c r="BK20" s="14" t="s">
        <v>184</v>
      </c>
      <c r="BL20" s="15" t="s">
        <v>185</v>
      </c>
      <c r="BM20" s="22">
        <v>746.62</v>
      </c>
      <c r="BN20" s="14" t="s">
        <v>207</v>
      </c>
      <c r="BO20" s="15"/>
      <c r="BP20" s="22">
        <v>20.74</v>
      </c>
      <c r="BS20" s="14"/>
      <c r="BT20" s="15"/>
      <c r="BU20" s="22"/>
      <c r="BV20" s="14"/>
      <c r="BW20" s="15"/>
      <c r="BX20" s="22"/>
      <c r="BY20" s="14" t="s">
        <v>220</v>
      </c>
      <c r="BZ20" s="15" t="s">
        <v>218</v>
      </c>
      <c r="CA20" s="22">
        <v>4343.25</v>
      </c>
      <c r="CB20" s="14"/>
      <c r="CC20" s="15"/>
      <c r="CD20" s="22"/>
      <c r="CE20" s="14"/>
      <c r="CF20" s="15"/>
      <c r="CG20" s="22"/>
      <c r="CH20" s="14" t="s">
        <v>255</v>
      </c>
      <c r="CI20" s="15"/>
      <c r="CJ20" s="15">
        <v>1037.2</v>
      </c>
      <c r="CK20" s="14" t="s">
        <v>255</v>
      </c>
      <c r="CL20" s="15"/>
      <c r="CM20" s="15">
        <v>1037.2</v>
      </c>
      <c r="CN20" s="14" t="s">
        <v>255</v>
      </c>
      <c r="CO20" s="15"/>
      <c r="CP20" s="15">
        <v>1037.2</v>
      </c>
      <c r="CQ20" s="14" t="s">
        <v>255</v>
      </c>
      <c r="CR20" s="15"/>
      <c r="CS20" s="15">
        <v>1037.2</v>
      </c>
      <c r="CT20" s="14" t="s">
        <v>255</v>
      </c>
      <c r="CU20" s="15"/>
      <c r="CV20" s="15">
        <v>1037.2</v>
      </c>
      <c r="CW20" s="14" t="s">
        <v>255</v>
      </c>
      <c r="CX20" s="15"/>
      <c r="CY20" s="15">
        <v>1037.2</v>
      </c>
      <c r="CZ20" s="14" t="s">
        <v>255</v>
      </c>
      <c r="DA20" s="15"/>
      <c r="DB20" s="15">
        <v>1037.2</v>
      </c>
      <c r="DE20" s="14" t="s">
        <v>255</v>
      </c>
      <c r="DF20" s="15"/>
      <c r="DG20" s="59">
        <v>1161.66</v>
      </c>
      <c r="DH20" s="14" t="s">
        <v>255</v>
      </c>
      <c r="DI20" s="15"/>
      <c r="DJ20" s="59">
        <v>1161.66</v>
      </c>
      <c r="DK20" s="14" t="s">
        <v>255</v>
      </c>
      <c r="DL20" s="15"/>
      <c r="DM20" s="59">
        <v>1161.66</v>
      </c>
      <c r="DN20" s="14" t="s">
        <v>255</v>
      </c>
      <c r="DO20" s="15"/>
      <c r="DP20" s="59">
        <v>1161.66</v>
      </c>
      <c r="DQ20" s="14" t="s">
        <v>255</v>
      </c>
      <c r="DR20" s="15"/>
      <c r="DS20" s="59">
        <v>1161.66</v>
      </c>
      <c r="DT20" s="14" t="s">
        <v>255</v>
      </c>
      <c r="DU20" s="15"/>
      <c r="DV20" s="59">
        <v>1161.66</v>
      </c>
      <c r="DW20" s="14" t="s">
        <v>255</v>
      </c>
      <c r="DX20" s="15"/>
      <c r="DY20" s="59">
        <v>1161.66</v>
      </c>
      <c r="DZ20" s="14" t="s">
        <v>255</v>
      </c>
      <c r="EA20" s="15"/>
      <c r="EB20" s="59">
        <v>1161.66</v>
      </c>
      <c r="EC20" s="14" t="s">
        <v>255</v>
      </c>
      <c r="ED20" s="15"/>
      <c r="EE20" s="59">
        <v>1161.66</v>
      </c>
      <c r="EF20" s="14" t="s">
        <v>255</v>
      </c>
      <c r="EG20" s="15"/>
      <c r="EH20" s="59">
        <v>1161.66</v>
      </c>
      <c r="EI20" s="14" t="s">
        <v>255</v>
      </c>
      <c r="EJ20" s="15"/>
      <c r="EK20" s="59">
        <v>1161.66</v>
      </c>
      <c r="EL20" s="14" t="s">
        <v>255</v>
      </c>
      <c r="EM20" s="15"/>
      <c r="EN20" s="59">
        <v>1161.66</v>
      </c>
      <c r="EO20" s="15"/>
      <c r="EP20" s="15"/>
    </row>
    <row r="21" spans="1:146" ht="22.5">
      <c r="A21" s="14"/>
      <c r="B21" s="14" t="s">
        <v>17</v>
      </c>
      <c r="C21" s="15">
        <v>20.74</v>
      </c>
      <c r="D21" s="14" t="s">
        <v>17</v>
      </c>
      <c r="E21" s="15">
        <v>20.74</v>
      </c>
      <c r="F21" s="14" t="s">
        <v>17</v>
      </c>
      <c r="G21" s="15">
        <v>20.74</v>
      </c>
      <c r="H21" s="14" t="s">
        <v>17</v>
      </c>
      <c r="I21" s="15">
        <v>20.74</v>
      </c>
      <c r="J21" s="14" t="s">
        <v>17</v>
      </c>
      <c r="K21" s="15">
        <v>20.74</v>
      </c>
      <c r="L21" s="14" t="s">
        <v>17</v>
      </c>
      <c r="M21" s="15">
        <v>20.74</v>
      </c>
      <c r="N21" s="14" t="s">
        <v>17</v>
      </c>
      <c r="O21" s="15">
        <v>20.74</v>
      </c>
      <c r="P21" s="14" t="s">
        <v>17</v>
      </c>
      <c r="Q21" s="15">
        <v>20.74</v>
      </c>
      <c r="R21" s="14" t="s">
        <v>17</v>
      </c>
      <c r="S21" s="16">
        <f t="shared" si="0"/>
        <v>165.92</v>
      </c>
      <c r="T21" s="14" t="s">
        <v>36</v>
      </c>
      <c r="U21" s="15" t="s">
        <v>95</v>
      </c>
      <c r="V21" s="15">
        <v>20.74</v>
      </c>
      <c r="W21" s="14"/>
      <c r="X21" s="15"/>
      <c r="Y21" s="15"/>
      <c r="Z21" s="14"/>
      <c r="AA21" s="15"/>
      <c r="AB21" s="15"/>
      <c r="AC21" s="14"/>
      <c r="AD21" s="15"/>
      <c r="AE21" s="15"/>
      <c r="AF21" s="15"/>
      <c r="AG21" s="14"/>
      <c r="AH21" s="15"/>
      <c r="AI21" s="15"/>
      <c r="AJ21" s="14"/>
      <c r="AK21" s="15"/>
      <c r="AL21" s="15"/>
      <c r="AM21" s="14"/>
      <c r="AN21" s="15"/>
      <c r="AO21" s="15"/>
      <c r="AP21" s="14"/>
      <c r="AQ21" s="15"/>
      <c r="AR21" s="15"/>
      <c r="AS21" s="66" t="s">
        <v>397</v>
      </c>
      <c r="AT21" s="67" t="s">
        <v>398</v>
      </c>
      <c r="AU21" s="67">
        <v>4939.16</v>
      </c>
      <c r="AV21" s="14"/>
      <c r="AW21" s="15"/>
      <c r="AX21" s="15"/>
      <c r="AY21" s="14"/>
      <c r="AZ21" s="15"/>
      <c r="BA21" s="15"/>
      <c r="BB21" s="14" t="s">
        <v>150</v>
      </c>
      <c r="BC21" s="15"/>
      <c r="BD21" s="15">
        <v>62.24</v>
      </c>
      <c r="BE21" s="14" t="s">
        <v>150</v>
      </c>
      <c r="BF21" s="15"/>
      <c r="BG21" s="15">
        <v>62.24</v>
      </c>
      <c r="BH21" s="14" t="s">
        <v>207</v>
      </c>
      <c r="BI21" s="15"/>
      <c r="BJ21" s="22">
        <v>20.74</v>
      </c>
      <c r="BK21" s="14" t="s">
        <v>186</v>
      </c>
      <c r="BL21" s="15" t="s">
        <v>185</v>
      </c>
      <c r="BM21" s="15">
        <v>2368.08</v>
      </c>
      <c r="BN21" s="14" t="s">
        <v>150</v>
      </c>
      <c r="BO21" s="15"/>
      <c r="BP21" s="15">
        <v>62.24</v>
      </c>
      <c r="BS21" s="14"/>
      <c r="BT21" s="15"/>
      <c r="BU21" s="15"/>
      <c r="BV21" s="14"/>
      <c r="BW21" s="15"/>
      <c r="BX21" s="15"/>
      <c r="BY21" s="14" t="s">
        <v>221</v>
      </c>
      <c r="BZ21" s="15" t="s">
        <v>222</v>
      </c>
      <c r="CA21" s="15">
        <v>6007.26</v>
      </c>
      <c r="CB21" s="14"/>
      <c r="CC21" s="15"/>
      <c r="CD21" s="15"/>
      <c r="CE21" s="14"/>
      <c r="CF21" s="15"/>
      <c r="CG21" s="15"/>
      <c r="CH21" s="14"/>
      <c r="CI21" s="15"/>
      <c r="CJ21" s="15"/>
      <c r="CK21" s="14"/>
      <c r="CL21" s="15"/>
      <c r="CM21" s="15"/>
      <c r="CN21" s="14"/>
      <c r="CO21" s="15"/>
      <c r="CP21" s="15"/>
      <c r="CQ21" s="14"/>
      <c r="CR21" s="15"/>
      <c r="CS21" s="15"/>
      <c r="CT21" s="14"/>
      <c r="CU21" s="15"/>
      <c r="CV21" s="15"/>
      <c r="CW21" s="14"/>
      <c r="CX21" s="15"/>
      <c r="CY21" s="15"/>
      <c r="CZ21" s="14"/>
      <c r="DA21" s="15"/>
      <c r="DB21" s="15"/>
      <c r="DE21" s="17" t="s">
        <v>402</v>
      </c>
      <c r="DF21" s="15"/>
      <c r="DG21" s="59">
        <v>269.67</v>
      </c>
      <c r="DH21" s="17" t="s">
        <v>402</v>
      </c>
      <c r="DI21" s="15"/>
      <c r="DJ21" s="59">
        <v>269.67</v>
      </c>
      <c r="DK21" s="17" t="s">
        <v>402</v>
      </c>
      <c r="DL21" s="15"/>
      <c r="DM21" s="59">
        <v>269.67</v>
      </c>
      <c r="DN21" s="17" t="s">
        <v>402</v>
      </c>
      <c r="DO21" s="15"/>
      <c r="DP21" s="59">
        <v>269.67</v>
      </c>
      <c r="DQ21" s="17" t="s">
        <v>402</v>
      </c>
      <c r="DR21" s="15"/>
      <c r="DS21" s="59">
        <v>269.67</v>
      </c>
      <c r="DT21" s="17" t="s">
        <v>402</v>
      </c>
      <c r="DU21" s="15"/>
      <c r="DV21" s="59">
        <v>269.67</v>
      </c>
      <c r="DW21" s="17" t="s">
        <v>402</v>
      </c>
      <c r="DX21" s="15"/>
      <c r="DY21" s="59">
        <v>269.67</v>
      </c>
      <c r="DZ21" s="17" t="s">
        <v>402</v>
      </c>
      <c r="EA21" s="15"/>
      <c r="EB21" s="59">
        <v>269.67</v>
      </c>
      <c r="EC21" s="17" t="s">
        <v>402</v>
      </c>
      <c r="ED21" s="15"/>
      <c r="EE21" s="59">
        <v>269.67</v>
      </c>
      <c r="EF21" s="17" t="s">
        <v>402</v>
      </c>
      <c r="EG21" s="15"/>
      <c r="EH21" s="59">
        <v>269.67</v>
      </c>
      <c r="EI21" s="17" t="s">
        <v>402</v>
      </c>
      <c r="EJ21" s="15"/>
      <c r="EK21" s="59">
        <v>269.67</v>
      </c>
      <c r="EL21" s="17" t="s">
        <v>402</v>
      </c>
      <c r="EM21" s="15"/>
      <c r="EN21" s="59">
        <v>269.67</v>
      </c>
      <c r="EO21" s="15"/>
      <c r="EP21" s="15"/>
    </row>
    <row r="22" spans="1:146" ht="22.5">
      <c r="A22" s="14"/>
      <c r="B22" s="14" t="s">
        <v>17</v>
      </c>
      <c r="C22" s="15">
        <v>20.74</v>
      </c>
      <c r="D22" s="14" t="s">
        <v>17</v>
      </c>
      <c r="E22" s="15">
        <v>20.74</v>
      </c>
      <c r="F22" s="14" t="s">
        <v>17</v>
      </c>
      <c r="G22" s="15">
        <v>20.74</v>
      </c>
      <c r="H22" s="14" t="s">
        <v>17</v>
      </c>
      <c r="I22" s="15">
        <v>20.74</v>
      </c>
      <c r="J22" s="14" t="s">
        <v>17</v>
      </c>
      <c r="K22" s="15">
        <v>20.74</v>
      </c>
      <c r="L22" s="14" t="s">
        <v>17</v>
      </c>
      <c r="M22" s="15">
        <v>20.74</v>
      </c>
      <c r="N22" s="14" t="s">
        <v>17</v>
      </c>
      <c r="O22" s="15">
        <v>20.74</v>
      </c>
      <c r="P22" s="14" t="s">
        <v>17</v>
      </c>
      <c r="Q22" s="15">
        <v>20.74</v>
      </c>
      <c r="R22" s="14" t="s">
        <v>17</v>
      </c>
      <c r="S22" s="16">
        <f t="shared" si="0"/>
        <v>165.92</v>
      </c>
      <c r="T22" s="14" t="s">
        <v>38</v>
      </c>
      <c r="U22" s="15" t="s">
        <v>95</v>
      </c>
      <c r="V22" s="15">
        <v>207.39</v>
      </c>
      <c r="W22" s="14"/>
      <c r="X22" s="15"/>
      <c r="Y22" s="15"/>
      <c r="Z22" s="14"/>
      <c r="AA22" s="15"/>
      <c r="AB22" s="15"/>
      <c r="AC22" s="14"/>
      <c r="AD22" s="15"/>
      <c r="AE22" s="15"/>
      <c r="AF22" s="15"/>
      <c r="AG22" s="14"/>
      <c r="AH22" s="15"/>
      <c r="AI22" s="15"/>
      <c r="AJ22" s="14"/>
      <c r="AK22" s="15"/>
      <c r="AL22" s="15"/>
      <c r="AM22" s="14"/>
      <c r="AN22" s="15"/>
      <c r="AO22" s="15"/>
      <c r="AP22" s="14"/>
      <c r="AQ22" s="15"/>
      <c r="AR22" s="15"/>
      <c r="AS22" s="66" t="s">
        <v>399</v>
      </c>
      <c r="AT22" s="67" t="s">
        <v>400</v>
      </c>
      <c r="AU22" s="67">
        <v>1740.16</v>
      </c>
      <c r="AV22" s="14"/>
      <c r="AW22" s="15"/>
      <c r="AX22" s="15"/>
      <c r="AY22" s="14"/>
      <c r="AZ22" s="15"/>
      <c r="BA22" s="15"/>
      <c r="BB22" s="14"/>
      <c r="BC22" s="15"/>
      <c r="BD22" s="15"/>
      <c r="BE22" s="14"/>
      <c r="BF22" s="15"/>
      <c r="BG22" s="15"/>
      <c r="BH22" s="14" t="s">
        <v>150</v>
      </c>
      <c r="BI22" s="15"/>
      <c r="BJ22" s="15">
        <v>62.24</v>
      </c>
      <c r="BK22" s="14" t="s">
        <v>191</v>
      </c>
      <c r="BL22" s="15"/>
      <c r="BM22" s="15">
        <v>109.84</v>
      </c>
      <c r="BN22" s="14"/>
      <c r="BO22" s="15"/>
      <c r="BP22" s="15"/>
      <c r="BS22" s="14"/>
      <c r="BT22" s="15"/>
      <c r="BU22" s="15"/>
      <c r="BV22" s="14"/>
      <c r="BW22" s="15"/>
      <c r="BX22" s="15"/>
      <c r="BY22" s="17" t="s">
        <v>150</v>
      </c>
      <c r="BZ22" s="19"/>
      <c r="CA22" s="18">
        <v>62.23</v>
      </c>
      <c r="CB22" s="14"/>
      <c r="CC22" s="15"/>
      <c r="CD22" s="15"/>
      <c r="CE22" s="14"/>
      <c r="CF22" s="15"/>
      <c r="CG22" s="15"/>
      <c r="CH22" s="14"/>
      <c r="CI22" s="15"/>
      <c r="CJ22" s="15"/>
      <c r="CK22" s="14"/>
      <c r="CL22" s="15"/>
      <c r="CM22" s="15"/>
      <c r="CN22" s="14"/>
      <c r="CO22" s="15"/>
      <c r="CP22" s="15"/>
      <c r="CQ22" s="14"/>
      <c r="CR22" s="15"/>
      <c r="CS22" s="15"/>
      <c r="CT22" s="14"/>
      <c r="CU22" s="15"/>
      <c r="CV22" s="15"/>
      <c r="CW22" s="14"/>
      <c r="CX22" s="15"/>
      <c r="CY22" s="15"/>
      <c r="CZ22" s="14"/>
      <c r="DA22" s="15"/>
      <c r="DB22" s="15"/>
      <c r="DE22" s="14"/>
      <c r="DF22" s="15"/>
      <c r="DG22" s="15"/>
      <c r="DH22" s="14"/>
      <c r="DI22" s="15"/>
      <c r="DJ22" s="15"/>
      <c r="DK22" s="14" t="s">
        <v>105</v>
      </c>
      <c r="DL22" s="15" t="s">
        <v>310</v>
      </c>
      <c r="DM22" s="109">
        <v>205.33</v>
      </c>
      <c r="DN22" s="14"/>
      <c r="DO22" s="15"/>
      <c r="DP22" s="15"/>
      <c r="DQ22" s="14"/>
      <c r="DR22" s="15"/>
      <c r="DS22" s="15"/>
      <c r="DT22" s="14"/>
      <c r="DU22" s="15"/>
      <c r="DV22" s="15"/>
      <c r="DW22" s="14"/>
      <c r="DX22" s="15"/>
      <c r="DY22" s="15"/>
      <c r="DZ22" s="14"/>
      <c r="EA22" s="15"/>
      <c r="EB22" s="15"/>
      <c r="EC22" s="14"/>
      <c r="ED22" s="15"/>
      <c r="EE22" s="15"/>
      <c r="EF22" s="14"/>
      <c r="EG22" s="15"/>
      <c r="EH22" s="15"/>
      <c r="EI22" s="14"/>
      <c r="EJ22" s="15"/>
      <c r="EK22" s="15"/>
      <c r="EL22" s="14"/>
      <c r="EM22" s="15"/>
      <c r="EN22" s="15"/>
      <c r="EO22" s="15"/>
      <c r="EP22" s="15"/>
    </row>
    <row r="23" spans="1:146" ht="22.5">
      <c r="A23" s="14"/>
      <c r="B23" s="14" t="s">
        <v>17</v>
      </c>
      <c r="C23" s="15">
        <v>207.39</v>
      </c>
      <c r="D23" s="14" t="s">
        <v>17</v>
      </c>
      <c r="E23" s="15">
        <v>207.39</v>
      </c>
      <c r="F23" s="14" t="s">
        <v>17</v>
      </c>
      <c r="G23" s="15">
        <v>207.39</v>
      </c>
      <c r="H23" s="14" t="s">
        <v>17</v>
      </c>
      <c r="I23" s="15">
        <v>207.39</v>
      </c>
      <c r="J23" s="14" t="s">
        <v>17</v>
      </c>
      <c r="K23" s="15">
        <v>207.39</v>
      </c>
      <c r="L23" s="14" t="s">
        <v>17</v>
      </c>
      <c r="M23" s="15">
        <v>207.39</v>
      </c>
      <c r="N23" s="14" t="s">
        <v>17</v>
      </c>
      <c r="O23" s="15">
        <v>207.39</v>
      </c>
      <c r="P23" s="14" t="s">
        <v>17</v>
      </c>
      <c r="Q23" s="15">
        <v>207.39</v>
      </c>
      <c r="R23" s="14" t="s">
        <v>17</v>
      </c>
      <c r="S23" s="16">
        <f t="shared" si="0"/>
        <v>1659.1199999999994</v>
      </c>
      <c r="T23" s="14" t="s">
        <v>37</v>
      </c>
      <c r="U23" s="15" t="s">
        <v>95</v>
      </c>
      <c r="V23" s="15">
        <v>580.69</v>
      </c>
      <c r="W23" s="14"/>
      <c r="X23" s="15"/>
      <c r="Y23" s="15"/>
      <c r="Z23" s="14"/>
      <c r="AA23" s="15"/>
      <c r="AB23" s="15"/>
      <c r="AC23" s="14"/>
      <c r="AD23" s="15"/>
      <c r="AE23" s="15"/>
      <c r="AF23" s="15"/>
      <c r="AG23" s="14"/>
      <c r="AH23" s="15"/>
      <c r="AI23" s="15"/>
      <c r="AJ23" s="14"/>
      <c r="AK23" s="15"/>
      <c r="AL23" s="15"/>
      <c r="AM23" s="14"/>
      <c r="AN23" s="15"/>
      <c r="AO23" s="15"/>
      <c r="AP23" s="14"/>
      <c r="AQ23" s="15"/>
      <c r="AR23" s="15"/>
      <c r="AS23" s="14"/>
      <c r="AT23" s="15"/>
      <c r="AU23" s="15"/>
      <c r="AV23" s="14"/>
      <c r="AW23" s="15"/>
      <c r="AX23" s="15"/>
      <c r="AY23" s="14"/>
      <c r="AZ23" s="15"/>
      <c r="BA23" s="15"/>
      <c r="BB23" s="14"/>
      <c r="BC23" s="15"/>
      <c r="BD23" s="15"/>
      <c r="BE23" s="14"/>
      <c r="BF23" s="15"/>
      <c r="BG23" s="15"/>
      <c r="BH23" s="14"/>
      <c r="BI23" s="15"/>
      <c r="BJ23" s="15"/>
      <c r="BK23" s="14" t="s">
        <v>206</v>
      </c>
      <c r="BL23" s="15"/>
      <c r="BM23" s="15">
        <v>20.74</v>
      </c>
      <c r="BN23" s="14"/>
      <c r="BO23" s="15"/>
      <c r="BP23" s="15"/>
      <c r="BS23" s="14"/>
      <c r="BT23" s="15"/>
      <c r="BU23" s="15"/>
      <c r="BV23" s="14"/>
      <c r="BW23" s="15"/>
      <c r="BX23" s="15"/>
      <c r="BY23" s="14" t="s">
        <v>225</v>
      </c>
      <c r="BZ23" s="15" t="s">
        <v>226</v>
      </c>
      <c r="CA23" s="15">
        <v>1968.71</v>
      </c>
      <c r="CB23" s="14"/>
      <c r="CC23" s="15"/>
      <c r="CD23" s="15"/>
      <c r="CE23" s="14"/>
      <c r="CF23" s="15"/>
      <c r="CG23" s="15"/>
      <c r="CH23" s="14"/>
      <c r="CI23" s="15"/>
      <c r="CJ23" s="15"/>
      <c r="CK23" s="14"/>
      <c r="CL23" s="15"/>
      <c r="CM23" s="15"/>
      <c r="CN23" s="14"/>
      <c r="CO23" s="15"/>
      <c r="CP23" s="15"/>
      <c r="CQ23" s="14"/>
      <c r="CR23" s="15"/>
      <c r="CS23" s="15"/>
      <c r="CT23" s="14"/>
      <c r="CU23" s="15"/>
      <c r="CV23" s="15"/>
      <c r="CW23" s="14"/>
      <c r="CX23" s="15"/>
      <c r="CY23" s="15"/>
      <c r="CZ23" s="14"/>
      <c r="DA23" s="15"/>
      <c r="DB23" s="15"/>
      <c r="DE23" s="14"/>
      <c r="DF23" s="15"/>
      <c r="DG23" s="15"/>
      <c r="DH23" s="14"/>
      <c r="DI23" s="15"/>
      <c r="DJ23" s="15"/>
      <c r="DK23" s="17" t="s">
        <v>122</v>
      </c>
      <c r="DL23" s="19"/>
      <c r="DM23" s="93">
        <v>1161.66</v>
      </c>
      <c r="DN23" s="17" t="s">
        <v>122</v>
      </c>
      <c r="DO23" s="19"/>
      <c r="DP23" s="93">
        <v>1161.66</v>
      </c>
      <c r="DQ23" s="17" t="s">
        <v>122</v>
      </c>
      <c r="DR23" s="19"/>
      <c r="DS23" s="93">
        <v>1161.66</v>
      </c>
      <c r="DT23" s="17" t="s">
        <v>122</v>
      </c>
      <c r="DU23" s="19"/>
      <c r="DV23" s="93">
        <v>1161.66</v>
      </c>
      <c r="DW23" s="17" t="s">
        <v>122</v>
      </c>
      <c r="DX23" s="19"/>
      <c r="DY23" s="93">
        <v>1161.66</v>
      </c>
      <c r="DZ23" s="17" t="s">
        <v>122</v>
      </c>
      <c r="EA23" s="19"/>
      <c r="EB23" s="93">
        <v>1161.66</v>
      </c>
      <c r="EC23" s="17" t="s">
        <v>122</v>
      </c>
      <c r="ED23" s="19"/>
      <c r="EE23" s="93">
        <v>1161.66</v>
      </c>
      <c r="EF23" s="17" t="s">
        <v>122</v>
      </c>
      <c r="EG23" s="19"/>
      <c r="EH23" s="93">
        <v>1161.66</v>
      </c>
      <c r="EI23" s="17" t="s">
        <v>122</v>
      </c>
      <c r="EJ23" s="19"/>
      <c r="EK23" s="93">
        <v>1161.66</v>
      </c>
      <c r="EL23" s="17" t="s">
        <v>122</v>
      </c>
      <c r="EM23" s="19"/>
      <c r="EN23" s="93">
        <v>1161.66</v>
      </c>
      <c r="EO23" s="18"/>
      <c r="EP23" s="18"/>
    </row>
    <row r="24" spans="1:146" ht="17.25" customHeight="1">
      <c r="A24" s="14"/>
      <c r="B24" s="14" t="s">
        <v>17</v>
      </c>
      <c r="C24" s="15">
        <v>580.69</v>
      </c>
      <c r="D24" s="14" t="s">
        <v>17</v>
      </c>
      <c r="E24" s="15">
        <v>580.69</v>
      </c>
      <c r="F24" s="14" t="s">
        <v>17</v>
      </c>
      <c r="G24" s="15">
        <v>580.69</v>
      </c>
      <c r="H24" s="14" t="s">
        <v>17</v>
      </c>
      <c r="I24" s="15">
        <v>580.69</v>
      </c>
      <c r="J24" s="14" t="s">
        <v>17</v>
      </c>
      <c r="K24" s="15">
        <v>580.69</v>
      </c>
      <c r="L24" s="14" t="s">
        <v>17</v>
      </c>
      <c r="M24" s="15">
        <v>580.69</v>
      </c>
      <c r="N24" s="14" t="s">
        <v>17</v>
      </c>
      <c r="O24" s="15">
        <v>580.69</v>
      </c>
      <c r="P24" s="14" t="s">
        <v>17</v>
      </c>
      <c r="Q24" s="15">
        <v>580.69</v>
      </c>
      <c r="R24" s="14" t="s">
        <v>17</v>
      </c>
      <c r="S24" s="16">
        <f t="shared" si="0"/>
        <v>4645.52</v>
      </c>
      <c r="T24" s="14" t="s">
        <v>3</v>
      </c>
      <c r="U24" s="15" t="s">
        <v>95</v>
      </c>
      <c r="V24" s="15">
        <v>103.7</v>
      </c>
      <c r="W24" s="14"/>
      <c r="X24" s="15"/>
      <c r="Y24" s="15"/>
      <c r="Z24" s="14"/>
      <c r="AA24" s="15"/>
      <c r="AB24" s="15"/>
      <c r="AC24" s="14"/>
      <c r="AD24" s="15"/>
      <c r="AE24" s="15"/>
      <c r="AF24" s="15"/>
      <c r="AG24" s="14"/>
      <c r="AH24" s="15"/>
      <c r="AI24" s="15"/>
      <c r="AJ24" s="14"/>
      <c r="AK24" s="15"/>
      <c r="AL24" s="15"/>
      <c r="AM24" s="14"/>
      <c r="AN24" s="15"/>
      <c r="AO24" s="15"/>
      <c r="AP24" s="14"/>
      <c r="AQ24" s="15"/>
      <c r="AR24" s="15"/>
      <c r="AS24" s="14"/>
      <c r="AT24" s="15"/>
      <c r="AU24" s="15"/>
      <c r="AV24" s="14"/>
      <c r="AW24" s="15"/>
      <c r="AX24" s="15"/>
      <c r="AY24" s="14"/>
      <c r="AZ24" s="15"/>
      <c r="BA24" s="15"/>
      <c r="BB24" s="14"/>
      <c r="BC24" s="15"/>
      <c r="BD24" s="15"/>
      <c r="BE24" s="14"/>
      <c r="BF24" s="15"/>
      <c r="BG24" s="15"/>
      <c r="BH24" s="14"/>
      <c r="BI24" s="15"/>
      <c r="BJ24" s="15"/>
      <c r="BK24" s="14" t="s">
        <v>207</v>
      </c>
      <c r="BL24" s="15"/>
      <c r="BM24" s="22">
        <v>20.74</v>
      </c>
      <c r="BN24" s="14"/>
      <c r="BO24" s="15"/>
      <c r="BP24" s="15"/>
      <c r="BS24" s="14"/>
      <c r="BT24" s="15"/>
      <c r="BU24" s="15"/>
      <c r="BV24" s="14"/>
      <c r="BW24" s="15"/>
      <c r="BX24" s="15"/>
      <c r="BY24" s="14" t="s">
        <v>254</v>
      </c>
      <c r="BZ24" s="15"/>
      <c r="CA24" s="15">
        <v>3339.78</v>
      </c>
      <c r="CB24" s="14"/>
      <c r="CC24" s="15"/>
      <c r="CD24" s="15"/>
      <c r="CE24" s="14"/>
      <c r="CF24" s="15"/>
      <c r="CG24" s="15"/>
      <c r="CH24" s="14"/>
      <c r="CI24" s="15"/>
      <c r="CJ24" s="15"/>
      <c r="CK24" s="14"/>
      <c r="CL24" s="15"/>
      <c r="CM24" s="15"/>
      <c r="CN24" s="14"/>
      <c r="CO24" s="15"/>
      <c r="CP24" s="15"/>
      <c r="CQ24" s="14"/>
      <c r="CR24" s="15"/>
      <c r="CS24" s="15"/>
      <c r="CT24" s="14"/>
      <c r="CU24" s="15"/>
      <c r="CV24" s="15"/>
      <c r="CW24" s="14"/>
      <c r="CX24" s="15"/>
      <c r="CY24" s="15"/>
      <c r="CZ24" s="14"/>
      <c r="DA24" s="15"/>
      <c r="DB24" s="15"/>
      <c r="DE24" s="14"/>
      <c r="DF24" s="15"/>
      <c r="DG24" s="15"/>
      <c r="DH24" s="14"/>
      <c r="DI24" s="15"/>
      <c r="DJ24" s="15"/>
      <c r="DK24" s="14" t="s">
        <v>200</v>
      </c>
      <c r="DL24" s="15"/>
      <c r="DM24" s="59">
        <v>62.23</v>
      </c>
      <c r="DN24" s="14" t="s">
        <v>200</v>
      </c>
      <c r="DO24" s="15"/>
      <c r="DP24" s="59">
        <v>62.23</v>
      </c>
      <c r="DQ24" s="14" t="s">
        <v>200</v>
      </c>
      <c r="DR24" s="15"/>
      <c r="DS24" s="59">
        <v>62.23</v>
      </c>
      <c r="DT24" s="14" t="s">
        <v>200</v>
      </c>
      <c r="DU24" s="15"/>
      <c r="DV24" s="59">
        <v>62.23</v>
      </c>
      <c r="DW24" s="14" t="s">
        <v>200</v>
      </c>
      <c r="DX24" s="15"/>
      <c r="DY24" s="59">
        <v>62.23</v>
      </c>
      <c r="DZ24" s="14" t="s">
        <v>200</v>
      </c>
      <c r="EA24" s="15"/>
      <c r="EB24" s="59">
        <v>62.23</v>
      </c>
      <c r="EC24" s="14" t="s">
        <v>200</v>
      </c>
      <c r="ED24" s="15"/>
      <c r="EE24" s="59">
        <v>62.23</v>
      </c>
      <c r="EF24" s="14" t="s">
        <v>200</v>
      </c>
      <c r="EG24" s="15"/>
      <c r="EH24" s="59">
        <v>62.23</v>
      </c>
      <c r="EI24" s="14" t="s">
        <v>200</v>
      </c>
      <c r="EJ24" s="15"/>
      <c r="EK24" s="59">
        <v>62.23</v>
      </c>
      <c r="EL24" s="14" t="s">
        <v>200</v>
      </c>
      <c r="EM24" s="15"/>
      <c r="EN24" s="59">
        <v>62.23</v>
      </c>
      <c r="EO24" s="15"/>
      <c r="EP24" s="15"/>
    </row>
    <row r="25" spans="1:146" ht="31.5" customHeight="1">
      <c r="A25" s="14"/>
      <c r="B25" s="14" t="s">
        <v>17</v>
      </c>
      <c r="C25" s="15">
        <v>103.7</v>
      </c>
      <c r="D25" s="14" t="s">
        <v>17</v>
      </c>
      <c r="E25" s="15">
        <v>103.7</v>
      </c>
      <c r="F25" s="14" t="s">
        <v>17</v>
      </c>
      <c r="G25" s="15">
        <v>103.7</v>
      </c>
      <c r="H25" s="14" t="s">
        <v>17</v>
      </c>
      <c r="I25" s="15">
        <v>103.7</v>
      </c>
      <c r="J25" s="14" t="s">
        <v>17</v>
      </c>
      <c r="K25" s="15">
        <v>103.7</v>
      </c>
      <c r="L25" s="14" t="s">
        <v>17</v>
      </c>
      <c r="M25" s="15">
        <v>103.7</v>
      </c>
      <c r="N25" s="14" t="s">
        <v>17</v>
      </c>
      <c r="O25" s="15">
        <v>103.7</v>
      </c>
      <c r="P25" s="14" t="s">
        <v>17</v>
      </c>
      <c r="Q25" s="15">
        <v>103.7</v>
      </c>
      <c r="R25" s="14" t="s">
        <v>17</v>
      </c>
      <c r="S25" s="16">
        <f t="shared" si="0"/>
        <v>829.6000000000001</v>
      </c>
      <c r="T25" s="11" t="s">
        <v>4</v>
      </c>
      <c r="U25" s="15" t="s">
        <v>95</v>
      </c>
      <c r="V25" s="15">
        <v>3297.5</v>
      </c>
      <c r="W25" s="14"/>
      <c r="X25" s="15"/>
      <c r="Y25" s="15"/>
      <c r="Z25" s="14"/>
      <c r="AA25" s="15"/>
      <c r="AB25" s="15"/>
      <c r="AC25" s="14"/>
      <c r="AD25" s="15"/>
      <c r="AE25" s="15"/>
      <c r="AF25" s="15"/>
      <c r="AG25" s="14"/>
      <c r="AH25" s="15"/>
      <c r="AI25" s="15"/>
      <c r="AJ25" s="14"/>
      <c r="AK25" s="15"/>
      <c r="AL25" s="15"/>
      <c r="AM25" s="14"/>
      <c r="AN25" s="15"/>
      <c r="AO25" s="15"/>
      <c r="AP25" s="14"/>
      <c r="AQ25" s="15"/>
      <c r="AR25" s="15"/>
      <c r="AS25" s="14"/>
      <c r="AT25" s="15"/>
      <c r="AU25" s="15"/>
      <c r="AV25" s="14"/>
      <c r="AW25" s="15"/>
      <c r="AX25" s="15"/>
      <c r="AY25" s="14"/>
      <c r="AZ25" s="15"/>
      <c r="BA25" s="15"/>
      <c r="BB25" s="14"/>
      <c r="BC25" s="15"/>
      <c r="BD25" s="15"/>
      <c r="BE25" s="14"/>
      <c r="BF25" s="15"/>
      <c r="BG25" s="15"/>
      <c r="BH25" s="14"/>
      <c r="BI25" s="15"/>
      <c r="BJ25" s="15"/>
      <c r="BK25" s="14" t="s">
        <v>150</v>
      </c>
      <c r="BL25" s="15"/>
      <c r="BM25" s="15">
        <v>62.24</v>
      </c>
      <c r="BN25" s="14"/>
      <c r="BO25" s="15"/>
      <c r="BP25" s="15"/>
      <c r="BS25" s="14"/>
      <c r="BT25" s="15"/>
      <c r="BU25" s="15"/>
      <c r="BV25" s="14"/>
      <c r="BW25" s="15"/>
      <c r="BX25" s="15"/>
      <c r="BY25" s="14" t="s">
        <v>255</v>
      </c>
      <c r="BZ25" s="15"/>
      <c r="CA25" s="15">
        <v>1037.2</v>
      </c>
      <c r="CB25" s="14"/>
      <c r="CC25" s="15"/>
      <c r="CD25" s="15"/>
      <c r="CE25" s="14"/>
      <c r="CF25" s="15"/>
      <c r="CG25" s="15"/>
      <c r="CH25" s="14"/>
      <c r="CI25" s="15"/>
      <c r="CJ25" s="15"/>
      <c r="CK25" s="14"/>
      <c r="CL25" s="15"/>
      <c r="CM25" s="15"/>
      <c r="CN25" s="14"/>
      <c r="CO25" s="15"/>
      <c r="CP25" s="15"/>
      <c r="CQ25" s="14"/>
      <c r="CR25" s="15"/>
      <c r="CS25" s="15"/>
      <c r="CT25" s="14"/>
      <c r="CU25" s="15"/>
      <c r="CV25" s="15"/>
      <c r="CW25" s="14"/>
      <c r="CX25" s="15"/>
      <c r="CY25" s="15"/>
      <c r="CZ25" s="14"/>
      <c r="DA25" s="15"/>
      <c r="DB25" s="15"/>
      <c r="DE25" s="14"/>
      <c r="DF25" s="15"/>
      <c r="DG25" s="15"/>
      <c r="DH25" s="14"/>
      <c r="DI25" s="15"/>
      <c r="DJ25" s="15"/>
      <c r="DK25" s="17" t="s">
        <v>202</v>
      </c>
      <c r="DL25" s="17"/>
      <c r="DM25" s="59">
        <v>41.49</v>
      </c>
      <c r="DN25" s="17" t="s">
        <v>202</v>
      </c>
      <c r="DO25" s="17"/>
      <c r="DP25" s="59">
        <v>41.49</v>
      </c>
      <c r="DQ25" s="17" t="s">
        <v>202</v>
      </c>
      <c r="DR25" s="17"/>
      <c r="DS25" s="59">
        <v>41.49</v>
      </c>
      <c r="DT25" s="17" t="s">
        <v>202</v>
      </c>
      <c r="DU25" s="17"/>
      <c r="DV25" s="59">
        <v>41.49</v>
      </c>
      <c r="DW25" s="17" t="s">
        <v>202</v>
      </c>
      <c r="DX25" s="17"/>
      <c r="DY25" s="59">
        <v>41.49</v>
      </c>
      <c r="DZ25" s="17" t="s">
        <v>202</v>
      </c>
      <c r="EA25" s="17"/>
      <c r="EB25" s="59">
        <v>41.49</v>
      </c>
      <c r="EC25" s="17" t="s">
        <v>202</v>
      </c>
      <c r="ED25" s="17"/>
      <c r="EE25" s="59">
        <v>41.49</v>
      </c>
      <c r="EF25" s="17" t="s">
        <v>202</v>
      </c>
      <c r="EG25" s="17"/>
      <c r="EH25" s="59">
        <v>41.49</v>
      </c>
      <c r="EI25" s="17" t="s">
        <v>202</v>
      </c>
      <c r="EJ25" s="17"/>
      <c r="EK25" s="59">
        <v>41.49</v>
      </c>
      <c r="EL25" s="17" t="s">
        <v>202</v>
      </c>
      <c r="EM25" s="17"/>
      <c r="EN25" s="59">
        <v>41.49</v>
      </c>
      <c r="EO25" s="15"/>
      <c r="EP25" s="15"/>
    </row>
    <row r="26" spans="1:146" s="1" customFormat="1" ht="16.5" customHeight="1">
      <c r="A26" s="11"/>
      <c r="B26" s="14" t="s">
        <v>17</v>
      </c>
      <c r="C26" s="15">
        <v>3297.5</v>
      </c>
      <c r="D26" s="14" t="s">
        <v>17</v>
      </c>
      <c r="E26" s="15">
        <v>3297.5</v>
      </c>
      <c r="F26" s="14" t="s">
        <v>17</v>
      </c>
      <c r="G26" s="15">
        <v>3297.5</v>
      </c>
      <c r="H26" s="14" t="s">
        <v>17</v>
      </c>
      <c r="I26" s="15">
        <v>3297.5</v>
      </c>
      <c r="J26" s="14" t="s">
        <v>17</v>
      </c>
      <c r="K26" s="15">
        <v>3297.5</v>
      </c>
      <c r="L26" s="14" t="s">
        <v>17</v>
      </c>
      <c r="M26" s="15">
        <v>3297.5</v>
      </c>
      <c r="N26" s="14" t="s">
        <v>17</v>
      </c>
      <c r="O26" s="15">
        <v>3297.5</v>
      </c>
      <c r="P26" s="14" t="s">
        <v>17</v>
      </c>
      <c r="Q26" s="15">
        <v>3297.5</v>
      </c>
      <c r="R26" s="14" t="s">
        <v>17</v>
      </c>
      <c r="S26" s="16">
        <f t="shared" si="0"/>
        <v>26380</v>
      </c>
      <c r="T26" s="11" t="s">
        <v>6</v>
      </c>
      <c r="U26" s="15" t="s">
        <v>95</v>
      </c>
      <c r="V26" s="15">
        <v>1389.51</v>
      </c>
      <c r="W26" s="14"/>
      <c r="X26" s="15"/>
      <c r="Y26" s="15"/>
      <c r="Z26" s="14"/>
      <c r="AA26" s="15"/>
      <c r="AB26" s="15"/>
      <c r="AC26" s="14"/>
      <c r="AD26" s="15"/>
      <c r="AE26" s="15"/>
      <c r="AF26" s="15"/>
      <c r="AG26" s="14"/>
      <c r="AH26" s="15"/>
      <c r="AI26" s="15"/>
      <c r="AJ26" s="14"/>
      <c r="AK26" s="15"/>
      <c r="AL26" s="15"/>
      <c r="AM26" s="14"/>
      <c r="AN26" s="15"/>
      <c r="AO26" s="15"/>
      <c r="AP26" s="14"/>
      <c r="AQ26" s="15"/>
      <c r="AR26" s="15"/>
      <c r="AS26" s="14"/>
      <c r="AT26" s="15"/>
      <c r="AU26" s="15"/>
      <c r="AV26" s="14"/>
      <c r="AW26" s="15"/>
      <c r="AX26" s="15"/>
      <c r="AY26" s="14"/>
      <c r="AZ26" s="15"/>
      <c r="BA26" s="15"/>
      <c r="BB26" s="14"/>
      <c r="BC26" s="15"/>
      <c r="BD26" s="15"/>
      <c r="BE26" s="14"/>
      <c r="BF26" s="15"/>
      <c r="BG26" s="15"/>
      <c r="BH26" s="14"/>
      <c r="BI26" s="15"/>
      <c r="BJ26" s="15"/>
      <c r="BK26" s="14"/>
      <c r="BL26" s="15"/>
      <c r="BM26" s="15"/>
      <c r="BN26" s="14"/>
      <c r="BO26" s="15"/>
      <c r="BP26" s="15"/>
      <c r="BQ26" s="9"/>
      <c r="BR26" s="9"/>
      <c r="BS26" s="14"/>
      <c r="BT26" s="15"/>
      <c r="BU26" s="15"/>
      <c r="BV26" s="14"/>
      <c r="BW26" s="15"/>
      <c r="BX26" s="15"/>
      <c r="BY26" s="14"/>
      <c r="BZ26" s="15"/>
      <c r="CA26" s="15"/>
      <c r="CB26" s="14"/>
      <c r="CC26" s="15"/>
      <c r="CD26" s="15"/>
      <c r="CE26" s="14"/>
      <c r="CF26" s="15"/>
      <c r="CG26" s="15"/>
      <c r="CH26" s="14"/>
      <c r="CI26" s="15"/>
      <c r="CJ26" s="15"/>
      <c r="CK26" s="14"/>
      <c r="CL26" s="15"/>
      <c r="CM26" s="15"/>
      <c r="CN26" s="14"/>
      <c r="CO26" s="15"/>
      <c r="CP26" s="15"/>
      <c r="CQ26" s="14"/>
      <c r="CR26" s="15"/>
      <c r="CS26" s="15"/>
      <c r="CT26" s="14"/>
      <c r="CU26" s="15"/>
      <c r="CV26" s="15"/>
      <c r="CW26" s="14"/>
      <c r="CX26" s="15"/>
      <c r="CY26" s="15"/>
      <c r="CZ26" s="14"/>
      <c r="DA26" s="15"/>
      <c r="DB26" s="15"/>
      <c r="DC26" s="9"/>
      <c r="DD26" s="9"/>
      <c r="DE26" s="14"/>
      <c r="DF26" s="15"/>
      <c r="DG26" s="15"/>
      <c r="DH26" s="14"/>
      <c r="DI26" s="15"/>
      <c r="DJ26" s="15"/>
      <c r="DK26" s="14" t="s">
        <v>308</v>
      </c>
      <c r="DL26" s="15" t="s">
        <v>309</v>
      </c>
      <c r="DM26" s="59">
        <v>1194.46</v>
      </c>
      <c r="DN26" s="14"/>
      <c r="DO26" s="15"/>
      <c r="DP26" s="15"/>
      <c r="DQ26" s="14"/>
      <c r="DR26" s="15"/>
      <c r="DS26" s="15"/>
      <c r="DT26" s="14"/>
      <c r="DU26" s="15"/>
      <c r="DV26" s="15"/>
      <c r="DW26" s="14"/>
      <c r="DX26" s="15"/>
      <c r="DY26" s="15"/>
      <c r="DZ26" s="14"/>
      <c r="EA26" s="15"/>
      <c r="EB26" s="15"/>
      <c r="EC26" s="14"/>
      <c r="ED26" s="15"/>
      <c r="EE26" s="15"/>
      <c r="EF26" s="14"/>
      <c r="EG26" s="15"/>
      <c r="EH26" s="15"/>
      <c r="EI26" s="14"/>
      <c r="EJ26" s="15"/>
      <c r="EK26" s="15"/>
      <c r="EL26" s="14"/>
      <c r="EM26" s="15"/>
      <c r="EN26" s="15"/>
      <c r="EO26" s="15"/>
      <c r="EP26" s="15"/>
    </row>
    <row r="27" spans="1:146" s="1" customFormat="1" ht="12.75">
      <c r="A27" s="11"/>
      <c r="B27" s="14" t="s">
        <v>17</v>
      </c>
      <c r="C27" s="15">
        <v>62.22</v>
      </c>
      <c r="D27" s="14" t="s">
        <v>17</v>
      </c>
      <c r="E27" s="15">
        <v>62.22</v>
      </c>
      <c r="F27" s="14" t="s">
        <v>17</v>
      </c>
      <c r="G27" s="15">
        <v>62.22</v>
      </c>
      <c r="H27" s="14" t="s">
        <v>17</v>
      </c>
      <c r="I27" s="15">
        <v>62.22</v>
      </c>
      <c r="J27" s="14" t="s">
        <v>17</v>
      </c>
      <c r="K27" s="15">
        <v>62.22</v>
      </c>
      <c r="L27" s="14" t="s">
        <v>17</v>
      </c>
      <c r="M27" s="15">
        <v>62.22</v>
      </c>
      <c r="N27" s="14" t="s">
        <v>17</v>
      </c>
      <c r="O27" s="15">
        <v>62.22</v>
      </c>
      <c r="P27" s="14" t="s">
        <v>17</v>
      </c>
      <c r="Q27" s="15">
        <v>62.22</v>
      </c>
      <c r="R27" s="14" t="s">
        <v>17</v>
      </c>
      <c r="S27" s="16">
        <f t="shared" si="0"/>
        <v>497.7600000000001</v>
      </c>
      <c r="T27" s="11"/>
      <c r="U27" s="15"/>
      <c r="V27" s="15"/>
      <c r="W27" s="23"/>
      <c r="X27" s="15"/>
      <c r="Y27" s="15"/>
      <c r="Z27" s="23"/>
      <c r="AA27" s="15"/>
      <c r="AB27" s="15"/>
      <c r="AC27" s="23"/>
      <c r="AD27" s="15"/>
      <c r="AE27" s="15"/>
      <c r="AF27" s="15"/>
      <c r="AG27" s="23"/>
      <c r="AH27" s="15"/>
      <c r="AI27" s="15"/>
      <c r="AJ27" s="23"/>
      <c r="AK27" s="15"/>
      <c r="AL27" s="15"/>
      <c r="AM27" s="23"/>
      <c r="AN27" s="15"/>
      <c r="AO27" s="15"/>
      <c r="AP27" s="23"/>
      <c r="AQ27" s="15"/>
      <c r="AR27" s="15"/>
      <c r="AS27" s="23"/>
      <c r="AT27" s="15"/>
      <c r="AU27" s="15"/>
      <c r="AV27" s="23"/>
      <c r="AW27" s="15"/>
      <c r="AX27" s="15"/>
      <c r="AY27" s="23"/>
      <c r="AZ27" s="15"/>
      <c r="BA27" s="15"/>
      <c r="BB27" s="23"/>
      <c r="BC27" s="15"/>
      <c r="BD27" s="15"/>
      <c r="BE27" s="23"/>
      <c r="BF27" s="15"/>
      <c r="BG27" s="15"/>
      <c r="BH27" s="23"/>
      <c r="BI27" s="15"/>
      <c r="BJ27" s="15"/>
      <c r="BK27" s="23"/>
      <c r="BL27" s="15"/>
      <c r="BM27" s="15"/>
      <c r="BN27" s="23"/>
      <c r="BO27" s="15"/>
      <c r="BP27" s="15"/>
      <c r="BQ27" s="9"/>
      <c r="BR27" s="9"/>
      <c r="BS27" s="23"/>
      <c r="BT27" s="15"/>
      <c r="BU27" s="15"/>
      <c r="BV27" s="23"/>
      <c r="BW27" s="15"/>
      <c r="BX27" s="15"/>
      <c r="BY27" s="23"/>
      <c r="BZ27" s="15"/>
      <c r="CA27" s="15"/>
      <c r="CB27" s="23"/>
      <c r="CC27" s="15"/>
      <c r="CD27" s="15"/>
      <c r="CE27" s="23"/>
      <c r="CF27" s="15"/>
      <c r="CG27" s="15"/>
      <c r="CH27" s="23"/>
      <c r="CI27" s="15"/>
      <c r="CJ27" s="15"/>
      <c r="CK27" s="23"/>
      <c r="CL27" s="15"/>
      <c r="CM27" s="15"/>
      <c r="CN27" s="23"/>
      <c r="CO27" s="15"/>
      <c r="CP27" s="15"/>
      <c r="CQ27" s="23"/>
      <c r="CR27" s="15"/>
      <c r="CS27" s="15"/>
      <c r="CT27" s="23"/>
      <c r="CU27" s="15"/>
      <c r="CV27" s="15"/>
      <c r="CW27" s="23"/>
      <c r="CX27" s="15"/>
      <c r="CY27" s="15"/>
      <c r="CZ27" s="23"/>
      <c r="DA27" s="15"/>
      <c r="DB27" s="15"/>
      <c r="DC27" s="9"/>
      <c r="DD27" s="9"/>
      <c r="DE27" s="23"/>
      <c r="DF27" s="15"/>
      <c r="DG27" s="15"/>
      <c r="DH27" s="23"/>
      <c r="DI27" s="15"/>
      <c r="DJ27" s="15"/>
      <c r="DK27" s="23"/>
      <c r="DL27" s="15"/>
      <c r="DM27" s="15"/>
      <c r="DN27" s="23"/>
      <c r="DO27" s="15"/>
      <c r="DP27" s="15"/>
      <c r="DQ27" s="23"/>
      <c r="DR27" s="15"/>
      <c r="DS27" s="15"/>
      <c r="DT27" s="23"/>
      <c r="DU27" s="15"/>
      <c r="DV27" s="15"/>
      <c r="DW27" s="23"/>
      <c r="DX27" s="15"/>
      <c r="DY27" s="15"/>
      <c r="DZ27" s="23"/>
      <c r="EA27" s="15"/>
      <c r="EB27" s="15"/>
      <c r="EC27" s="23"/>
      <c r="ED27" s="15"/>
      <c r="EE27" s="15"/>
      <c r="EF27" s="23"/>
      <c r="EG27" s="15"/>
      <c r="EH27" s="15"/>
      <c r="EI27" s="23"/>
      <c r="EJ27" s="15"/>
      <c r="EK27" s="15"/>
      <c r="EL27" s="23"/>
      <c r="EM27" s="15"/>
      <c r="EN27" s="15"/>
      <c r="EO27" s="15"/>
      <c r="EP27" s="15"/>
    </row>
    <row r="28" spans="1:146" s="1" customFormat="1" ht="12.75">
      <c r="A28" s="11"/>
      <c r="B28" s="14" t="s">
        <v>17</v>
      </c>
      <c r="C28" s="15">
        <v>41.48</v>
      </c>
      <c r="D28" s="14" t="s">
        <v>17</v>
      </c>
      <c r="E28" s="15">
        <v>41.48</v>
      </c>
      <c r="F28" s="14" t="s">
        <v>17</v>
      </c>
      <c r="G28" s="15">
        <v>41.48</v>
      </c>
      <c r="H28" s="14" t="s">
        <v>17</v>
      </c>
      <c r="I28" s="15">
        <v>41.48</v>
      </c>
      <c r="J28" s="14" t="s">
        <v>17</v>
      </c>
      <c r="K28" s="15">
        <v>41.48</v>
      </c>
      <c r="L28" s="14" t="s">
        <v>17</v>
      </c>
      <c r="M28" s="15">
        <v>41.48</v>
      </c>
      <c r="N28" s="14" t="s">
        <v>17</v>
      </c>
      <c r="O28" s="15">
        <v>41.48</v>
      </c>
      <c r="P28" s="14" t="s">
        <v>17</v>
      </c>
      <c r="Q28" s="15">
        <v>41.48</v>
      </c>
      <c r="R28" s="14" t="s">
        <v>17</v>
      </c>
      <c r="S28" s="16">
        <f t="shared" si="0"/>
        <v>331.84</v>
      </c>
      <c r="T28" s="11"/>
      <c r="U28" s="15"/>
      <c r="V28" s="15"/>
      <c r="W28" s="14"/>
      <c r="X28" s="15"/>
      <c r="Y28" s="15"/>
      <c r="Z28" s="14"/>
      <c r="AA28" s="15"/>
      <c r="AB28" s="15"/>
      <c r="AC28" s="14"/>
      <c r="AD28" s="15"/>
      <c r="AE28" s="15"/>
      <c r="AF28" s="15"/>
      <c r="AG28" s="14"/>
      <c r="AH28" s="15"/>
      <c r="AI28" s="15"/>
      <c r="AJ28" s="14"/>
      <c r="AK28" s="15"/>
      <c r="AL28" s="15"/>
      <c r="AM28" s="14"/>
      <c r="AN28" s="15"/>
      <c r="AO28" s="15"/>
      <c r="AP28" s="14"/>
      <c r="AQ28" s="15"/>
      <c r="AR28" s="15"/>
      <c r="AS28" s="14"/>
      <c r="AT28" s="15"/>
      <c r="AU28" s="15"/>
      <c r="AV28" s="14"/>
      <c r="AW28" s="15"/>
      <c r="AX28" s="15"/>
      <c r="AY28" s="14"/>
      <c r="AZ28" s="15"/>
      <c r="BA28" s="15"/>
      <c r="BB28" s="14"/>
      <c r="BC28" s="15"/>
      <c r="BD28" s="15"/>
      <c r="BE28" s="14"/>
      <c r="BF28" s="15"/>
      <c r="BG28" s="15"/>
      <c r="BH28" s="14"/>
      <c r="BI28" s="15"/>
      <c r="BJ28" s="15"/>
      <c r="BK28" s="14"/>
      <c r="BL28" s="15"/>
      <c r="BM28" s="15"/>
      <c r="BN28" s="14"/>
      <c r="BO28" s="15"/>
      <c r="BP28" s="15"/>
      <c r="BQ28" s="9"/>
      <c r="BR28" s="9"/>
      <c r="BS28" s="14"/>
      <c r="BT28" s="15"/>
      <c r="BU28" s="15"/>
      <c r="BV28" s="14"/>
      <c r="BW28" s="15"/>
      <c r="BX28" s="15"/>
      <c r="BY28" s="14"/>
      <c r="BZ28" s="15"/>
      <c r="CA28" s="15"/>
      <c r="CB28" s="14"/>
      <c r="CC28" s="15"/>
      <c r="CD28" s="15"/>
      <c r="CE28" s="14"/>
      <c r="CF28" s="15"/>
      <c r="CG28" s="15"/>
      <c r="CH28" s="14"/>
      <c r="CI28" s="15"/>
      <c r="CJ28" s="15"/>
      <c r="CK28" s="14"/>
      <c r="CL28" s="15"/>
      <c r="CM28" s="15"/>
      <c r="CN28" s="14"/>
      <c r="CO28" s="15"/>
      <c r="CP28" s="15"/>
      <c r="CQ28" s="14"/>
      <c r="CR28" s="15"/>
      <c r="CS28" s="15"/>
      <c r="CT28" s="14"/>
      <c r="CU28" s="15"/>
      <c r="CV28" s="15"/>
      <c r="CW28" s="14"/>
      <c r="CX28" s="15"/>
      <c r="CY28" s="15"/>
      <c r="CZ28" s="14"/>
      <c r="DA28" s="15"/>
      <c r="DB28" s="15"/>
      <c r="DC28" s="9"/>
      <c r="DD28" s="9"/>
      <c r="DE28" s="14"/>
      <c r="DF28" s="15"/>
      <c r="DG28" s="15"/>
      <c r="DH28" s="14"/>
      <c r="DI28" s="15"/>
      <c r="DJ28" s="15"/>
      <c r="DK28" s="14"/>
      <c r="DL28" s="15"/>
      <c r="DM28" s="15"/>
      <c r="DN28" s="14"/>
      <c r="DO28" s="15"/>
      <c r="DP28" s="15"/>
      <c r="DQ28" s="14"/>
      <c r="DR28" s="15"/>
      <c r="DS28" s="15"/>
      <c r="DT28" s="14"/>
      <c r="DU28" s="15"/>
      <c r="DV28" s="15"/>
      <c r="DW28" s="14"/>
      <c r="DX28" s="15"/>
      <c r="DY28" s="15"/>
      <c r="DZ28" s="14"/>
      <c r="EA28" s="15"/>
      <c r="EB28" s="15"/>
      <c r="EC28" s="14"/>
      <c r="ED28" s="15"/>
      <c r="EE28" s="15"/>
      <c r="EF28" s="14"/>
      <c r="EG28" s="15"/>
      <c r="EH28" s="15"/>
      <c r="EI28" s="14"/>
      <c r="EJ28" s="15"/>
      <c r="EK28" s="15"/>
      <c r="EL28" s="14"/>
      <c r="EM28" s="15"/>
      <c r="EN28" s="15"/>
      <c r="EO28" s="15"/>
      <c r="EP28" s="15"/>
    </row>
    <row r="29" spans="1:146" s="1" customFormat="1" ht="12.75">
      <c r="A29" s="11"/>
      <c r="B29" s="14" t="s">
        <v>17</v>
      </c>
      <c r="C29" s="15">
        <v>1389.51</v>
      </c>
      <c r="D29" s="14" t="s">
        <v>17</v>
      </c>
      <c r="E29" s="15">
        <v>1389.51</v>
      </c>
      <c r="F29" s="14" t="s">
        <v>17</v>
      </c>
      <c r="G29" s="15">
        <v>1389.51</v>
      </c>
      <c r="H29" s="14" t="s">
        <v>17</v>
      </c>
      <c r="I29" s="15">
        <v>1389.51</v>
      </c>
      <c r="J29" s="14" t="s">
        <v>17</v>
      </c>
      <c r="K29" s="15">
        <v>1389.51</v>
      </c>
      <c r="L29" s="14" t="s">
        <v>17</v>
      </c>
      <c r="M29" s="15">
        <v>1389.51</v>
      </c>
      <c r="N29" s="14" t="s">
        <v>17</v>
      </c>
      <c r="O29" s="15">
        <v>1389.51</v>
      </c>
      <c r="P29" s="14" t="s">
        <v>17</v>
      </c>
      <c r="Q29" s="15">
        <v>1389.51</v>
      </c>
      <c r="R29" s="14" t="s">
        <v>17</v>
      </c>
      <c r="S29" s="16">
        <f t="shared" si="0"/>
        <v>11116.08</v>
      </c>
      <c r="T29" s="14"/>
      <c r="U29" s="15"/>
      <c r="V29" s="15"/>
      <c r="W29" s="14"/>
      <c r="X29" s="15"/>
      <c r="Y29" s="15"/>
      <c r="Z29" s="14"/>
      <c r="AA29" s="15"/>
      <c r="AB29" s="15"/>
      <c r="AC29" s="14"/>
      <c r="AD29" s="15"/>
      <c r="AE29" s="15"/>
      <c r="AF29" s="15"/>
      <c r="AG29" s="14"/>
      <c r="AH29" s="15"/>
      <c r="AI29" s="15"/>
      <c r="AJ29" s="14"/>
      <c r="AK29" s="15"/>
      <c r="AL29" s="15"/>
      <c r="AM29" s="14"/>
      <c r="AN29" s="15"/>
      <c r="AO29" s="15"/>
      <c r="AP29" s="14"/>
      <c r="AQ29" s="15"/>
      <c r="AR29" s="15"/>
      <c r="AS29" s="14"/>
      <c r="AT29" s="15"/>
      <c r="AU29" s="15"/>
      <c r="AV29" s="14"/>
      <c r="AW29" s="15"/>
      <c r="AX29" s="15"/>
      <c r="AY29" s="14"/>
      <c r="AZ29" s="15"/>
      <c r="BA29" s="15"/>
      <c r="BB29" s="14"/>
      <c r="BC29" s="15"/>
      <c r="BD29" s="15"/>
      <c r="BE29" s="14"/>
      <c r="BF29" s="15"/>
      <c r="BG29" s="15"/>
      <c r="BH29" s="14"/>
      <c r="BI29" s="15"/>
      <c r="BJ29" s="15"/>
      <c r="BK29" s="14"/>
      <c r="BL29" s="15"/>
      <c r="BM29" s="15"/>
      <c r="BN29" s="14"/>
      <c r="BO29" s="15"/>
      <c r="BP29" s="15"/>
      <c r="BQ29" s="9"/>
      <c r="BR29" s="9"/>
      <c r="BS29" s="14"/>
      <c r="BT29" s="15"/>
      <c r="BU29" s="15"/>
      <c r="BV29" s="14"/>
      <c r="BW29" s="15"/>
      <c r="BX29" s="15"/>
      <c r="BY29" s="14"/>
      <c r="BZ29" s="15"/>
      <c r="CA29" s="15"/>
      <c r="CB29" s="14"/>
      <c r="CC29" s="15"/>
      <c r="CD29" s="15"/>
      <c r="CE29" s="14"/>
      <c r="CF29" s="15"/>
      <c r="CG29" s="15"/>
      <c r="CH29" s="14"/>
      <c r="CI29" s="15"/>
      <c r="CJ29" s="15"/>
      <c r="CK29" s="14"/>
      <c r="CL29" s="15"/>
      <c r="CM29" s="15"/>
      <c r="CN29" s="14"/>
      <c r="CO29" s="15"/>
      <c r="CP29" s="15"/>
      <c r="CQ29" s="14"/>
      <c r="CR29" s="15"/>
      <c r="CS29" s="15"/>
      <c r="CT29" s="14"/>
      <c r="CU29" s="15"/>
      <c r="CV29" s="15"/>
      <c r="CW29" s="14"/>
      <c r="CX29" s="15"/>
      <c r="CY29" s="15"/>
      <c r="CZ29" s="14"/>
      <c r="DA29" s="15"/>
      <c r="DB29" s="15"/>
      <c r="DC29" s="9"/>
      <c r="DD29" s="9"/>
      <c r="DE29" s="14"/>
      <c r="DF29" s="15"/>
      <c r="DG29" s="15"/>
      <c r="DH29" s="14"/>
      <c r="DI29" s="15"/>
      <c r="DJ29" s="15"/>
      <c r="DK29" s="14"/>
      <c r="DL29" s="15"/>
      <c r="DM29" s="15"/>
      <c r="DN29" s="14"/>
      <c r="DO29" s="15"/>
      <c r="DP29" s="15"/>
      <c r="DQ29" s="14"/>
      <c r="DR29" s="15"/>
      <c r="DS29" s="15"/>
      <c r="DT29" s="14"/>
      <c r="DU29" s="15"/>
      <c r="DV29" s="15"/>
      <c r="DW29" s="14"/>
      <c r="DX29" s="15"/>
      <c r="DY29" s="15"/>
      <c r="DZ29" s="14"/>
      <c r="EA29" s="15"/>
      <c r="EB29" s="15"/>
      <c r="EC29" s="14"/>
      <c r="ED29" s="15"/>
      <c r="EE29" s="15"/>
      <c r="EF29" s="14"/>
      <c r="EG29" s="15"/>
      <c r="EH29" s="15"/>
      <c r="EI29" s="14"/>
      <c r="EJ29" s="15"/>
      <c r="EK29" s="15"/>
      <c r="EL29" s="14"/>
      <c r="EM29" s="15"/>
      <c r="EN29" s="15"/>
      <c r="EO29" s="15"/>
      <c r="EP29" s="15"/>
    </row>
    <row r="30" spans="1:146" s="1" customFormat="1" ht="63.75">
      <c r="A30" s="11"/>
      <c r="B30" s="14" t="s">
        <v>18</v>
      </c>
      <c r="C30" s="15">
        <v>1037.4</v>
      </c>
      <c r="D30" s="14" t="s">
        <v>19</v>
      </c>
      <c r="E30" s="15">
        <v>1053.36</v>
      </c>
      <c r="F30" s="14" t="s">
        <v>19</v>
      </c>
      <c r="G30" s="15">
        <v>1053.36</v>
      </c>
      <c r="H30" s="14" t="s">
        <v>20</v>
      </c>
      <c r="I30" s="15">
        <v>1085.28</v>
      </c>
      <c r="J30" s="14" t="s">
        <v>21</v>
      </c>
      <c r="K30" s="15">
        <v>1069.32</v>
      </c>
      <c r="L30" s="15" t="s">
        <v>20</v>
      </c>
      <c r="M30" s="15">
        <v>1085.28</v>
      </c>
      <c r="N30" s="15" t="s">
        <v>24</v>
      </c>
      <c r="O30" s="15">
        <v>1101.24</v>
      </c>
      <c r="P30" s="15" t="s">
        <v>24</v>
      </c>
      <c r="Q30" s="15">
        <v>1101.24</v>
      </c>
      <c r="R30" s="14" t="s">
        <v>19</v>
      </c>
      <c r="S30" s="16">
        <f t="shared" si="0"/>
        <v>8586.48</v>
      </c>
      <c r="T30" s="23"/>
      <c r="U30" s="15"/>
      <c r="V30" s="15"/>
      <c r="W30" s="23"/>
      <c r="X30" s="15"/>
      <c r="Y30" s="15"/>
      <c r="Z30" s="23"/>
      <c r="AA30" s="15"/>
      <c r="AB30" s="15"/>
      <c r="AC30" s="23"/>
      <c r="AD30" s="15"/>
      <c r="AE30" s="15"/>
      <c r="AF30" s="25" t="s">
        <v>203</v>
      </c>
      <c r="AG30" s="23"/>
      <c r="AH30" s="15"/>
      <c r="AI30" s="15"/>
      <c r="AJ30" s="23"/>
      <c r="AK30" s="15"/>
      <c r="AL30" s="15"/>
      <c r="AM30" s="23"/>
      <c r="AN30" s="15"/>
      <c r="AO30" s="15"/>
      <c r="AP30" s="23"/>
      <c r="AQ30" s="15"/>
      <c r="AR30" s="15"/>
      <c r="AS30" s="23"/>
      <c r="AT30" s="15"/>
      <c r="AU30" s="15"/>
      <c r="AV30" s="23"/>
      <c r="AW30" s="15"/>
      <c r="AX30" s="15"/>
      <c r="AY30" s="23"/>
      <c r="AZ30" s="15"/>
      <c r="BA30" s="15"/>
      <c r="BB30" s="23"/>
      <c r="BC30" s="15"/>
      <c r="BD30" s="15"/>
      <c r="BE30" s="23"/>
      <c r="BF30" s="15"/>
      <c r="BG30" s="15"/>
      <c r="BH30" s="23"/>
      <c r="BI30" s="15"/>
      <c r="BJ30" s="15"/>
      <c r="BK30" s="23"/>
      <c r="BL30" s="15"/>
      <c r="BM30" s="15"/>
      <c r="BN30" s="23"/>
      <c r="BO30" s="15"/>
      <c r="BP30" s="15"/>
      <c r="BQ30" s="26" t="s">
        <v>204</v>
      </c>
      <c r="BR30" s="26" t="s">
        <v>205</v>
      </c>
      <c r="BS30" s="23"/>
      <c r="BT30" s="15"/>
      <c r="BU30" s="15"/>
      <c r="BV30" s="23"/>
      <c r="BW30" s="15"/>
      <c r="BX30" s="15"/>
      <c r="BY30" s="23"/>
      <c r="BZ30" s="15"/>
      <c r="CA30" s="15"/>
      <c r="CB30" s="23"/>
      <c r="CC30" s="15"/>
      <c r="CD30" s="15"/>
      <c r="CE30" s="23"/>
      <c r="CF30" s="15"/>
      <c r="CG30" s="15"/>
      <c r="CH30" s="23"/>
      <c r="CI30" s="15"/>
      <c r="CJ30" s="15"/>
      <c r="CK30" s="23"/>
      <c r="CL30" s="15"/>
      <c r="CM30" s="15"/>
      <c r="CN30" s="23"/>
      <c r="CO30" s="15"/>
      <c r="CP30" s="15"/>
      <c r="CQ30" s="23"/>
      <c r="CR30" s="15"/>
      <c r="CS30" s="15"/>
      <c r="CT30" s="23"/>
      <c r="CU30" s="15"/>
      <c r="CV30" s="15"/>
      <c r="CW30" s="23"/>
      <c r="CX30" s="15"/>
      <c r="CY30" s="15"/>
      <c r="CZ30" s="23"/>
      <c r="DA30" s="15"/>
      <c r="DB30" s="15"/>
      <c r="DC30" s="26" t="s">
        <v>290</v>
      </c>
      <c r="DD30" s="26" t="s">
        <v>291</v>
      </c>
      <c r="DE30" s="23"/>
      <c r="DF30" s="15"/>
      <c r="DG30" s="15"/>
      <c r="DH30" s="23"/>
      <c r="DI30" s="15"/>
      <c r="DJ30" s="15"/>
      <c r="DK30" s="23"/>
      <c r="DL30" s="15"/>
      <c r="DM30" s="15"/>
      <c r="DN30" s="23"/>
      <c r="DO30" s="15"/>
      <c r="DP30" s="15"/>
      <c r="DQ30" s="23"/>
      <c r="DR30" s="15"/>
      <c r="DS30" s="15"/>
      <c r="DT30" s="23"/>
      <c r="DU30" s="15"/>
      <c r="DV30" s="15"/>
      <c r="DW30" s="23"/>
      <c r="DX30" s="15"/>
      <c r="DY30" s="15"/>
      <c r="DZ30" s="23"/>
      <c r="EA30" s="15"/>
      <c r="EB30" s="15"/>
      <c r="EC30" s="23"/>
      <c r="ED30" s="15"/>
      <c r="EE30" s="15"/>
      <c r="EF30" s="23"/>
      <c r="EG30" s="15"/>
      <c r="EH30" s="15"/>
      <c r="EI30" s="23"/>
      <c r="EJ30" s="15"/>
      <c r="EK30" s="15"/>
      <c r="EL30" s="23"/>
      <c r="EM30" s="15"/>
      <c r="EN30" s="15"/>
      <c r="EO30" s="26" t="s">
        <v>379</v>
      </c>
      <c r="EP30" s="26" t="s">
        <v>380</v>
      </c>
    </row>
    <row r="31" spans="1:146" ht="12.75">
      <c r="A31" s="11" t="s">
        <v>8</v>
      </c>
      <c r="B31" s="11"/>
      <c r="C31" s="27">
        <f>SUM(C7:C8)+C14+SUM(C26:C30)</f>
        <v>12215.740000000002</v>
      </c>
      <c r="D31" s="11"/>
      <c r="E31" s="27">
        <f>SUM(E7:E8)+E14+SUM(E26:E30)</f>
        <v>12231.7</v>
      </c>
      <c r="F31" s="28"/>
      <c r="G31" s="27">
        <f>SUM(G7:G8)+G14+SUM(G26:G30)</f>
        <v>12231.7</v>
      </c>
      <c r="H31" s="28"/>
      <c r="I31" s="27">
        <f>SUM(I7:I8)+I14+SUM(I26:I30)</f>
        <v>12263.619999999999</v>
      </c>
      <c r="J31" s="28"/>
      <c r="K31" s="27">
        <f>SUM(K7:K8)+K14+SUM(K26:K30)</f>
        <v>12247.66</v>
      </c>
      <c r="L31" s="27"/>
      <c r="M31" s="27">
        <f>SUM(M7:M8)+M14+SUM(M26:M30)</f>
        <v>12263.619999999999</v>
      </c>
      <c r="N31" s="27"/>
      <c r="O31" s="27">
        <f>SUM(O7:O8)+O14+SUM(O26:O30)</f>
        <v>12279.58</v>
      </c>
      <c r="P31" s="27"/>
      <c r="Q31" s="27">
        <f>SUM(Q7:Q8)+Q14+SUM(Q26:Q30)</f>
        <v>12279.58</v>
      </c>
      <c r="R31" s="28"/>
      <c r="S31" s="16">
        <f t="shared" si="0"/>
        <v>98013.2</v>
      </c>
      <c r="T31" s="15"/>
      <c r="U31" s="15"/>
      <c r="V31" s="15">
        <f>SUM(V7:V30)</f>
        <v>11167.38</v>
      </c>
      <c r="W31" s="15">
        <f aca="true" t="shared" si="1" ref="W31:AL31">SUM(W7:W30)</f>
        <v>0</v>
      </c>
      <c r="X31" s="15">
        <f t="shared" si="1"/>
        <v>0</v>
      </c>
      <c r="Y31" s="15">
        <f t="shared" si="1"/>
        <v>12408.550000000001</v>
      </c>
      <c r="Z31" s="15">
        <f t="shared" si="1"/>
        <v>0</v>
      </c>
      <c r="AA31" s="15">
        <f t="shared" si="1"/>
        <v>0</v>
      </c>
      <c r="AB31" s="15">
        <f t="shared" si="1"/>
        <v>16881.68</v>
      </c>
      <c r="AC31" s="15">
        <f t="shared" si="1"/>
        <v>0</v>
      </c>
      <c r="AD31" s="15">
        <f t="shared" si="1"/>
        <v>0</v>
      </c>
      <c r="AE31" s="15">
        <f t="shared" si="1"/>
        <v>10838.98</v>
      </c>
      <c r="AF31" s="29">
        <f>AE31+AB31+Y31+V31+S31</f>
        <v>149309.78999999998</v>
      </c>
      <c r="AG31" s="15">
        <f t="shared" si="1"/>
        <v>0</v>
      </c>
      <c r="AH31" s="15">
        <f t="shared" si="1"/>
        <v>0</v>
      </c>
      <c r="AI31" s="15">
        <f t="shared" si="1"/>
        <v>13940.392777777779</v>
      </c>
      <c r="AJ31" s="15">
        <f t="shared" si="1"/>
        <v>0</v>
      </c>
      <c r="AK31" s="15">
        <f t="shared" si="1"/>
        <v>0</v>
      </c>
      <c r="AL31" s="15">
        <f t="shared" si="1"/>
        <v>19676.610000000004</v>
      </c>
      <c r="AM31" s="15"/>
      <c r="AN31" s="15"/>
      <c r="AO31" s="15">
        <f>SUM(AO7:AO30)</f>
        <v>16708.18</v>
      </c>
      <c r="AP31" s="15">
        <f aca="true" t="shared" si="2" ref="AP31:AU31">SUM(AP7:AP30)</f>
        <v>0</v>
      </c>
      <c r="AQ31" s="15">
        <f t="shared" si="2"/>
        <v>0</v>
      </c>
      <c r="AR31" s="15">
        <f t="shared" si="2"/>
        <v>18908.790000000005</v>
      </c>
      <c r="AS31" s="15">
        <f t="shared" si="2"/>
        <v>0</v>
      </c>
      <c r="AT31" s="15">
        <f t="shared" si="2"/>
        <v>0</v>
      </c>
      <c r="AU31" s="15">
        <f t="shared" si="2"/>
        <v>27340.040000000005</v>
      </c>
      <c r="AV31" s="15"/>
      <c r="AW31" s="15"/>
      <c r="AX31" s="15">
        <f>SUM(AX7:AX30)</f>
        <v>13726.739999999998</v>
      </c>
      <c r="AY31" s="15">
        <f aca="true" t="shared" si="3" ref="AY31:BD31">SUM(AY7:AY30)</f>
        <v>0</v>
      </c>
      <c r="AZ31" s="15">
        <f t="shared" si="3"/>
        <v>0</v>
      </c>
      <c r="BA31" s="15">
        <f t="shared" si="3"/>
        <v>12709.81</v>
      </c>
      <c r="BB31" s="15">
        <f t="shared" si="3"/>
        <v>0</v>
      </c>
      <c r="BC31" s="15">
        <f t="shared" si="3"/>
        <v>0</v>
      </c>
      <c r="BD31" s="15">
        <f t="shared" si="3"/>
        <v>12855.820000000002</v>
      </c>
      <c r="BE31" s="15">
        <f aca="true" t="shared" si="4" ref="BE31:BM31">SUM(BE7:BE30)</f>
        <v>0</v>
      </c>
      <c r="BF31" s="15">
        <f t="shared" si="4"/>
        <v>0</v>
      </c>
      <c r="BG31" s="15">
        <f t="shared" si="4"/>
        <v>12360.529999999997</v>
      </c>
      <c r="BH31" s="15">
        <f t="shared" si="4"/>
        <v>0</v>
      </c>
      <c r="BI31" s="15">
        <f t="shared" si="4"/>
        <v>0</v>
      </c>
      <c r="BJ31" s="15">
        <f t="shared" si="4"/>
        <v>21086.460000000003</v>
      </c>
      <c r="BK31" s="15">
        <f t="shared" si="4"/>
        <v>0</v>
      </c>
      <c r="BL31" s="15">
        <f t="shared" si="4"/>
        <v>0</v>
      </c>
      <c r="BM31" s="15">
        <f t="shared" si="4"/>
        <v>18001.450000000004</v>
      </c>
      <c r="BN31" s="15">
        <f>SUM(BN7:BN30)</f>
        <v>0</v>
      </c>
      <c r="BO31" s="15">
        <f>SUM(BO7:BO30)</f>
        <v>0</v>
      </c>
      <c r="BP31" s="15">
        <f>SUM(BP7:BP30)</f>
        <v>12279.959999999997</v>
      </c>
      <c r="BQ31" s="29">
        <f>BP31+BM31+BJ31+BG31+BD31+BA31+AX31+AU31+AR31+AO31+AL31+AI31</f>
        <v>199594.78277777781</v>
      </c>
      <c r="BR31" s="29">
        <f>BQ31+AF31</f>
        <v>348904.5727777778</v>
      </c>
      <c r="BS31" s="15"/>
      <c r="BT31" s="15"/>
      <c r="BU31" s="15">
        <f>SUM(BU7:BU30)</f>
        <v>24188.859999999997</v>
      </c>
      <c r="BV31" s="15"/>
      <c r="BW31" s="15"/>
      <c r="BX31" s="15">
        <f>SUM(BX7:BX30)</f>
        <v>14206.24</v>
      </c>
      <c r="BY31" s="15"/>
      <c r="BZ31" s="15"/>
      <c r="CA31" s="15">
        <f>SUM(CA7:CA30)</f>
        <v>38845.9</v>
      </c>
      <c r="CB31" s="15"/>
      <c r="CC31" s="15"/>
      <c r="CD31" s="15">
        <f>SUM(CD7:CD30)</f>
        <v>24348.479999999996</v>
      </c>
      <c r="CE31" s="15"/>
      <c r="CF31" s="15"/>
      <c r="CG31" s="15">
        <f>SUM(CG7:CG30)</f>
        <v>14727.119999999999</v>
      </c>
      <c r="CH31" s="15"/>
      <c r="CI31" s="15"/>
      <c r="CJ31" s="15">
        <f>SUM(CJ7:CJ30)</f>
        <v>41776.09</v>
      </c>
      <c r="CK31" s="15"/>
      <c r="CL31" s="15"/>
      <c r="CM31" s="15">
        <f>SUM(CM7:CM30)</f>
        <v>15226.95</v>
      </c>
      <c r="CN31" s="15"/>
      <c r="CO31" s="15"/>
      <c r="CP31" s="15">
        <f>SUM(CP7:CP30)</f>
        <v>14674.93</v>
      </c>
      <c r="CQ31" s="15"/>
      <c r="CR31" s="15"/>
      <c r="CS31" s="15">
        <f>SUM(CS7:CS30)</f>
        <v>16167.94</v>
      </c>
      <c r="CT31" s="15"/>
      <c r="CU31" s="15"/>
      <c r="CV31" s="15">
        <f>SUM(CV7:CV30)</f>
        <v>15516.960000000001</v>
      </c>
      <c r="CW31" s="15"/>
      <c r="CX31" s="15"/>
      <c r="CY31" s="15">
        <f>SUM(CY7:CY30)</f>
        <v>17129.289999999997</v>
      </c>
      <c r="CZ31" s="15"/>
      <c r="DA31" s="15"/>
      <c r="DB31" s="15">
        <f>SUM(DB7:DB30)</f>
        <v>16004.18</v>
      </c>
      <c r="DC31" s="9">
        <f>DB31+CY31+CV31+CS31+CP31+CM31+CJ31+CG31+CD31+CA31+BX31+BU31</f>
        <v>252812.93999999997</v>
      </c>
      <c r="DD31" s="30">
        <f>DC31+BR31</f>
        <v>601717.5127777777</v>
      </c>
      <c r="DE31" s="15"/>
      <c r="DF31" s="15"/>
      <c r="DG31" s="15">
        <f>SUM(DG7:DG30)</f>
        <v>16294.039999999999</v>
      </c>
      <c r="DH31" s="15"/>
      <c r="DI31" s="15"/>
      <c r="DJ31" s="15">
        <f>SUM(DJ7:DJ30)</f>
        <v>15972.869999999999</v>
      </c>
      <c r="DK31" s="15"/>
      <c r="DL31" s="15"/>
      <c r="DM31" s="15">
        <f>SUM(DM7:DM30)</f>
        <v>33490.1</v>
      </c>
      <c r="DN31" s="15"/>
      <c r="DO31" s="15"/>
      <c r="DP31" s="15">
        <f>SUM(DP7:DP30)</f>
        <v>25696.37</v>
      </c>
      <c r="DQ31" s="15"/>
      <c r="DR31" s="15"/>
      <c r="DS31" s="15">
        <f>SUM(DS7:DS30)</f>
        <v>44755.11</v>
      </c>
      <c r="DT31" s="15"/>
      <c r="DU31" s="15"/>
      <c r="DV31" s="15">
        <f>SUM(DV7:DV30)</f>
        <v>16653.170000000002</v>
      </c>
      <c r="DW31" s="15"/>
      <c r="DX31" s="15"/>
      <c r="DY31" s="15">
        <f>SUM(DY7:DY30)</f>
        <v>205989.14000000004</v>
      </c>
      <c r="DZ31" s="15"/>
      <c r="EA31" s="15"/>
      <c r="EB31" s="15">
        <f>SUM(EB7:EB30)</f>
        <v>16259.71</v>
      </c>
      <c r="EC31" s="15"/>
      <c r="ED31" s="15"/>
      <c r="EE31" s="15">
        <f>SUM(EE7:EE30)</f>
        <v>21633.059999999998</v>
      </c>
      <c r="EF31" s="15"/>
      <c r="EG31" s="15"/>
      <c r="EH31" s="15">
        <f>SUM(EH7:EH30)</f>
        <v>40962.46000000001</v>
      </c>
      <c r="EI31" s="15"/>
      <c r="EJ31" s="15"/>
      <c r="EK31" s="15">
        <f>SUM(EK7:EK30)</f>
        <v>29717.519999999997</v>
      </c>
      <c r="EL31" s="15"/>
      <c r="EM31" s="15"/>
      <c r="EN31" s="15">
        <f>SUM(EN7:EN30)</f>
        <v>20467.489999999998</v>
      </c>
      <c r="EO31" s="15"/>
      <c r="EP31" s="15"/>
    </row>
    <row r="32" spans="1:146" s="2" customFormat="1" ht="28.5" customHeight="1">
      <c r="A32" s="31" t="s">
        <v>52</v>
      </c>
      <c r="B32" s="32" t="s">
        <v>39</v>
      </c>
      <c r="C32" s="33"/>
      <c r="D32" s="33"/>
      <c r="E32" s="33"/>
      <c r="F32" s="34"/>
      <c r="G32" s="33"/>
      <c r="H32" s="33"/>
      <c r="I32" s="33"/>
      <c r="J32" s="32"/>
      <c r="K32" s="33"/>
      <c r="L32" s="33"/>
      <c r="M32" s="33"/>
      <c r="N32" s="32"/>
      <c r="O32" s="33"/>
      <c r="P32" s="33"/>
      <c r="Q32" s="33"/>
      <c r="R32" s="32" t="s">
        <v>40</v>
      </c>
      <c r="S32" s="3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9">
        <f aca="true" t="shared" si="5" ref="AF32:AF47">AE32+AB32+Y32+V32+S32</f>
        <v>0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29">
        <f aca="true" t="shared" si="6" ref="BQ32:BQ47">BP32+BM32+BJ32+BG32+BD32+BA32+AX32+AU32+AR32+AO32+AL32+AI32</f>
        <v>0</v>
      </c>
      <c r="BR32" s="29">
        <f aca="true" t="shared" si="7" ref="BR32:BR47">BQ32+AF32</f>
        <v>0</v>
      </c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9">
        <f aca="true" t="shared" si="8" ref="DC32:DC47">DB32+CY32+CV32+CS32+CP32+CM32+CJ32+CG32+CD32+CA32+BX32+BU32</f>
        <v>0</v>
      </c>
      <c r="DD32" s="30">
        <f aca="true" t="shared" si="9" ref="DD32:DD47">DC32+BR32</f>
        <v>0</v>
      </c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35"/>
      <c r="EP32" s="35"/>
    </row>
    <row r="33" spans="1:146" s="3" customFormat="1" ht="21">
      <c r="A33" s="36" t="s">
        <v>41</v>
      </c>
      <c r="B33" s="11"/>
      <c r="C33" s="16">
        <f>C31-C30</f>
        <v>11178.340000000002</v>
      </c>
      <c r="D33" s="16"/>
      <c r="E33" s="16">
        <f aca="true" t="shared" si="10" ref="E33:Q33">E31-E30</f>
        <v>11178.34</v>
      </c>
      <c r="F33" s="16"/>
      <c r="G33" s="16">
        <f t="shared" si="10"/>
        <v>11178.34</v>
      </c>
      <c r="H33" s="16"/>
      <c r="I33" s="16">
        <f t="shared" si="10"/>
        <v>11178.339999999998</v>
      </c>
      <c r="J33" s="16"/>
      <c r="K33" s="16">
        <f t="shared" si="10"/>
        <v>11178.34</v>
      </c>
      <c r="L33" s="16"/>
      <c r="M33" s="16">
        <f t="shared" si="10"/>
        <v>11178.339999999998</v>
      </c>
      <c r="N33" s="16"/>
      <c r="O33" s="16">
        <f t="shared" si="10"/>
        <v>11178.34</v>
      </c>
      <c r="P33" s="16"/>
      <c r="Q33" s="16">
        <f t="shared" si="10"/>
        <v>11178.34</v>
      </c>
      <c r="R33" s="16"/>
      <c r="S33" s="16">
        <f>C33+E33+G33+I33+K33+M33+O33+Q33</f>
        <v>89426.71999999999</v>
      </c>
      <c r="T33" s="15"/>
      <c r="U33" s="15"/>
      <c r="V33" s="15">
        <f>V31</f>
        <v>11167.38</v>
      </c>
      <c r="W33" s="15">
        <f aca="true" t="shared" si="11" ref="W33:AL33">W31</f>
        <v>0</v>
      </c>
      <c r="X33" s="15">
        <f t="shared" si="11"/>
        <v>0</v>
      </c>
      <c r="Y33" s="15">
        <f t="shared" si="11"/>
        <v>12408.550000000001</v>
      </c>
      <c r="Z33" s="15">
        <f t="shared" si="11"/>
        <v>0</v>
      </c>
      <c r="AA33" s="15">
        <f t="shared" si="11"/>
        <v>0</v>
      </c>
      <c r="AB33" s="15">
        <f t="shared" si="11"/>
        <v>16881.68</v>
      </c>
      <c r="AC33" s="15">
        <f t="shared" si="11"/>
        <v>0</v>
      </c>
      <c r="AD33" s="15">
        <f t="shared" si="11"/>
        <v>0</v>
      </c>
      <c r="AE33" s="15">
        <f t="shared" si="11"/>
        <v>10838.98</v>
      </c>
      <c r="AF33" s="29">
        <f t="shared" si="5"/>
        <v>140723.31</v>
      </c>
      <c r="AG33" s="15">
        <f t="shared" si="11"/>
        <v>0</v>
      </c>
      <c r="AH33" s="15">
        <f t="shared" si="11"/>
        <v>0</v>
      </c>
      <c r="AI33" s="15">
        <f t="shared" si="11"/>
        <v>13940.392777777779</v>
      </c>
      <c r="AJ33" s="15">
        <f t="shared" si="11"/>
        <v>0</v>
      </c>
      <c r="AK33" s="15">
        <f t="shared" si="11"/>
        <v>0</v>
      </c>
      <c r="AL33" s="15">
        <f t="shared" si="11"/>
        <v>19676.610000000004</v>
      </c>
      <c r="AM33" s="15"/>
      <c r="AN33" s="15"/>
      <c r="AO33" s="15">
        <f>AO31</f>
        <v>16708.18</v>
      </c>
      <c r="AP33" s="15">
        <f aca="true" t="shared" si="12" ref="AP33:AU33">AP31</f>
        <v>0</v>
      </c>
      <c r="AQ33" s="15">
        <f t="shared" si="12"/>
        <v>0</v>
      </c>
      <c r="AR33" s="15">
        <f t="shared" si="12"/>
        <v>18908.790000000005</v>
      </c>
      <c r="AS33" s="15">
        <f t="shared" si="12"/>
        <v>0</v>
      </c>
      <c r="AT33" s="15">
        <f t="shared" si="12"/>
        <v>0</v>
      </c>
      <c r="AU33" s="15">
        <f t="shared" si="12"/>
        <v>27340.040000000005</v>
      </c>
      <c r="AV33" s="15"/>
      <c r="AW33" s="15"/>
      <c r="AX33" s="15">
        <f>AX31</f>
        <v>13726.739999999998</v>
      </c>
      <c r="AY33" s="15">
        <f aca="true" t="shared" si="13" ref="AY33:BD33">AY31</f>
        <v>0</v>
      </c>
      <c r="AZ33" s="15">
        <f t="shared" si="13"/>
        <v>0</v>
      </c>
      <c r="BA33" s="15">
        <f t="shared" si="13"/>
        <v>12709.81</v>
      </c>
      <c r="BB33" s="15">
        <f t="shared" si="13"/>
        <v>0</v>
      </c>
      <c r="BC33" s="15">
        <f t="shared" si="13"/>
        <v>0</v>
      </c>
      <c r="BD33" s="15">
        <f t="shared" si="13"/>
        <v>12855.820000000002</v>
      </c>
      <c r="BE33" s="15">
        <f aca="true" t="shared" si="14" ref="BE33:BM33">BE31</f>
        <v>0</v>
      </c>
      <c r="BF33" s="15">
        <f t="shared" si="14"/>
        <v>0</v>
      </c>
      <c r="BG33" s="15">
        <f t="shared" si="14"/>
        <v>12360.529999999997</v>
      </c>
      <c r="BH33" s="15">
        <f t="shared" si="14"/>
        <v>0</v>
      </c>
      <c r="BI33" s="15">
        <f t="shared" si="14"/>
        <v>0</v>
      </c>
      <c r="BJ33" s="15">
        <f t="shared" si="14"/>
        <v>21086.460000000003</v>
      </c>
      <c r="BK33" s="15">
        <f t="shared" si="14"/>
        <v>0</v>
      </c>
      <c r="BL33" s="15">
        <f t="shared" si="14"/>
        <v>0</v>
      </c>
      <c r="BM33" s="15">
        <f t="shared" si="14"/>
        <v>18001.450000000004</v>
      </c>
      <c r="BN33" s="15">
        <f>BN31</f>
        <v>0</v>
      </c>
      <c r="BO33" s="15">
        <f>BO31</f>
        <v>0</v>
      </c>
      <c r="BP33" s="15">
        <f>BP31</f>
        <v>12279.959999999997</v>
      </c>
      <c r="BQ33" s="29">
        <f t="shared" si="6"/>
        <v>199594.78277777781</v>
      </c>
      <c r="BR33" s="29">
        <f t="shared" si="7"/>
        <v>340318.0927777778</v>
      </c>
      <c r="BS33" s="15"/>
      <c r="BT33" s="15"/>
      <c r="BU33" s="15">
        <f>BU31</f>
        <v>24188.859999999997</v>
      </c>
      <c r="BV33" s="15"/>
      <c r="BW33" s="15"/>
      <c r="BX33" s="15">
        <f>BX31</f>
        <v>14206.24</v>
      </c>
      <c r="BY33" s="15"/>
      <c r="BZ33" s="15"/>
      <c r="CA33" s="15">
        <f>CA31</f>
        <v>38845.9</v>
      </c>
      <c r="CB33" s="15"/>
      <c r="CC33" s="15"/>
      <c r="CD33" s="15">
        <f>CD31</f>
        <v>24348.479999999996</v>
      </c>
      <c r="CE33" s="15"/>
      <c r="CF33" s="15"/>
      <c r="CG33" s="15">
        <f>CG31</f>
        <v>14727.119999999999</v>
      </c>
      <c r="CH33" s="15"/>
      <c r="CI33" s="15"/>
      <c r="CJ33" s="15">
        <f>CJ31</f>
        <v>41776.09</v>
      </c>
      <c r="CK33" s="15"/>
      <c r="CL33" s="15"/>
      <c r="CM33" s="15">
        <f>CM31</f>
        <v>15226.95</v>
      </c>
      <c r="CN33" s="15"/>
      <c r="CO33" s="15"/>
      <c r="CP33" s="15">
        <f>CP31</f>
        <v>14674.93</v>
      </c>
      <c r="CQ33" s="15"/>
      <c r="CR33" s="15"/>
      <c r="CS33" s="15">
        <f>CS31</f>
        <v>16167.94</v>
      </c>
      <c r="CT33" s="15"/>
      <c r="CU33" s="15"/>
      <c r="CV33" s="15">
        <f>CV31</f>
        <v>15516.960000000001</v>
      </c>
      <c r="CW33" s="15"/>
      <c r="CX33" s="15"/>
      <c r="CY33" s="15">
        <f>CY31</f>
        <v>17129.289999999997</v>
      </c>
      <c r="CZ33" s="15"/>
      <c r="DA33" s="15"/>
      <c r="DB33" s="15">
        <f>DB31</f>
        <v>16004.18</v>
      </c>
      <c r="DC33" s="9">
        <f t="shared" si="8"/>
        <v>252812.93999999997</v>
      </c>
      <c r="DD33" s="30">
        <f t="shared" si="9"/>
        <v>593131.0327777778</v>
      </c>
      <c r="DE33" s="15"/>
      <c r="DF33" s="15"/>
      <c r="DG33" s="15">
        <f>DG31</f>
        <v>16294.039999999999</v>
      </c>
      <c r="DH33" s="15"/>
      <c r="DI33" s="15"/>
      <c r="DJ33" s="15">
        <f>DJ31</f>
        <v>15972.869999999999</v>
      </c>
      <c r="DK33" s="15"/>
      <c r="DL33" s="15"/>
      <c r="DM33" s="15">
        <f>DM31</f>
        <v>33490.1</v>
      </c>
      <c r="DN33" s="15"/>
      <c r="DO33" s="15"/>
      <c r="DP33" s="15">
        <f>DP31</f>
        <v>25696.37</v>
      </c>
      <c r="DQ33" s="15"/>
      <c r="DR33" s="15"/>
      <c r="DS33" s="15">
        <f>DS31</f>
        <v>44755.11</v>
      </c>
      <c r="DT33" s="15"/>
      <c r="DU33" s="15"/>
      <c r="DV33" s="15">
        <f>DV31</f>
        <v>16653.170000000002</v>
      </c>
      <c r="DW33" s="15"/>
      <c r="DX33" s="15"/>
      <c r="DY33" s="15">
        <f>DY31</f>
        <v>205989.14000000004</v>
      </c>
      <c r="DZ33" s="15"/>
      <c r="EA33" s="15"/>
      <c r="EB33" s="15">
        <f>EB31</f>
        <v>16259.71</v>
      </c>
      <c r="EC33" s="15"/>
      <c r="ED33" s="15"/>
      <c r="EE33" s="15">
        <f>EE31</f>
        <v>21633.059999999998</v>
      </c>
      <c r="EF33" s="15"/>
      <c r="EG33" s="15"/>
      <c r="EH33" s="15">
        <f>EH31</f>
        <v>40962.46000000001</v>
      </c>
      <c r="EI33" s="15"/>
      <c r="EJ33" s="15"/>
      <c r="EK33" s="15">
        <f>EK31</f>
        <v>29717.519999999997</v>
      </c>
      <c r="EL33" s="15"/>
      <c r="EM33" s="15"/>
      <c r="EN33" s="15">
        <f>EN31</f>
        <v>20467.489999999998</v>
      </c>
      <c r="EO33" s="37">
        <f>SUM(DG33:EN33)</f>
        <v>487891.0400000001</v>
      </c>
      <c r="EP33" s="37"/>
    </row>
    <row r="34" spans="1:146" s="101" customFormat="1" ht="12.75">
      <c r="A34" s="87" t="s">
        <v>42</v>
      </c>
      <c r="B34" s="62"/>
      <c r="C34" s="88">
        <v>15091.94</v>
      </c>
      <c r="D34" s="88"/>
      <c r="E34" s="88">
        <v>15050.99</v>
      </c>
      <c r="F34" s="88"/>
      <c r="G34" s="88">
        <v>14959.12</v>
      </c>
      <c r="H34" s="88"/>
      <c r="I34" s="88">
        <v>15101.28</v>
      </c>
      <c r="J34" s="89"/>
      <c r="K34" s="88">
        <v>15101.28</v>
      </c>
      <c r="L34" s="88"/>
      <c r="M34" s="88">
        <v>15101.28</v>
      </c>
      <c r="N34" s="89"/>
      <c r="O34" s="88">
        <v>15101.28</v>
      </c>
      <c r="P34" s="88"/>
      <c r="Q34" s="88">
        <v>15101.28</v>
      </c>
      <c r="R34" s="89"/>
      <c r="S34" s="90">
        <f>C34+E34+G34+I34+K34+M34+O34+Q34</f>
        <v>120608.45</v>
      </c>
      <c r="T34" s="91"/>
      <c r="U34" s="91"/>
      <c r="V34" s="92">
        <v>16429.27</v>
      </c>
      <c r="W34" s="91"/>
      <c r="X34" s="91"/>
      <c r="Y34" s="92">
        <v>16429.27</v>
      </c>
      <c r="Z34" s="91"/>
      <c r="AA34" s="91"/>
      <c r="AB34" s="92">
        <v>16429.27</v>
      </c>
      <c r="AC34" s="91"/>
      <c r="AD34" s="91"/>
      <c r="AE34" s="92">
        <v>16429.27</v>
      </c>
      <c r="AF34" s="93">
        <f t="shared" si="5"/>
        <v>186325.53</v>
      </c>
      <c r="AG34" s="91"/>
      <c r="AH34" s="91"/>
      <c r="AI34" s="92">
        <v>16906.43</v>
      </c>
      <c r="AJ34" s="91"/>
      <c r="AK34" s="91"/>
      <c r="AL34" s="92">
        <v>16906.43</v>
      </c>
      <c r="AM34" s="91"/>
      <c r="AN34" s="91"/>
      <c r="AO34" s="94">
        <v>16906.43</v>
      </c>
      <c r="AP34" s="91"/>
      <c r="AQ34" s="91"/>
      <c r="AR34" s="94">
        <v>16906.43</v>
      </c>
      <c r="AS34" s="91"/>
      <c r="AT34" s="91"/>
      <c r="AU34" s="95">
        <v>16906.42</v>
      </c>
      <c r="AV34" s="91"/>
      <c r="AW34" s="91"/>
      <c r="AX34" s="95">
        <v>16906.43</v>
      </c>
      <c r="AY34" s="91"/>
      <c r="AZ34" s="91"/>
      <c r="BA34" s="94">
        <v>16906.43</v>
      </c>
      <c r="BB34" s="91"/>
      <c r="BC34" s="91"/>
      <c r="BD34" s="95">
        <v>16906.43</v>
      </c>
      <c r="BE34" s="91"/>
      <c r="BF34" s="91"/>
      <c r="BG34" s="95">
        <v>16906.43</v>
      </c>
      <c r="BH34" s="91"/>
      <c r="BI34" s="91"/>
      <c r="BJ34" s="95">
        <v>16906.43</v>
      </c>
      <c r="BK34" s="91"/>
      <c r="BL34" s="91"/>
      <c r="BM34" s="95">
        <v>16906.43</v>
      </c>
      <c r="BN34" s="91"/>
      <c r="BO34" s="91"/>
      <c r="BP34" s="95">
        <v>16906.43</v>
      </c>
      <c r="BQ34" s="93">
        <f t="shared" si="6"/>
        <v>202877.14999999997</v>
      </c>
      <c r="BR34" s="93">
        <f t="shared" si="7"/>
        <v>389202.67999999993</v>
      </c>
      <c r="BS34" s="91"/>
      <c r="BT34" s="91"/>
      <c r="BU34" s="95">
        <v>20868.48</v>
      </c>
      <c r="BV34" s="91"/>
      <c r="BW34" s="91"/>
      <c r="BX34" s="95">
        <v>20868.48</v>
      </c>
      <c r="BY34" s="91"/>
      <c r="BZ34" s="91"/>
      <c r="CA34" s="95">
        <v>20868.48</v>
      </c>
      <c r="CB34" s="91"/>
      <c r="CC34" s="91"/>
      <c r="CD34" s="95">
        <v>20868.48</v>
      </c>
      <c r="CE34" s="91"/>
      <c r="CF34" s="91"/>
      <c r="CG34" s="95">
        <v>20868.48</v>
      </c>
      <c r="CH34" s="91"/>
      <c r="CI34" s="91"/>
      <c r="CJ34" s="95">
        <v>20868.48</v>
      </c>
      <c r="CK34" s="91"/>
      <c r="CL34" s="91"/>
      <c r="CM34" s="95">
        <v>20868.48</v>
      </c>
      <c r="CN34" s="91"/>
      <c r="CO34" s="91"/>
      <c r="CP34" s="95">
        <v>20868.48</v>
      </c>
      <c r="CQ34" s="91"/>
      <c r="CR34" s="91"/>
      <c r="CS34" s="95">
        <v>20868.48</v>
      </c>
      <c r="CT34" s="91"/>
      <c r="CU34" s="91"/>
      <c r="CV34" s="95">
        <v>20868.48</v>
      </c>
      <c r="CW34" s="91"/>
      <c r="CX34" s="91"/>
      <c r="CY34" s="95">
        <v>20868.48</v>
      </c>
      <c r="CZ34" s="91"/>
      <c r="DA34" s="91"/>
      <c r="DB34" s="95">
        <v>20868.48</v>
      </c>
      <c r="DC34" s="96">
        <f t="shared" si="8"/>
        <v>250421.76000000004</v>
      </c>
      <c r="DD34" s="97">
        <f t="shared" si="9"/>
        <v>639624.44</v>
      </c>
      <c r="DE34" s="91"/>
      <c r="DF34" s="91"/>
      <c r="DG34" s="108">
        <v>35928.63</v>
      </c>
      <c r="DH34" s="91"/>
      <c r="DI34" s="91"/>
      <c r="DJ34" s="95">
        <v>35928.63</v>
      </c>
      <c r="DK34" s="91"/>
      <c r="DL34" s="91"/>
      <c r="DM34" s="95">
        <v>35928.63</v>
      </c>
      <c r="DN34" s="91"/>
      <c r="DO34" s="91"/>
      <c r="DP34" s="95">
        <v>35928.63</v>
      </c>
      <c r="DQ34" s="98"/>
      <c r="DR34" s="99"/>
      <c r="DS34" s="95">
        <v>35928.63</v>
      </c>
      <c r="DT34" s="98"/>
      <c r="DU34" s="99"/>
      <c r="DV34" s="95">
        <v>35928.63</v>
      </c>
      <c r="DW34" s="98"/>
      <c r="DX34" s="99"/>
      <c r="DY34" s="95">
        <v>35928.63</v>
      </c>
      <c r="DZ34" s="98"/>
      <c r="EA34" s="99"/>
      <c r="EB34" s="95">
        <v>35928.63</v>
      </c>
      <c r="EC34" s="98"/>
      <c r="ED34" s="99"/>
      <c r="EE34" s="95">
        <v>35928.63</v>
      </c>
      <c r="EF34" s="98"/>
      <c r="EG34" s="99"/>
      <c r="EH34" s="95">
        <v>35928.63</v>
      </c>
      <c r="EI34" s="98"/>
      <c r="EJ34" s="99"/>
      <c r="EK34" s="95">
        <v>35928.63</v>
      </c>
      <c r="EL34" s="98"/>
      <c r="EM34" s="99"/>
      <c r="EN34" s="95">
        <v>35928.63</v>
      </c>
      <c r="EO34" s="100">
        <f>DG34+DJ34+DM34+DP34+DS34+DV34+DY34+EB34+EE34+EH34+EK34+EN34</f>
        <v>431143.56</v>
      </c>
      <c r="EP34" s="100">
        <f>EO34+DD34</f>
        <v>1070768</v>
      </c>
    </row>
    <row r="35" spans="1:146" s="101" customFormat="1" ht="12.75">
      <c r="A35" s="87" t="s">
        <v>43</v>
      </c>
      <c r="B35" s="62"/>
      <c r="C35" s="88">
        <v>12396.52</v>
      </c>
      <c r="D35" s="88"/>
      <c r="E35" s="88">
        <v>14265.82</v>
      </c>
      <c r="F35" s="88"/>
      <c r="G35" s="88">
        <v>10905.62</v>
      </c>
      <c r="H35" s="88"/>
      <c r="I35" s="88">
        <v>21036.84</v>
      </c>
      <c r="J35" s="89"/>
      <c r="K35" s="88">
        <v>17948.44</v>
      </c>
      <c r="L35" s="88"/>
      <c r="M35" s="88">
        <v>6242.98</v>
      </c>
      <c r="N35" s="89"/>
      <c r="O35" s="88">
        <v>18185.21</v>
      </c>
      <c r="P35" s="88"/>
      <c r="Q35" s="88">
        <v>18711.06</v>
      </c>
      <c r="R35" s="89"/>
      <c r="S35" s="90">
        <f>C35+E35+G35+I35+K35+M35+O35+Q35</f>
        <v>119692.48999999999</v>
      </c>
      <c r="T35" s="102"/>
      <c r="U35" s="102"/>
      <c r="V35" s="102">
        <f>20662.06+1327.99</f>
        <v>21990.050000000003</v>
      </c>
      <c r="W35" s="102"/>
      <c r="X35" s="102"/>
      <c r="Y35" s="102">
        <f>1327.99+2348.21</f>
        <v>3676.2</v>
      </c>
      <c r="Z35" s="102"/>
      <c r="AA35" s="102"/>
      <c r="AB35" s="102">
        <f>1387.01+27152.5</f>
        <v>28539.51</v>
      </c>
      <c r="AC35" s="102"/>
      <c r="AD35" s="102"/>
      <c r="AE35" s="102">
        <f>1458.67+2041.86</f>
        <v>3500.5299999999997</v>
      </c>
      <c r="AF35" s="93">
        <f t="shared" si="5"/>
        <v>177398.78</v>
      </c>
      <c r="AG35" s="102"/>
      <c r="AH35" s="102"/>
      <c r="AI35" s="102">
        <f>1501.07+16540.06</f>
        <v>18041.13</v>
      </c>
      <c r="AJ35" s="102"/>
      <c r="AK35" s="102"/>
      <c r="AL35" s="102">
        <f>1501.07+19298.74</f>
        <v>20799.81</v>
      </c>
      <c r="AM35" s="95"/>
      <c r="AN35" s="95"/>
      <c r="AO35" s="95">
        <f>1501.07+14772.62</f>
        <v>16273.69</v>
      </c>
      <c r="AP35" s="95"/>
      <c r="AQ35" s="95"/>
      <c r="AR35" s="95">
        <f>1501.07+14956.95</f>
        <v>16458.02</v>
      </c>
      <c r="AS35" s="95"/>
      <c r="AT35" s="95"/>
      <c r="AU35" s="95">
        <f>1501.07+14466.99</f>
        <v>15968.06</v>
      </c>
      <c r="AV35" s="95"/>
      <c r="AW35" s="95"/>
      <c r="AX35" s="95">
        <f>1501.07+17506.47</f>
        <v>19007.54</v>
      </c>
      <c r="AY35" s="95"/>
      <c r="AZ35" s="95"/>
      <c r="BA35" s="95">
        <f>1506.78+12467.62</f>
        <v>13974.400000000001</v>
      </c>
      <c r="BB35" s="95"/>
      <c r="BC35" s="95"/>
      <c r="BD35" s="95">
        <v>15443.41</v>
      </c>
      <c r="BE35" s="95"/>
      <c r="BF35" s="95"/>
      <c r="BG35" s="95">
        <v>19140.02</v>
      </c>
      <c r="BH35" s="95"/>
      <c r="BI35" s="95"/>
      <c r="BJ35" s="95">
        <v>16857.76</v>
      </c>
      <c r="BK35" s="95"/>
      <c r="BL35" s="95"/>
      <c r="BM35" s="95">
        <v>16519.67</v>
      </c>
      <c r="BN35" s="95"/>
      <c r="BO35" s="95"/>
      <c r="BP35" s="95">
        <v>15682.61</v>
      </c>
      <c r="BQ35" s="93">
        <f t="shared" si="6"/>
        <v>204166.12</v>
      </c>
      <c r="BR35" s="93">
        <f t="shared" si="7"/>
        <v>381564.9</v>
      </c>
      <c r="BS35" s="95"/>
      <c r="BT35" s="95"/>
      <c r="BU35" s="95">
        <v>19141.6</v>
      </c>
      <c r="BV35" s="95"/>
      <c r="BW35" s="95"/>
      <c r="BX35" s="95">
        <v>18243.3</v>
      </c>
      <c r="BY35" s="95"/>
      <c r="BZ35" s="95"/>
      <c r="CA35" s="95">
        <v>17787.35</v>
      </c>
      <c r="CB35" s="95"/>
      <c r="CC35" s="95"/>
      <c r="CD35" s="95">
        <v>19812.55</v>
      </c>
      <c r="CE35" s="95"/>
      <c r="CF35" s="95"/>
      <c r="CG35" s="95">
        <v>23315.3</v>
      </c>
      <c r="CH35" s="95"/>
      <c r="CI35" s="95"/>
      <c r="CJ35" s="95">
        <v>19294.85</v>
      </c>
      <c r="CK35" s="95"/>
      <c r="CL35" s="95"/>
      <c r="CM35" s="95">
        <v>19051.69</v>
      </c>
      <c r="CN35" s="95"/>
      <c r="CO35" s="95"/>
      <c r="CP35" s="95">
        <v>22391.25</v>
      </c>
      <c r="CQ35" s="95"/>
      <c r="CR35" s="95"/>
      <c r="CS35" s="95">
        <v>22451.18</v>
      </c>
      <c r="CT35" s="95"/>
      <c r="CU35" s="95"/>
      <c r="CV35" s="95">
        <v>22454.41</v>
      </c>
      <c r="CW35" s="95"/>
      <c r="CX35" s="95"/>
      <c r="CY35" s="95">
        <v>24479.78</v>
      </c>
      <c r="CZ35" s="95"/>
      <c r="DA35" s="95"/>
      <c r="DB35" s="95">
        <v>19121.51</v>
      </c>
      <c r="DC35" s="96">
        <f t="shared" si="8"/>
        <v>247544.77</v>
      </c>
      <c r="DD35" s="97">
        <f t="shared" si="9"/>
        <v>629109.67</v>
      </c>
      <c r="DE35" s="95"/>
      <c r="DF35" s="95"/>
      <c r="DG35" s="108">
        <v>22216.22</v>
      </c>
      <c r="DH35" s="95"/>
      <c r="DI35" s="95"/>
      <c r="DJ35" s="95">
        <v>34310.38</v>
      </c>
      <c r="DK35" s="95"/>
      <c r="DL35" s="95"/>
      <c r="DM35" s="95">
        <v>35889.17</v>
      </c>
      <c r="DN35" s="95"/>
      <c r="DO35" s="95"/>
      <c r="DP35" s="95">
        <v>37986.35</v>
      </c>
      <c r="DQ35" s="95"/>
      <c r="DR35" s="95"/>
      <c r="DS35" s="95">
        <v>33900.47</v>
      </c>
      <c r="DT35" s="95"/>
      <c r="DU35" s="95"/>
      <c r="DV35" s="95">
        <v>34930.95</v>
      </c>
      <c r="DW35" s="95"/>
      <c r="DX35" s="95"/>
      <c r="DY35" s="95">
        <v>39397.85</v>
      </c>
      <c r="DZ35" s="95"/>
      <c r="EA35" s="95"/>
      <c r="EB35" s="95">
        <v>35485.25</v>
      </c>
      <c r="EC35" s="95"/>
      <c r="ED35" s="95"/>
      <c r="EE35" s="95">
        <v>35242.23</v>
      </c>
      <c r="EF35" s="95"/>
      <c r="EG35" s="95"/>
      <c r="EH35" s="95">
        <v>36615.03</v>
      </c>
      <c r="EI35" s="95"/>
      <c r="EJ35" s="95"/>
      <c r="EK35" s="95">
        <v>33861.6</v>
      </c>
      <c r="EL35" s="95"/>
      <c r="EM35" s="95"/>
      <c r="EN35" s="95">
        <v>37505.76</v>
      </c>
      <c r="EO35" s="100">
        <f>DG35+DJ35+DM35+DP35+DS35+DV35+DY35+EB35+EE35+EH35+EK35+EN35</f>
        <v>417341.26</v>
      </c>
      <c r="EP35" s="100">
        <f>EO35+DD35</f>
        <v>1046450.93</v>
      </c>
    </row>
    <row r="36" spans="1:146" s="4" customFormat="1" ht="18" customHeight="1">
      <c r="A36" s="32" t="s">
        <v>44</v>
      </c>
      <c r="B36" s="17">
        <v>10346.31</v>
      </c>
      <c r="C36" s="38">
        <f>C34-C35</f>
        <v>2695.42</v>
      </c>
      <c r="D36" s="38"/>
      <c r="E36" s="38">
        <f aca="true" t="shared" si="15" ref="E36:Q36">E34-E35</f>
        <v>785.1700000000001</v>
      </c>
      <c r="F36" s="38"/>
      <c r="G36" s="38">
        <f t="shared" si="15"/>
        <v>4053.5</v>
      </c>
      <c r="H36" s="38"/>
      <c r="I36" s="38">
        <f t="shared" si="15"/>
        <v>-5935.5599999999995</v>
      </c>
      <c r="J36" s="38"/>
      <c r="K36" s="38">
        <f t="shared" si="15"/>
        <v>-2847.159999999998</v>
      </c>
      <c r="L36" s="38"/>
      <c r="M36" s="38">
        <f t="shared" si="15"/>
        <v>8858.300000000001</v>
      </c>
      <c r="N36" s="38"/>
      <c r="O36" s="38">
        <f t="shared" si="15"/>
        <v>-3083.9299999999985</v>
      </c>
      <c r="P36" s="38"/>
      <c r="Q36" s="38">
        <f t="shared" si="15"/>
        <v>-3609.7800000000007</v>
      </c>
      <c r="R36" s="38">
        <v>11262.27</v>
      </c>
      <c r="S36" s="16">
        <f>C36+E36+G36+I36+K36+M36+O36+Q36</f>
        <v>915.9600000000046</v>
      </c>
      <c r="T36" s="42"/>
      <c r="U36" s="42"/>
      <c r="V36" s="42">
        <f>V34-V35</f>
        <v>-5560.7800000000025</v>
      </c>
      <c r="W36" s="42">
        <f aca="true" t="shared" si="16" ref="W36:AI36">W34-W35</f>
        <v>0</v>
      </c>
      <c r="X36" s="42">
        <f t="shared" si="16"/>
        <v>0</v>
      </c>
      <c r="Y36" s="42">
        <f t="shared" si="16"/>
        <v>12753.07</v>
      </c>
      <c r="Z36" s="42">
        <f t="shared" si="16"/>
        <v>0</v>
      </c>
      <c r="AA36" s="42">
        <f t="shared" si="16"/>
        <v>0</v>
      </c>
      <c r="AB36" s="42">
        <f t="shared" si="16"/>
        <v>-12110.239999999998</v>
      </c>
      <c r="AC36" s="42">
        <f t="shared" si="16"/>
        <v>0</v>
      </c>
      <c r="AD36" s="42">
        <f t="shared" si="16"/>
        <v>0</v>
      </c>
      <c r="AE36" s="42">
        <f t="shared" si="16"/>
        <v>12928.740000000002</v>
      </c>
      <c r="AF36" s="29">
        <f t="shared" si="5"/>
        <v>8926.750000000005</v>
      </c>
      <c r="AG36" s="42">
        <f t="shared" si="16"/>
        <v>0</v>
      </c>
      <c r="AH36" s="42">
        <f t="shared" si="16"/>
        <v>0</v>
      </c>
      <c r="AI36" s="42">
        <f t="shared" si="16"/>
        <v>-1134.7000000000007</v>
      </c>
      <c r="AJ36" s="42">
        <f aca="true" t="shared" si="17" ref="AJ36:BP36">AJ34-AJ35</f>
        <v>0</v>
      </c>
      <c r="AK36" s="42">
        <f t="shared" si="17"/>
        <v>0</v>
      </c>
      <c r="AL36" s="42">
        <f t="shared" si="17"/>
        <v>-3893.380000000001</v>
      </c>
      <c r="AM36" s="42">
        <f t="shared" si="17"/>
        <v>0</v>
      </c>
      <c r="AN36" s="42">
        <f t="shared" si="17"/>
        <v>0</v>
      </c>
      <c r="AO36" s="42">
        <f t="shared" si="17"/>
        <v>632.7399999999998</v>
      </c>
      <c r="AP36" s="42">
        <f t="shared" si="17"/>
        <v>0</v>
      </c>
      <c r="AQ36" s="42">
        <f t="shared" si="17"/>
        <v>0</v>
      </c>
      <c r="AR36" s="42">
        <f t="shared" si="17"/>
        <v>448.40999999999985</v>
      </c>
      <c r="AS36" s="42">
        <f t="shared" si="17"/>
        <v>0</v>
      </c>
      <c r="AT36" s="42">
        <f t="shared" si="17"/>
        <v>0</v>
      </c>
      <c r="AU36" s="42">
        <f t="shared" si="17"/>
        <v>938.3599999999988</v>
      </c>
      <c r="AV36" s="42">
        <f t="shared" si="17"/>
        <v>0</v>
      </c>
      <c r="AW36" s="42">
        <f t="shared" si="17"/>
        <v>0</v>
      </c>
      <c r="AX36" s="42">
        <f t="shared" si="17"/>
        <v>-2101.1100000000006</v>
      </c>
      <c r="AY36" s="42">
        <f t="shared" si="17"/>
        <v>0</v>
      </c>
      <c r="AZ36" s="42">
        <f t="shared" si="17"/>
        <v>0</v>
      </c>
      <c r="BA36" s="42">
        <f t="shared" si="17"/>
        <v>2932.029999999999</v>
      </c>
      <c r="BB36" s="42">
        <f t="shared" si="17"/>
        <v>0</v>
      </c>
      <c r="BC36" s="42">
        <f t="shared" si="17"/>
        <v>0</v>
      </c>
      <c r="BD36" s="42">
        <f t="shared" si="17"/>
        <v>1463.0200000000004</v>
      </c>
      <c r="BE36" s="42">
        <f t="shared" si="17"/>
        <v>0</v>
      </c>
      <c r="BF36" s="42">
        <f t="shared" si="17"/>
        <v>0</v>
      </c>
      <c r="BG36" s="42">
        <f t="shared" si="17"/>
        <v>-2233.59</v>
      </c>
      <c r="BH36" s="42">
        <f t="shared" si="17"/>
        <v>0</v>
      </c>
      <c r="BI36" s="42">
        <f t="shared" si="17"/>
        <v>0</v>
      </c>
      <c r="BJ36" s="42">
        <f t="shared" si="17"/>
        <v>48.67000000000189</v>
      </c>
      <c r="BK36" s="42">
        <f t="shared" si="17"/>
        <v>0</v>
      </c>
      <c r="BL36" s="42">
        <f t="shared" si="17"/>
        <v>0</v>
      </c>
      <c r="BM36" s="42">
        <f t="shared" si="17"/>
        <v>386.76000000000204</v>
      </c>
      <c r="BN36" s="42">
        <f t="shared" si="17"/>
        <v>0</v>
      </c>
      <c r="BO36" s="42">
        <f t="shared" si="17"/>
        <v>0</v>
      </c>
      <c r="BP36" s="42">
        <f t="shared" si="17"/>
        <v>1223.8199999999997</v>
      </c>
      <c r="BQ36" s="29">
        <f t="shared" si="6"/>
        <v>-1288.9700000000012</v>
      </c>
      <c r="BR36" s="29">
        <f t="shared" si="7"/>
        <v>7637.780000000004</v>
      </c>
      <c r="BS36" s="42"/>
      <c r="BT36" s="42"/>
      <c r="BU36" s="42">
        <f>BU34-BU35</f>
        <v>1726.880000000001</v>
      </c>
      <c r="BV36" s="42"/>
      <c r="BW36" s="42"/>
      <c r="BX36" s="42">
        <f>BX34-BX35</f>
        <v>2625.1800000000003</v>
      </c>
      <c r="BY36" s="42"/>
      <c r="BZ36" s="42"/>
      <c r="CA36" s="42">
        <f>CA34-CA35</f>
        <v>3081.130000000001</v>
      </c>
      <c r="CB36" s="42"/>
      <c r="CC36" s="42"/>
      <c r="CD36" s="42">
        <f>CD34-CD35</f>
        <v>1055.9300000000003</v>
      </c>
      <c r="CE36" s="42"/>
      <c r="CF36" s="42"/>
      <c r="CG36" s="42">
        <f>CG34-CG35</f>
        <v>-2446.8199999999997</v>
      </c>
      <c r="CH36" s="42"/>
      <c r="CI36" s="42"/>
      <c r="CJ36" s="42">
        <f>CJ34-CJ35</f>
        <v>1573.630000000001</v>
      </c>
      <c r="CK36" s="42"/>
      <c r="CL36" s="42"/>
      <c r="CM36" s="42">
        <f>CM34-CM35</f>
        <v>1816.7900000000009</v>
      </c>
      <c r="CN36" s="42"/>
      <c r="CO36" s="42"/>
      <c r="CP36" s="42">
        <f>CP34-CP35</f>
        <v>-1522.7700000000004</v>
      </c>
      <c r="CQ36" s="42"/>
      <c r="CR36" s="42"/>
      <c r="CS36" s="42">
        <f>CS34-CS35</f>
        <v>-1582.7000000000007</v>
      </c>
      <c r="CT36" s="42"/>
      <c r="CU36" s="42"/>
      <c r="CV36" s="42">
        <f>CV34-CV35</f>
        <v>-1585.9300000000003</v>
      </c>
      <c r="CW36" s="42"/>
      <c r="CX36" s="42"/>
      <c r="CY36" s="42">
        <f>CY34-CY35</f>
        <v>-3611.2999999999993</v>
      </c>
      <c r="CZ36" s="42"/>
      <c r="DA36" s="42"/>
      <c r="DB36" s="42">
        <f>DB34-DB35</f>
        <v>1746.9700000000012</v>
      </c>
      <c r="DC36" s="9">
        <f t="shared" si="8"/>
        <v>2876.9900000000052</v>
      </c>
      <c r="DD36" s="30">
        <f t="shared" si="9"/>
        <v>10514.77000000001</v>
      </c>
      <c r="DE36" s="42"/>
      <c r="DF36" s="42"/>
      <c r="DG36" s="37">
        <f>DG34-DG35</f>
        <v>13712.409999999996</v>
      </c>
      <c r="DH36" s="42"/>
      <c r="DI36" s="42"/>
      <c r="DJ36" s="42">
        <f>DJ34-DJ35</f>
        <v>1618.25</v>
      </c>
      <c r="DK36" s="42"/>
      <c r="DL36" s="42"/>
      <c r="DM36" s="42">
        <f>DM34-DM35</f>
        <v>39.45999999999913</v>
      </c>
      <c r="DN36" s="42"/>
      <c r="DO36" s="42"/>
      <c r="DP36" s="42">
        <f>DP34-DP35</f>
        <v>-2057.720000000001</v>
      </c>
      <c r="DQ36" s="42"/>
      <c r="DR36" s="42"/>
      <c r="DS36" s="42">
        <f>DS34-DS35</f>
        <v>2028.1599999999962</v>
      </c>
      <c r="DT36" s="42"/>
      <c r="DU36" s="42"/>
      <c r="DV36" s="42">
        <f>DV34-DV35</f>
        <v>997.6800000000003</v>
      </c>
      <c r="DW36" s="42"/>
      <c r="DX36" s="42"/>
      <c r="DY36" s="42">
        <f>DY34-DY35</f>
        <v>-3469.220000000001</v>
      </c>
      <c r="DZ36" s="42"/>
      <c r="EA36" s="42"/>
      <c r="EB36" s="42">
        <f>EB34-EB35</f>
        <v>443.3799999999974</v>
      </c>
      <c r="EC36" s="42"/>
      <c r="ED36" s="42"/>
      <c r="EE36" s="42">
        <f>EE34-EE35</f>
        <v>686.3999999999942</v>
      </c>
      <c r="EF36" s="42"/>
      <c r="EG36" s="42"/>
      <c r="EH36" s="42">
        <f>EH34-EH35</f>
        <v>-686.4000000000015</v>
      </c>
      <c r="EI36" s="42"/>
      <c r="EJ36" s="42"/>
      <c r="EK36" s="42">
        <f>EK34-EK35</f>
        <v>2067.029999999999</v>
      </c>
      <c r="EL36" s="42"/>
      <c r="EM36" s="42"/>
      <c r="EN36" s="42">
        <f>EN34-EN35</f>
        <v>-1577.1300000000047</v>
      </c>
      <c r="EO36" s="37">
        <f>DG36+DJ36+DM36+DP36+DS36+DV36+DY36+EB36+EE36+EH36+EK36+EN36</f>
        <v>13802.299999999974</v>
      </c>
      <c r="EP36" s="37">
        <f>EO36+DD36</f>
        <v>24317.069999999985</v>
      </c>
    </row>
    <row r="37" spans="1:146" s="4" customFormat="1" ht="22.5" customHeight="1" hidden="1">
      <c r="A37" s="32" t="s">
        <v>45</v>
      </c>
      <c r="B37" s="17"/>
      <c r="C37" s="38"/>
      <c r="D37" s="38"/>
      <c r="E37" s="38"/>
      <c r="F37" s="38"/>
      <c r="G37" s="38"/>
      <c r="H37" s="38"/>
      <c r="I37" s="38"/>
      <c r="J37" s="39"/>
      <c r="K37" s="38"/>
      <c r="L37" s="38"/>
      <c r="M37" s="38"/>
      <c r="N37" s="39"/>
      <c r="O37" s="38"/>
      <c r="P37" s="38"/>
      <c r="Q37" s="38"/>
      <c r="R37" s="39"/>
      <c r="S37" s="38">
        <v>915.96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29">
        <f t="shared" si="5"/>
        <v>915.96</v>
      </c>
      <c r="AG37" s="42"/>
      <c r="AH37" s="42"/>
      <c r="AI37" s="42"/>
      <c r="AJ37" s="42"/>
      <c r="AK37" s="42"/>
      <c r="AL37" s="42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29">
        <f t="shared" si="6"/>
        <v>0</v>
      </c>
      <c r="BR37" s="29">
        <f t="shared" si="7"/>
        <v>915.96</v>
      </c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9">
        <f t="shared" si="8"/>
        <v>0</v>
      </c>
      <c r="DD37" s="30">
        <f t="shared" si="9"/>
        <v>915.96</v>
      </c>
      <c r="DE37" s="41"/>
      <c r="DF37" s="41"/>
      <c r="DG37" s="43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37">
        <f>DG37+DJ37+DM37+DP37+DS37+DV37+DY37+EB37+EE37+EH37+EK37+EN37</f>
        <v>0</v>
      </c>
      <c r="EP37" s="37">
        <f>EO37+DD37</f>
        <v>915.96</v>
      </c>
    </row>
    <row r="38" spans="1:146" s="4" customFormat="1" ht="22.5">
      <c r="A38" s="32" t="s">
        <v>46</v>
      </c>
      <c r="B38" s="17"/>
      <c r="C38" s="38">
        <f>C35-C33</f>
        <v>1218.1799999999985</v>
      </c>
      <c r="D38" s="38"/>
      <c r="E38" s="38">
        <f aca="true" t="shared" si="18" ref="E38:Q38">E35-E33</f>
        <v>3087.4799999999996</v>
      </c>
      <c r="F38" s="38">
        <f t="shared" si="18"/>
        <v>0</v>
      </c>
      <c r="G38" s="38">
        <f t="shared" si="18"/>
        <v>-272.71999999999935</v>
      </c>
      <c r="H38" s="38">
        <f t="shared" si="18"/>
        <v>0</v>
      </c>
      <c r="I38" s="38">
        <f t="shared" si="18"/>
        <v>9858.500000000002</v>
      </c>
      <c r="J38" s="38">
        <f t="shared" si="18"/>
        <v>0</v>
      </c>
      <c r="K38" s="38">
        <f t="shared" si="18"/>
        <v>6770.0999999999985</v>
      </c>
      <c r="L38" s="38">
        <f t="shared" si="18"/>
        <v>0</v>
      </c>
      <c r="M38" s="38">
        <f t="shared" si="18"/>
        <v>-4935.359999999999</v>
      </c>
      <c r="N38" s="38">
        <f t="shared" si="18"/>
        <v>0</v>
      </c>
      <c r="O38" s="38">
        <f t="shared" si="18"/>
        <v>7006.869999999999</v>
      </c>
      <c r="P38" s="38">
        <f t="shared" si="18"/>
        <v>0</v>
      </c>
      <c r="Q38" s="38">
        <f t="shared" si="18"/>
        <v>7532.720000000001</v>
      </c>
      <c r="R38" s="38"/>
      <c r="S38" s="16">
        <f>C38+E38+G38+I38+K38+M38+O38+Q38</f>
        <v>30265.770000000004</v>
      </c>
      <c r="T38" s="42"/>
      <c r="U38" s="42"/>
      <c r="V38" s="37">
        <f>V35-V33</f>
        <v>10822.670000000004</v>
      </c>
      <c r="W38" s="37">
        <f aca="true" t="shared" si="19" ref="W38:AL38">W35-W33</f>
        <v>0</v>
      </c>
      <c r="X38" s="37">
        <f t="shared" si="19"/>
        <v>0</v>
      </c>
      <c r="Y38" s="37">
        <f t="shared" si="19"/>
        <v>-8732.350000000002</v>
      </c>
      <c r="Z38" s="37">
        <f t="shared" si="19"/>
        <v>0</v>
      </c>
      <c r="AA38" s="37">
        <f t="shared" si="19"/>
        <v>0</v>
      </c>
      <c r="AB38" s="37">
        <f t="shared" si="19"/>
        <v>11657.829999999998</v>
      </c>
      <c r="AC38" s="37">
        <f t="shared" si="19"/>
        <v>0</v>
      </c>
      <c r="AD38" s="37">
        <f t="shared" si="19"/>
        <v>0</v>
      </c>
      <c r="AE38" s="37">
        <f t="shared" si="19"/>
        <v>-7338.45</v>
      </c>
      <c r="AF38" s="29">
        <f t="shared" si="5"/>
        <v>36675.47</v>
      </c>
      <c r="AG38" s="37">
        <f t="shared" si="19"/>
        <v>0</v>
      </c>
      <c r="AH38" s="37">
        <f t="shared" si="19"/>
        <v>0</v>
      </c>
      <c r="AI38" s="37">
        <f t="shared" si="19"/>
        <v>4100.737222222222</v>
      </c>
      <c r="AJ38" s="37">
        <f t="shared" si="19"/>
        <v>0</v>
      </c>
      <c r="AK38" s="37">
        <f t="shared" si="19"/>
        <v>0</v>
      </c>
      <c r="AL38" s="37">
        <f t="shared" si="19"/>
        <v>1123.199999999997</v>
      </c>
      <c r="AM38" s="43"/>
      <c r="AN38" s="43"/>
      <c r="AO38" s="43">
        <f>AO35-AO33</f>
        <v>-434.4899999999998</v>
      </c>
      <c r="AP38" s="43">
        <f aca="true" t="shared" si="20" ref="AP38:AU38">AP35-AP33</f>
        <v>0</v>
      </c>
      <c r="AQ38" s="43">
        <f t="shared" si="20"/>
        <v>0</v>
      </c>
      <c r="AR38" s="43">
        <f t="shared" si="20"/>
        <v>-2450.770000000004</v>
      </c>
      <c r="AS38" s="43">
        <f t="shared" si="20"/>
        <v>0</v>
      </c>
      <c r="AT38" s="43">
        <f t="shared" si="20"/>
        <v>0</v>
      </c>
      <c r="AU38" s="43">
        <f t="shared" si="20"/>
        <v>-11371.980000000005</v>
      </c>
      <c r="AV38" s="43"/>
      <c r="AW38" s="43"/>
      <c r="AX38" s="43">
        <f>AX35-AX33</f>
        <v>5280.800000000003</v>
      </c>
      <c r="AY38" s="43">
        <f aca="true" t="shared" si="21" ref="AY38:BD38">AY35-AY33</f>
        <v>0</v>
      </c>
      <c r="AZ38" s="43">
        <f t="shared" si="21"/>
        <v>0</v>
      </c>
      <c r="BA38" s="43">
        <f t="shared" si="21"/>
        <v>1264.590000000002</v>
      </c>
      <c r="BB38" s="43">
        <f t="shared" si="21"/>
        <v>0</v>
      </c>
      <c r="BC38" s="43">
        <f t="shared" si="21"/>
        <v>0</v>
      </c>
      <c r="BD38" s="43">
        <f t="shared" si="21"/>
        <v>2587.5899999999983</v>
      </c>
      <c r="BE38" s="43">
        <f aca="true" t="shared" si="22" ref="BE38:BM38">BE35-BE33</f>
        <v>0</v>
      </c>
      <c r="BF38" s="43">
        <f t="shared" si="22"/>
        <v>0</v>
      </c>
      <c r="BG38" s="43">
        <f t="shared" si="22"/>
        <v>6779.490000000003</v>
      </c>
      <c r="BH38" s="43">
        <f t="shared" si="22"/>
        <v>0</v>
      </c>
      <c r="BI38" s="43">
        <f t="shared" si="22"/>
        <v>0</v>
      </c>
      <c r="BJ38" s="43">
        <f t="shared" si="22"/>
        <v>-4228.700000000004</v>
      </c>
      <c r="BK38" s="43">
        <f t="shared" si="22"/>
        <v>0</v>
      </c>
      <c r="BL38" s="43">
        <f t="shared" si="22"/>
        <v>0</v>
      </c>
      <c r="BM38" s="43">
        <f t="shared" si="22"/>
        <v>-1481.780000000006</v>
      </c>
      <c r="BN38" s="43">
        <f>BN35-BN33</f>
        <v>0</v>
      </c>
      <c r="BO38" s="43">
        <f>BO35-BO33</f>
        <v>0</v>
      </c>
      <c r="BP38" s="43">
        <f>BP35-BP33</f>
        <v>3402.6500000000033</v>
      </c>
      <c r="BQ38" s="29">
        <f t="shared" si="6"/>
        <v>4571.33722222221</v>
      </c>
      <c r="BR38" s="29">
        <f t="shared" si="7"/>
        <v>41246.80722222221</v>
      </c>
      <c r="BS38" s="43"/>
      <c r="BT38" s="43"/>
      <c r="BU38" s="43">
        <f>BU35-BU33</f>
        <v>-5047.259999999998</v>
      </c>
      <c r="BV38" s="43"/>
      <c r="BW38" s="43"/>
      <c r="BX38" s="43">
        <f>BX35-BX33</f>
        <v>4037.0599999999995</v>
      </c>
      <c r="BY38" s="43"/>
      <c r="BZ38" s="43"/>
      <c r="CA38" s="43">
        <f>CA35-CA33</f>
        <v>-21058.550000000003</v>
      </c>
      <c r="CB38" s="43"/>
      <c r="CC38" s="43"/>
      <c r="CD38" s="43">
        <f>CD35-CD33</f>
        <v>-4535.929999999997</v>
      </c>
      <c r="CE38" s="43"/>
      <c r="CF38" s="43"/>
      <c r="CG38" s="43">
        <f>CG35-CG33</f>
        <v>8588.18</v>
      </c>
      <c r="CH38" s="43"/>
      <c r="CI38" s="43"/>
      <c r="CJ38" s="43">
        <f>CJ35-CJ33</f>
        <v>-22481.239999999998</v>
      </c>
      <c r="CK38" s="43"/>
      <c r="CL38" s="43"/>
      <c r="CM38" s="43">
        <f>CM35-CM33</f>
        <v>3824.739999999998</v>
      </c>
      <c r="CN38" s="43"/>
      <c r="CO38" s="43"/>
      <c r="CP38" s="43">
        <f>CP35-CP33</f>
        <v>7716.32</v>
      </c>
      <c r="CQ38" s="43"/>
      <c r="CR38" s="43"/>
      <c r="CS38" s="43">
        <f>CS35-CS33</f>
        <v>6283.24</v>
      </c>
      <c r="CT38" s="43"/>
      <c r="CU38" s="43"/>
      <c r="CV38" s="43">
        <f>CV35-CV33</f>
        <v>6937.449999999999</v>
      </c>
      <c r="CW38" s="43"/>
      <c r="CX38" s="43"/>
      <c r="CY38" s="43">
        <f>CY35-CY33</f>
        <v>7350.490000000002</v>
      </c>
      <c r="CZ38" s="43"/>
      <c r="DA38" s="43"/>
      <c r="DB38" s="43">
        <f>DB35-DB33</f>
        <v>3117.329999999998</v>
      </c>
      <c r="DC38" s="9">
        <f t="shared" si="8"/>
        <v>-5268.170000000004</v>
      </c>
      <c r="DD38" s="30">
        <f t="shared" si="9"/>
        <v>35978.637222222205</v>
      </c>
      <c r="DE38" s="43"/>
      <c r="DF38" s="43"/>
      <c r="DG38" s="43">
        <f>DG35-DG33</f>
        <v>5922.180000000002</v>
      </c>
      <c r="DH38" s="43"/>
      <c r="DI38" s="43"/>
      <c r="DJ38" s="43">
        <f>DJ35-DJ33</f>
        <v>18337.51</v>
      </c>
      <c r="DK38" s="43"/>
      <c r="DL38" s="43"/>
      <c r="DM38" s="43">
        <f>DM35-DM33</f>
        <v>2399.0699999999997</v>
      </c>
      <c r="DN38" s="43"/>
      <c r="DO38" s="43"/>
      <c r="DP38" s="43">
        <f>DP35-DP33</f>
        <v>12289.98</v>
      </c>
      <c r="DQ38" s="43"/>
      <c r="DR38" s="43"/>
      <c r="DS38" s="43">
        <f>DS35-DS33</f>
        <v>-10854.64</v>
      </c>
      <c r="DT38" s="43"/>
      <c r="DU38" s="43"/>
      <c r="DV38" s="43">
        <f>DV35-DV33</f>
        <v>18277.779999999995</v>
      </c>
      <c r="DW38" s="43"/>
      <c r="DX38" s="43"/>
      <c r="DY38" s="43">
        <f>DY35-DY33</f>
        <v>-166591.29000000004</v>
      </c>
      <c r="DZ38" s="43"/>
      <c r="EA38" s="43"/>
      <c r="EB38" s="43">
        <f>EB35-EB33</f>
        <v>19225.54</v>
      </c>
      <c r="EC38" s="43"/>
      <c r="ED38" s="43"/>
      <c r="EE38" s="43">
        <f>EE35-EE33</f>
        <v>13609.170000000006</v>
      </c>
      <c r="EF38" s="43"/>
      <c r="EG38" s="43"/>
      <c r="EH38" s="43">
        <f>EH35-EH33</f>
        <v>-4347.430000000008</v>
      </c>
      <c r="EI38" s="43"/>
      <c r="EJ38" s="43"/>
      <c r="EK38" s="43">
        <f>EK35-EK33</f>
        <v>4144.080000000002</v>
      </c>
      <c r="EL38" s="43"/>
      <c r="EM38" s="43"/>
      <c r="EN38" s="43">
        <f>EN35-EN33</f>
        <v>17038.270000000004</v>
      </c>
      <c r="EO38" s="37">
        <f>DG38+DJ38+DM38+DP38+DS38+DV38+DY38+EB38+EE38+EH38+EK38+EN38</f>
        <v>-70549.78000000001</v>
      </c>
      <c r="EP38" s="37">
        <f>EO38+DD38</f>
        <v>-34571.14277777781</v>
      </c>
    </row>
    <row r="39" spans="1:146" s="5" customFormat="1" ht="12.75">
      <c r="A39" s="14"/>
      <c r="B39" s="14"/>
      <c r="C39" s="14"/>
      <c r="D39" s="14"/>
      <c r="E39" s="14"/>
      <c r="F39" s="14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29">
        <f t="shared" si="5"/>
        <v>0</v>
      </c>
      <c r="AG39" s="42"/>
      <c r="AH39" s="42"/>
      <c r="AI39" s="42"/>
      <c r="AJ39" s="42"/>
      <c r="AK39" s="42"/>
      <c r="AL39" s="42"/>
      <c r="AM39" s="43"/>
      <c r="AN39" s="41"/>
      <c r="AO39" s="41"/>
      <c r="AP39" s="43"/>
      <c r="AQ39" s="41"/>
      <c r="AR39" s="41"/>
      <c r="AS39" s="43"/>
      <c r="AT39" s="41"/>
      <c r="AU39" s="41"/>
      <c r="AV39" s="43"/>
      <c r="AW39" s="41"/>
      <c r="AX39" s="41"/>
      <c r="AY39" s="43"/>
      <c r="AZ39" s="41"/>
      <c r="BA39" s="41"/>
      <c r="BB39" s="43"/>
      <c r="BC39" s="41"/>
      <c r="BD39" s="41"/>
      <c r="BE39" s="43"/>
      <c r="BF39" s="41"/>
      <c r="BG39" s="41"/>
      <c r="BH39" s="43"/>
      <c r="BI39" s="41"/>
      <c r="BJ39" s="41"/>
      <c r="BK39" s="43"/>
      <c r="BL39" s="41"/>
      <c r="BM39" s="41"/>
      <c r="BN39" s="43"/>
      <c r="BO39" s="41"/>
      <c r="BP39" s="41"/>
      <c r="BQ39" s="29">
        <f t="shared" si="6"/>
        <v>0</v>
      </c>
      <c r="BR39" s="29">
        <f t="shared" si="7"/>
        <v>0</v>
      </c>
      <c r="BS39" s="43"/>
      <c r="BT39" s="41"/>
      <c r="BU39" s="41"/>
      <c r="BV39" s="43"/>
      <c r="BW39" s="41"/>
      <c r="BX39" s="41"/>
      <c r="BY39" s="43"/>
      <c r="BZ39" s="41"/>
      <c r="CA39" s="41"/>
      <c r="CB39" s="43"/>
      <c r="CC39" s="41"/>
      <c r="CD39" s="41"/>
      <c r="CE39" s="43"/>
      <c r="CF39" s="41"/>
      <c r="CG39" s="41"/>
      <c r="CH39" s="43"/>
      <c r="CI39" s="41"/>
      <c r="CJ39" s="41"/>
      <c r="CK39" s="43"/>
      <c r="CL39" s="41"/>
      <c r="CM39" s="41"/>
      <c r="CN39" s="43"/>
      <c r="CO39" s="41"/>
      <c r="CP39" s="41"/>
      <c r="CQ39" s="43"/>
      <c r="CR39" s="41"/>
      <c r="CS39" s="41"/>
      <c r="CT39" s="43"/>
      <c r="CU39" s="41"/>
      <c r="CV39" s="41"/>
      <c r="CW39" s="43"/>
      <c r="CX39" s="41"/>
      <c r="CY39" s="41"/>
      <c r="CZ39" s="43"/>
      <c r="DA39" s="41"/>
      <c r="DB39" s="41"/>
      <c r="DC39" s="9">
        <f t="shared" si="8"/>
        <v>0</v>
      </c>
      <c r="DD39" s="30">
        <f t="shared" si="9"/>
        <v>0</v>
      </c>
      <c r="DE39" s="43"/>
      <c r="DF39" s="41"/>
      <c r="DG39" s="43"/>
      <c r="DH39" s="43"/>
      <c r="DI39" s="41"/>
      <c r="DJ39" s="41"/>
      <c r="DK39" s="43"/>
      <c r="DL39" s="41"/>
      <c r="DM39" s="41"/>
      <c r="DN39" s="43"/>
      <c r="DO39" s="41"/>
      <c r="DP39" s="41"/>
      <c r="DQ39" s="43"/>
      <c r="DR39" s="41"/>
      <c r="DS39" s="41"/>
      <c r="DT39" s="43"/>
      <c r="DU39" s="41"/>
      <c r="DV39" s="41"/>
      <c r="DW39" s="43"/>
      <c r="DX39" s="41"/>
      <c r="DY39" s="41"/>
      <c r="DZ39" s="43"/>
      <c r="EA39" s="41"/>
      <c r="EB39" s="41"/>
      <c r="EC39" s="43"/>
      <c r="ED39" s="41"/>
      <c r="EE39" s="41"/>
      <c r="EF39" s="43"/>
      <c r="EG39" s="41"/>
      <c r="EH39" s="41"/>
      <c r="EI39" s="43"/>
      <c r="EJ39" s="41"/>
      <c r="EK39" s="41"/>
      <c r="EL39" s="43"/>
      <c r="EM39" s="41"/>
      <c r="EN39" s="41"/>
      <c r="EO39" s="37"/>
      <c r="EP39" s="37"/>
    </row>
    <row r="40" spans="1:146" s="5" customFormat="1" ht="12.75">
      <c r="A40" s="36" t="s">
        <v>47</v>
      </c>
      <c r="B40" s="14"/>
      <c r="C40" s="15">
        <v>1037.4</v>
      </c>
      <c r="D40" s="15"/>
      <c r="E40" s="15">
        <v>1053.36</v>
      </c>
      <c r="F40" s="14"/>
      <c r="G40" s="15">
        <v>1053.36</v>
      </c>
      <c r="H40" s="15"/>
      <c r="I40" s="15">
        <v>1085.28</v>
      </c>
      <c r="J40" s="42"/>
      <c r="K40" s="15">
        <v>1069.32</v>
      </c>
      <c r="L40" s="15"/>
      <c r="M40" s="15">
        <v>1085.28</v>
      </c>
      <c r="N40" s="42"/>
      <c r="O40" s="15">
        <v>1101.24</v>
      </c>
      <c r="P40" s="15"/>
      <c r="Q40" s="15">
        <v>1101.24</v>
      </c>
      <c r="R40" s="42"/>
      <c r="S40" s="16">
        <f>C40+E40+G40+I40+K40+M40+O40+Q40</f>
        <v>8586.48</v>
      </c>
      <c r="T40" s="42"/>
      <c r="U40" s="42"/>
      <c r="V40" s="42">
        <v>1940.59</v>
      </c>
      <c r="W40" s="42"/>
      <c r="X40" s="42"/>
      <c r="Y40" s="42">
        <v>1719.91</v>
      </c>
      <c r="Z40" s="42"/>
      <c r="AA40" s="42"/>
      <c r="AB40" s="42">
        <v>1593.4</v>
      </c>
      <c r="AC40" s="42"/>
      <c r="AD40" s="42"/>
      <c r="AE40" s="42">
        <v>1537.53</v>
      </c>
      <c r="AF40" s="29">
        <f t="shared" si="5"/>
        <v>15377.91</v>
      </c>
      <c r="AG40" s="42"/>
      <c r="AH40" s="42"/>
      <c r="AI40" s="29">
        <v>1441.73</v>
      </c>
      <c r="AJ40" s="18"/>
      <c r="AK40" s="29"/>
      <c r="AL40" s="29">
        <v>1448.61</v>
      </c>
      <c r="AM40" s="18"/>
      <c r="AN40" s="29"/>
      <c r="AO40" s="29">
        <v>1438.88</v>
      </c>
      <c r="AP40" s="18"/>
      <c r="AQ40" s="29"/>
      <c r="AR40" s="29">
        <v>1415.4</v>
      </c>
      <c r="AS40" s="18"/>
      <c r="AT40" s="29"/>
      <c r="AU40" s="29">
        <v>1433.9</v>
      </c>
      <c r="AV40" s="18"/>
      <c r="AW40" s="29"/>
      <c r="AX40" s="29">
        <v>1468.77</v>
      </c>
      <c r="AY40" s="18"/>
      <c r="AZ40" s="29"/>
      <c r="BA40" s="29">
        <v>1468.46</v>
      </c>
      <c r="BB40" s="18"/>
      <c r="BC40" s="29"/>
      <c r="BD40" s="29">
        <v>1455.96</v>
      </c>
      <c r="BE40" s="18"/>
      <c r="BF40" s="29"/>
      <c r="BG40" s="29">
        <v>1475.17</v>
      </c>
      <c r="BH40" s="18"/>
      <c r="BI40" s="29"/>
      <c r="BJ40" s="29">
        <v>1531.6</v>
      </c>
      <c r="BK40" s="18"/>
      <c r="BL40" s="29"/>
      <c r="BM40" s="29">
        <v>1530.68</v>
      </c>
      <c r="BN40" s="18"/>
      <c r="BO40" s="29"/>
      <c r="BP40" s="29">
        <v>1500.08</v>
      </c>
      <c r="BQ40" s="29">
        <f t="shared" si="6"/>
        <v>17609.24</v>
      </c>
      <c r="BR40" s="29">
        <f t="shared" si="7"/>
        <v>32987.15</v>
      </c>
      <c r="BS40" s="18"/>
      <c r="BT40" s="29"/>
      <c r="BU40" s="29">
        <v>1689.49</v>
      </c>
      <c r="BV40" s="18"/>
      <c r="BW40" s="29"/>
      <c r="BX40" s="29">
        <v>1690.93</v>
      </c>
      <c r="BY40" s="18"/>
      <c r="BZ40" s="29"/>
      <c r="CA40" s="29">
        <v>1716.62</v>
      </c>
      <c r="CB40" s="18"/>
      <c r="CC40" s="29"/>
      <c r="CD40" s="29">
        <v>1736.95</v>
      </c>
      <c r="CE40" s="18"/>
      <c r="CF40" s="29"/>
      <c r="CG40" s="29">
        <v>1709.22</v>
      </c>
      <c r="CH40" s="18"/>
      <c r="CI40" s="29"/>
      <c r="CJ40" s="29">
        <v>1730.51</v>
      </c>
      <c r="CK40" s="18"/>
      <c r="CL40" s="29"/>
      <c r="CM40" s="29">
        <v>1795.68</v>
      </c>
      <c r="CN40" s="18"/>
      <c r="CO40" s="29"/>
      <c r="CP40" s="29">
        <v>1782.38</v>
      </c>
      <c r="CQ40" s="18"/>
      <c r="CR40" s="29"/>
      <c r="CS40" s="29">
        <v>1798.9</v>
      </c>
      <c r="CT40" s="18"/>
      <c r="CU40" s="29"/>
      <c r="CV40" s="29">
        <v>1804.59</v>
      </c>
      <c r="CW40" s="18"/>
      <c r="CX40" s="29"/>
      <c r="CY40" s="29">
        <v>1753.85</v>
      </c>
      <c r="CZ40" s="18"/>
      <c r="DA40" s="29"/>
      <c r="DB40" s="29">
        <v>1728.35</v>
      </c>
      <c r="DC40" s="9">
        <f t="shared" si="8"/>
        <v>20937.47</v>
      </c>
      <c r="DD40" s="30">
        <f t="shared" si="9"/>
        <v>53924.62</v>
      </c>
      <c r="DE40" s="18"/>
      <c r="DF40" s="29"/>
      <c r="DG40" s="29">
        <v>1736.66</v>
      </c>
      <c r="DH40" s="18"/>
      <c r="DI40" s="29"/>
      <c r="DJ40" s="29">
        <v>1720.86</v>
      </c>
      <c r="DK40" s="18"/>
      <c r="DL40" s="29"/>
      <c r="DM40" s="29">
        <v>1701.55</v>
      </c>
      <c r="DN40" s="18"/>
      <c r="DO40" s="29"/>
      <c r="DP40" s="29">
        <v>1694.31</v>
      </c>
      <c r="DQ40" s="18"/>
      <c r="DR40" s="29"/>
      <c r="DS40" s="29">
        <v>1657.68</v>
      </c>
      <c r="DT40" s="18"/>
      <c r="DU40" s="29"/>
      <c r="DV40" s="29">
        <v>1646.04</v>
      </c>
      <c r="DW40" s="18"/>
      <c r="DX40" s="29"/>
      <c r="DY40" s="29">
        <v>1621.93</v>
      </c>
      <c r="DZ40" s="18"/>
      <c r="EA40" s="29"/>
      <c r="EB40" s="29">
        <v>1638.8</v>
      </c>
      <c r="EC40" s="18"/>
      <c r="ED40" s="29"/>
      <c r="EE40" s="29">
        <v>1621.1</v>
      </c>
      <c r="EF40" s="18"/>
      <c r="EG40" s="29"/>
      <c r="EH40" s="29">
        <v>1621.1</v>
      </c>
      <c r="EI40" s="18"/>
      <c r="EJ40" s="29"/>
      <c r="EK40" s="29">
        <v>1621.1</v>
      </c>
      <c r="EL40" s="18"/>
      <c r="EM40" s="29"/>
      <c r="EN40" s="29">
        <v>1637.73</v>
      </c>
      <c r="EO40" s="37">
        <f>DG40+DJ40+DM40+DP40+DS40+DV40+DY40+EB40+EE40+EH40+EK40+EN40</f>
        <v>19918.859999999997</v>
      </c>
      <c r="EP40" s="37">
        <f>EO40+DD40</f>
        <v>73843.48</v>
      </c>
    </row>
    <row r="41" spans="1:146" s="103" customFormat="1" ht="12.75">
      <c r="A41" s="87" t="s">
        <v>48</v>
      </c>
      <c r="B41" s="58"/>
      <c r="C41" s="58">
        <v>913.25</v>
      </c>
      <c r="D41" s="58"/>
      <c r="E41" s="58">
        <v>915.69</v>
      </c>
      <c r="F41" s="58"/>
      <c r="G41" s="102">
        <v>898.15</v>
      </c>
      <c r="H41" s="102"/>
      <c r="I41" s="102">
        <v>940.09</v>
      </c>
      <c r="J41" s="102"/>
      <c r="K41" s="102">
        <v>965.58</v>
      </c>
      <c r="L41" s="102"/>
      <c r="M41" s="102">
        <v>957.98</v>
      </c>
      <c r="N41" s="102"/>
      <c r="O41" s="102">
        <v>963.98</v>
      </c>
      <c r="P41" s="102"/>
      <c r="Q41" s="102">
        <v>973.56</v>
      </c>
      <c r="R41" s="102"/>
      <c r="S41" s="90">
        <f>C41+E41+G41+I41+K41+M41+O41+Q41</f>
        <v>7528.279999999999</v>
      </c>
      <c r="T41" s="65"/>
      <c r="U41" s="93"/>
      <c r="V41" s="93">
        <v>1053.87</v>
      </c>
      <c r="W41" s="65"/>
      <c r="X41" s="93"/>
      <c r="Y41" s="93">
        <v>1069.32</v>
      </c>
      <c r="Z41" s="65"/>
      <c r="AA41" s="93"/>
      <c r="AB41" s="93">
        <v>979.12</v>
      </c>
      <c r="AC41" s="65"/>
      <c r="AD41" s="93"/>
      <c r="AE41" s="93">
        <v>1049.64</v>
      </c>
      <c r="AF41" s="93">
        <f t="shared" si="5"/>
        <v>11680.23</v>
      </c>
      <c r="AG41" s="65"/>
      <c r="AH41" s="93"/>
      <c r="AI41" s="93">
        <v>1441.73</v>
      </c>
      <c r="AJ41" s="65"/>
      <c r="AK41" s="93"/>
      <c r="AL41" s="93">
        <v>1448.61</v>
      </c>
      <c r="AM41" s="65"/>
      <c r="AN41" s="93"/>
      <c r="AO41" s="93">
        <v>1438.88</v>
      </c>
      <c r="AP41" s="65"/>
      <c r="AQ41" s="93"/>
      <c r="AR41" s="93">
        <v>1415.4</v>
      </c>
      <c r="AS41" s="65"/>
      <c r="AT41" s="93"/>
      <c r="AU41" s="93">
        <v>1433.9</v>
      </c>
      <c r="AV41" s="65"/>
      <c r="AW41" s="93"/>
      <c r="AX41" s="93">
        <v>1468.77</v>
      </c>
      <c r="AY41" s="65"/>
      <c r="AZ41" s="93"/>
      <c r="BA41" s="93">
        <v>1468.46</v>
      </c>
      <c r="BB41" s="65"/>
      <c r="BC41" s="93"/>
      <c r="BD41" s="93">
        <v>1455.96</v>
      </c>
      <c r="BE41" s="65"/>
      <c r="BF41" s="93"/>
      <c r="BG41" s="93">
        <v>1475.17</v>
      </c>
      <c r="BH41" s="65"/>
      <c r="BI41" s="93"/>
      <c r="BJ41" s="93">
        <v>1531.6</v>
      </c>
      <c r="BK41" s="65"/>
      <c r="BL41" s="93"/>
      <c r="BM41" s="93">
        <v>1530.68</v>
      </c>
      <c r="BN41" s="65"/>
      <c r="BO41" s="93"/>
      <c r="BP41" s="93">
        <v>1500.08</v>
      </c>
      <c r="BQ41" s="93">
        <f t="shared" si="6"/>
        <v>17609.24</v>
      </c>
      <c r="BR41" s="93">
        <f t="shared" si="7"/>
        <v>29289.47</v>
      </c>
      <c r="BS41" s="65"/>
      <c r="BT41" s="93"/>
      <c r="BU41" s="93">
        <v>1689.49</v>
      </c>
      <c r="BV41" s="65"/>
      <c r="BW41" s="93"/>
      <c r="BX41" s="93">
        <v>1690.93</v>
      </c>
      <c r="BY41" s="65"/>
      <c r="BZ41" s="93"/>
      <c r="CA41" s="93">
        <v>1716.62</v>
      </c>
      <c r="CB41" s="65"/>
      <c r="CC41" s="93"/>
      <c r="CD41" s="93">
        <v>1736.95</v>
      </c>
      <c r="CE41" s="65"/>
      <c r="CF41" s="93"/>
      <c r="CG41" s="93">
        <v>1709.22</v>
      </c>
      <c r="CH41" s="65"/>
      <c r="CI41" s="93"/>
      <c r="CJ41" s="93">
        <v>1730.51</v>
      </c>
      <c r="CK41" s="65"/>
      <c r="CL41" s="93"/>
      <c r="CM41" s="93">
        <v>1795.68</v>
      </c>
      <c r="CN41" s="65"/>
      <c r="CO41" s="93"/>
      <c r="CP41" s="93">
        <v>1782.38</v>
      </c>
      <c r="CQ41" s="65"/>
      <c r="CR41" s="93"/>
      <c r="CS41" s="93">
        <v>1798.9</v>
      </c>
      <c r="CT41" s="65"/>
      <c r="CU41" s="93"/>
      <c r="CV41" s="93">
        <v>1804.59</v>
      </c>
      <c r="CW41" s="65"/>
      <c r="CX41" s="93"/>
      <c r="CY41" s="93">
        <v>1753.85</v>
      </c>
      <c r="CZ41" s="65"/>
      <c r="DA41" s="93"/>
      <c r="DB41" s="93">
        <v>1728.35</v>
      </c>
      <c r="DC41" s="96">
        <f t="shared" si="8"/>
        <v>20937.47</v>
      </c>
      <c r="DD41" s="97">
        <f t="shared" si="9"/>
        <v>50226.94</v>
      </c>
      <c r="DE41" s="65"/>
      <c r="DF41" s="93"/>
      <c r="DG41" s="93">
        <v>1736.66</v>
      </c>
      <c r="DH41" s="65"/>
      <c r="DI41" s="93"/>
      <c r="DJ41" s="93">
        <v>1720.86</v>
      </c>
      <c r="DK41" s="65"/>
      <c r="DL41" s="93"/>
      <c r="DM41" s="93">
        <v>1701.55</v>
      </c>
      <c r="DN41" s="65"/>
      <c r="DO41" s="93"/>
      <c r="DP41" s="93">
        <v>1694.31</v>
      </c>
      <c r="DQ41" s="65"/>
      <c r="DR41" s="93"/>
      <c r="DS41" s="93">
        <v>1657.68</v>
      </c>
      <c r="DT41" s="65"/>
      <c r="DU41" s="93"/>
      <c r="DV41" s="93">
        <v>1646.04</v>
      </c>
      <c r="DW41" s="65"/>
      <c r="DX41" s="93"/>
      <c r="DY41" s="93">
        <v>1621.93</v>
      </c>
      <c r="DZ41" s="65"/>
      <c r="EA41" s="93"/>
      <c r="EB41" s="93">
        <v>1638.8</v>
      </c>
      <c r="EC41" s="65"/>
      <c r="ED41" s="93"/>
      <c r="EE41" s="93">
        <v>1621.1</v>
      </c>
      <c r="EF41" s="65"/>
      <c r="EG41" s="93"/>
      <c r="EH41" s="93">
        <v>1621.1</v>
      </c>
      <c r="EI41" s="65"/>
      <c r="EJ41" s="93"/>
      <c r="EK41" s="93">
        <v>1621.1</v>
      </c>
      <c r="EL41" s="65"/>
      <c r="EM41" s="93"/>
      <c r="EN41" s="93">
        <v>1637.73</v>
      </c>
      <c r="EO41" s="100">
        <f>DG41+DJ41+DM41+DP41+DS41+DV41+DY41+EB41+EE41+EH41+EK41+EN41</f>
        <v>19918.859999999997</v>
      </c>
      <c r="EP41" s="100">
        <f>EO41+DD41</f>
        <v>70145.8</v>
      </c>
    </row>
    <row r="42" spans="1:146" s="103" customFormat="1" ht="12.75">
      <c r="A42" s="87" t="s">
        <v>43</v>
      </c>
      <c r="B42" s="58"/>
      <c r="C42" s="58">
        <v>879.44</v>
      </c>
      <c r="D42" s="58"/>
      <c r="E42" s="58">
        <v>870.39</v>
      </c>
      <c r="F42" s="58"/>
      <c r="G42" s="102">
        <v>707.89</v>
      </c>
      <c r="H42" s="102"/>
      <c r="I42" s="102">
        <v>801.16</v>
      </c>
      <c r="J42" s="102"/>
      <c r="K42" s="102">
        <v>962.78</v>
      </c>
      <c r="L42" s="102"/>
      <c r="M42" s="102">
        <v>1089.92</v>
      </c>
      <c r="N42" s="102"/>
      <c r="O42" s="102">
        <v>1163.89</v>
      </c>
      <c r="P42" s="102"/>
      <c r="Q42" s="102">
        <v>1102.1</v>
      </c>
      <c r="R42" s="102"/>
      <c r="S42" s="90">
        <f>C42+E42+G42+I42+K42+M42+O42+Q42</f>
        <v>7577.57</v>
      </c>
      <c r="T42" s="93"/>
      <c r="U42" s="93"/>
      <c r="V42" s="93">
        <v>1080.09</v>
      </c>
      <c r="W42" s="93"/>
      <c r="X42" s="93"/>
      <c r="Y42" s="93">
        <v>441.12</v>
      </c>
      <c r="Z42" s="93"/>
      <c r="AA42" s="93"/>
      <c r="AB42" s="93">
        <v>1382.39</v>
      </c>
      <c r="AC42" s="93"/>
      <c r="AD42" s="93"/>
      <c r="AE42" s="93">
        <v>338.62</v>
      </c>
      <c r="AF42" s="93">
        <f t="shared" si="5"/>
        <v>10819.79</v>
      </c>
      <c r="AG42" s="93"/>
      <c r="AH42" s="93"/>
      <c r="AI42" s="93">
        <v>1155.18</v>
      </c>
      <c r="AJ42" s="93"/>
      <c r="AK42" s="93"/>
      <c r="AL42" s="93">
        <v>900.43</v>
      </c>
      <c r="AM42" s="93"/>
      <c r="AN42" s="93"/>
      <c r="AO42" s="93">
        <f>156.91+1342.24</f>
        <v>1499.15</v>
      </c>
      <c r="AP42" s="93"/>
      <c r="AQ42" s="93"/>
      <c r="AR42" s="93">
        <f>160.47+1260.16</f>
        <v>1420.63</v>
      </c>
      <c r="AS42" s="93"/>
      <c r="AT42" s="93"/>
      <c r="AU42" s="93">
        <f>165.45+1340.7</f>
        <v>1506.15</v>
      </c>
      <c r="AV42" s="93"/>
      <c r="AW42" s="93"/>
      <c r="AX42" s="93">
        <f>165.45+1623.49</f>
        <v>1788.94</v>
      </c>
      <c r="AY42" s="93"/>
      <c r="AZ42" s="93"/>
      <c r="BA42" s="93">
        <f>161.41+1250.9</f>
        <v>1412.3100000000002</v>
      </c>
      <c r="BB42" s="93"/>
      <c r="BC42" s="93"/>
      <c r="BD42" s="93">
        <v>1198.15</v>
      </c>
      <c r="BE42" s="93"/>
      <c r="BF42" s="93"/>
      <c r="BG42" s="93">
        <v>1579.47</v>
      </c>
      <c r="BH42" s="93"/>
      <c r="BI42" s="93"/>
      <c r="BJ42" s="93">
        <v>1651.35</v>
      </c>
      <c r="BK42" s="93"/>
      <c r="BL42" s="93"/>
      <c r="BM42" s="93">
        <v>1438.04</v>
      </c>
      <c r="BN42" s="93"/>
      <c r="BO42" s="93"/>
      <c r="BP42" s="93">
        <v>1378</v>
      </c>
      <c r="BQ42" s="93">
        <f t="shared" si="6"/>
        <v>16927.8</v>
      </c>
      <c r="BR42" s="93">
        <f t="shared" si="7"/>
        <v>27747.59</v>
      </c>
      <c r="BS42" s="93"/>
      <c r="BT42" s="93"/>
      <c r="BU42" s="93">
        <v>1560.48</v>
      </c>
      <c r="BV42" s="93"/>
      <c r="BW42" s="93"/>
      <c r="BX42" s="93">
        <v>1515.74</v>
      </c>
      <c r="BY42" s="93"/>
      <c r="BZ42" s="93"/>
      <c r="CA42" s="93">
        <v>1566.94</v>
      </c>
      <c r="CB42" s="93"/>
      <c r="CC42" s="93"/>
      <c r="CD42" s="93">
        <v>1846.28</v>
      </c>
      <c r="CE42" s="93"/>
      <c r="CF42" s="93"/>
      <c r="CG42" s="93">
        <v>1989.72</v>
      </c>
      <c r="CH42" s="93"/>
      <c r="CI42" s="93"/>
      <c r="CJ42" s="93">
        <v>1587.96</v>
      </c>
      <c r="CK42" s="93"/>
      <c r="CL42" s="93"/>
      <c r="CM42" s="93">
        <v>1699.02</v>
      </c>
      <c r="CN42" s="93"/>
      <c r="CO42" s="93"/>
      <c r="CP42" s="93">
        <v>1794.18</v>
      </c>
      <c r="CQ42" s="93"/>
      <c r="CR42" s="93"/>
      <c r="CS42" s="93">
        <v>1858.37</v>
      </c>
      <c r="CT42" s="93"/>
      <c r="CU42" s="93"/>
      <c r="CV42" s="93">
        <v>1880.44</v>
      </c>
      <c r="CW42" s="93"/>
      <c r="CX42" s="93"/>
      <c r="CY42" s="93">
        <v>1995.11</v>
      </c>
      <c r="CZ42" s="93"/>
      <c r="DA42" s="93"/>
      <c r="DB42" s="93">
        <v>1604.9</v>
      </c>
      <c r="DC42" s="96">
        <f t="shared" si="8"/>
        <v>20899.14</v>
      </c>
      <c r="DD42" s="97">
        <f t="shared" si="9"/>
        <v>48646.729999999996</v>
      </c>
      <c r="DE42" s="93"/>
      <c r="DF42" s="93"/>
      <c r="DG42" s="93">
        <v>1844.02</v>
      </c>
      <c r="DH42" s="93"/>
      <c r="DI42" s="93"/>
      <c r="DJ42" s="93">
        <v>1720.12</v>
      </c>
      <c r="DK42" s="93"/>
      <c r="DL42" s="93"/>
      <c r="DM42" s="93">
        <v>1646.03</v>
      </c>
      <c r="DN42" s="93"/>
      <c r="DO42" s="93"/>
      <c r="DP42" s="93">
        <v>1826.25</v>
      </c>
      <c r="DQ42" s="93"/>
      <c r="DR42" s="93"/>
      <c r="DS42" s="93">
        <v>1644.18</v>
      </c>
      <c r="DT42" s="93"/>
      <c r="DU42" s="93"/>
      <c r="DV42" s="93">
        <v>1558.36</v>
      </c>
      <c r="DW42" s="93"/>
      <c r="DX42" s="93"/>
      <c r="DY42" s="93">
        <v>1816.77</v>
      </c>
      <c r="DZ42" s="93"/>
      <c r="EA42" s="93"/>
      <c r="EB42" s="93">
        <v>1600.65</v>
      </c>
      <c r="EC42" s="93"/>
      <c r="ED42" s="93"/>
      <c r="EE42" s="93">
        <v>1615.59</v>
      </c>
      <c r="EF42" s="93"/>
      <c r="EG42" s="93"/>
      <c r="EH42" s="93">
        <v>1644.31</v>
      </c>
      <c r="EI42" s="93"/>
      <c r="EJ42" s="93"/>
      <c r="EK42" s="93">
        <v>1501.11</v>
      </c>
      <c r="EL42" s="93"/>
      <c r="EM42" s="93"/>
      <c r="EN42" s="93">
        <v>1721.05</v>
      </c>
      <c r="EO42" s="100">
        <f>DG42+DJ42+DM42+DP42+DS42+DV42+DY42+EB42+EE42+EH42+EK42+EN42</f>
        <v>20138.440000000002</v>
      </c>
      <c r="EP42" s="100">
        <f>EO42+DD42</f>
        <v>68785.17</v>
      </c>
    </row>
    <row r="43" spans="1:146" s="5" customFormat="1" ht="12.75">
      <c r="A43" s="32" t="s">
        <v>44</v>
      </c>
      <c r="B43" s="14">
        <v>1070.84</v>
      </c>
      <c r="C43" s="14">
        <f>C41-C42</f>
        <v>33.809999999999945</v>
      </c>
      <c r="D43" s="14"/>
      <c r="E43" s="14">
        <f aca="true" t="shared" si="23" ref="E43:Q43">E41-E42</f>
        <v>45.30000000000007</v>
      </c>
      <c r="F43" s="14"/>
      <c r="G43" s="14">
        <f t="shared" si="23"/>
        <v>190.26</v>
      </c>
      <c r="H43" s="14"/>
      <c r="I43" s="14">
        <f t="shared" si="23"/>
        <v>138.93000000000006</v>
      </c>
      <c r="J43" s="14"/>
      <c r="K43" s="14">
        <f t="shared" si="23"/>
        <v>2.800000000000068</v>
      </c>
      <c r="L43" s="14"/>
      <c r="M43" s="14">
        <f t="shared" si="23"/>
        <v>-131.94000000000005</v>
      </c>
      <c r="N43" s="14"/>
      <c r="O43" s="14">
        <f t="shared" si="23"/>
        <v>-199.91000000000008</v>
      </c>
      <c r="P43" s="14"/>
      <c r="Q43" s="14">
        <f t="shared" si="23"/>
        <v>-128.53999999999996</v>
      </c>
      <c r="R43" s="14">
        <v>1021.55</v>
      </c>
      <c r="S43" s="16">
        <f>C43+E43+G43+I43+K43+M43+O43+Q43</f>
        <v>-49.289999999999964</v>
      </c>
      <c r="T43" s="29"/>
      <c r="U43" s="29"/>
      <c r="V43" s="29">
        <f>V41-V42</f>
        <v>-26.220000000000027</v>
      </c>
      <c r="W43" s="29">
        <f aca="true" t="shared" si="24" ref="W43:AI43">W41-W42</f>
        <v>0</v>
      </c>
      <c r="X43" s="29">
        <f t="shared" si="24"/>
        <v>0</v>
      </c>
      <c r="Y43" s="29">
        <f t="shared" si="24"/>
        <v>628.1999999999999</v>
      </c>
      <c r="Z43" s="29">
        <f t="shared" si="24"/>
        <v>0</v>
      </c>
      <c r="AA43" s="29">
        <f t="shared" si="24"/>
        <v>0</v>
      </c>
      <c r="AB43" s="29">
        <f t="shared" si="24"/>
        <v>-403.2700000000001</v>
      </c>
      <c r="AC43" s="29">
        <f t="shared" si="24"/>
        <v>0</v>
      </c>
      <c r="AD43" s="29">
        <f t="shared" si="24"/>
        <v>0</v>
      </c>
      <c r="AE43" s="29">
        <f t="shared" si="24"/>
        <v>711.0200000000001</v>
      </c>
      <c r="AF43" s="29">
        <f t="shared" si="5"/>
        <v>860.4399999999999</v>
      </c>
      <c r="AG43" s="29">
        <f t="shared" si="24"/>
        <v>0</v>
      </c>
      <c r="AH43" s="29">
        <f t="shared" si="24"/>
        <v>0</v>
      </c>
      <c r="AI43" s="29">
        <f t="shared" si="24"/>
        <v>286.54999999999995</v>
      </c>
      <c r="AJ43" s="29">
        <f aca="true" t="shared" si="25" ref="AJ43:BP43">AJ41-AJ42</f>
        <v>0</v>
      </c>
      <c r="AK43" s="29">
        <f t="shared" si="25"/>
        <v>0</v>
      </c>
      <c r="AL43" s="29">
        <f t="shared" si="25"/>
        <v>548.18</v>
      </c>
      <c r="AM43" s="29">
        <f t="shared" si="25"/>
        <v>0</v>
      </c>
      <c r="AN43" s="29">
        <f t="shared" si="25"/>
        <v>0</v>
      </c>
      <c r="AO43" s="29">
        <f t="shared" si="25"/>
        <v>-60.26999999999998</v>
      </c>
      <c r="AP43" s="29">
        <f t="shared" si="25"/>
        <v>0</v>
      </c>
      <c r="AQ43" s="29">
        <f t="shared" si="25"/>
        <v>0</v>
      </c>
      <c r="AR43" s="29">
        <f t="shared" si="25"/>
        <v>-5.230000000000018</v>
      </c>
      <c r="AS43" s="29">
        <f t="shared" si="25"/>
        <v>0</v>
      </c>
      <c r="AT43" s="29">
        <f t="shared" si="25"/>
        <v>0</v>
      </c>
      <c r="AU43" s="29">
        <f t="shared" si="25"/>
        <v>-72.25</v>
      </c>
      <c r="AV43" s="29">
        <f t="shared" si="25"/>
        <v>0</v>
      </c>
      <c r="AW43" s="29">
        <f t="shared" si="25"/>
        <v>0</v>
      </c>
      <c r="AX43" s="29">
        <f t="shared" si="25"/>
        <v>-320.1700000000001</v>
      </c>
      <c r="AY43" s="29">
        <f t="shared" si="25"/>
        <v>0</v>
      </c>
      <c r="AZ43" s="29">
        <f t="shared" si="25"/>
        <v>0</v>
      </c>
      <c r="BA43" s="29">
        <f t="shared" si="25"/>
        <v>56.149999999999864</v>
      </c>
      <c r="BB43" s="29">
        <f t="shared" si="25"/>
        <v>0</v>
      </c>
      <c r="BC43" s="29">
        <f t="shared" si="25"/>
        <v>0</v>
      </c>
      <c r="BD43" s="29">
        <f t="shared" si="25"/>
        <v>257.80999999999995</v>
      </c>
      <c r="BE43" s="29">
        <f t="shared" si="25"/>
        <v>0</v>
      </c>
      <c r="BF43" s="29">
        <f t="shared" si="25"/>
        <v>0</v>
      </c>
      <c r="BG43" s="29">
        <f t="shared" si="25"/>
        <v>-104.29999999999995</v>
      </c>
      <c r="BH43" s="29">
        <f t="shared" si="25"/>
        <v>0</v>
      </c>
      <c r="BI43" s="29">
        <f t="shared" si="25"/>
        <v>0</v>
      </c>
      <c r="BJ43" s="29">
        <f t="shared" si="25"/>
        <v>-119.75</v>
      </c>
      <c r="BK43" s="29">
        <f t="shared" si="25"/>
        <v>0</v>
      </c>
      <c r="BL43" s="29">
        <f t="shared" si="25"/>
        <v>0</v>
      </c>
      <c r="BM43" s="29">
        <f t="shared" si="25"/>
        <v>92.6400000000001</v>
      </c>
      <c r="BN43" s="29">
        <f t="shared" si="25"/>
        <v>0</v>
      </c>
      <c r="BO43" s="29">
        <f t="shared" si="25"/>
        <v>0</v>
      </c>
      <c r="BP43" s="29">
        <f t="shared" si="25"/>
        <v>122.07999999999993</v>
      </c>
      <c r="BQ43" s="29">
        <f t="shared" si="6"/>
        <v>681.4399999999997</v>
      </c>
      <c r="BR43" s="29">
        <f t="shared" si="7"/>
        <v>1541.8799999999997</v>
      </c>
      <c r="BS43" s="29"/>
      <c r="BT43" s="29"/>
      <c r="BU43" s="29">
        <f>BU41-BU42</f>
        <v>129.01</v>
      </c>
      <c r="BV43" s="29"/>
      <c r="BW43" s="29"/>
      <c r="BX43" s="29">
        <f>BX41-BX42</f>
        <v>175.19000000000005</v>
      </c>
      <c r="BY43" s="29"/>
      <c r="BZ43" s="29"/>
      <c r="CA43" s="29">
        <f>CA41-CA42</f>
        <v>149.67999999999984</v>
      </c>
      <c r="CB43" s="29"/>
      <c r="CC43" s="29"/>
      <c r="CD43" s="29">
        <f>CD41-CD42</f>
        <v>-109.32999999999993</v>
      </c>
      <c r="CE43" s="29"/>
      <c r="CF43" s="29"/>
      <c r="CG43" s="29">
        <f>CG41-CG42</f>
        <v>-280.5</v>
      </c>
      <c r="CH43" s="29"/>
      <c r="CI43" s="29"/>
      <c r="CJ43" s="29">
        <f>CJ41-CJ42</f>
        <v>142.54999999999995</v>
      </c>
      <c r="CK43" s="29"/>
      <c r="CL43" s="29"/>
      <c r="CM43" s="29">
        <f>CM41-CM42</f>
        <v>96.66000000000008</v>
      </c>
      <c r="CN43" s="29"/>
      <c r="CO43" s="29"/>
      <c r="CP43" s="29">
        <f>CP41-CP42</f>
        <v>-11.799999999999955</v>
      </c>
      <c r="CQ43" s="29"/>
      <c r="CR43" s="29"/>
      <c r="CS43" s="29">
        <f>CS41-CS42</f>
        <v>-59.4699999999998</v>
      </c>
      <c r="CT43" s="29"/>
      <c r="CU43" s="29"/>
      <c r="CV43" s="29">
        <f>CV41-CV42</f>
        <v>-75.85000000000014</v>
      </c>
      <c r="CW43" s="29"/>
      <c r="CX43" s="29"/>
      <c r="CY43" s="29">
        <f>CY41-CY42</f>
        <v>-241.26</v>
      </c>
      <c r="CZ43" s="29"/>
      <c r="DA43" s="29"/>
      <c r="DB43" s="29">
        <f>DB41-DB42</f>
        <v>123.44999999999982</v>
      </c>
      <c r="DC43" s="9">
        <f t="shared" si="8"/>
        <v>38.32999999999993</v>
      </c>
      <c r="DD43" s="30">
        <f t="shared" si="9"/>
        <v>1580.2099999999996</v>
      </c>
      <c r="DE43" s="29"/>
      <c r="DF43" s="29"/>
      <c r="DG43" s="29">
        <f>DG41-DG42</f>
        <v>-107.3599999999999</v>
      </c>
      <c r="DH43" s="29"/>
      <c r="DI43" s="29"/>
      <c r="DJ43" s="29">
        <f>DJ41-DJ42</f>
        <v>0.7400000000000091</v>
      </c>
      <c r="DK43" s="29"/>
      <c r="DL43" s="29"/>
      <c r="DM43" s="29">
        <f>DM41-DM42</f>
        <v>55.51999999999998</v>
      </c>
      <c r="DN43" s="29"/>
      <c r="DO43" s="29"/>
      <c r="DP43" s="29">
        <f>DP41-DP42</f>
        <v>-131.94000000000005</v>
      </c>
      <c r="DQ43" s="29"/>
      <c r="DR43" s="29"/>
      <c r="DS43" s="29">
        <f>DS41-DS42</f>
        <v>13.5</v>
      </c>
      <c r="DT43" s="29"/>
      <c r="DU43" s="29"/>
      <c r="DV43" s="29">
        <f>DV41-DV42</f>
        <v>87.68000000000006</v>
      </c>
      <c r="DW43" s="29"/>
      <c r="DX43" s="29"/>
      <c r="DY43" s="29">
        <f>DY41-DY42</f>
        <v>-194.83999999999992</v>
      </c>
      <c r="DZ43" s="29"/>
      <c r="EA43" s="29"/>
      <c r="EB43" s="29">
        <f>EB41-EB42</f>
        <v>38.149999999999864</v>
      </c>
      <c r="EC43" s="29"/>
      <c r="ED43" s="29"/>
      <c r="EE43" s="29">
        <f>EE41-EE42</f>
        <v>5.509999999999991</v>
      </c>
      <c r="EF43" s="29"/>
      <c r="EG43" s="29"/>
      <c r="EH43" s="29">
        <f>EH41-EH42</f>
        <v>-23.210000000000036</v>
      </c>
      <c r="EI43" s="29"/>
      <c r="EJ43" s="29"/>
      <c r="EK43" s="29">
        <f>EK41-EK42</f>
        <v>119.99000000000001</v>
      </c>
      <c r="EL43" s="29"/>
      <c r="EM43" s="29"/>
      <c r="EN43" s="29">
        <f>EN41-EN42</f>
        <v>-83.31999999999994</v>
      </c>
      <c r="EO43" s="37">
        <f>DG43+DJ43+DM43+DP43+DS43+DV43+DY43+EB43+EE43+EH43+EK43+EN43</f>
        <v>-219.57999999999993</v>
      </c>
      <c r="EP43" s="37">
        <f>EO43+DD43</f>
        <v>1360.6299999999997</v>
      </c>
    </row>
    <row r="44" spans="1:146" s="5" customFormat="1" ht="22.5" customHeight="1" hidden="1">
      <c r="A44" s="32" t="s">
        <v>49</v>
      </c>
      <c r="B44" s="14"/>
      <c r="C44" s="14"/>
      <c r="D44" s="14"/>
      <c r="E44" s="14"/>
      <c r="F44" s="1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>
        <v>-49.29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>
        <f t="shared" si="5"/>
        <v>-49.29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>
        <f t="shared" si="6"/>
        <v>0</v>
      </c>
      <c r="BR44" s="29">
        <f t="shared" si="7"/>
        <v>-49.29</v>
      </c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9">
        <f t="shared" si="8"/>
        <v>0</v>
      </c>
      <c r="DD44" s="30">
        <f t="shared" si="9"/>
        <v>-49.29</v>
      </c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37">
        <f>DG44+DJ44+DM44+DP44+DS44+DV44+DY44+EB44+EE44+EH44+EK44+EN44</f>
        <v>0</v>
      </c>
      <c r="EP44" s="37">
        <f>EO44+DD44</f>
        <v>-49.29</v>
      </c>
    </row>
    <row r="45" spans="1:146" s="5" customFormat="1" ht="22.5">
      <c r="A45" s="32" t="s">
        <v>46</v>
      </c>
      <c r="B45" s="14"/>
      <c r="C45" s="15">
        <f>C42-C40</f>
        <v>-157.96000000000004</v>
      </c>
      <c r="D45" s="15">
        <f aca="true" t="shared" si="26" ref="D45:Q45">D42-D40</f>
        <v>0</v>
      </c>
      <c r="E45" s="15">
        <f t="shared" si="26"/>
        <v>-182.9699999999999</v>
      </c>
      <c r="F45" s="15">
        <f t="shared" si="26"/>
        <v>0</v>
      </c>
      <c r="G45" s="15">
        <f t="shared" si="26"/>
        <v>-345.4699999999999</v>
      </c>
      <c r="H45" s="15">
        <f t="shared" si="26"/>
        <v>0</v>
      </c>
      <c r="I45" s="15">
        <f t="shared" si="26"/>
        <v>-284.12</v>
      </c>
      <c r="J45" s="15">
        <f t="shared" si="26"/>
        <v>0</v>
      </c>
      <c r="K45" s="15">
        <f t="shared" si="26"/>
        <v>-106.53999999999996</v>
      </c>
      <c r="L45" s="15">
        <f t="shared" si="26"/>
        <v>0</v>
      </c>
      <c r="M45" s="15">
        <f t="shared" si="26"/>
        <v>4.6400000000001</v>
      </c>
      <c r="N45" s="15">
        <f t="shared" si="26"/>
        <v>0</v>
      </c>
      <c r="O45" s="15">
        <f t="shared" si="26"/>
        <v>62.65000000000009</v>
      </c>
      <c r="P45" s="15">
        <f t="shared" si="26"/>
        <v>0</v>
      </c>
      <c r="Q45" s="15">
        <f t="shared" si="26"/>
        <v>0.8599999999999</v>
      </c>
      <c r="R45" s="15"/>
      <c r="S45" s="16">
        <f>C45+E45+G45+I45+K45+M45+O45+Q45</f>
        <v>-1008.9099999999999</v>
      </c>
      <c r="T45" s="29"/>
      <c r="U45" s="29"/>
      <c r="V45" s="29">
        <f>V42-V40</f>
        <v>-860.5</v>
      </c>
      <c r="W45" s="29">
        <f aca="true" t="shared" si="27" ref="W45:AL45">W42-W40</f>
        <v>0</v>
      </c>
      <c r="X45" s="29">
        <f t="shared" si="27"/>
        <v>0</v>
      </c>
      <c r="Y45" s="29">
        <f t="shared" si="27"/>
        <v>-1278.79</v>
      </c>
      <c r="Z45" s="29">
        <f t="shared" si="27"/>
        <v>0</v>
      </c>
      <c r="AA45" s="29">
        <f t="shared" si="27"/>
        <v>0</v>
      </c>
      <c r="AB45" s="29">
        <f t="shared" si="27"/>
        <v>-211.01</v>
      </c>
      <c r="AC45" s="29">
        <f t="shared" si="27"/>
        <v>0</v>
      </c>
      <c r="AD45" s="29">
        <f t="shared" si="27"/>
        <v>0</v>
      </c>
      <c r="AE45" s="29">
        <f t="shared" si="27"/>
        <v>-1198.9099999999999</v>
      </c>
      <c r="AF45" s="29">
        <f t="shared" si="5"/>
        <v>-4558.12</v>
      </c>
      <c r="AG45" s="29">
        <f t="shared" si="27"/>
        <v>0</v>
      </c>
      <c r="AH45" s="29">
        <f t="shared" si="27"/>
        <v>0</v>
      </c>
      <c r="AI45" s="29">
        <f t="shared" si="27"/>
        <v>-286.54999999999995</v>
      </c>
      <c r="AJ45" s="29">
        <f t="shared" si="27"/>
        <v>0</v>
      </c>
      <c r="AK45" s="29">
        <f t="shared" si="27"/>
        <v>0</v>
      </c>
      <c r="AL45" s="29">
        <f t="shared" si="27"/>
        <v>-548.18</v>
      </c>
      <c r="AM45" s="29"/>
      <c r="AN45" s="29"/>
      <c r="AO45" s="29">
        <f>AO42-AO40</f>
        <v>60.26999999999998</v>
      </c>
      <c r="AP45" s="29">
        <f aca="true" t="shared" si="28" ref="AP45:AU45">AP42-AP40</f>
        <v>0</v>
      </c>
      <c r="AQ45" s="29">
        <f t="shared" si="28"/>
        <v>0</v>
      </c>
      <c r="AR45" s="29">
        <f t="shared" si="28"/>
        <v>5.230000000000018</v>
      </c>
      <c r="AS45" s="29">
        <f t="shared" si="28"/>
        <v>0</v>
      </c>
      <c r="AT45" s="29">
        <f t="shared" si="28"/>
        <v>0</v>
      </c>
      <c r="AU45" s="29">
        <f t="shared" si="28"/>
        <v>72.25</v>
      </c>
      <c r="AV45" s="29"/>
      <c r="AW45" s="29"/>
      <c r="AX45" s="29">
        <f>AX42-AX40</f>
        <v>320.1700000000001</v>
      </c>
      <c r="AY45" s="29">
        <f aca="true" t="shared" si="29" ref="AY45:BD45">AY42-AY40</f>
        <v>0</v>
      </c>
      <c r="AZ45" s="29">
        <f t="shared" si="29"/>
        <v>0</v>
      </c>
      <c r="BA45" s="29">
        <f t="shared" si="29"/>
        <v>-56.149999999999864</v>
      </c>
      <c r="BB45" s="29">
        <f t="shared" si="29"/>
        <v>0</v>
      </c>
      <c r="BC45" s="29">
        <f t="shared" si="29"/>
        <v>0</v>
      </c>
      <c r="BD45" s="29">
        <f t="shared" si="29"/>
        <v>-257.80999999999995</v>
      </c>
      <c r="BE45" s="29">
        <f aca="true" t="shared" si="30" ref="BE45:BM45">BE42-BE40</f>
        <v>0</v>
      </c>
      <c r="BF45" s="29">
        <f t="shared" si="30"/>
        <v>0</v>
      </c>
      <c r="BG45" s="29">
        <f t="shared" si="30"/>
        <v>104.29999999999995</v>
      </c>
      <c r="BH45" s="29">
        <f t="shared" si="30"/>
        <v>0</v>
      </c>
      <c r="BI45" s="29">
        <f t="shared" si="30"/>
        <v>0</v>
      </c>
      <c r="BJ45" s="29">
        <f t="shared" si="30"/>
        <v>119.75</v>
      </c>
      <c r="BK45" s="29">
        <f t="shared" si="30"/>
        <v>0</v>
      </c>
      <c r="BL45" s="29">
        <f t="shared" si="30"/>
        <v>0</v>
      </c>
      <c r="BM45" s="29">
        <f t="shared" si="30"/>
        <v>-92.6400000000001</v>
      </c>
      <c r="BN45" s="29">
        <f>BN42-BN40</f>
        <v>0</v>
      </c>
      <c r="BO45" s="29">
        <f>BO42-BO40</f>
        <v>0</v>
      </c>
      <c r="BP45" s="29">
        <f>BP42-BP40</f>
        <v>-122.07999999999993</v>
      </c>
      <c r="BQ45" s="29">
        <f t="shared" si="6"/>
        <v>-681.4399999999997</v>
      </c>
      <c r="BR45" s="29">
        <f t="shared" si="7"/>
        <v>-5239.5599999999995</v>
      </c>
      <c r="BS45" s="29"/>
      <c r="BT45" s="29"/>
      <c r="BU45" s="29">
        <f>BU42-BU40</f>
        <v>-129.01</v>
      </c>
      <c r="BV45" s="29"/>
      <c r="BW45" s="29"/>
      <c r="BX45" s="29">
        <f>BX42-BX40</f>
        <v>-175.19000000000005</v>
      </c>
      <c r="BY45" s="29"/>
      <c r="BZ45" s="29"/>
      <c r="CA45" s="29">
        <f>CA42-CA40</f>
        <v>-149.67999999999984</v>
      </c>
      <c r="CB45" s="29"/>
      <c r="CC45" s="29"/>
      <c r="CD45" s="29">
        <f>CD42-CD40</f>
        <v>109.32999999999993</v>
      </c>
      <c r="CE45" s="29"/>
      <c r="CF45" s="29"/>
      <c r="CG45" s="29">
        <f>CG42-CG40</f>
        <v>280.5</v>
      </c>
      <c r="CH45" s="29"/>
      <c r="CI45" s="29"/>
      <c r="CJ45" s="29">
        <f>CJ42-CJ40</f>
        <v>-142.54999999999995</v>
      </c>
      <c r="CK45" s="29"/>
      <c r="CL45" s="29"/>
      <c r="CM45" s="29">
        <f>CM42-CM40</f>
        <v>-96.66000000000008</v>
      </c>
      <c r="CN45" s="29"/>
      <c r="CO45" s="29"/>
      <c r="CP45" s="29">
        <f>CP42-CP40</f>
        <v>11.799999999999955</v>
      </c>
      <c r="CQ45" s="29"/>
      <c r="CR45" s="29"/>
      <c r="CS45" s="29">
        <f>CS42-CS40</f>
        <v>59.4699999999998</v>
      </c>
      <c r="CT45" s="29"/>
      <c r="CU45" s="29"/>
      <c r="CV45" s="29">
        <f>CV42-CV40</f>
        <v>75.85000000000014</v>
      </c>
      <c r="CW45" s="29"/>
      <c r="CX45" s="29"/>
      <c r="CY45" s="29">
        <f>CY42-CY40</f>
        <v>241.26</v>
      </c>
      <c r="CZ45" s="29"/>
      <c r="DA45" s="29"/>
      <c r="DB45" s="29">
        <f>DB42-DB40</f>
        <v>-123.44999999999982</v>
      </c>
      <c r="DC45" s="9">
        <f t="shared" si="8"/>
        <v>-38.32999999999993</v>
      </c>
      <c r="DD45" s="30">
        <f t="shared" si="9"/>
        <v>-5277.889999999999</v>
      </c>
      <c r="DE45" s="29"/>
      <c r="DF45" s="29"/>
      <c r="DG45" s="29">
        <f>DG42-DG40</f>
        <v>107.3599999999999</v>
      </c>
      <c r="DH45" s="29"/>
      <c r="DI45" s="29"/>
      <c r="DJ45" s="29">
        <f>DJ42-DJ40</f>
        <v>-0.7400000000000091</v>
      </c>
      <c r="DK45" s="29"/>
      <c r="DL45" s="29"/>
      <c r="DM45" s="29">
        <f>DM42-DM40</f>
        <v>-55.51999999999998</v>
      </c>
      <c r="DN45" s="29"/>
      <c r="DO45" s="29"/>
      <c r="DP45" s="29">
        <f>DP42-DP40</f>
        <v>131.94000000000005</v>
      </c>
      <c r="DQ45" s="29"/>
      <c r="DR45" s="29"/>
      <c r="DS45" s="29">
        <f>DS42-DS40</f>
        <v>-13.5</v>
      </c>
      <c r="DT45" s="29"/>
      <c r="DU45" s="29"/>
      <c r="DV45" s="29">
        <f>DV42-DV40</f>
        <v>-87.68000000000006</v>
      </c>
      <c r="DW45" s="29"/>
      <c r="DX45" s="29"/>
      <c r="DY45" s="29">
        <f>DY42-DY40</f>
        <v>194.83999999999992</v>
      </c>
      <c r="DZ45" s="29"/>
      <c r="EA45" s="29"/>
      <c r="EB45" s="29">
        <f>EB42-EB40</f>
        <v>-38.149999999999864</v>
      </c>
      <c r="EC45" s="29"/>
      <c r="ED45" s="29"/>
      <c r="EE45" s="29">
        <f>EE42-EE40</f>
        <v>-5.509999999999991</v>
      </c>
      <c r="EF45" s="29"/>
      <c r="EG45" s="29"/>
      <c r="EH45" s="29">
        <f>EH42-EH40</f>
        <v>23.210000000000036</v>
      </c>
      <c r="EI45" s="29"/>
      <c r="EJ45" s="29"/>
      <c r="EK45" s="29">
        <f>EK42-EK40</f>
        <v>-119.99000000000001</v>
      </c>
      <c r="EL45" s="29"/>
      <c r="EM45" s="29"/>
      <c r="EN45" s="29">
        <f>EN42-EN40</f>
        <v>83.31999999999994</v>
      </c>
      <c r="EO45" s="37">
        <f>DG45+DJ45+DM45+DP45+DS45+DV45+DY45+EB45+EE45+EH45+EK45+EN45</f>
        <v>219.57999999999993</v>
      </c>
      <c r="EP45" s="37">
        <f>EO45+DD45</f>
        <v>-5058.3099999999995</v>
      </c>
    </row>
    <row r="46" spans="1:146" s="6" customFormat="1" ht="18.75" customHeight="1">
      <c r="A46" s="44" t="s">
        <v>50</v>
      </c>
      <c r="B46" s="45"/>
      <c r="C46" s="46">
        <f>C36+C43</f>
        <v>2729.23</v>
      </c>
      <c r="D46" s="46">
        <f aca="true" t="shared" si="31" ref="D46:Q46">D36+D43</f>
        <v>0</v>
      </c>
      <c r="E46" s="46">
        <f t="shared" si="31"/>
        <v>830.4700000000001</v>
      </c>
      <c r="F46" s="46">
        <f t="shared" si="31"/>
        <v>0</v>
      </c>
      <c r="G46" s="46">
        <f t="shared" si="31"/>
        <v>4243.76</v>
      </c>
      <c r="H46" s="46">
        <f t="shared" si="31"/>
        <v>0</v>
      </c>
      <c r="I46" s="46">
        <f t="shared" si="31"/>
        <v>-5796.629999999999</v>
      </c>
      <c r="J46" s="46">
        <f t="shared" si="31"/>
        <v>0</v>
      </c>
      <c r="K46" s="46">
        <f t="shared" si="31"/>
        <v>-2844.359999999998</v>
      </c>
      <c r="L46" s="46">
        <f t="shared" si="31"/>
        <v>0</v>
      </c>
      <c r="M46" s="46">
        <f t="shared" si="31"/>
        <v>8726.36</v>
      </c>
      <c r="N46" s="46">
        <f t="shared" si="31"/>
        <v>0</v>
      </c>
      <c r="O46" s="46">
        <f t="shared" si="31"/>
        <v>-3283.8399999999983</v>
      </c>
      <c r="P46" s="46">
        <f t="shared" si="31"/>
        <v>0</v>
      </c>
      <c r="Q46" s="46">
        <f t="shared" si="31"/>
        <v>-3738.3200000000006</v>
      </c>
      <c r="R46" s="47"/>
      <c r="S46" s="16">
        <f>C46+E46+G46+I46+K46+M46+O46+Q46</f>
        <v>866.6700000000055</v>
      </c>
      <c r="T46" s="29"/>
      <c r="U46" s="29"/>
      <c r="V46" s="29">
        <f>V36+V43</f>
        <v>-5587.000000000003</v>
      </c>
      <c r="W46" s="29">
        <f aca="true" t="shared" si="32" ref="W46:AL46">W36+W43</f>
        <v>0</v>
      </c>
      <c r="X46" s="29">
        <f t="shared" si="32"/>
        <v>0</v>
      </c>
      <c r="Y46" s="29">
        <f t="shared" si="32"/>
        <v>13381.27</v>
      </c>
      <c r="Z46" s="29">
        <f t="shared" si="32"/>
        <v>0</v>
      </c>
      <c r="AA46" s="29">
        <f t="shared" si="32"/>
        <v>0</v>
      </c>
      <c r="AB46" s="29">
        <f t="shared" si="32"/>
        <v>-12513.509999999998</v>
      </c>
      <c r="AC46" s="29">
        <f t="shared" si="32"/>
        <v>0</v>
      </c>
      <c r="AD46" s="29">
        <f t="shared" si="32"/>
        <v>0</v>
      </c>
      <c r="AE46" s="29">
        <f t="shared" si="32"/>
        <v>13639.760000000002</v>
      </c>
      <c r="AF46" s="29">
        <f t="shared" si="5"/>
        <v>9787.190000000006</v>
      </c>
      <c r="AG46" s="29">
        <f t="shared" si="32"/>
        <v>0</v>
      </c>
      <c r="AH46" s="29">
        <f t="shared" si="32"/>
        <v>0</v>
      </c>
      <c r="AI46" s="29">
        <f t="shared" si="32"/>
        <v>-848.1500000000008</v>
      </c>
      <c r="AJ46" s="29">
        <f t="shared" si="32"/>
        <v>0</v>
      </c>
      <c r="AK46" s="29">
        <f t="shared" si="32"/>
        <v>0</v>
      </c>
      <c r="AL46" s="29">
        <f t="shared" si="32"/>
        <v>-3345.200000000001</v>
      </c>
      <c r="AM46" s="29"/>
      <c r="AN46" s="29"/>
      <c r="AO46" s="29">
        <f>AO36+AO43</f>
        <v>572.4699999999998</v>
      </c>
      <c r="AP46" s="29">
        <f aca="true" t="shared" si="33" ref="AP46:AU46">AP36+AP43</f>
        <v>0</v>
      </c>
      <c r="AQ46" s="29">
        <f t="shared" si="33"/>
        <v>0</v>
      </c>
      <c r="AR46" s="29">
        <f t="shared" si="33"/>
        <v>443.17999999999984</v>
      </c>
      <c r="AS46" s="29">
        <f t="shared" si="33"/>
        <v>0</v>
      </c>
      <c r="AT46" s="29">
        <f t="shared" si="33"/>
        <v>0</v>
      </c>
      <c r="AU46" s="29">
        <f t="shared" si="33"/>
        <v>866.1099999999988</v>
      </c>
      <c r="AV46" s="29"/>
      <c r="AW46" s="29"/>
      <c r="AX46" s="29">
        <f>AX36+AX43</f>
        <v>-2421.2800000000007</v>
      </c>
      <c r="AY46" s="29">
        <f aca="true" t="shared" si="34" ref="AY46:BD46">AY36+AY43</f>
        <v>0</v>
      </c>
      <c r="AZ46" s="29">
        <f t="shared" si="34"/>
        <v>0</v>
      </c>
      <c r="BA46" s="29">
        <f t="shared" si="34"/>
        <v>2988.1799999999985</v>
      </c>
      <c r="BB46" s="29">
        <f t="shared" si="34"/>
        <v>0</v>
      </c>
      <c r="BC46" s="29">
        <f t="shared" si="34"/>
        <v>0</v>
      </c>
      <c r="BD46" s="29">
        <f t="shared" si="34"/>
        <v>1720.8300000000004</v>
      </c>
      <c r="BE46" s="29">
        <f aca="true" t="shared" si="35" ref="BE46:BM46">BE36+BE43</f>
        <v>0</v>
      </c>
      <c r="BF46" s="29">
        <f t="shared" si="35"/>
        <v>0</v>
      </c>
      <c r="BG46" s="29">
        <f t="shared" si="35"/>
        <v>-2337.8900000000003</v>
      </c>
      <c r="BH46" s="29">
        <f t="shared" si="35"/>
        <v>0</v>
      </c>
      <c r="BI46" s="29">
        <f t="shared" si="35"/>
        <v>0</v>
      </c>
      <c r="BJ46" s="29">
        <f t="shared" si="35"/>
        <v>-71.07999999999811</v>
      </c>
      <c r="BK46" s="29">
        <f t="shared" si="35"/>
        <v>0</v>
      </c>
      <c r="BL46" s="29">
        <f t="shared" si="35"/>
        <v>0</v>
      </c>
      <c r="BM46" s="29">
        <f t="shared" si="35"/>
        <v>479.40000000000214</v>
      </c>
      <c r="BN46" s="29">
        <f>BN36+BN43</f>
        <v>0</v>
      </c>
      <c r="BO46" s="29">
        <f>BO36+BO43</f>
        <v>0</v>
      </c>
      <c r="BP46" s="29">
        <f>BP36+BP43</f>
        <v>1345.8999999999996</v>
      </c>
      <c r="BQ46" s="29">
        <f t="shared" si="6"/>
        <v>-607.5300000000022</v>
      </c>
      <c r="BR46" s="29">
        <f t="shared" si="7"/>
        <v>9179.660000000003</v>
      </c>
      <c r="BS46" s="29"/>
      <c r="BT46" s="29"/>
      <c r="BU46" s="29">
        <f>BU36+BU43</f>
        <v>1855.890000000001</v>
      </c>
      <c r="BV46" s="29"/>
      <c r="BW46" s="29"/>
      <c r="BX46" s="29">
        <f>BX36+BX43</f>
        <v>2800.3700000000003</v>
      </c>
      <c r="BY46" s="29"/>
      <c r="BZ46" s="29"/>
      <c r="CA46" s="29">
        <f>CA36+CA43</f>
        <v>3230.810000000001</v>
      </c>
      <c r="CB46" s="29"/>
      <c r="CC46" s="29"/>
      <c r="CD46" s="29">
        <f>CD36+CD43</f>
        <v>946.6000000000004</v>
      </c>
      <c r="CE46" s="29"/>
      <c r="CF46" s="29"/>
      <c r="CG46" s="29">
        <f>CG36+CG43</f>
        <v>-2727.3199999999997</v>
      </c>
      <c r="CH46" s="29"/>
      <c r="CI46" s="29"/>
      <c r="CJ46" s="29">
        <f>CJ36+CJ43</f>
        <v>1716.180000000001</v>
      </c>
      <c r="CK46" s="29"/>
      <c r="CL46" s="29"/>
      <c r="CM46" s="29">
        <f>CM36+CM43</f>
        <v>1913.450000000001</v>
      </c>
      <c r="CN46" s="29"/>
      <c r="CO46" s="29"/>
      <c r="CP46" s="29">
        <f>CP36+CP43</f>
        <v>-1534.5700000000004</v>
      </c>
      <c r="CQ46" s="29"/>
      <c r="CR46" s="29"/>
      <c r="CS46" s="29">
        <f>CS36+CS43</f>
        <v>-1642.1700000000005</v>
      </c>
      <c r="CT46" s="29"/>
      <c r="CU46" s="29"/>
      <c r="CV46" s="29">
        <f>CV36+CV43</f>
        <v>-1661.7800000000004</v>
      </c>
      <c r="CW46" s="29"/>
      <c r="CX46" s="29"/>
      <c r="CY46" s="29">
        <f>CY36+CY43</f>
        <v>-3852.5599999999995</v>
      </c>
      <c r="CZ46" s="29"/>
      <c r="DA46" s="29"/>
      <c r="DB46" s="29">
        <f>DB36+DB43</f>
        <v>1870.420000000001</v>
      </c>
      <c r="DC46" s="9">
        <f t="shared" si="8"/>
        <v>2915.3200000000043</v>
      </c>
      <c r="DD46" s="30">
        <f t="shared" si="9"/>
        <v>12094.980000000007</v>
      </c>
      <c r="DE46" s="29"/>
      <c r="DF46" s="29"/>
      <c r="DG46" s="29">
        <f>DG36+DG43</f>
        <v>13605.049999999996</v>
      </c>
      <c r="DH46" s="29"/>
      <c r="DI46" s="29"/>
      <c r="DJ46" s="29">
        <f>DJ36+DJ43</f>
        <v>1618.99</v>
      </c>
      <c r="DK46" s="29"/>
      <c r="DL46" s="29"/>
      <c r="DM46" s="29">
        <f>DM36+DM43</f>
        <v>94.97999999999911</v>
      </c>
      <c r="DN46" s="29"/>
      <c r="DO46" s="29"/>
      <c r="DP46" s="29">
        <f>DP36+DP43</f>
        <v>-2189.660000000001</v>
      </c>
      <c r="DQ46" s="29"/>
      <c r="DR46" s="29"/>
      <c r="DS46" s="29">
        <f>DS36+DS43</f>
        <v>2041.6599999999962</v>
      </c>
      <c r="DT46" s="29"/>
      <c r="DU46" s="29"/>
      <c r="DV46" s="29">
        <f>DV36+DV43</f>
        <v>1085.3600000000004</v>
      </c>
      <c r="DW46" s="29"/>
      <c r="DX46" s="29"/>
      <c r="DY46" s="29">
        <f>DY36+DY43</f>
        <v>-3664.0600000000013</v>
      </c>
      <c r="DZ46" s="29"/>
      <c r="EA46" s="29"/>
      <c r="EB46" s="29">
        <f>EB36+EB43</f>
        <v>481.52999999999724</v>
      </c>
      <c r="EC46" s="29"/>
      <c r="ED46" s="29"/>
      <c r="EE46" s="29">
        <f>EE36+EE43</f>
        <v>691.9099999999942</v>
      </c>
      <c r="EF46" s="29"/>
      <c r="EG46" s="29"/>
      <c r="EH46" s="29">
        <f>EH36+EH43</f>
        <v>-709.6100000000015</v>
      </c>
      <c r="EI46" s="29"/>
      <c r="EJ46" s="29"/>
      <c r="EK46" s="29">
        <f>EK36+EK43</f>
        <v>2187.0199999999986</v>
      </c>
      <c r="EL46" s="29"/>
      <c r="EM46" s="29"/>
      <c r="EN46" s="29">
        <f>EN36+EN43</f>
        <v>-1660.4500000000046</v>
      </c>
      <c r="EO46" s="37">
        <f>DG46+DJ46+DM46+DP46+DS46+DV46+DY46+EB46+EE46+EH46+EK46+EN46</f>
        <v>13582.719999999974</v>
      </c>
      <c r="EP46" s="37">
        <f>EO46+DD46</f>
        <v>25677.699999999983</v>
      </c>
    </row>
    <row r="47" spans="1:146" s="6" customFormat="1" ht="24">
      <c r="A47" s="44" t="s">
        <v>51</v>
      </c>
      <c r="B47" s="45"/>
      <c r="C47" s="46">
        <f>C38+C45</f>
        <v>1060.2199999999984</v>
      </c>
      <c r="D47" s="46">
        <f aca="true" t="shared" si="36" ref="D47:Q47">D38+D45</f>
        <v>0</v>
      </c>
      <c r="E47" s="46">
        <f t="shared" si="36"/>
        <v>2904.5099999999998</v>
      </c>
      <c r="F47" s="46">
        <f t="shared" si="36"/>
        <v>0</v>
      </c>
      <c r="G47" s="46">
        <f t="shared" si="36"/>
        <v>-618.1899999999993</v>
      </c>
      <c r="H47" s="46">
        <f t="shared" si="36"/>
        <v>0</v>
      </c>
      <c r="I47" s="46">
        <f t="shared" si="36"/>
        <v>9574.380000000001</v>
      </c>
      <c r="J47" s="46">
        <f t="shared" si="36"/>
        <v>0</v>
      </c>
      <c r="K47" s="46">
        <f t="shared" si="36"/>
        <v>6663.559999999999</v>
      </c>
      <c r="L47" s="46">
        <f t="shared" si="36"/>
        <v>0</v>
      </c>
      <c r="M47" s="46">
        <f t="shared" si="36"/>
        <v>-4930.719999999998</v>
      </c>
      <c r="N47" s="46">
        <f t="shared" si="36"/>
        <v>0</v>
      </c>
      <c r="O47" s="46">
        <f t="shared" si="36"/>
        <v>7069.519999999999</v>
      </c>
      <c r="P47" s="46">
        <f t="shared" si="36"/>
        <v>0</v>
      </c>
      <c r="Q47" s="46">
        <f t="shared" si="36"/>
        <v>7533.580000000001</v>
      </c>
      <c r="R47" s="47"/>
      <c r="S47" s="16">
        <f>C47+E47+G47+I47+K47+M47+O47+Q47</f>
        <v>29256.86</v>
      </c>
      <c r="T47" s="29"/>
      <c r="U47" s="29"/>
      <c r="V47" s="29">
        <f>V38+V45</f>
        <v>9962.170000000004</v>
      </c>
      <c r="W47" s="29">
        <f aca="true" t="shared" si="37" ref="W47:AL47">W38+W45</f>
        <v>0</v>
      </c>
      <c r="X47" s="29">
        <f t="shared" si="37"/>
        <v>0</v>
      </c>
      <c r="Y47" s="29">
        <f t="shared" si="37"/>
        <v>-10011.140000000003</v>
      </c>
      <c r="Z47" s="29">
        <f t="shared" si="37"/>
        <v>0</v>
      </c>
      <c r="AA47" s="29">
        <f t="shared" si="37"/>
        <v>0</v>
      </c>
      <c r="AB47" s="29">
        <f t="shared" si="37"/>
        <v>11446.819999999998</v>
      </c>
      <c r="AC47" s="29">
        <f t="shared" si="37"/>
        <v>0</v>
      </c>
      <c r="AD47" s="29">
        <f t="shared" si="37"/>
        <v>0</v>
      </c>
      <c r="AE47" s="29">
        <f t="shared" si="37"/>
        <v>-8537.36</v>
      </c>
      <c r="AF47" s="29">
        <f t="shared" si="5"/>
        <v>32117.35</v>
      </c>
      <c r="AG47" s="29">
        <f t="shared" si="37"/>
        <v>0</v>
      </c>
      <c r="AH47" s="29">
        <f t="shared" si="37"/>
        <v>0</v>
      </c>
      <c r="AI47" s="29">
        <f t="shared" si="37"/>
        <v>3814.187222222222</v>
      </c>
      <c r="AJ47" s="29">
        <f t="shared" si="37"/>
        <v>0</v>
      </c>
      <c r="AK47" s="29">
        <f t="shared" si="37"/>
        <v>0</v>
      </c>
      <c r="AL47" s="29">
        <f t="shared" si="37"/>
        <v>575.0199999999971</v>
      </c>
      <c r="AM47" s="29"/>
      <c r="AN47" s="29"/>
      <c r="AO47" s="29">
        <f>AO38+AO45</f>
        <v>-374.2199999999998</v>
      </c>
      <c r="AP47" s="29">
        <f aca="true" t="shared" si="38" ref="AP47:AU47">AP38+AP45</f>
        <v>0</v>
      </c>
      <c r="AQ47" s="29">
        <f t="shared" si="38"/>
        <v>0</v>
      </c>
      <c r="AR47" s="29">
        <f t="shared" si="38"/>
        <v>-2445.540000000004</v>
      </c>
      <c r="AS47" s="29">
        <f t="shared" si="38"/>
        <v>0</v>
      </c>
      <c r="AT47" s="29">
        <f t="shared" si="38"/>
        <v>0</v>
      </c>
      <c r="AU47" s="29">
        <f t="shared" si="38"/>
        <v>-11299.730000000005</v>
      </c>
      <c r="AV47" s="29"/>
      <c r="AW47" s="29"/>
      <c r="AX47" s="29">
        <f>AX38+AX45</f>
        <v>5600.970000000003</v>
      </c>
      <c r="AY47" s="29">
        <f aca="true" t="shared" si="39" ref="AY47:BD47">AY38+AY45</f>
        <v>0</v>
      </c>
      <c r="AZ47" s="29">
        <f t="shared" si="39"/>
        <v>0</v>
      </c>
      <c r="BA47" s="29">
        <f t="shared" si="39"/>
        <v>1208.440000000002</v>
      </c>
      <c r="BB47" s="29">
        <f t="shared" si="39"/>
        <v>0</v>
      </c>
      <c r="BC47" s="29">
        <f t="shared" si="39"/>
        <v>0</v>
      </c>
      <c r="BD47" s="29">
        <f t="shared" si="39"/>
        <v>2329.7799999999984</v>
      </c>
      <c r="BE47" s="29">
        <f aca="true" t="shared" si="40" ref="BE47:BM47">BE38+BE45</f>
        <v>0</v>
      </c>
      <c r="BF47" s="29">
        <f t="shared" si="40"/>
        <v>0</v>
      </c>
      <c r="BG47" s="29">
        <f t="shared" si="40"/>
        <v>6883.790000000004</v>
      </c>
      <c r="BH47" s="29">
        <f t="shared" si="40"/>
        <v>0</v>
      </c>
      <c r="BI47" s="29">
        <f t="shared" si="40"/>
        <v>0</v>
      </c>
      <c r="BJ47" s="29">
        <f t="shared" si="40"/>
        <v>-4108.950000000004</v>
      </c>
      <c r="BK47" s="29">
        <f t="shared" si="40"/>
        <v>0</v>
      </c>
      <c r="BL47" s="29">
        <f t="shared" si="40"/>
        <v>0</v>
      </c>
      <c r="BM47" s="29">
        <f t="shared" si="40"/>
        <v>-1574.4200000000062</v>
      </c>
      <c r="BN47" s="29">
        <f>BN38+BN45</f>
        <v>0</v>
      </c>
      <c r="BO47" s="29">
        <f>BO38+BO45</f>
        <v>0</v>
      </c>
      <c r="BP47" s="29">
        <f>BP38+BP45</f>
        <v>3280.5700000000033</v>
      </c>
      <c r="BQ47" s="29">
        <f t="shared" si="6"/>
        <v>3889.8972222222105</v>
      </c>
      <c r="BR47" s="29">
        <f t="shared" si="7"/>
        <v>36007.247222222206</v>
      </c>
      <c r="BS47" s="29"/>
      <c r="BT47" s="29"/>
      <c r="BU47" s="29">
        <f>BU38+BU45</f>
        <v>-5176.269999999999</v>
      </c>
      <c r="BV47" s="29"/>
      <c r="BW47" s="29"/>
      <c r="BX47" s="29">
        <f>BX38+BX45</f>
        <v>3861.8699999999994</v>
      </c>
      <c r="BY47" s="29"/>
      <c r="BZ47" s="29"/>
      <c r="CA47" s="29">
        <f>CA38+CA45</f>
        <v>-21208.230000000003</v>
      </c>
      <c r="CB47" s="29"/>
      <c r="CC47" s="29"/>
      <c r="CD47" s="29">
        <f>CD38+CD45</f>
        <v>-4426.599999999997</v>
      </c>
      <c r="CE47" s="29"/>
      <c r="CF47" s="29"/>
      <c r="CG47" s="29">
        <f>CG38+CG45</f>
        <v>8868.68</v>
      </c>
      <c r="CH47" s="29"/>
      <c r="CI47" s="29"/>
      <c r="CJ47" s="29">
        <f>CJ38+CJ45</f>
        <v>-22623.789999999997</v>
      </c>
      <c r="CK47" s="29"/>
      <c r="CL47" s="29"/>
      <c r="CM47" s="29">
        <f>CM38+CM45</f>
        <v>3728.079999999998</v>
      </c>
      <c r="CN47" s="29"/>
      <c r="CO47" s="29"/>
      <c r="CP47" s="29">
        <f>CP38+CP45</f>
        <v>7728.12</v>
      </c>
      <c r="CQ47" s="29"/>
      <c r="CR47" s="29"/>
      <c r="CS47" s="29">
        <f>CS38+CS45</f>
        <v>6342.709999999999</v>
      </c>
      <c r="CT47" s="29"/>
      <c r="CU47" s="29"/>
      <c r="CV47" s="29">
        <f>CV38+CV45</f>
        <v>7013.299999999999</v>
      </c>
      <c r="CW47" s="29"/>
      <c r="CX47" s="29"/>
      <c r="CY47" s="29">
        <f>CY38+CY45</f>
        <v>7591.750000000002</v>
      </c>
      <c r="CZ47" s="29"/>
      <c r="DA47" s="29"/>
      <c r="DB47" s="29">
        <f>DB38+DB45</f>
        <v>2993.8799999999983</v>
      </c>
      <c r="DC47" s="9">
        <f t="shared" si="8"/>
        <v>-5306.499999999998</v>
      </c>
      <c r="DD47" s="86">
        <f t="shared" si="9"/>
        <v>30700.747222222206</v>
      </c>
      <c r="DE47" s="29"/>
      <c r="DF47" s="29"/>
      <c r="DG47" s="29">
        <f>DG38+DG45</f>
        <v>6029.540000000002</v>
      </c>
      <c r="DH47" s="29"/>
      <c r="DI47" s="29"/>
      <c r="DJ47" s="29">
        <f>DJ38+DJ45</f>
        <v>18336.769999999997</v>
      </c>
      <c r="DK47" s="29"/>
      <c r="DL47" s="29"/>
      <c r="DM47" s="29">
        <f>DM38+DM45</f>
        <v>2343.5499999999997</v>
      </c>
      <c r="DN47" s="29"/>
      <c r="DO47" s="29"/>
      <c r="DP47" s="29">
        <f>DP38+DP45</f>
        <v>12421.92</v>
      </c>
      <c r="DQ47" s="29"/>
      <c r="DR47" s="29"/>
      <c r="DS47" s="29">
        <f>DS38+DS45</f>
        <v>-10868.14</v>
      </c>
      <c r="DT47" s="29"/>
      <c r="DU47" s="29"/>
      <c r="DV47" s="29">
        <f>DV38+DV45</f>
        <v>18190.099999999995</v>
      </c>
      <c r="DW47" s="29"/>
      <c r="DX47" s="29"/>
      <c r="DY47" s="29">
        <f>DY38+DY45</f>
        <v>-166396.45000000004</v>
      </c>
      <c r="DZ47" s="29"/>
      <c r="EA47" s="29"/>
      <c r="EB47" s="29">
        <f>EB38+EB45</f>
        <v>19187.39</v>
      </c>
      <c r="EC47" s="29"/>
      <c r="ED47" s="29"/>
      <c r="EE47" s="29">
        <f>EE38+EE45</f>
        <v>13603.660000000005</v>
      </c>
      <c r="EF47" s="29"/>
      <c r="EG47" s="29"/>
      <c r="EH47" s="29">
        <f>EH38+EH45</f>
        <v>-4324.2200000000075</v>
      </c>
      <c r="EI47" s="29"/>
      <c r="EJ47" s="29"/>
      <c r="EK47" s="29">
        <f>EK38+EK45</f>
        <v>4024.090000000002</v>
      </c>
      <c r="EL47" s="29"/>
      <c r="EM47" s="29"/>
      <c r="EN47" s="29">
        <f>EN38+EN45</f>
        <v>17121.590000000004</v>
      </c>
      <c r="EO47" s="124">
        <f>DG47+DJ47+DM47+DP47+DS47+DV47+DY47+EB47+EE47+EH47+EK47+EN47</f>
        <v>-70330.20000000004</v>
      </c>
      <c r="EP47" s="37">
        <f>EO47+DD47</f>
        <v>-39629.452777777835</v>
      </c>
    </row>
    <row r="48" spans="1:146" ht="12.75">
      <c r="A48" s="48"/>
      <c r="B48" s="48"/>
      <c r="C48" s="48"/>
      <c r="D48" s="4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49">
        <f>S47+V47</f>
        <v>39219.030000000006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E48" s="8"/>
      <c r="DF48" s="8"/>
      <c r="DG48" s="49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</row>
    <row r="49" spans="1:146" ht="12.75">
      <c r="A49" s="48"/>
      <c r="B49" s="48"/>
      <c r="C49" s="48"/>
      <c r="D49" s="4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49">
        <f>BD47+BA47+AX47+AU47+AR47+AO47+AL47+AI47+AE47++AB47+Y47+V47+S47</f>
        <v>31526.25722222221</v>
      </c>
      <c r="BE49" s="8"/>
      <c r="BF49" s="8"/>
      <c r="BG49" s="49"/>
      <c r="BH49" s="8"/>
      <c r="BI49" s="8"/>
      <c r="BJ49" s="49">
        <f>BD49+BG47+BJ47</f>
        <v>34301.09722222221</v>
      </c>
      <c r="BK49" s="8"/>
      <c r="BL49" s="8"/>
      <c r="BM49" s="49">
        <f>BJ49+BM47</f>
        <v>32726.677222222206</v>
      </c>
      <c r="BN49" s="8"/>
      <c r="BO49" s="8"/>
      <c r="BP49" s="49">
        <f>BM49+BP47</f>
        <v>36007.24722222221</v>
      </c>
      <c r="BS49" s="8"/>
      <c r="BT49" s="8"/>
      <c r="BU49" s="49">
        <f>BP49+BU47</f>
        <v>30830.977222222216</v>
      </c>
      <c r="BV49" s="8"/>
      <c r="BW49" s="8"/>
      <c r="BX49" s="49">
        <f>BU49+BX47</f>
        <v>34692.84722222222</v>
      </c>
      <c r="BY49" s="8"/>
      <c r="BZ49" s="8"/>
      <c r="CA49" s="49">
        <f>BX49+CA47</f>
        <v>13484.617222222216</v>
      </c>
      <c r="CB49" s="8"/>
      <c r="CC49" s="8"/>
      <c r="CD49" s="49">
        <f>CA49+CD47</f>
        <v>9058.017222222219</v>
      </c>
      <c r="CE49" s="8"/>
      <c r="CF49" s="8"/>
      <c r="CG49" s="49">
        <f>CD49+CG47</f>
        <v>17926.697222222218</v>
      </c>
      <c r="CH49" s="8"/>
      <c r="CI49" s="8"/>
      <c r="CJ49" s="49">
        <f>CG49+CJ47</f>
        <v>-4697.09277777778</v>
      </c>
      <c r="CK49" s="8"/>
      <c r="CL49" s="8"/>
      <c r="CM49" s="49">
        <f>CJ49+CM47</f>
        <v>-969.0127777777816</v>
      </c>
      <c r="CN49" s="8"/>
      <c r="CO49" s="8"/>
      <c r="CP49" s="49">
        <f>CM49+CP47</f>
        <v>6759.107222222218</v>
      </c>
      <c r="CQ49" s="8"/>
      <c r="CR49" s="8"/>
      <c r="CS49" s="49">
        <f>CP49+CS47</f>
        <v>13101.817222222217</v>
      </c>
      <c r="CT49" s="8"/>
      <c r="CU49" s="8"/>
      <c r="CV49" s="49">
        <f>CS49+CV47</f>
        <v>20115.117222222216</v>
      </c>
      <c r="CW49" s="8"/>
      <c r="CX49" s="8"/>
      <c r="CY49" s="49">
        <f>CV49+CY47</f>
        <v>27706.867222222216</v>
      </c>
      <c r="CZ49" s="8"/>
      <c r="DA49" s="8"/>
      <c r="DB49" s="49">
        <f>CY49+DB47</f>
        <v>30700.747222222213</v>
      </c>
      <c r="DE49" s="8"/>
      <c r="DF49" s="8"/>
      <c r="DG49" s="49">
        <f>DD47+DG47</f>
        <v>36730.28722222221</v>
      </c>
      <c r="DH49" s="8"/>
      <c r="DI49" s="8"/>
      <c r="DJ49" s="49">
        <f>DG49+DJ47</f>
        <v>55067.0572222222</v>
      </c>
      <c r="DK49" s="8"/>
      <c r="DL49" s="8"/>
      <c r="DM49" s="49">
        <f>DJ49+DM47</f>
        <v>57410.60722222221</v>
      </c>
      <c r="DN49" s="8"/>
      <c r="DO49" s="8"/>
      <c r="DP49" s="49">
        <f>DM49+DP47</f>
        <v>69832.52722222221</v>
      </c>
      <c r="DQ49" s="8"/>
      <c r="DR49" s="8"/>
      <c r="DS49" s="49">
        <f>DP49+DS47</f>
        <v>58964.38722222221</v>
      </c>
      <c r="DT49" s="8"/>
      <c r="DU49" s="8"/>
      <c r="DV49" s="49">
        <f>DS51+DV47</f>
        <v>84631.4072222222</v>
      </c>
      <c r="DW49" s="8"/>
      <c r="DX49" s="8"/>
      <c r="DY49" s="49">
        <f>DV51+DY47</f>
        <v>-74060.88277777784</v>
      </c>
      <c r="DZ49" s="8"/>
      <c r="EA49" s="8"/>
      <c r="EB49" s="49">
        <f>DY51+EB47</f>
        <v>-46184.092777777834</v>
      </c>
      <c r="EC49" s="8"/>
      <c r="ED49" s="8"/>
      <c r="EE49" s="49">
        <f>EB51+EE47</f>
        <v>-24753.99277777783</v>
      </c>
      <c r="EF49" s="8"/>
      <c r="EG49" s="8"/>
      <c r="EH49" s="49">
        <f>EE51+EH47</f>
        <v>-21305.372777777837</v>
      </c>
      <c r="EI49" s="8"/>
      <c r="EJ49" s="8"/>
      <c r="EK49" s="49">
        <f>EH51+EK47</f>
        <v>-9205.662777777836</v>
      </c>
      <c r="EL49" s="8"/>
      <c r="EM49" s="8"/>
      <c r="EN49" s="49">
        <f>EK51+EN47</f>
        <v>15384.287222222167</v>
      </c>
      <c r="EO49" s="49"/>
      <c r="EP49" s="49"/>
    </row>
    <row r="50" spans="1:146" ht="14.25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49"/>
      <c r="BB50" s="8"/>
      <c r="BC50" s="8"/>
      <c r="BD50" s="49"/>
      <c r="BE50" s="8"/>
      <c r="BF50" s="8"/>
      <c r="BG50" s="49"/>
      <c r="BH50" s="8"/>
      <c r="BI50" s="8"/>
      <c r="BJ50" s="49"/>
      <c r="BK50" s="8"/>
      <c r="BL50" s="8"/>
      <c r="BM50" s="49"/>
      <c r="BN50" s="8"/>
      <c r="BO50" s="8"/>
      <c r="BP50" s="49"/>
      <c r="BS50" s="8"/>
      <c r="BT50" s="8"/>
      <c r="BU50" s="49"/>
      <c r="BV50" s="8"/>
      <c r="BW50" s="8"/>
      <c r="BX50" s="49"/>
      <c r="BY50" s="8"/>
      <c r="BZ50" s="8"/>
      <c r="CA50" s="49"/>
      <c r="CB50" s="8"/>
      <c r="CC50" s="8"/>
      <c r="CD50" s="49"/>
      <c r="CE50" s="8"/>
      <c r="CF50" s="8"/>
      <c r="CG50" s="49"/>
      <c r="CH50" s="8"/>
      <c r="CI50" s="8"/>
      <c r="CJ50" s="49"/>
      <c r="CK50" s="8"/>
      <c r="CL50" s="8"/>
      <c r="CM50" s="49"/>
      <c r="CN50" s="8"/>
      <c r="CO50" s="8"/>
      <c r="CP50" s="49"/>
      <c r="CQ50" s="8"/>
      <c r="CR50" s="8"/>
      <c r="CS50" s="49"/>
      <c r="CT50" s="8"/>
      <c r="CU50" s="8"/>
      <c r="CV50" s="49"/>
      <c r="CW50" s="8"/>
      <c r="CX50" s="8"/>
      <c r="CY50" s="49"/>
      <c r="CZ50" s="8"/>
      <c r="DA50" s="8"/>
      <c r="DB50" s="49"/>
      <c r="DE50" s="8"/>
      <c r="DF50" s="8"/>
      <c r="DG50" s="49"/>
      <c r="DH50" s="8"/>
      <c r="DI50" s="8"/>
      <c r="DJ50" s="49"/>
      <c r="DK50" s="8"/>
      <c r="DL50" s="8"/>
      <c r="DM50" s="49"/>
      <c r="DN50" s="8"/>
      <c r="DO50" s="8"/>
      <c r="DP50" s="49"/>
      <c r="DQ50" s="8"/>
      <c r="DR50" s="8" t="s">
        <v>331</v>
      </c>
      <c r="DS50" s="49">
        <v>7476.92</v>
      </c>
      <c r="DT50" s="8"/>
      <c r="DU50" s="8" t="s">
        <v>331</v>
      </c>
      <c r="DV50" s="49">
        <v>7704.16</v>
      </c>
      <c r="DW50" s="8"/>
      <c r="DX50" s="8" t="s">
        <v>331</v>
      </c>
      <c r="DY50" s="49">
        <v>8689.4</v>
      </c>
      <c r="DZ50" s="8"/>
      <c r="EA50" s="8" t="s">
        <v>331</v>
      </c>
      <c r="EB50" s="49">
        <v>7826.44</v>
      </c>
      <c r="EC50" s="8"/>
      <c r="ED50" s="8" t="s">
        <v>331</v>
      </c>
      <c r="EE50" s="49">
        <v>7772.84</v>
      </c>
      <c r="EF50" s="8"/>
      <c r="EG50" s="8" t="s">
        <v>331</v>
      </c>
      <c r="EH50" s="49">
        <v>8075.62</v>
      </c>
      <c r="EI50" s="8"/>
      <c r="EJ50" s="8" t="s">
        <v>331</v>
      </c>
      <c r="EK50" s="49">
        <v>7468.36</v>
      </c>
      <c r="EL50" s="8"/>
      <c r="EM50" s="8" t="s">
        <v>331</v>
      </c>
      <c r="EN50" s="49">
        <v>8272.02</v>
      </c>
      <c r="EO50" s="37"/>
      <c r="EP50" s="49">
        <f>EN50+EK50+EH50+EE50+EB50+DY50+DV50+DS50</f>
        <v>63285.759999999995</v>
      </c>
    </row>
    <row r="51" spans="1:146" ht="14.25">
      <c r="A51" s="50"/>
      <c r="B51" s="50"/>
      <c r="C51" s="50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30"/>
      <c r="BR51" s="52"/>
      <c r="BS51" s="40" t="s">
        <v>242</v>
      </c>
      <c r="BT51" s="40" t="s">
        <v>243</v>
      </c>
      <c r="BU51" s="40"/>
      <c r="BV51" s="40" t="s">
        <v>242</v>
      </c>
      <c r="BW51" s="40" t="s">
        <v>243</v>
      </c>
      <c r="BX51" s="40"/>
      <c r="BY51" s="40" t="s">
        <v>242</v>
      </c>
      <c r="BZ51" s="40" t="s">
        <v>243</v>
      </c>
      <c r="CA51" s="40"/>
      <c r="CB51" s="40" t="s">
        <v>242</v>
      </c>
      <c r="CC51" s="40" t="s">
        <v>243</v>
      </c>
      <c r="CD51" s="40"/>
      <c r="CE51" s="40" t="s">
        <v>242</v>
      </c>
      <c r="CF51" s="40" t="s">
        <v>243</v>
      </c>
      <c r="CG51" s="40"/>
      <c r="CH51" s="8"/>
      <c r="CI51" s="8"/>
      <c r="CJ51" s="30">
        <f>CJ33+CJ40</f>
        <v>43506.6</v>
      </c>
      <c r="CK51" s="8"/>
      <c r="CL51" s="8"/>
      <c r="CM51" s="30">
        <f>CM33+CM40</f>
        <v>17022.63</v>
      </c>
      <c r="CN51" s="8"/>
      <c r="CO51" s="8"/>
      <c r="CP51" s="30">
        <f>CP33+CP40</f>
        <v>16457.31</v>
      </c>
      <c r="CQ51" s="8"/>
      <c r="CR51" s="8"/>
      <c r="CS51" s="30">
        <f>CS33+CS40</f>
        <v>17966.84</v>
      </c>
      <c r="CT51" s="8"/>
      <c r="CU51" s="8"/>
      <c r="CV51" s="30">
        <f>CV33+CV40</f>
        <v>17321.55</v>
      </c>
      <c r="CW51" s="8"/>
      <c r="CX51" s="8"/>
      <c r="CY51" s="30">
        <f>CY33+CY40</f>
        <v>18883.139999999996</v>
      </c>
      <c r="CZ51" s="8"/>
      <c r="DA51" s="8"/>
      <c r="DB51" s="30">
        <f>DB33+DB40</f>
        <v>17732.53</v>
      </c>
      <c r="DE51" s="8"/>
      <c r="DF51" s="8"/>
      <c r="DH51" s="8"/>
      <c r="DI51" s="8"/>
      <c r="DJ51" s="30"/>
      <c r="DK51" s="8"/>
      <c r="DL51" s="8"/>
      <c r="DM51" s="30"/>
      <c r="DN51" s="8"/>
      <c r="DO51" s="8"/>
      <c r="DP51" s="30"/>
      <c r="DQ51" s="8"/>
      <c r="DR51" s="8"/>
      <c r="DS51" s="30">
        <f>DS49+DS50</f>
        <v>66441.30722222221</v>
      </c>
      <c r="DT51" s="8"/>
      <c r="DU51" s="8"/>
      <c r="DV51" s="30">
        <f>DV49+DV50</f>
        <v>92335.5672222222</v>
      </c>
      <c r="DW51" s="8"/>
      <c r="DX51" s="8"/>
      <c r="DY51" s="30">
        <f>DY49+DY50</f>
        <v>-65371.482777777834</v>
      </c>
      <c r="DZ51" s="8"/>
      <c r="EA51" s="8"/>
      <c r="EB51" s="30">
        <f>EB49+EB50</f>
        <v>-38357.65277777783</v>
      </c>
      <c r="EC51" s="8"/>
      <c r="ED51" s="8"/>
      <c r="EE51" s="30">
        <f>EE49+EE50</f>
        <v>-16981.15277777783</v>
      </c>
      <c r="EF51" s="8"/>
      <c r="EG51" s="8"/>
      <c r="EH51" s="30">
        <f>EH49+EH50</f>
        <v>-13229.752777777838</v>
      </c>
      <c r="EI51" s="8"/>
      <c r="EJ51" s="8"/>
      <c r="EK51" s="30">
        <f>EK49+EK50</f>
        <v>-1737.3027777778361</v>
      </c>
      <c r="EL51" s="8"/>
      <c r="EM51" s="8"/>
      <c r="EN51" s="30">
        <f>EN49+EN50</f>
        <v>23656.307222222167</v>
      </c>
      <c r="EO51" s="30"/>
      <c r="EP51" s="86">
        <f>EP47+EP50</f>
        <v>23656.30722222216</v>
      </c>
    </row>
    <row r="52" spans="1:146" ht="14.25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49"/>
      <c r="BE52" s="8"/>
      <c r="BF52" s="8"/>
      <c r="BG52" s="49"/>
      <c r="BH52" s="8"/>
      <c r="BI52" s="8"/>
      <c r="BJ52" s="49"/>
      <c r="BK52" s="8"/>
      <c r="BL52" s="8"/>
      <c r="BM52" s="49"/>
      <c r="BN52" s="8"/>
      <c r="BO52" s="8"/>
      <c r="BP52" s="49"/>
      <c r="BQ52" s="30"/>
      <c r="BR52" s="40" t="s">
        <v>244</v>
      </c>
      <c r="BS52" s="40">
        <v>2814.63</v>
      </c>
      <c r="BT52" s="40">
        <v>2799.12</v>
      </c>
      <c r="BU52" s="40"/>
      <c r="BV52" s="40">
        <v>2744.4</v>
      </c>
      <c r="BW52" s="40">
        <v>2825.18</v>
      </c>
      <c r="BX52" s="40"/>
      <c r="BY52" s="40">
        <v>3284.77</v>
      </c>
      <c r="BZ52" s="40">
        <v>2758.71</v>
      </c>
      <c r="CA52" s="40"/>
      <c r="CB52" s="40">
        <v>3156.72</v>
      </c>
      <c r="CC52" s="40">
        <v>3121.97</v>
      </c>
      <c r="CD52" s="40"/>
      <c r="CE52" s="40">
        <v>2659.16</v>
      </c>
      <c r="CF52" s="40">
        <v>3406.24</v>
      </c>
      <c r="CG52" s="40"/>
      <c r="CH52" s="8"/>
      <c r="CI52" s="8"/>
      <c r="CJ52" s="30">
        <f>CJ35+CJ42</f>
        <v>20882.809999999998</v>
      </c>
      <c r="CK52" s="8"/>
      <c r="CL52" s="8"/>
      <c r="CM52" s="30">
        <f>CM35+CM42</f>
        <v>20750.71</v>
      </c>
      <c r="CN52" s="8"/>
      <c r="CO52" s="8"/>
      <c r="CP52" s="30">
        <f>CP35+CP42</f>
        <v>24185.43</v>
      </c>
      <c r="CQ52" s="8"/>
      <c r="CR52" s="8"/>
      <c r="CS52" s="30">
        <f>CS35+CS42</f>
        <v>24309.55</v>
      </c>
      <c r="CT52" s="8"/>
      <c r="CU52" s="8"/>
      <c r="CV52" s="30">
        <f>CV35+CV42</f>
        <v>24334.85</v>
      </c>
      <c r="CW52" s="8"/>
      <c r="CX52" s="8"/>
      <c r="CY52" s="30">
        <f>CY35+CY42</f>
        <v>26474.89</v>
      </c>
      <c r="CZ52" s="8"/>
      <c r="DA52" s="8"/>
      <c r="DB52" s="30">
        <f>DB35+DB42</f>
        <v>20726.41</v>
      </c>
      <c r="DE52" s="8"/>
      <c r="DF52" s="8"/>
      <c r="DH52" s="8"/>
      <c r="DI52" s="8"/>
      <c r="DJ52" s="30"/>
      <c r="DK52" s="8"/>
      <c r="DL52" s="8"/>
      <c r="DM52" s="30"/>
      <c r="DN52" s="8"/>
      <c r="DO52" s="8"/>
      <c r="DP52" s="30"/>
      <c r="DQ52" s="8"/>
      <c r="DR52" s="8"/>
      <c r="DS52" s="30"/>
      <c r="DT52" s="8"/>
      <c r="DU52" s="8"/>
      <c r="DV52" s="30"/>
      <c r="DW52" s="8"/>
      <c r="DX52" s="8"/>
      <c r="DY52" s="30"/>
      <c r="DZ52" s="8"/>
      <c r="EA52" s="8"/>
      <c r="EB52" s="30"/>
      <c r="EC52" s="8"/>
      <c r="ED52" s="8"/>
      <c r="EE52" s="30"/>
      <c r="EF52" s="8"/>
      <c r="EG52" s="8"/>
      <c r="EH52" s="30"/>
      <c r="EI52" s="8"/>
      <c r="EJ52" s="8"/>
      <c r="EK52" s="30"/>
      <c r="EL52" s="8"/>
      <c r="EM52" s="8"/>
      <c r="EN52" s="30"/>
      <c r="EO52" s="30"/>
      <c r="EP52" s="30"/>
    </row>
    <row r="53" spans="1:146" ht="14.25">
      <c r="A53" s="48"/>
      <c r="B53" s="48"/>
      <c r="C53" s="48"/>
      <c r="D53" s="4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R53" s="40" t="s">
        <v>245</v>
      </c>
      <c r="BS53" s="40">
        <v>6879.45</v>
      </c>
      <c r="BT53" s="40">
        <v>7086.45</v>
      </c>
      <c r="BU53" s="40"/>
      <c r="BV53" s="40">
        <v>6946.67</v>
      </c>
      <c r="BW53" s="40">
        <v>7712.32</v>
      </c>
      <c r="BX53" s="40"/>
      <c r="BY53" s="40">
        <v>15640.85</v>
      </c>
      <c r="BZ53" s="40">
        <v>6929.72</v>
      </c>
      <c r="CA53" s="40"/>
      <c r="CB53" s="40">
        <v>-1472.66</v>
      </c>
      <c r="CC53" s="40">
        <v>14738.19</v>
      </c>
      <c r="CD53" s="40"/>
      <c r="CE53" s="40">
        <v>8294.49</v>
      </c>
      <c r="CF53" s="40">
        <v>2160.73</v>
      </c>
      <c r="CG53" s="40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E53" s="8"/>
      <c r="DF53" s="8"/>
      <c r="DG53" s="49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56" t="s">
        <v>392</v>
      </c>
      <c r="EM53" s="56"/>
      <c r="EN53" s="56"/>
      <c r="EO53" s="56" t="s">
        <v>393</v>
      </c>
      <c r="EP53" s="56"/>
    </row>
    <row r="54" spans="1:146" ht="14.25">
      <c r="A54" s="48"/>
      <c r="B54" s="48"/>
      <c r="C54" s="48"/>
      <c r="D54" s="4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R54" s="40" t="s">
        <v>246</v>
      </c>
      <c r="BS54" s="40">
        <v>1578.65</v>
      </c>
      <c r="BT54" s="40">
        <v>1437.78</v>
      </c>
      <c r="BU54" s="40"/>
      <c r="BV54" s="40">
        <v>1317.32</v>
      </c>
      <c r="BW54" s="40">
        <v>1462.48</v>
      </c>
      <c r="BX54" s="40"/>
      <c r="BY54" s="40">
        <v>2965.97</v>
      </c>
      <c r="BZ54" s="40">
        <v>1314.09</v>
      </c>
      <c r="CA54" s="40"/>
      <c r="CB54" s="40">
        <f>-279.24+2850.34</f>
        <v>2571.1000000000004</v>
      </c>
      <c r="CC54" s="40">
        <f>2794.8+2818.99</f>
        <v>5613.79</v>
      </c>
      <c r="CD54" s="40"/>
      <c r="CE54" s="40">
        <f>1572.85+2401.07</f>
        <v>3973.92</v>
      </c>
      <c r="CF54" s="40">
        <f>409.76+3075.63</f>
        <v>3485.3900000000003</v>
      </c>
      <c r="CG54" s="40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E54" s="8"/>
      <c r="DF54" s="8"/>
      <c r="DG54" s="49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56"/>
      <c r="EM54" s="56"/>
      <c r="EN54" s="56"/>
      <c r="EO54" s="56"/>
      <c r="EP54" s="56"/>
    </row>
    <row r="55" spans="1:146" ht="28.5">
      <c r="A55" s="48"/>
      <c r="B55" s="48"/>
      <c r="C55" s="48"/>
      <c r="D55" s="4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R55" s="40" t="s">
        <v>247</v>
      </c>
      <c r="BS55" s="40">
        <v>25997.85</v>
      </c>
      <c r="BT55" s="40">
        <v>24978.45</v>
      </c>
      <c r="BU55" s="40"/>
      <c r="BV55" s="40">
        <v>26724.09</v>
      </c>
      <c r="BW55" s="40">
        <v>24492.36</v>
      </c>
      <c r="BX55" s="40"/>
      <c r="BY55" s="40">
        <v>5300.07</v>
      </c>
      <c r="BZ55" s="40">
        <v>84.71</v>
      </c>
      <c r="CA55" s="40"/>
      <c r="CB55" s="40">
        <v>12736.04</v>
      </c>
      <c r="CC55" s="40">
        <v>4100.12</v>
      </c>
      <c r="CD55" s="40"/>
      <c r="CE55" s="40">
        <v>15124.2</v>
      </c>
      <c r="CF55" s="40">
        <v>11763.49</v>
      </c>
      <c r="CG55" s="40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E55" s="8"/>
      <c r="DF55" s="8"/>
      <c r="DG55" s="49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57" t="s">
        <v>394</v>
      </c>
      <c r="EM55" s="56"/>
      <c r="EN55" s="56"/>
      <c r="EO55" s="56" t="s">
        <v>404</v>
      </c>
      <c r="EP55" s="56"/>
    </row>
    <row r="56" spans="1:146" ht="12.75">
      <c r="A56" s="48"/>
      <c r="B56" s="48"/>
      <c r="C56" s="48"/>
      <c r="D56" s="4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R56" s="52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E56" s="8"/>
      <c r="DF56" s="8"/>
      <c r="DG56" s="49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</row>
    <row r="57" spans="1:146" ht="15" customHeight="1">
      <c r="A57" s="48"/>
      <c r="B57" s="48"/>
      <c r="C57" s="48"/>
      <c r="D57" s="4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R57" s="26" t="s">
        <v>248</v>
      </c>
      <c r="BS57" s="40">
        <f>SUM(BS52:BS56)</f>
        <v>37270.58</v>
      </c>
      <c r="BT57" s="40">
        <f>SUM(BT52:BT56)</f>
        <v>36301.8</v>
      </c>
      <c r="BU57" s="40">
        <f>BS57-BT57</f>
        <v>968.7799999999988</v>
      </c>
      <c r="BV57" s="40">
        <f>SUM(BV52:BV56)</f>
        <v>37732.479999999996</v>
      </c>
      <c r="BW57" s="40">
        <f>SUM(BW52:BW56)</f>
        <v>36492.34</v>
      </c>
      <c r="BX57" s="40">
        <f>BV57-BW57</f>
        <v>1240.1399999999994</v>
      </c>
      <c r="BY57" s="40">
        <f>SUM(BY52:BY56)</f>
        <v>27191.66</v>
      </c>
      <c r="BZ57" s="40">
        <f>SUM(BZ52:BZ56)</f>
        <v>11087.23</v>
      </c>
      <c r="CA57" s="40">
        <f>BY57-BZ57</f>
        <v>16104.43</v>
      </c>
      <c r="CB57" s="40">
        <f>SUM(CB52:CB56)</f>
        <v>16991.2</v>
      </c>
      <c r="CC57" s="40">
        <f>SUM(CC52:CC56)</f>
        <v>27574.07</v>
      </c>
      <c r="CD57" s="40">
        <f>CB57-CC57</f>
        <v>-10582.869999999999</v>
      </c>
      <c r="CE57" s="40">
        <f>SUM(CE52:CE56)</f>
        <v>30051.77</v>
      </c>
      <c r="CF57" s="40">
        <f>SUM(CF52:CF56)</f>
        <v>20815.85</v>
      </c>
      <c r="CG57" s="40">
        <f>CE57-CF57</f>
        <v>9235.920000000002</v>
      </c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E57" s="8"/>
      <c r="DF57" s="8"/>
      <c r="DG57" s="49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112" t="s">
        <v>405</v>
      </c>
      <c r="EL57" s="112"/>
      <c r="EM57" s="112"/>
      <c r="EN57" s="113">
        <f>EO33+EO40</f>
        <v>507809.9000000001</v>
      </c>
      <c r="EO57" s="114"/>
      <c r="EP57" s="114"/>
    </row>
    <row r="58" spans="1:146" ht="12.75">
      <c r="A58" s="48"/>
      <c r="B58" s="48"/>
      <c r="C58" s="48"/>
      <c r="D58" s="4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R58" s="52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>
        <f>BU57+BX57+CA57+CD57+CG57</f>
        <v>16966.4</v>
      </c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E58" s="8"/>
      <c r="DF58" s="8"/>
      <c r="DG58" s="49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112" t="s">
        <v>406</v>
      </c>
      <c r="EL58" s="112"/>
      <c r="EM58" s="112"/>
      <c r="EN58" s="113">
        <f>EO34+EO41</f>
        <v>451062.42</v>
      </c>
      <c r="EO58" s="114"/>
      <c r="EP58" s="114"/>
    </row>
    <row r="59" spans="1:146" ht="12.75">
      <c r="A59" s="48"/>
      <c r="B59" s="48"/>
      <c r="C59" s="48"/>
      <c r="D59" s="4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R59" s="52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49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112" t="s">
        <v>407</v>
      </c>
      <c r="EL59" s="112"/>
      <c r="EM59" s="112"/>
      <c r="EN59" s="113">
        <f>EO35+EO42</f>
        <v>437479.7</v>
      </c>
      <c r="EO59" s="114"/>
      <c r="EP59" s="114"/>
    </row>
    <row r="60" spans="1:146" ht="12.75">
      <c r="A60" s="48"/>
      <c r="B60" s="48"/>
      <c r="C60" s="48"/>
      <c r="D60" s="4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R60" s="52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53" t="s">
        <v>249</v>
      </c>
      <c r="CF60" s="40"/>
      <c r="CG60" s="54">
        <f>CG49+CG58</f>
        <v>34893.09722222222</v>
      </c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E60" s="8"/>
      <c r="DF60" s="8"/>
      <c r="DG60" s="49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112" t="s">
        <v>408</v>
      </c>
      <c r="EL60" s="112"/>
      <c r="EM60" s="112"/>
      <c r="EN60" s="113">
        <f>EN59-EN58</f>
        <v>-13582.719999999972</v>
      </c>
      <c r="EO60" s="114"/>
      <c r="EP60" s="114"/>
    </row>
    <row r="61" spans="1:146" ht="12.75">
      <c r="A61" s="48"/>
      <c r="B61" s="48"/>
      <c r="C61" s="48"/>
      <c r="D61" s="4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49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115" t="s">
        <v>409</v>
      </c>
      <c r="EL61" s="115"/>
      <c r="EM61" s="115"/>
      <c r="EN61" s="113">
        <f>EN58-EN57</f>
        <v>-56747.4800000001</v>
      </c>
      <c r="EO61" s="114"/>
      <c r="EP61" s="114"/>
    </row>
    <row r="62" spans="1:146" ht="12.75">
      <c r="A62" s="48"/>
      <c r="B62" s="48"/>
      <c r="C62" s="48"/>
      <c r="D62" s="4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49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116" t="s">
        <v>410</v>
      </c>
      <c r="EL62" s="117"/>
      <c r="EM62" s="118"/>
      <c r="EN62" s="113">
        <f>DD47</f>
        <v>30700.747222222206</v>
      </c>
      <c r="EO62" s="114"/>
      <c r="EP62" s="114"/>
    </row>
    <row r="63" spans="1:146" ht="14.25">
      <c r="A63" s="48"/>
      <c r="B63" s="48"/>
      <c r="C63" s="48"/>
      <c r="D63" s="4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49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119" t="s">
        <v>411</v>
      </c>
      <c r="EL63" s="119"/>
      <c r="EM63" s="119"/>
      <c r="EN63" s="120">
        <f>EN62+EN61+EN60+EP50</f>
        <v>23656.30722222213</v>
      </c>
      <c r="EO63" s="114"/>
      <c r="EP63" s="114"/>
    </row>
    <row r="64" spans="1:146" ht="12.75">
      <c r="A64" s="48"/>
      <c r="B64" s="48"/>
      <c r="C64" s="48"/>
      <c r="D64" s="4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49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115"/>
      <c r="EL64" s="115"/>
      <c r="EM64" s="115"/>
      <c r="EN64" s="121"/>
      <c r="EO64" s="114"/>
      <c r="EP64" s="114"/>
    </row>
    <row r="65" spans="1:146" ht="12.75">
      <c r="A65" s="48"/>
      <c r="B65" s="48"/>
      <c r="C65" s="48"/>
      <c r="D65" s="4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49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115" t="s">
        <v>412</v>
      </c>
      <c r="EL65" s="115"/>
      <c r="EM65" s="115"/>
      <c r="EN65" s="122">
        <f>EN13+EN11+EN10+EK9+EK11+EK16+EH11+EH12+EH13+EE10+EE12+EB10+EB11+DV9+DS15+DP10+DM22</f>
        <v>30193.4</v>
      </c>
      <c r="EO65" s="123" t="s">
        <v>413</v>
      </c>
      <c r="EP65" s="123"/>
    </row>
    <row r="66" spans="1:146" ht="12.75">
      <c r="A66" s="48"/>
      <c r="B66" s="48"/>
      <c r="C66" s="48"/>
      <c r="D66" s="4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49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</row>
    <row r="67" spans="1:146" ht="12.75">
      <c r="A67" s="48"/>
      <c r="B67" s="48"/>
      <c r="C67" s="48"/>
      <c r="D67" s="4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49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</row>
    <row r="68" spans="1:146" ht="12.75">
      <c r="A68" s="48"/>
      <c r="B68" s="48"/>
      <c r="C68" s="48"/>
      <c r="D68" s="4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49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</row>
    <row r="69" spans="1:146" ht="12.75">
      <c r="A69" s="48"/>
      <c r="B69" s="48"/>
      <c r="C69" s="48"/>
      <c r="D69" s="4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49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</row>
    <row r="70" spans="1:146" ht="12.75">
      <c r="A70" s="48"/>
      <c r="B70" s="48"/>
      <c r="C70" s="48"/>
      <c r="D70" s="4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49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</row>
    <row r="71" spans="1:146" ht="12.75">
      <c r="A71" s="48"/>
      <c r="B71" s="48"/>
      <c r="C71" s="48"/>
      <c r="D71" s="4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49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</row>
    <row r="72" spans="1:146" ht="12.75">
      <c r="A72" s="48"/>
      <c r="B72" s="48"/>
      <c r="C72" s="48"/>
      <c r="D72" s="4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49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</row>
    <row r="73" spans="1:146" ht="12.75">
      <c r="A73" s="48"/>
      <c r="B73" s="48"/>
      <c r="C73" s="48"/>
      <c r="D73" s="4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49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</row>
    <row r="74" spans="1:146" ht="12.75">
      <c r="A74" s="48"/>
      <c r="B74" s="48"/>
      <c r="C74" s="48"/>
      <c r="D74" s="4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49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</row>
    <row r="75" spans="1:146" ht="12.75">
      <c r="A75" s="48"/>
      <c r="B75" s="48"/>
      <c r="C75" s="48"/>
      <c r="D75" s="4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49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</row>
    <row r="76" spans="1:146" ht="12.75">
      <c r="A76" s="48"/>
      <c r="B76" s="48"/>
      <c r="C76" s="48"/>
      <c r="D76" s="4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49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:146" ht="12.75">
      <c r="A77" s="48"/>
      <c r="B77" s="48"/>
      <c r="C77" s="48"/>
      <c r="D77" s="4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49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ht="12.75">
      <c r="A78" s="48"/>
      <c r="B78" s="48"/>
      <c r="C78" s="48"/>
      <c r="D78" s="4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49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2.75">
      <c r="A79" s="48"/>
      <c r="B79" s="48"/>
      <c r="C79" s="48"/>
      <c r="D79" s="4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49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48"/>
      <c r="B80" s="48"/>
      <c r="C80" s="48"/>
      <c r="D80" s="4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49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48"/>
      <c r="B81" s="48"/>
      <c r="C81" s="48"/>
      <c r="D81" s="4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49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48"/>
      <c r="B82" s="48"/>
      <c r="C82" s="48"/>
      <c r="D82" s="4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49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48"/>
      <c r="B83" s="48"/>
      <c r="C83" s="48"/>
      <c r="D83" s="4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49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48"/>
      <c r="B84" s="48"/>
      <c r="C84" s="48"/>
      <c r="D84" s="4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49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48"/>
      <c r="B85" s="48"/>
      <c r="C85" s="48"/>
      <c r="D85" s="4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49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48"/>
      <c r="B86" s="48"/>
      <c r="C86" s="48"/>
      <c r="D86" s="4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49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48"/>
      <c r="B87" s="48"/>
      <c r="C87" s="48"/>
      <c r="D87" s="4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49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48"/>
      <c r="B88" s="48"/>
      <c r="C88" s="48"/>
      <c r="D88" s="4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49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48"/>
      <c r="B89" s="48"/>
      <c r="C89" s="48"/>
      <c r="D89" s="4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49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48"/>
      <c r="B90" s="48"/>
      <c r="C90" s="48"/>
      <c r="D90" s="4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49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48"/>
      <c r="B91" s="48"/>
      <c r="C91" s="48"/>
      <c r="D91" s="4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49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5"/>
      <c r="B92" s="55"/>
      <c r="C92" s="55"/>
      <c r="D92" s="55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49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5"/>
      <c r="B93" s="55"/>
      <c r="C93" s="55"/>
      <c r="D93" s="55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49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5"/>
      <c r="B94" s="55"/>
      <c r="C94" s="55"/>
      <c r="D94" s="55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49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5"/>
      <c r="B95" s="55"/>
      <c r="C95" s="55"/>
      <c r="D95" s="55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49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5"/>
      <c r="B96" s="55"/>
      <c r="C96" s="55"/>
      <c r="D96" s="55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49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5"/>
      <c r="B97" s="55"/>
      <c r="C97" s="55"/>
      <c r="D97" s="55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49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5"/>
      <c r="B98" s="55"/>
      <c r="C98" s="55"/>
      <c r="D98" s="55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49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5"/>
      <c r="B99" s="55"/>
      <c r="C99" s="55"/>
      <c r="D99" s="55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49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5"/>
      <c r="B100" s="55"/>
      <c r="C100" s="55"/>
      <c r="D100" s="55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49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5"/>
      <c r="B101" s="55"/>
      <c r="C101" s="55"/>
      <c r="D101" s="55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49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5"/>
      <c r="B102" s="55"/>
      <c r="C102" s="55"/>
      <c r="D102" s="55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49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5"/>
      <c r="B103" s="55"/>
      <c r="C103" s="55"/>
      <c r="D103" s="55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49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5"/>
      <c r="B104" s="55"/>
      <c r="C104" s="55"/>
      <c r="D104" s="55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49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5"/>
      <c r="B105" s="55"/>
      <c r="C105" s="55"/>
      <c r="D105" s="55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49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5"/>
      <c r="B106" s="55"/>
      <c r="C106" s="55"/>
      <c r="D106" s="55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49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5"/>
      <c r="B107" s="55"/>
      <c r="C107" s="55"/>
      <c r="D107" s="55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49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5"/>
      <c r="B108" s="55"/>
      <c r="C108" s="55"/>
      <c r="D108" s="55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49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5"/>
      <c r="B109" s="55"/>
      <c r="C109" s="55"/>
      <c r="D109" s="55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49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5"/>
      <c r="B110" s="55"/>
      <c r="C110" s="55"/>
      <c r="D110" s="55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49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5"/>
      <c r="B111" s="55"/>
      <c r="C111" s="55"/>
      <c r="D111" s="55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49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5"/>
      <c r="B112" s="55"/>
      <c r="C112" s="55"/>
      <c r="D112" s="55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49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5"/>
      <c r="B113" s="55"/>
      <c r="C113" s="55"/>
      <c r="D113" s="55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49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5"/>
      <c r="B114" s="55"/>
      <c r="C114" s="55"/>
      <c r="D114" s="55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49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5"/>
      <c r="B115" s="55"/>
      <c r="C115" s="55"/>
      <c r="D115" s="55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49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5"/>
      <c r="B116" s="55"/>
      <c r="C116" s="55"/>
      <c r="D116" s="55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49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5"/>
      <c r="B117" s="55"/>
      <c r="C117" s="55"/>
      <c r="D117" s="55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49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5"/>
      <c r="B118" s="55"/>
      <c r="C118" s="55"/>
      <c r="D118" s="55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49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5"/>
      <c r="B119" s="55"/>
      <c r="C119" s="55"/>
      <c r="D119" s="55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49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5"/>
      <c r="B120" s="55"/>
      <c r="C120" s="55"/>
      <c r="D120" s="55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49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5"/>
      <c r="B121" s="55"/>
      <c r="C121" s="55"/>
      <c r="D121" s="55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49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5"/>
      <c r="B122" s="55"/>
      <c r="C122" s="55"/>
      <c r="D122" s="55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49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5"/>
      <c r="B123" s="55"/>
      <c r="C123" s="55"/>
      <c r="D123" s="55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49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5"/>
      <c r="B124" s="55"/>
      <c r="C124" s="55"/>
      <c r="D124" s="55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49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5"/>
      <c r="B125" s="55"/>
      <c r="C125" s="55"/>
      <c r="D125" s="55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49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5"/>
      <c r="B126" s="55"/>
      <c r="C126" s="55"/>
      <c r="D126" s="55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49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5"/>
      <c r="B127" s="55"/>
      <c r="C127" s="55"/>
      <c r="D127" s="55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49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4" ht="12.75">
      <c r="A128" s="55"/>
      <c r="B128" s="55"/>
      <c r="C128" s="55"/>
      <c r="D128" s="55"/>
    </row>
    <row r="129" spans="1:4" ht="12.75">
      <c r="A129" s="55"/>
      <c r="B129" s="55"/>
      <c r="C129" s="55"/>
      <c r="D129" s="55"/>
    </row>
    <row r="130" spans="1:4" ht="12.75">
      <c r="A130" s="55"/>
      <c r="B130" s="55"/>
      <c r="C130" s="55"/>
      <c r="D130" s="55"/>
    </row>
    <row r="131" spans="1:4" ht="12.75">
      <c r="A131" s="55"/>
      <c r="B131" s="55"/>
      <c r="C131" s="55"/>
      <c r="D131" s="55"/>
    </row>
    <row r="132" spans="1:4" ht="12.75">
      <c r="A132" s="55"/>
      <c r="B132" s="55"/>
      <c r="C132" s="55"/>
      <c r="D132" s="55"/>
    </row>
    <row r="133" spans="1:4" ht="12.75">
      <c r="A133" s="55"/>
      <c r="B133" s="55"/>
      <c r="C133" s="55"/>
      <c r="D133" s="55"/>
    </row>
    <row r="134" spans="1:4" ht="12.75">
      <c r="A134" s="55"/>
      <c r="B134" s="55"/>
      <c r="C134" s="55"/>
      <c r="D134" s="55"/>
    </row>
    <row r="135" spans="1:4" ht="12.75">
      <c r="A135" s="55"/>
      <c r="B135" s="55"/>
      <c r="C135" s="55"/>
      <c r="D135" s="55"/>
    </row>
    <row r="136" spans="1:4" ht="12.75">
      <c r="A136" s="55"/>
      <c r="B136" s="55"/>
      <c r="C136" s="55"/>
      <c r="D136" s="55"/>
    </row>
    <row r="137" spans="1:4" ht="12.75">
      <c r="A137" s="55"/>
      <c r="B137" s="55"/>
      <c r="C137" s="55"/>
      <c r="D137" s="55"/>
    </row>
    <row r="138" spans="1:4" ht="12.75">
      <c r="A138" s="55"/>
      <c r="B138" s="55"/>
      <c r="C138" s="55"/>
      <c r="D138" s="55"/>
    </row>
    <row r="139" spans="1:4" ht="12.75">
      <c r="A139" s="55"/>
      <c r="B139" s="55"/>
      <c r="C139" s="55"/>
      <c r="D139" s="55"/>
    </row>
    <row r="140" spans="1:4" ht="12.75">
      <c r="A140" s="55"/>
      <c r="B140" s="55"/>
      <c r="C140" s="55"/>
      <c r="D140" s="55"/>
    </row>
    <row r="141" spans="1:4" ht="12.75">
      <c r="A141" s="55"/>
      <c r="B141" s="55"/>
      <c r="C141" s="55"/>
      <c r="D141" s="55"/>
    </row>
    <row r="142" spans="1:4" ht="12.75">
      <c r="A142" s="55"/>
      <c r="B142" s="55"/>
      <c r="C142" s="55"/>
      <c r="D142" s="55"/>
    </row>
    <row r="143" spans="1:4" ht="12.75">
      <c r="A143" s="55"/>
      <c r="B143" s="55"/>
      <c r="C143" s="55"/>
      <c r="D143" s="55"/>
    </row>
    <row r="144" spans="1:4" ht="12.75">
      <c r="A144" s="55"/>
      <c r="B144" s="55"/>
      <c r="C144" s="55"/>
      <c r="D144" s="55"/>
    </row>
    <row r="145" spans="1:4" ht="12.75">
      <c r="A145" s="55"/>
      <c r="B145" s="55"/>
      <c r="C145" s="55"/>
      <c r="D145" s="55"/>
    </row>
    <row r="146" spans="1:4" ht="12.75">
      <c r="A146" s="55"/>
      <c r="B146" s="55"/>
      <c r="C146" s="55"/>
      <c r="D146" s="55"/>
    </row>
    <row r="147" spans="1:4" ht="12.75">
      <c r="A147" s="55"/>
      <c r="B147" s="55"/>
      <c r="C147" s="55"/>
      <c r="D147" s="55"/>
    </row>
    <row r="148" spans="1:4" ht="12.75">
      <c r="A148" s="55"/>
      <c r="B148" s="55"/>
      <c r="C148" s="55"/>
      <c r="D148" s="55"/>
    </row>
    <row r="149" spans="1:4" ht="12.75">
      <c r="A149" s="55"/>
      <c r="B149" s="55"/>
      <c r="C149" s="55"/>
      <c r="D149" s="55"/>
    </row>
    <row r="150" spans="1:4" ht="12.75">
      <c r="A150" s="55"/>
      <c r="B150" s="55"/>
      <c r="C150" s="55"/>
      <c r="D150" s="55"/>
    </row>
    <row r="151" spans="1:4" ht="12.75">
      <c r="A151" s="55"/>
      <c r="B151" s="55"/>
      <c r="C151" s="55"/>
      <c r="D151" s="55"/>
    </row>
    <row r="152" spans="1:4" ht="12.75">
      <c r="A152" s="55"/>
      <c r="B152" s="55"/>
      <c r="C152" s="55"/>
      <c r="D152" s="55"/>
    </row>
    <row r="153" spans="1:4" ht="12.75">
      <c r="A153" s="55"/>
      <c r="B153" s="55"/>
      <c r="C153" s="55"/>
      <c r="D153" s="55"/>
    </row>
    <row r="154" spans="1:4" ht="12.75">
      <c r="A154" s="55"/>
      <c r="B154" s="55"/>
      <c r="C154" s="55"/>
      <c r="D154" s="55"/>
    </row>
    <row r="155" spans="1:4" ht="12.75">
      <c r="A155" s="55"/>
      <c r="B155" s="55"/>
      <c r="C155" s="55"/>
      <c r="D155" s="55"/>
    </row>
    <row r="156" spans="1:4" ht="12.75">
      <c r="A156" s="55"/>
      <c r="B156" s="55"/>
      <c r="C156" s="55"/>
      <c r="D156" s="55"/>
    </row>
    <row r="157" spans="1:4" ht="12.75">
      <c r="A157" s="55"/>
      <c r="B157" s="55"/>
      <c r="C157" s="55"/>
      <c r="D157" s="55"/>
    </row>
    <row r="158" spans="1:4" ht="12.75">
      <c r="A158" s="55"/>
      <c r="B158" s="55"/>
      <c r="C158" s="55"/>
      <c r="D158" s="55"/>
    </row>
    <row r="159" spans="1:4" ht="12.75">
      <c r="A159" s="55"/>
      <c r="B159" s="55"/>
      <c r="C159" s="55"/>
      <c r="D159" s="55"/>
    </row>
    <row r="160" spans="1:4" ht="12.75">
      <c r="A160" s="55"/>
      <c r="B160" s="55"/>
      <c r="C160" s="55"/>
      <c r="D160" s="55"/>
    </row>
    <row r="161" spans="1:4" ht="12.75">
      <c r="A161" s="55"/>
      <c r="B161" s="55"/>
      <c r="C161" s="55"/>
      <c r="D161" s="55"/>
    </row>
    <row r="162" spans="1:4" ht="12.75">
      <c r="A162" s="55"/>
      <c r="B162" s="55"/>
      <c r="C162" s="55"/>
      <c r="D162" s="55"/>
    </row>
    <row r="163" spans="1:4" ht="12.75">
      <c r="A163" s="55"/>
      <c r="B163" s="55"/>
      <c r="C163" s="55"/>
      <c r="D163" s="55"/>
    </row>
    <row r="164" spans="1:4" ht="12.75">
      <c r="A164" s="55"/>
      <c r="B164" s="55"/>
      <c r="C164" s="55"/>
      <c r="D164" s="55"/>
    </row>
    <row r="165" spans="1:4" ht="12.75">
      <c r="A165" s="55"/>
      <c r="B165" s="55"/>
      <c r="C165" s="55"/>
      <c r="D165" s="55"/>
    </row>
    <row r="166" spans="1:4" ht="12.75">
      <c r="A166" s="55"/>
      <c r="B166" s="55"/>
      <c r="C166" s="55"/>
      <c r="D166" s="55"/>
    </row>
    <row r="167" spans="1:4" ht="12.75">
      <c r="A167" s="55"/>
      <c r="B167" s="55"/>
      <c r="C167" s="55"/>
      <c r="D167" s="55"/>
    </row>
    <row r="168" spans="1:4" ht="12.75">
      <c r="A168" s="55"/>
      <c r="B168" s="55"/>
      <c r="C168" s="55"/>
      <c r="D168" s="55"/>
    </row>
    <row r="169" spans="1:4" ht="12.75">
      <c r="A169" s="55"/>
      <c r="B169" s="55"/>
      <c r="C169" s="55"/>
      <c r="D169" s="55"/>
    </row>
    <row r="170" spans="1:4" ht="12.75">
      <c r="A170" s="55"/>
      <c r="B170" s="55"/>
      <c r="C170" s="55"/>
      <c r="D170" s="55"/>
    </row>
    <row r="171" spans="1:4" ht="12.75">
      <c r="A171" s="55"/>
      <c r="B171" s="55"/>
      <c r="C171" s="55"/>
      <c r="D171" s="55"/>
    </row>
    <row r="172" spans="1:4" ht="12.75">
      <c r="A172" s="55"/>
      <c r="B172" s="55"/>
      <c r="C172" s="55"/>
      <c r="D172" s="55"/>
    </row>
    <row r="173" spans="1:4" ht="12.75">
      <c r="A173" s="55"/>
      <c r="B173" s="55"/>
      <c r="C173" s="55"/>
      <c r="D173" s="55"/>
    </row>
    <row r="174" spans="1:4" ht="12.75">
      <c r="A174" s="55"/>
      <c r="B174" s="55"/>
      <c r="C174" s="55"/>
      <c r="D174" s="55"/>
    </row>
    <row r="175" spans="1:4" ht="12.75">
      <c r="A175" s="55"/>
      <c r="B175" s="55"/>
      <c r="C175" s="55"/>
      <c r="D175" s="55"/>
    </row>
    <row r="176" spans="1:4" ht="12.75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  <row r="178" spans="1:4" ht="12.75">
      <c r="A178" s="55"/>
      <c r="B178" s="55"/>
      <c r="C178" s="55"/>
      <c r="D178" s="55"/>
    </row>
    <row r="179" spans="1:4" ht="12.75">
      <c r="A179" s="55"/>
      <c r="B179" s="55"/>
      <c r="C179" s="55"/>
      <c r="D179" s="55"/>
    </row>
    <row r="180" spans="1:4" ht="12.75">
      <c r="A180" s="55"/>
      <c r="B180" s="55"/>
      <c r="C180" s="55"/>
      <c r="D180" s="55"/>
    </row>
    <row r="181" spans="1:4" ht="12.75">
      <c r="A181" s="55"/>
      <c r="B181" s="55"/>
      <c r="C181" s="55"/>
      <c r="D181" s="55"/>
    </row>
    <row r="182" spans="1:4" ht="12.75">
      <c r="A182" s="55"/>
      <c r="B182" s="55"/>
      <c r="C182" s="55"/>
      <c r="D182" s="55"/>
    </row>
    <row r="183" spans="1:4" ht="12.75">
      <c r="A183" s="55"/>
      <c r="B183" s="55"/>
      <c r="C183" s="55"/>
      <c r="D183" s="55"/>
    </row>
    <row r="184" spans="1:4" ht="12.75">
      <c r="A184" s="55"/>
      <c r="B184" s="55"/>
      <c r="C184" s="55"/>
      <c r="D184" s="55"/>
    </row>
    <row r="185" spans="1:4" ht="12.75">
      <c r="A185" s="55"/>
      <c r="B185" s="55"/>
      <c r="C185" s="55"/>
      <c r="D185" s="55"/>
    </row>
    <row r="186" spans="1:4" ht="12.75">
      <c r="A186" s="55"/>
      <c r="B186" s="55"/>
      <c r="C186" s="55"/>
      <c r="D186" s="55"/>
    </row>
    <row r="187" spans="1:4" ht="12.75">
      <c r="A187" s="55"/>
      <c r="B187" s="55"/>
      <c r="C187" s="55"/>
      <c r="D187" s="55"/>
    </row>
    <row r="188" spans="1:4" ht="12.75">
      <c r="A188" s="55"/>
      <c r="B188" s="55"/>
      <c r="C188" s="55"/>
      <c r="D188" s="55"/>
    </row>
    <row r="189" spans="1:4" ht="12.75">
      <c r="A189" s="55"/>
      <c r="B189" s="55"/>
      <c r="C189" s="55"/>
      <c r="D189" s="55"/>
    </row>
    <row r="190" spans="1:4" ht="12.75">
      <c r="A190" s="55"/>
      <c r="B190" s="55"/>
      <c r="C190" s="55"/>
      <c r="D190" s="55"/>
    </row>
    <row r="191" spans="1:4" ht="12.75">
      <c r="A191" s="55"/>
      <c r="B191" s="55"/>
      <c r="C191" s="55"/>
      <c r="D191" s="55"/>
    </row>
    <row r="192" spans="1:4" ht="12.75">
      <c r="A192" s="55"/>
      <c r="B192" s="55"/>
      <c r="C192" s="55"/>
      <c r="D192" s="55"/>
    </row>
    <row r="193" spans="1:4" ht="12.75">
      <c r="A193" s="55"/>
      <c r="B193" s="55"/>
      <c r="C193" s="55"/>
      <c r="D193" s="55"/>
    </row>
    <row r="194" spans="1:4" ht="12.75">
      <c r="A194" s="55"/>
      <c r="B194" s="55"/>
      <c r="C194" s="55"/>
      <c r="D194" s="55"/>
    </row>
    <row r="195" spans="1:4" ht="12.75">
      <c r="A195" s="55"/>
      <c r="B195" s="55"/>
      <c r="C195" s="55"/>
      <c r="D195" s="55"/>
    </row>
    <row r="196" spans="1:4" ht="12.75">
      <c r="A196" s="55"/>
      <c r="B196" s="55"/>
      <c r="C196" s="55"/>
      <c r="D196" s="55"/>
    </row>
    <row r="197" spans="1:4" ht="12.75">
      <c r="A197" s="55"/>
      <c r="B197" s="55"/>
      <c r="C197" s="55"/>
      <c r="D197" s="55"/>
    </row>
    <row r="198" spans="1:4" ht="12.75">
      <c r="A198" s="55"/>
      <c r="B198" s="55"/>
      <c r="C198" s="55"/>
      <c r="D198" s="55"/>
    </row>
    <row r="199" spans="1:4" ht="12.75">
      <c r="A199" s="55"/>
      <c r="B199" s="55"/>
      <c r="C199" s="55"/>
      <c r="D199" s="55"/>
    </row>
    <row r="200" spans="1:4" ht="12.75">
      <c r="A200" s="55"/>
      <c r="B200" s="55"/>
      <c r="C200" s="55"/>
      <c r="D200" s="55"/>
    </row>
    <row r="201" spans="1:4" ht="12.75">
      <c r="A201" s="55"/>
      <c r="B201" s="55"/>
      <c r="C201" s="55"/>
      <c r="D201" s="55"/>
    </row>
    <row r="202" spans="1:4" ht="12.75">
      <c r="A202" s="55"/>
      <c r="B202" s="55"/>
      <c r="C202" s="55"/>
      <c r="D202" s="55"/>
    </row>
    <row r="203" spans="1:4" ht="12.75">
      <c r="A203" s="55"/>
      <c r="B203" s="55"/>
      <c r="C203" s="55"/>
      <c r="D203" s="55"/>
    </row>
    <row r="204" spans="1:4" ht="12.75">
      <c r="A204" s="55"/>
      <c r="B204" s="55"/>
      <c r="C204" s="55"/>
      <c r="D204" s="55"/>
    </row>
    <row r="205" spans="1:4" ht="12.75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  <row r="208" spans="1:4" ht="12.75">
      <c r="A208" s="55"/>
      <c r="B208" s="55"/>
      <c r="C208" s="55"/>
      <c r="D208" s="55"/>
    </row>
    <row r="209" spans="1:4" ht="12.75">
      <c r="A209" s="55"/>
      <c r="B209" s="55"/>
      <c r="C209" s="55"/>
      <c r="D209" s="55"/>
    </row>
    <row r="210" spans="1:4" ht="12.75">
      <c r="A210" s="55"/>
      <c r="B210" s="55"/>
      <c r="C210" s="55"/>
      <c r="D210" s="55"/>
    </row>
    <row r="211" spans="1:4" ht="12.75">
      <c r="A211" s="55"/>
      <c r="B211" s="55"/>
      <c r="C211" s="55"/>
      <c r="D211" s="55"/>
    </row>
    <row r="212" spans="1:4" ht="12.75">
      <c r="A212" s="55"/>
      <c r="B212" s="55"/>
      <c r="C212" s="55"/>
      <c r="D212" s="55"/>
    </row>
    <row r="213" spans="1:4" ht="12.75">
      <c r="A213" s="55"/>
      <c r="B213" s="55"/>
      <c r="C213" s="55"/>
      <c r="D213" s="55"/>
    </row>
    <row r="214" spans="1:4" ht="12.75">
      <c r="A214" s="55"/>
      <c r="B214" s="55"/>
      <c r="C214" s="55"/>
      <c r="D214" s="55"/>
    </row>
    <row r="215" spans="1:4" ht="12.75">
      <c r="A215" s="55"/>
      <c r="B215" s="55"/>
      <c r="C215" s="55"/>
      <c r="D215" s="55"/>
    </row>
    <row r="216" spans="1:4" ht="12.75">
      <c r="A216" s="55"/>
      <c r="B216" s="55"/>
      <c r="C216" s="55"/>
      <c r="D216" s="55"/>
    </row>
    <row r="217" spans="1:4" ht="12.75">
      <c r="A217" s="55"/>
      <c r="B217" s="55"/>
      <c r="C217" s="55"/>
      <c r="D217" s="55"/>
    </row>
    <row r="218" spans="1:4" ht="12.75">
      <c r="A218" s="55"/>
      <c r="B218" s="55"/>
      <c r="C218" s="55"/>
      <c r="D218" s="55"/>
    </row>
    <row r="219" spans="1:4" ht="12.75">
      <c r="A219" s="55"/>
      <c r="B219" s="55"/>
      <c r="C219" s="55"/>
      <c r="D219" s="55"/>
    </row>
    <row r="220" spans="1:4" ht="12.75">
      <c r="A220" s="55"/>
      <c r="B220" s="55"/>
      <c r="C220" s="55"/>
      <c r="D220" s="55"/>
    </row>
    <row r="221" spans="1:4" ht="12.75">
      <c r="A221" s="55"/>
      <c r="B221" s="55"/>
      <c r="C221" s="55"/>
      <c r="D221" s="55"/>
    </row>
    <row r="222" spans="1:4" ht="12.75">
      <c r="A222" s="55"/>
      <c r="B222" s="55"/>
      <c r="C222" s="55"/>
      <c r="D222" s="55"/>
    </row>
    <row r="223" spans="1:4" ht="12.75">
      <c r="A223" s="55"/>
      <c r="B223" s="55"/>
      <c r="C223" s="55"/>
      <c r="D223" s="55"/>
    </row>
    <row r="224" spans="1:4" ht="12.75">
      <c r="A224" s="55"/>
      <c r="B224" s="55"/>
      <c r="C224" s="55"/>
      <c r="D224" s="55"/>
    </row>
    <row r="225" spans="1:4" ht="12.75">
      <c r="A225" s="55"/>
      <c r="B225" s="55"/>
      <c r="C225" s="55"/>
      <c r="D225" s="55"/>
    </row>
    <row r="226" spans="1:4" ht="12.75">
      <c r="A226" s="55"/>
      <c r="B226" s="55"/>
      <c r="C226" s="55"/>
      <c r="D226" s="55"/>
    </row>
    <row r="227" spans="1:4" ht="12.75">
      <c r="A227" s="55"/>
      <c r="B227" s="55"/>
      <c r="C227" s="55"/>
      <c r="D227" s="55"/>
    </row>
    <row r="228" spans="1:4" ht="12.75">
      <c r="A228" s="55"/>
      <c r="B228" s="55"/>
      <c r="C228" s="55"/>
      <c r="D228" s="55"/>
    </row>
    <row r="229" spans="1:4" ht="12.75">
      <c r="A229" s="55"/>
      <c r="B229" s="55"/>
      <c r="C229" s="55"/>
      <c r="D229" s="55"/>
    </row>
    <row r="230" spans="1:4" ht="12.75">
      <c r="A230" s="55"/>
      <c r="B230" s="55"/>
      <c r="C230" s="55"/>
      <c r="D230" s="55"/>
    </row>
    <row r="231" spans="1:4" ht="12.75">
      <c r="A231" s="55"/>
      <c r="B231" s="55"/>
      <c r="C231" s="55"/>
      <c r="D231" s="55"/>
    </row>
    <row r="232" spans="1:4" ht="12.75">
      <c r="A232" s="55"/>
      <c r="B232" s="55"/>
      <c r="C232" s="55"/>
      <c r="D232" s="55"/>
    </row>
    <row r="233" spans="1:4" ht="12.75">
      <c r="A233" s="55"/>
      <c r="B233" s="55"/>
      <c r="C233" s="55"/>
      <c r="D233" s="55"/>
    </row>
    <row r="234" spans="1:4" ht="12.75">
      <c r="A234" s="55"/>
      <c r="B234" s="55"/>
      <c r="C234" s="55"/>
      <c r="D234" s="55"/>
    </row>
    <row r="235" spans="1:4" ht="12.75">
      <c r="A235" s="55"/>
      <c r="B235" s="55"/>
      <c r="C235" s="55"/>
      <c r="D235" s="55"/>
    </row>
    <row r="236" spans="1:4" ht="12.75">
      <c r="A236" s="55"/>
      <c r="B236" s="55"/>
      <c r="C236" s="55"/>
      <c r="D236" s="55"/>
    </row>
    <row r="237" spans="1:4" ht="12.75">
      <c r="A237" s="55"/>
      <c r="B237" s="55"/>
      <c r="C237" s="55"/>
      <c r="D237" s="55"/>
    </row>
    <row r="238" spans="1:4" ht="12.75">
      <c r="A238" s="55"/>
      <c r="B238" s="55"/>
      <c r="C238" s="55"/>
      <c r="D238" s="55"/>
    </row>
    <row r="239" spans="1:4" ht="12.75">
      <c r="A239" s="55"/>
      <c r="B239" s="55"/>
      <c r="C239" s="55"/>
      <c r="D239" s="55"/>
    </row>
    <row r="240" spans="1:4" ht="12.75">
      <c r="A240" s="55"/>
      <c r="B240" s="55"/>
      <c r="C240" s="55"/>
      <c r="D240" s="55"/>
    </row>
    <row r="241" spans="1:4" ht="12.75">
      <c r="A241" s="55"/>
      <c r="B241" s="55"/>
      <c r="C241" s="55"/>
      <c r="D241" s="55"/>
    </row>
    <row r="242" spans="1:4" ht="12.75">
      <c r="A242" s="55"/>
      <c r="B242" s="55"/>
      <c r="C242" s="55"/>
      <c r="D242" s="55"/>
    </row>
    <row r="243" spans="1:4" ht="12.75">
      <c r="A243" s="55"/>
      <c r="B243" s="55"/>
      <c r="C243" s="55"/>
      <c r="D243" s="55"/>
    </row>
    <row r="244" spans="1:4" ht="12.75">
      <c r="A244" s="55"/>
      <c r="B244" s="55"/>
      <c r="C244" s="55"/>
      <c r="D244" s="55"/>
    </row>
    <row r="245" spans="1:4" ht="12.75">
      <c r="A245" s="55"/>
      <c r="B245" s="55"/>
      <c r="C245" s="55"/>
      <c r="D245" s="55"/>
    </row>
    <row r="246" spans="1:4" ht="12.75">
      <c r="A246" s="55"/>
      <c r="B246" s="55"/>
      <c r="C246" s="55"/>
      <c r="D246" s="55"/>
    </row>
    <row r="247" spans="1:4" ht="12.75">
      <c r="A247" s="55"/>
      <c r="B247" s="55"/>
      <c r="C247" s="55"/>
      <c r="D247" s="55"/>
    </row>
    <row r="248" spans="1:4" ht="12.75">
      <c r="A248" s="55"/>
      <c r="B248" s="55"/>
      <c r="C248" s="55"/>
      <c r="D248" s="55"/>
    </row>
    <row r="249" spans="1:4" ht="12.75">
      <c r="A249" s="55"/>
      <c r="B249" s="55"/>
      <c r="C249" s="55"/>
      <c r="D249" s="55"/>
    </row>
    <row r="250" spans="1:4" ht="12.75">
      <c r="A250" s="55"/>
      <c r="B250" s="55"/>
      <c r="C250" s="55"/>
      <c r="D250" s="55"/>
    </row>
    <row r="251" spans="1:4" ht="12.75">
      <c r="A251" s="55"/>
      <c r="B251" s="55"/>
      <c r="C251" s="55"/>
      <c r="D251" s="55"/>
    </row>
    <row r="252" spans="1:4" ht="12.75">
      <c r="A252" s="55"/>
      <c r="B252" s="55"/>
      <c r="C252" s="55"/>
      <c r="D252" s="55"/>
    </row>
    <row r="253" spans="1:4" ht="12.75">
      <c r="A253" s="55"/>
      <c r="B253" s="55"/>
      <c r="C253" s="55"/>
      <c r="D253" s="55"/>
    </row>
    <row r="254" spans="1:4" ht="12.75">
      <c r="A254" s="55"/>
      <c r="B254" s="55"/>
      <c r="C254" s="55"/>
      <c r="D254" s="55"/>
    </row>
    <row r="255" spans="1:4" ht="12.75">
      <c r="A255" s="55"/>
      <c r="B255" s="55"/>
      <c r="C255" s="55"/>
      <c r="D255" s="55"/>
    </row>
    <row r="256" spans="1:4" ht="12.75">
      <c r="A256" s="55"/>
      <c r="B256" s="55"/>
      <c r="C256" s="55"/>
      <c r="D256" s="55"/>
    </row>
    <row r="257" spans="1:4" ht="12.75">
      <c r="A257" s="55"/>
      <c r="B257" s="55"/>
      <c r="C257" s="55"/>
      <c r="D257" s="55"/>
    </row>
    <row r="258" spans="1:4" ht="12.75">
      <c r="A258" s="55"/>
      <c r="B258" s="55"/>
      <c r="C258" s="55"/>
      <c r="D258" s="55"/>
    </row>
    <row r="259" spans="1:4" ht="12.75">
      <c r="A259" s="55"/>
      <c r="B259" s="55"/>
      <c r="C259" s="55"/>
      <c r="D259" s="55"/>
    </row>
    <row r="260" spans="1:4" ht="12.75">
      <c r="A260" s="55"/>
      <c r="B260" s="55"/>
      <c r="C260" s="55"/>
      <c r="D260" s="55"/>
    </row>
    <row r="261" spans="1:4" ht="12.75">
      <c r="A261" s="55"/>
      <c r="B261" s="55"/>
      <c r="C261" s="55"/>
      <c r="D261" s="55"/>
    </row>
    <row r="262" spans="1:4" ht="12.75">
      <c r="A262" s="55"/>
      <c r="B262" s="55"/>
      <c r="C262" s="55"/>
      <c r="D262" s="55"/>
    </row>
    <row r="263" spans="1:4" ht="12.75">
      <c r="A263" s="55"/>
      <c r="B263" s="55"/>
      <c r="C263" s="55"/>
      <c r="D263" s="55"/>
    </row>
    <row r="264" spans="1:4" ht="12.75">
      <c r="A264" s="55"/>
      <c r="B264" s="55"/>
      <c r="C264" s="55"/>
      <c r="D264" s="55"/>
    </row>
    <row r="265" spans="1:4" ht="12.75">
      <c r="A265" s="55"/>
      <c r="B265" s="55"/>
      <c r="C265" s="55"/>
      <c r="D265" s="55"/>
    </row>
    <row r="266" spans="1:4" ht="12.75">
      <c r="A266" s="55"/>
      <c r="B266" s="55"/>
      <c r="C266" s="55"/>
      <c r="D266" s="55"/>
    </row>
    <row r="267" spans="1:4" ht="12.75">
      <c r="A267" s="55"/>
      <c r="B267" s="55"/>
      <c r="C267" s="55"/>
      <c r="D267" s="55"/>
    </row>
    <row r="268" spans="1:4" ht="12.75">
      <c r="A268" s="55"/>
      <c r="B268" s="55"/>
      <c r="C268" s="55"/>
      <c r="D268" s="55"/>
    </row>
    <row r="269" spans="1:4" ht="12.75">
      <c r="A269" s="55"/>
      <c r="B269" s="55"/>
      <c r="C269" s="55"/>
      <c r="D269" s="55"/>
    </row>
    <row r="270" spans="1:4" ht="12.75">
      <c r="A270" s="55"/>
      <c r="B270" s="55"/>
      <c r="C270" s="55"/>
      <c r="D270" s="55"/>
    </row>
    <row r="271" spans="1:4" ht="12.75">
      <c r="A271" s="55"/>
      <c r="B271" s="55"/>
      <c r="C271" s="55"/>
      <c r="D271" s="55"/>
    </row>
    <row r="272" spans="1:4" ht="12.75">
      <c r="A272" s="55"/>
      <c r="B272" s="55"/>
      <c r="C272" s="55"/>
      <c r="D272" s="55"/>
    </row>
    <row r="273" spans="1:4" ht="12.75">
      <c r="A273" s="55"/>
      <c r="B273" s="55"/>
      <c r="C273" s="55"/>
      <c r="D273" s="55"/>
    </row>
    <row r="274" spans="1:4" ht="12.75">
      <c r="A274" s="55"/>
      <c r="B274" s="55"/>
      <c r="C274" s="55"/>
      <c r="D274" s="55"/>
    </row>
    <row r="275" spans="1:4" ht="12.75">
      <c r="A275" s="55"/>
      <c r="B275" s="55"/>
      <c r="C275" s="55"/>
      <c r="D275" s="55"/>
    </row>
    <row r="276" spans="1:4" ht="12.75">
      <c r="A276" s="55"/>
      <c r="B276" s="55"/>
      <c r="C276" s="55"/>
      <c r="D276" s="55"/>
    </row>
    <row r="277" spans="1:4" ht="12.75">
      <c r="A277" s="55"/>
      <c r="B277" s="55"/>
      <c r="C277" s="55"/>
      <c r="D277" s="55"/>
    </row>
    <row r="278" spans="1:4" ht="12.75">
      <c r="A278" s="55"/>
      <c r="B278" s="55"/>
      <c r="C278" s="55"/>
      <c r="D278" s="55"/>
    </row>
    <row r="279" spans="1:4" ht="12.75">
      <c r="A279" s="55"/>
      <c r="B279" s="55"/>
      <c r="C279" s="55"/>
      <c r="D279" s="55"/>
    </row>
    <row r="280" spans="1:4" ht="12.75">
      <c r="A280" s="55"/>
      <c r="B280" s="55"/>
      <c r="C280" s="55"/>
      <c r="D280" s="55"/>
    </row>
    <row r="281" spans="1:4" ht="12.75">
      <c r="A281" s="55"/>
      <c r="B281" s="55"/>
      <c r="C281" s="55"/>
      <c r="D281" s="55"/>
    </row>
    <row r="282" spans="1:4" ht="12.75">
      <c r="A282" s="55"/>
      <c r="B282" s="55"/>
      <c r="C282" s="55"/>
      <c r="D282" s="55"/>
    </row>
    <row r="283" spans="1:4" ht="12.75">
      <c r="A283" s="55"/>
      <c r="B283" s="55"/>
      <c r="C283" s="55"/>
      <c r="D283" s="55"/>
    </row>
    <row r="284" spans="1:4" ht="12.75">
      <c r="A284" s="55"/>
      <c r="B284" s="55"/>
      <c r="C284" s="55"/>
      <c r="D284" s="55"/>
    </row>
    <row r="285" spans="1:4" ht="12.75">
      <c r="A285" s="55"/>
      <c r="B285" s="55"/>
      <c r="C285" s="55"/>
      <c r="D285" s="55"/>
    </row>
    <row r="286" spans="1:4" ht="12.75">
      <c r="A286" s="55"/>
      <c r="B286" s="55"/>
      <c r="C286" s="55"/>
      <c r="D286" s="55"/>
    </row>
    <row r="287" spans="1:4" ht="12.75">
      <c r="A287" s="55"/>
      <c r="B287" s="55"/>
      <c r="C287" s="55"/>
      <c r="D287" s="55"/>
    </row>
    <row r="288" spans="1:4" ht="12.75">
      <c r="A288" s="55"/>
      <c r="B288" s="55"/>
      <c r="C288" s="55"/>
      <c r="D288" s="55"/>
    </row>
    <row r="289" spans="1:4" ht="12.75">
      <c r="A289" s="55"/>
      <c r="B289" s="55"/>
      <c r="C289" s="55"/>
      <c r="D289" s="55"/>
    </row>
    <row r="290" spans="1:4" ht="12.75">
      <c r="A290" s="55"/>
      <c r="B290" s="55"/>
      <c r="C290" s="55"/>
      <c r="D290" s="55"/>
    </row>
    <row r="291" spans="1:4" ht="12.75">
      <c r="A291" s="55"/>
      <c r="B291" s="55"/>
      <c r="C291" s="55"/>
      <c r="D291" s="55"/>
    </row>
    <row r="292" spans="1:4" ht="12.75">
      <c r="A292" s="55"/>
      <c r="B292" s="55"/>
      <c r="C292" s="55"/>
      <c r="D292" s="55"/>
    </row>
    <row r="293" spans="1:4" ht="12.75">
      <c r="A293" s="55"/>
      <c r="B293" s="55"/>
      <c r="C293" s="55"/>
      <c r="D293" s="55"/>
    </row>
    <row r="294" spans="1:4" ht="12.75">
      <c r="A294" s="55"/>
      <c r="B294" s="55"/>
      <c r="C294" s="55"/>
      <c r="D294" s="55"/>
    </row>
    <row r="295" spans="1:4" ht="12.75">
      <c r="A295" s="55"/>
      <c r="B295" s="55"/>
      <c r="C295" s="55"/>
      <c r="D295" s="55"/>
    </row>
    <row r="296" spans="1:4" ht="12.75">
      <c r="A296" s="55"/>
      <c r="B296" s="55"/>
      <c r="C296" s="55"/>
      <c r="D296" s="55"/>
    </row>
    <row r="297" spans="1:4" ht="12.75">
      <c r="A297" s="55"/>
      <c r="B297" s="55"/>
      <c r="C297" s="55"/>
      <c r="D297" s="55"/>
    </row>
    <row r="298" spans="1:4" ht="12.75">
      <c r="A298" s="55"/>
      <c r="B298" s="55"/>
      <c r="C298" s="55"/>
      <c r="D298" s="55"/>
    </row>
    <row r="299" spans="1:4" ht="12.75">
      <c r="A299" s="55"/>
      <c r="B299" s="55"/>
      <c r="C299" s="55"/>
      <c r="D299" s="55"/>
    </row>
    <row r="300" spans="1:4" ht="12.75">
      <c r="A300" s="55"/>
      <c r="B300" s="55"/>
      <c r="C300" s="55"/>
      <c r="D300" s="55"/>
    </row>
    <row r="301" spans="1:4" ht="12.75">
      <c r="A301" s="55"/>
      <c r="B301" s="55"/>
      <c r="C301" s="55"/>
      <c r="D301" s="55"/>
    </row>
    <row r="302" spans="1:4" ht="12.75">
      <c r="A302" s="55"/>
      <c r="B302" s="55"/>
      <c r="C302" s="55"/>
      <c r="D302" s="55"/>
    </row>
    <row r="303" spans="1:4" ht="12.75">
      <c r="A303" s="55"/>
      <c r="B303" s="55"/>
      <c r="C303" s="55"/>
      <c r="D303" s="55"/>
    </row>
    <row r="304" spans="1:4" ht="12.75">
      <c r="A304" s="55"/>
      <c r="B304" s="55"/>
      <c r="C304" s="55"/>
      <c r="D304" s="55"/>
    </row>
    <row r="305" spans="1:4" ht="12.75">
      <c r="A305" s="55"/>
      <c r="B305" s="55"/>
      <c r="C305" s="55"/>
      <c r="D305" s="55"/>
    </row>
    <row r="306" spans="1:4" ht="12.75">
      <c r="A306" s="55"/>
      <c r="B306" s="55"/>
      <c r="C306" s="55"/>
      <c r="D306" s="55"/>
    </row>
    <row r="307" spans="1:4" ht="12.75">
      <c r="A307" s="55"/>
      <c r="B307" s="55"/>
      <c r="C307" s="55"/>
      <c r="D307" s="55"/>
    </row>
    <row r="308" spans="1:4" ht="12.75">
      <c r="A308" s="55"/>
      <c r="B308" s="55"/>
      <c r="C308" s="55"/>
      <c r="D308" s="55"/>
    </row>
    <row r="309" spans="1:4" ht="12.75">
      <c r="A309" s="55"/>
      <c r="B309" s="55"/>
      <c r="C309" s="55"/>
      <c r="D309" s="55"/>
    </row>
    <row r="310" spans="1:4" ht="12.75">
      <c r="A310" s="55"/>
      <c r="B310" s="55"/>
      <c r="C310" s="55"/>
      <c r="D310" s="55"/>
    </row>
    <row r="311" spans="1:4" ht="12.75">
      <c r="A311" s="55"/>
      <c r="B311" s="55"/>
      <c r="C311" s="55"/>
      <c r="D311" s="55"/>
    </row>
    <row r="312" spans="1:4" ht="12.75">
      <c r="A312" s="55"/>
      <c r="B312" s="55"/>
      <c r="C312" s="55"/>
      <c r="D312" s="55"/>
    </row>
    <row r="313" spans="1:4" ht="12.75">
      <c r="A313" s="55"/>
      <c r="B313" s="55"/>
      <c r="C313" s="55"/>
      <c r="D313" s="55"/>
    </row>
    <row r="314" spans="1:4" ht="12.75">
      <c r="A314" s="55"/>
      <c r="B314" s="55"/>
      <c r="C314" s="55"/>
      <c r="D314" s="55"/>
    </row>
    <row r="315" spans="1:4" ht="12.75">
      <c r="A315" s="55"/>
      <c r="B315" s="55"/>
      <c r="C315" s="55"/>
      <c r="D315" s="55"/>
    </row>
    <row r="316" spans="1:4" ht="12.75">
      <c r="A316" s="55"/>
      <c r="B316" s="55"/>
      <c r="C316" s="55"/>
      <c r="D316" s="55"/>
    </row>
    <row r="317" spans="1:4" ht="12.75">
      <c r="A317" s="55"/>
      <c r="B317" s="55"/>
      <c r="C317" s="55"/>
      <c r="D317" s="55"/>
    </row>
    <row r="318" spans="1:4" ht="12.75">
      <c r="A318" s="55"/>
      <c r="B318" s="55"/>
      <c r="C318" s="55"/>
      <c r="D318" s="55"/>
    </row>
    <row r="319" spans="1:4" ht="12.75">
      <c r="A319" s="55"/>
      <c r="B319" s="55"/>
      <c r="C319" s="55"/>
      <c r="D319" s="55"/>
    </row>
    <row r="320" spans="1:4" ht="12.75">
      <c r="A320" s="55"/>
      <c r="B320" s="55"/>
      <c r="C320" s="55"/>
      <c r="D320" s="55"/>
    </row>
    <row r="321" spans="1:4" ht="12.75">
      <c r="A321" s="55"/>
      <c r="B321" s="55"/>
      <c r="C321" s="55"/>
      <c r="D321" s="55"/>
    </row>
    <row r="322" spans="1:4" ht="12.75">
      <c r="A322" s="55"/>
      <c r="B322" s="55"/>
      <c r="C322" s="55"/>
      <c r="D322" s="55"/>
    </row>
    <row r="323" spans="1:4" ht="12.75">
      <c r="A323" s="55"/>
      <c r="B323" s="55"/>
      <c r="C323" s="55"/>
      <c r="D323" s="55"/>
    </row>
    <row r="324" spans="1:4" ht="12.75">
      <c r="A324" s="55"/>
      <c r="B324" s="55"/>
      <c r="C324" s="55"/>
      <c r="D324" s="55"/>
    </row>
    <row r="325" spans="1:4" ht="12.75">
      <c r="A325" s="55"/>
      <c r="B325" s="55"/>
      <c r="C325" s="55"/>
      <c r="D325" s="55"/>
    </row>
    <row r="326" spans="1:4" ht="12.75">
      <c r="A326" s="55"/>
      <c r="B326" s="55"/>
      <c r="C326" s="55"/>
      <c r="D326" s="55"/>
    </row>
    <row r="327" spans="1:4" ht="12.75">
      <c r="A327" s="55"/>
      <c r="B327" s="55"/>
      <c r="C327" s="55"/>
      <c r="D327" s="55"/>
    </row>
    <row r="328" spans="1:4" ht="12.75">
      <c r="A328" s="55"/>
      <c r="B328" s="55"/>
      <c r="C328" s="55"/>
      <c r="D328" s="55"/>
    </row>
    <row r="329" spans="1:4" ht="12.75">
      <c r="A329" s="55"/>
      <c r="B329" s="55"/>
      <c r="C329" s="55"/>
      <c r="D329" s="55"/>
    </row>
    <row r="330" spans="1:4" ht="12.75">
      <c r="A330" s="55"/>
      <c r="B330" s="55"/>
      <c r="C330" s="55"/>
      <c r="D330" s="55"/>
    </row>
    <row r="331" spans="1:4" ht="12.75">
      <c r="A331" s="55"/>
      <c r="B331" s="55"/>
      <c r="C331" s="55"/>
      <c r="D331" s="55"/>
    </row>
    <row r="332" spans="1:4" ht="12.75">
      <c r="A332" s="55"/>
      <c r="B332" s="55"/>
      <c r="C332" s="55"/>
      <c r="D332" s="55"/>
    </row>
    <row r="333" spans="1:4" ht="12.75">
      <c r="A333" s="55"/>
      <c r="B333" s="55"/>
      <c r="C333" s="55"/>
      <c r="D333" s="55"/>
    </row>
    <row r="334" spans="1:4" ht="12.75">
      <c r="A334" s="55"/>
      <c r="B334" s="55"/>
      <c r="C334" s="55"/>
      <c r="D334" s="55"/>
    </row>
    <row r="335" spans="1:4" ht="12.75">
      <c r="A335" s="55"/>
      <c r="B335" s="55"/>
      <c r="C335" s="55"/>
      <c r="D335" s="55"/>
    </row>
    <row r="336" spans="1:4" ht="12.75">
      <c r="A336" s="55"/>
      <c r="B336" s="55"/>
      <c r="C336" s="55"/>
      <c r="D336" s="55"/>
    </row>
    <row r="337" spans="1:4" ht="12.75">
      <c r="A337" s="55"/>
      <c r="B337" s="55"/>
      <c r="C337" s="55"/>
      <c r="D337" s="55"/>
    </row>
    <row r="338" spans="1:4" ht="12.75">
      <c r="A338" s="55"/>
      <c r="B338" s="55"/>
      <c r="C338" s="55"/>
      <c r="D338" s="55"/>
    </row>
    <row r="339" spans="1:4" ht="12.75">
      <c r="A339" s="55"/>
      <c r="B339" s="55"/>
      <c r="C339" s="55"/>
      <c r="D339" s="55"/>
    </row>
    <row r="340" spans="1:4" ht="12.75">
      <c r="A340" s="55"/>
      <c r="B340" s="55"/>
      <c r="C340" s="55"/>
      <c r="D340" s="55"/>
    </row>
    <row r="341" spans="1:4" ht="12.75">
      <c r="A341" s="55"/>
      <c r="B341" s="55"/>
      <c r="C341" s="55"/>
      <c r="D341" s="55"/>
    </row>
    <row r="342" spans="1:4" ht="12.75">
      <c r="A342" s="55"/>
      <c r="B342" s="55"/>
      <c r="C342" s="55"/>
      <c r="D342" s="55"/>
    </row>
    <row r="343" spans="1:4" ht="12.75">
      <c r="A343" s="55"/>
      <c r="B343" s="55"/>
      <c r="C343" s="55"/>
      <c r="D343" s="55"/>
    </row>
    <row r="344" spans="1:4" ht="12.75">
      <c r="A344" s="55"/>
      <c r="B344" s="55"/>
      <c r="C344" s="55"/>
      <c r="D344" s="55"/>
    </row>
    <row r="345" spans="1:4" ht="12.75">
      <c r="A345" s="55"/>
      <c r="B345" s="55"/>
      <c r="C345" s="55"/>
      <c r="D345" s="55"/>
    </row>
    <row r="346" spans="1:4" ht="12.75">
      <c r="A346" s="55"/>
      <c r="B346" s="55"/>
      <c r="C346" s="55"/>
      <c r="D346" s="55"/>
    </row>
    <row r="347" spans="1:4" ht="12.75">
      <c r="A347" s="55"/>
      <c r="B347" s="55"/>
      <c r="C347" s="55"/>
      <c r="D347" s="55"/>
    </row>
    <row r="348" spans="1:4" ht="12.75">
      <c r="A348" s="55"/>
      <c r="B348" s="55"/>
      <c r="C348" s="55"/>
      <c r="D348" s="55"/>
    </row>
    <row r="349" spans="1:4" ht="12.75">
      <c r="A349" s="55"/>
      <c r="B349" s="55"/>
      <c r="C349" s="55"/>
      <c r="D349" s="55"/>
    </row>
  </sheetData>
  <sheetProtection/>
  <mergeCells count="152">
    <mergeCell ref="EK62:EM62"/>
    <mergeCell ref="EK63:EM63"/>
    <mergeCell ref="EK64:EM64"/>
    <mergeCell ref="EK65:EM65"/>
    <mergeCell ref="EO65:EP65"/>
    <mergeCell ref="A1:A3"/>
    <mergeCell ref="EK57:EM57"/>
    <mergeCell ref="EK58:EM58"/>
    <mergeCell ref="EK59:EM59"/>
    <mergeCell ref="EK60:EM60"/>
    <mergeCell ref="EK61:EM61"/>
    <mergeCell ref="EL4:EN4"/>
    <mergeCell ref="EL6:EN6"/>
    <mergeCell ref="EL34:EM34"/>
    <mergeCell ref="DZ4:EB4"/>
    <mergeCell ref="DZ6:EB6"/>
    <mergeCell ref="DZ34:EA34"/>
    <mergeCell ref="EC4:EE4"/>
    <mergeCell ref="EC6:EE6"/>
    <mergeCell ref="EC34:ED34"/>
    <mergeCell ref="EF34:EG34"/>
    <mergeCell ref="DH4:DJ4"/>
    <mergeCell ref="DH6:DJ6"/>
    <mergeCell ref="DH34:DI34"/>
    <mergeCell ref="DQ4:DS4"/>
    <mergeCell ref="DW4:DY4"/>
    <mergeCell ref="DW6:DY6"/>
    <mergeCell ref="DW34:DX34"/>
    <mergeCell ref="DN4:DP4"/>
    <mergeCell ref="DN6:DP6"/>
    <mergeCell ref="DQ6:DS6"/>
    <mergeCell ref="CT34:CU34"/>
    <mergeCell ref="CW4:CY4"/>
    <mergeCell ref="CW6:CY6"/>
    <mergeCell ref="CW34:CX34"/>
    <mergeCell ref="DT4:DV4"/>
    <mergeCell ref="DT6:DV6"/>
    <mergeCell ref="DT34:DU34"/>
    <mergeCell ref="DE4:DG4"/>
    <mergeCell ref="DE6:DG6"/>
    <mergeCell ref="DE34:DF34"/>
    <mergeCell ref="CN4:CP4"/>
    <mergeCell ref="CN6:CP6"/>
    <mergeCell ref="CQ4:CS4"/>
    <mergeCell ref="CQ6:CS6"/>
    <mergeCell ref="CQ34:CR34"/>
    <mergeCell ref="CZ4:DB4"/>
    <mergeCell ref="CZ6:DB6"/>
    <mergeCell ref="CZ34:DA34"/>
    <mergeCell ref="CT4:CV4"/>
    <mergeCell ref="CT6:CV6"/>
    <mergeCell ref="BN4:BP4"/>
    <mergeCell ref="BN6:BP6"/>
    <mergeCell ref="BN34:BO34"/>
    <mergeCell ref="BS4:BU4"/>
    <mergeCell ref="BS6:BU6"/>
    <mergeCell ref="BS34:BT34"/>
    <mergeCell ref="BV4:BX4"/>
    <mergeCell ref="BV34:BW34"/>
    <mergeCell ref="BY4:CA4"/>
    <mergeCell ref="AS4:AU4"/>
    <mergeCell ref="AV4:AX4"/>
    <mergeCell ref="BK4:BM4"/>
    <mergeCell ref="BE4:BG4"/>
    <mergeCell ref="BE6:BG6"/>
    <mergeCell ref="BH4:BJ4"/>
    <mergeCell ref="BV6:BX6"/>
    <mergeCell ref="CB4:CD4"/>
    <mergeCell ref="BB4:BD4"/>
    <mergeCell ref="BB6:BD6"/>
    <mergeCell ref="AY34:AZ34"/>
    <mergeCell ref="AY6:BA6"/>
    <mergeCell ref="AY4:BA4"/>
    <mergeCell ref="BK6:BM6"/>
    <mergeCell ref="BK34:BL34"/>
    <mergeCell ref="BH6:BJ6"/>
    <mergeCell ref="BH34:BI34"/>
    <mergeCell ref="AG4:AI4"/>
    <mergeCell ref="P6:Q6"/>
    <mergeCell ref="F4:G4"/>
    <mergeCell ref="A4:A5"/>
    <mergeCell ref="J4:K4"/>
    <mergeCell ref="B4:C4"/>
    <mergeCell ref="D4:E4"/>
    <mergeCell ref="H4:I4"/>
    <mergeCell ref="L4:M4"/>
    <mergeCell ref="P4:Q4"/>
    <mergeCell ref="N4:O4"/>
    <mergeCell ref="T6:V6"/>
    <mergeCell ref="R6:S6"/>
    <mergeCell ref="AC4:AE4"/>
    <mergeCell ref="AC6:AE6"/>
    <mergeCell ref="R4:S4"/>
    <mergeCell ref="T4:V4"/>
    <mergeCell ref="W4:Y4"/>
    <mergeCell ref="W6:Y6"/>
    <mergeCell ref="Z4:AB4"/>
    <mergeCell ref="Z6:AB6"/>
    <mergeCell ref="AP4:AR4"/>
    <mergeCell ref="AP34:AQ34"/>
    <mergeCell ref="AJ4:AL4"/>
    <mergeCell ref="AJ6:AL6"/>
    <mergeCell ref="AM4:AO4"/>
    <mergeCell ref="AM6:AO6"/>
    <mergeCell ref="AJ34:AK34"/>
    <mergeCell ref="W34:X34"/>
    <mergeCell ref="A52:AG52"/>
    <mergeCell ref="B6:C6"/>
    <mergeCell ref="D6:E6"/>
    <mergeCell ref="F6:G6"/>
    <mergeCell ref="H6:I6"/>
    <mergeCell ref="J6:K6"/>
    <mergeCell ref="L6:M6"/>
    <mergeCell ref="N6:O6"/>
    <mergeCell ref="AG6:AI6"/>
    <mergeCell ref="AC34:AD34"/>
    <mergeCell ref="A50:AG50"/>
    <mergeCell ref="BE34:BF34"/>
    <mergeCell ref="AM34:AN34"/>
    <mergeCell ref="T34:U34"/>
    <mergeCell ref="Z34:AA34"/>
    <mergeCell ref="AG34:AH34"/>
    <mergeCell ref="CH4:CJ4"/>
    <mergeCell ref="CH6:CJ6"/>
    <mergeCell ref="AP6:AR6"/>
    <mergeCell ref="AS6:AU6"/>
    <mergeCell ref="AV6:AX6"/>
    <mergeCell ref="AS34:AT34"/>
    <mergeCell ref="AV34:AW34"/>
    <mergeCell ref="BY6:CA6"/>
    <mergeCell ref="BY34:BZ34"/>
    <mergeCell ref="BB34:BC34"/>
    <mergeCell ref="CN34:CO34"/>
    <mergeCell ref="CB6:CD6"/>
    <mergeCell ref="CB34:CC34"/>
    <mergeCell ref="CE4:CG4"/>
    <mergeCell ref="CE6:CG6"/>
    <mergeCell ref="CE34:CF34"/>
    <mergeCell ref="CK4:CM4"/>
    <mergeCell ref="CK6:CM6"/>
    <mergeCell ref="CH34:CI34"/>
    <mergeCell ref="CK34:CL34"/>
    <mergeCell ref="DQ34:DR34"/>
    <mergeCell ref="DK4:DM4"/>
    <mergeCell ref="DK6:DM6"/>
    <mergeCell ref="DK34:DL34"/>
    <mergeCell ref="DN34:DO34"/>
    <mergeCell ref="EI4:EK4"/>
    <mergeCell ref="EI6:EK6"/>
    <mergeCell ref="EI34:EJ34"/>
    <mergeCell ref="EF4:EH4"/>
    <mergeCell ref="EF6:EH6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2012-07-26T06:09:37Z</cp:lastPrinted>
  <dcterms:created xsi:type="dcterms:W3CDTF">2008-10-01T07:10:45Z</dcterms:created>
  <dcterms:modified xsi:type="dcterms:W3CDTF">2013-06-26T07:34:04Z</dcterms:modified>
  <cp:category/>
  <cp:version/>
  <cp:contentType/>
  <cp:contentStatus/>
</cp:coreProperties>
</file>