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2" activeTab="2"/>
  </bookViews>
  <sheets>
    <sheet name="проект" sheetId="1" r:id="rId1"/>
    <sheet name="проект1 (с переносом)" sheetId="2" r:id="rId2"/>
    <sheet name="по голосованию" sheetId="5" r:id="rId3"/>
  </sheets>
  <definedNames>
    <definedName name="_xlnm.Print_Area" localSheetId="2">'по голосованию'!$A$1:$H$127</definedName>
    <definedName name="_xlnm.Print_Area" localSheetId="0">проект!$A$1:$H$149</definedName>
    <definedName name="_xlnm.Print_Area" localSheetId="1">'проект1 (с переносом)'!$A$1:$H$151</definedName>
  </definedNames>
  <calcPr calcId="145621" fullPrecision="0"/>
</workbook>
</file>

<file path=xl/calcChain.xml><?xml version="1.0" encoding="utf-8"?>
<calcChain xmlns="http://schemas.openxmlformats.org/spreadsheetml/2006/main">
  <c r="E95" i="5" l="1"/>
  <c r="F95" i="5"/>
  <c r="G95" i="5"/>
  <c r="H95" i="5"/>
  <c r="D95" i="5"/>
  <c r="H86" i="5"/>
  <c r="H15" i="5"/>
  <c r="G99" i="5" l="1"/>
  <c r="H99" i="5" s="1"/>
  <c r="G98" i="5"/>
  <c r="H98" i="5" s="1"/>
  <c r="G97" i="5"/>
  <c r="H97" i="5" s="1"/>
  <c r="G96" i="5"/>
  <c r="H96" i="5" s="1"/>
  <c r="C95" i="5"/>
  <c r="G88" i="5"/>
  <c r="D88" i="5"/>
  <c r="G87" i="5"/>
  <c r="H87" i="5" s="1"/>
  <c r="E87" i="5" s="1"/>
  <c r="F87" i="5"/>
  <c r="C87" i="5"/>
  <c r="G86" i="5"/>
  <c r="E86" i="5"/>
  <c r="C86" i="5"/>
  <c r="G85" i="5"/>
  <c r="D85" i="5"/>
  <c r="D82" i="5"/>
  <c r="G82" i="5" s="1"/>
  <c r="H82" i="5" s="1"/>
  <c r="D80" i="5"/>
  <c r="G80" i="5" s="1"/>
  <c r="H80" i="5" s="1"/>
  <c r="G78" i="5"/>
  <c r="H78" i="5" s="1"/>
  <c r="G77" i="5"/>
  <c r="D77" i="5"/>
  <c r="G76" i="5"/>
  <c r="D76" i="5"/>
  <c r="G75" i="5"/>
  <c r="D75" i="5"/>
  <c r="G74" i="5"/>
  <c r="D74" i="5"/>
  <c r="G71" i="5"/>
  <c r="D71" i="5"/>
  <c r="D70" i="5"/>
  <c r="G70" i="5" s="1"/>
  <c r="H70" i="5" s="1"/>
  <c r="G69" i="5"/>
  <c r="D69" i="5"/>
  <c r="D66" i="5"/>
  <c r="G66" i="5" s="1"/>
  <c r="H66" i="5" s="1"/>
  <c r="G65" i="5"/>
  <c r="D65" i="5"/>
  <c r="D59" i="5"/>
  <c r="G59" i="5" s="1"/>
  <c r="H59" i="5" s="1"/>
  <c r="D56" i="5"/>
  <c r="E54" i="5"/>
  <c r="C54" i="5"/>
  <c r="E51" i="5"/>
  <c r="C51" i="5"/>
  <c r="E50" i="5"/>
  <c r="C50" i="5"/>
  <c r="E48" i="5"/>
  <c r="C48" i="5"/>
  <c r="G46" i="5"/>
  <c r="D46" i="5"/>
  <c r="F45" i="5"/>
  <c r="F89" i="5" s="1"/>
  <c r="E45" i="5"/>
  <c r="D45" i="5"/>
  <c r="G45" i="5" s="1"/>
  <c r="H45" i="5" s="1"/>
  <c r="G44" i="5"/>
  <c r="E44" i="5"/>
  <c r="D44" i="5"/>
  <c r="C44" i="5"/>
  <c r="G43" i="5"/>
  <c r="E43" i="5"/>
  <c r="D43" i="5"/>
  <c r="C43" i="5"/>
  <c r="G42" i="5"/>
  <c r="E42" i="5"/>
  <c r="D42" i="5"/>
  <c r="C42" i="5"/>
  <c r="G41" i="5"/>
  <c r="E41" i="5"/>
  <c r="D41" i="5"/>
  <c r="C41" i="5"/>
  <c r="G40" i="5"/>
  <c r="H40" i="5" s="1"/>
  <c r="G39" i="5"/>
  <c r="H39" i="5" s="1"/>
  <c r="G36" i="5"/>
  <c r="H36" i="5" s="1"/>
  <c r="G35" i="5"/>
  <c r="H35" i="5" s="1"/>
  <c r="G34" i="5"/>
  <c r="H34" i="5" s="1"/>
  <c r="E34" i="5" s="1"/>
  <c r="G33" i="5"/>
  <c r="E33" i="5"/>
  <c r="D33" i="5"/>
  <c r="C33" i="5"/>
  <c r="G32" i="5"/>
  <c r="E32" i="5"/>
  <c r="D32" i="5"/>
  <c r="C32" i="5"/>
  <c r="G23" i="5"/>
  <c r="H23" i="5" s="1"/>
  <c r="C23" i="5"/>
  <c r="G15" i="5"/>
  <c r="G89" i="5" s="1"/>
  <c r="G103" i="5" s="1"/>
  <c r="E15" i="5"/>
  <c r="D15" i="5"/>
  <c r="D89" i="5" s="1"/>
  <c r="D103" i="5" s="1"/>
  <c r="J103" i="5" s="1"/>
  <c r="C15" i="5"/>
  <c r="H89" i="5" l="1"/>
  <c r="H103" i="5" s="1"/>
  <c r="E23" i="5"/>
  <c r="E89" i="5" s="1"/>
  <c r="E103" i="5" s="1"/>
  <c r="F103" i="5"/>
  <c r="C89" i="5"/>
  <c r="D89" i="2" l="1"/>
  <c r="D87" i="1"/>
  <c r="G123" i="2" l="1"/>
  <c r="H123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F103" i="2"/>
  <c r="C103" i="2" s="1"/>
  <c r="E103" i="2"/>
  <c r="D103" i="2"/>
  <c r="G96" i="2"/>
  <c r="D96" i="2" s="1"/>
  <c r="G95" i="2"/>
  <c r="H95" i="2" s="1"/>
  <c r="E95" i="2" s="1"/>
  <c r="F95" i="2"/>
  <c r="F97" i="2" s="1"/>
  <c r="C95" i="2"/>
  <c r="G94" i="2"/>
  <c r="E94" i="2"/>
  <c r="D94" i="2"/>
  <c r="C94" i="2"/>
  <c r="G93" i="2"/>
  <c r="D93" i="2" s="1"/>
  <c r="D90" i="2" s="1"/>
  <c r="G90" i="2" s="1"/>
  <c r="H90" i="2" s="1"/>
  <c r="E89" i="2"/>
  <c r="C89" i="2"/>
  <c r="D87" i="2"/>
  <c r="G87" i="2" s="1"/>
  <c r="H87" i="2" s="1"/>
  <c r="D84" i="2"/>
  <c r="G84" i="2" s="1"/>
  <c r="H84" i="2" s="1"/>
  <c r="G83" i="2"/>
  <c r="D83" i="2"/>
  <c r="G82" i="2"/>
  <c r="D82" i="2"/>
  <c r="G81" i="2"/>
  <c r="D81" i="2"/>
  <c r="G80" i="2"/>
  <c r="D80" i="2"/>
  <c r="G77" i="2"/>
  <c r="D77" i="2"/>
  <c r="D76" i="2"/>
  <c r="G76" i="2" s="1"/>
  <c r="H76" i="2" s="1"/>
  <c r="G75" i="2"/>
  <c r="D75" i="2" s="1"/>
  <c r="D72" i="2"/>
  <c r="G72" i="2" s="1"/>
  <c r="H72" i="2" s="1"/>
  <c r="G71" i="2"/>
  <c r="D71" i="2"/>
  <c r="D62" i="2"/>
  <c r="G62" i="2" s="1"/>
  <c r="H62" i="2" s="1"/>
  <c r="D59" i="2"/>
  <c r="E57" i="2"/>
  <c r="C57" i="2"/>
  <c r="E54" i="2"/>
  <c r="C54" i="2"/>
  <c r="E53" i="2"/>
  <c r="C53" i="2"/>
  <c r="E52" i="2"/>
  <c r="C52" i="2"/>
  <c r="E51" i="2"/>
  <c r="C51" i="2"/>
  <c r="E49" i="2"/>
  <c r="C49" i="2"/>
  <c r="G47" i="2"/>
  <c r="D47" i="2" s="1"/>
  <c r="D46" i="2"/>
  <c r="G46" i="2" s="1"/>
  <c r="H46" i="2" s="1"/>
  <c r="G45" i="2"/>
  <c r="E45" i="2"/>
  <c r="D45" i="2"/>
  <c r="C45" i="2"/>
  <c r="G44" i="2"/>
  <c r="E44" i="2"/>
  <c r="D44" i="2"/>
  <c r="C44" i="2"/>
  <c r="G43" i="2"/>
  <c r="E43" i="2"/>
  <c r="D43" i="2"/>
  <c r="C43" i="2"/>
  <c r="G42" i="2"/>
  <c r="E42" i="2"/>
  <c r="D42" i="2"/>
  <c r="C42" i="2"/>
  <c r="G41" i="2"/>
  <c r="H41" i="2" s="1"/>
  <c r="G40" i="2"/>
  <c r="H40" i="2" s="1"/>
  <c r="G37" i="2"/>
  <c r="H37" i="2" s="1"/>
  <c r="G36" i="2"/>
  <c r="H36" i="2" s="1"/>
  <c r="G35" i="2"/>
  <c r="H35" i="2" s="1"/>
  <c r="E35" i="2" s="1"/>
  <c r="G34" i="2"/>
  <c r="E34" i="2"/>
  <c r="D34" i="2"/>
  <c r="C34" i="2"/>
  <c r="G33" i="2"/>
  <c r="E33" i="2"/>
  <c r="D33" i="2"/>
  <c r="C33" i="2"/>
  <c r="G24" i="2"/>
  <c r="E24" i="2"/>
  <c r="D24" i="2"/>
  <c r="C24" i="2"/>
  <c r="G15" i="2"/>
  <c r="E15" i="2"/>
  <c r="D15" i="2"/>
  <c r="C15" i="2"/>
  <c r="G93" i="1"/>
  <c r="H93" i="1" s="1"/>
  <c r="E93" i="1" s="1"/>
  <c r="E101" i="1"/>
  <c r="F101" i="1"/>
  <c r="C101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1" i="1"/>
  <c r="H121" i="1" s="1"/>
  <c r="D101" i="1"/>
  <c r="D44" i="1"/>
  <c r="E42" i="1"/>
  <c r="G42" i="1"/>
  <c r="D42" i="1" s="1"/>
  <c r="E43" i="1"/>
  <c r="G43" i="1"/>
  <c r="D43" i="1" s="1"/>
  <c r="G34" i="1"/>
  <c r="H34" i="1" s="1"/>
  <c r="G35" i="1"/>
  <c r="H35" i="1" s="1"/>
  <c r="G39" i="1"/>
  <c r="H39" i="1" s="1"/>
  <c r="G102" i="1"/>
  <c r="H102" i="1" s="1"/>
  <c r="H101" i="1" s="1"/>
  <c r="G94" i="1"/>
  <c r="D94" i="1" s="1"/>
  <c r="F93" i="1"/>
  <c r="C93" i="1" s="1"/>
  <c r="G92" i="1"/>
  <c r="E92" i="1"/>
  <c r="D92" i="1"/>
  <c r="C92" i="1"/>
  <c r="G91" i="1"/>
  <c r="D91" i="1" s="1"/>
  <c r="D88" i="1" s="1"/>
  <c r="G88" i="1" s="1"/>
  <c r="H88" i="1" s="1"/>
  <c r="E87" i="1"/>
  <c r="C87" i="1"/>
  <c r="D85" i="1"/>
  <c r="G85" i="1" s="1"/>
  <c r="H85" i="1" s="1"/>
  <c r="D82" i="1"/>
  <c r="G82" i="1" s="1"/>
  <c r="H82" i="1" s="1"/>
  <c r="G81" i="1"/>
  <c r="D81" i="1"/>
  <c r="G80" i="1"/>
  <c r="D80" i="1"/>
  <c r="G79" i="1"/>
  <c r="D79" i="1"/>
  <c r="G78" i="1"/>
  <c r="D78" i="1"/>
  <c r="G75" i="1"/>
  <c r="D75" i="1"/>
  <c r="D74" i="1"/>
  <c r="G74" i="1" s="1"/>
  <c r="H74" i="1" s="1"/>
  <c r="G73" i="1"/>
  <c r="D73" i="1" s="1"/>
  <c r="D70" i="1"/>
  <c r="G70" i="1" s="1"/>
  <c r="H70" i="1" s="1"/>
  <c r="G69" i="1"/>
  <c r="D69" i="1" s="1"/>
  <c r="D60" i="1"/>
  <c r="G60" i="1" s="1"/>
  <c r="H60" i="1" s="1"/>
  <c r="D57" i="1"/>
  <c r="E55" i="1"/>
  <c r="C55" i="1"/>
  <c r="E52" i="1"/>
  <c r="C52" i="1"/>
  <c r="E51" i="1"/>
  <c r="C51" i="1"/>
  <c r="E50" i="1"/>
  <c r="C50" i="1"/>
  <c r="E49" i="1"/>
  <c r="C49" i="1"/>
  <c r="E47" i="1"/>
  <c r="C47" i="1"/>
  <c r="G45" i="1"/>
  <c r="D45" i="1" s="1"/>
  <c r="G44" i="1"/>
  <c r="H44" i="1" s="1"/>
  <c r="C43" i="1"/>
  <c r="C42" i="1"/>
  <c r="G41" i="1"/>
  <c r="E41" i="1"/>
  <c r="D41" i="1"/>
  <c r="C41" i="1"/>
  <c r="G40" i="1"/>
  <c r="D40" i="1" s="1"/>
  <c r="E40" i="1"/>
  <c r="C40" i="1"/>
  <c r="G38" i="1"/>
  <c r="H38" i="1" s="1"/>
  <c r="G33" i="1"/>
  <c r="H33" i="1" s="1"/>
  <c r="E33" i="1" s="1"/>
  <c r="G32" i="1"/>
  <c r="E32" i="1"/>
  <c r="D32" i="1"/>
  <c r="C32" i="1"/>
  <c r="G31" i="1"/>
  <c r="E31" i="1"/>
  <c r="D31" i="1"/>
  <c r="C31" i="1"/>
  <c r="G22" i="1"/>
  <c r="E22" i="1"/>
  <c r="D22" i="1"/>
  <c r="C22" i="1"/>
  <c r="G13" i="1"/>
  <c r="E13" i="1"/>
  <c r="D13" i="1"/>
  <c r="C13" i="1"/>
  <c r="E95" i="1" l="1"/>
  <c r="E97" i="2"/>
  <c r="E127" i="2" s="1"/>
  <c r="F95" i="1"/>
  <c r="F125" i="1" s="1"/>
  <c r="H95" i="1"/>
  <c r="H125" i="1" s="1"/>
  <c r="D97" i="2"/>
  <c r="D127" i="2" s="1"/>
  <c r="J127" i="2" s="1"/>
  <c r="G97" i="2"/>
  <c r="G103" i="2"/>
  <c r="H97" i="2"/>
  <c r="H103" i="2"/>
  <c r="C97" i="2"/>
  <c r="F127" i="2"/>
  <c r="D95" i="1"/>
  <c r="D125" i="1" s="1"/>
  <c r="J125" i="1" s="1"/>
  <c r="G95" i="1"/>
  <c r="G101" i="1"/>
  <c r="E125" i="1"/>
  <c r="C95" i="1"/>
  <c r="G125" i="1"/>
  <c r="H127" i="2" l="1"/>
  <c r="G127" i="2"/>
  <c r="H38" i="5"/>
  <c r="D38" i="5"/>
  <c r="G38" i="5"/>
  <c r="H120" i="1"/>
  <c r="H122" i="2"/>
  <c r="H37" i="5"/>
  <c r="H38" i="2"/>
  <c r="G38" i="2"/>
  <c r="D38" i="2"/>
  <c r="H36" i="1"/>
  <c r="D120" i="1"/>
  <c r="G120" i="1"/>
  <c r="H37" i="1"/>
  <c r="G37" i="1"/>
  <c r="D37" i="1"/>
  <c r="D37" i="5"/>
  <c r="G37" i="5"/>
  <c r="H39" i="2"/>
  <c r="G39" i="2"/>
  <c r="D39" i="2"/>
  <c r="D122" i="2"/>
  <c r="G122" i="2"/>
  <c r="D36" i="1"/>
  <c r="G36" i="1"/>
</calcChain>
</file>

<file path=xl/sharedStrings.xml><?xml version="1.0" encoding="utf-8"?>
<sst xmlns="http://schemas.openxmlformats.org/spreadsheetml/2006/main" count="552" uniqueCount="142">
  <si>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</si>
  <si>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</si>
  <si>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</si>
  <si>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</si>
  <si>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Проект</t>
  </si>
  <si>
    <t>Перечень работ и услуг по содержанию и ремонту общего имущества в многоквартирном доме</t>
  </si>
  <si>
    <t>по адресу: ул.Парковая, д.11(S общ.=3881,6м2;Sзем.уч.=4805,9м2)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</si>
  <si>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</si>
  <si>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</si>
  <si>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</si>
  <si>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</si>
  <si>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</si>
  <si>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</si>
  <si>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</si>
  <si>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</si>
  <si>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</si>
  <si>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</si>
  <si>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</si>
  <si>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</si>
  <si>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</si>
  <si>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</si>
  <si>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</si>
  <si>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</si>
  <si>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</si>
  <si>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</si>
  <si>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</si>
  <si>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</si>
  <si>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</si>
  <si>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</si>
  <si>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</si>
  <si>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</si>
  <si>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</si>
  <si>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</si>
  <si>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</si>
  <si>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</si>
  <si>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</si>
  <si>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</si>
  <si>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</si>
  <si>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</si>
  <si>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</si>
  <si>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</si>
  <si>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</si>
  <si>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</si>
  <si>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</si>
  <si>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</si>
  <si>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</si>
  <si>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</si>
  <si>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</si>
  <si>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</si>
  <si>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</si>
  <si>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</si>
  <si>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</si>
  <si>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</si>
  <si>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</si>
  <si>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</si>
  <si>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</si>
  <si>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</si>
  <si>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</si>
  <si>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</si>
  <si>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</si>
  <si>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</si>
  <si>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</si>
  <si>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</si>
  <si>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</si>
  <si>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</si>
  <si>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</si>
  <si>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</si>
  <si>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</si>
  <si>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</si>
  <si>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</si>
  <si>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</si>
  <si>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</si>
  <si>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</si>
  <si>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</si>
  <si>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</si>
  <si>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ревизия задвижек ГВС (диам.50мм-1 шт.)</t>
  </si>
  <si>
    <t>замена насоса ГВС / резерв /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</si>
  <si>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</si>
  <si>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</si>
  <si>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</si>
  <si>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замена  КИП манометр 1 шт.</t>
  </si>
  <si>
    <t>ревизия задвижек  ХВС (диам.50мм-2 шт.)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</si>
  <si>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</si>
  <si>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</si>
  <si>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</si>
  <si>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</si>
  <si>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</si>
  <si>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</si>
  <si>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</si>
  <si>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</si>
  <si>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</si>
  <si>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</si>
  <si>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</si>
  <si>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</si>
  <si>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</si>
  <si>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</si>
  <si>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</si>
  <si>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</si>
  <si>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</si>
  <si>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Работы заявочного характера</t>
  </si>
  <si>
    <t>ремонтсекций бойлера диам.168 мм</t>
  </si>
  <si>
    <t>Сбор, вывоз и утилизация ТБО*, руб./м2</t>
  </si>
  <si>
    <t>ИТОГО: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</si>
  <si>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</si>
  <si>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</si>
  <si>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</si>
  <si>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отмостки 10 м2</t>
  </si>
  <si>
    <t>заделка отверстий в бетонных плитах (тепл.узел, тех.подвал)</t>
  </si>
  <si>
    <t>установка электронного регулятора температуры на ВВП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</si>
  <si>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</si>
  <si>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</si>
  <si>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</si>
  <si>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2014-2015гг.</t>
  </si>
  <si>
    <t>заполнение электронных паспортов</t>
  </si>
  <si>
    <t>учет работ по капремонту</t>
  </si>
  <si>
    <t>гидравлическое испытание элеваторных узлов и запорной арматуры</t>
  </si>
  <si>
    <t>ревизия задвижек отопления ( диам.100мм-1 шт.)</t>
  </si>
  <si>
    <t>ремонт секций бойлера диам.168 мм-3шт.</t>
  </si>
  <si>
    <t>пылеудаление и дезинфекция вентканалов без пробивки</t>
  </si>
  <si>
    <t>1 раз в 3 года</t>
  </si>
  <si>
    <t>ремонт кровли 100 м2</t>
  </si>
  <si>
    <t>ремонт панельных швов 450 м</t>
  </si>
  <si>
    <t>смена деревянных дверей на металлические двери в подвал (2шт.)</t>
  </si>
  <si>
    <t>ремонт входа в подвал 4-го подъезда</t>
  </si>
  <si>
    <t>ремонт входа в подвал 6-го подъезда</t>
  </si>
  <si>
    <t>смена задвижек ВВП (д.100мм-1шт.)</t>
  </si>
  <si>
    <t>окраска трубопроводов в тепл.узле составом "Корунд"</t>
  </si>
  <si>
    <t>установка насосов с устройством приямков -2шт.</t>
  </si>
  <si>
    <t>установка шаровых кранов СТС д.15мм-2шт.</t>
  </si>
  <si>
    <t>установка спускных шаровых кранов на эл.узел д.15 мм -2шт.</t>
  </si>
  <si>
    <t>установка задвижки на эл.узел диам.80 мм-1шт.</t>
  </si>
  <si>
    <t>Погашение задолженности прошлых периодов</t>
  </si>
  <si>
    <t>Проект 1</t>
  </si>
  <si>
    <t>( с учетом поверки прибора учета холодного водоснабжения )</t>
  </si>
  <si>
    <t>по состоянию на 01.05.2014г.</t>
  </si>
  <si>
    <t>Итого:</t>
  </si>
  <si>
    <t>очистка водопремных воронок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</si>
  <si>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</si>
  <si>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</si>
  <si>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ремонт панельных швов 200 м</t>
  </si>
  <si>
    <t>по адресу: ул.Парковая, д.11(S общ.=3881,6м2;Sзем.уч.=4765,9м2)</t>
  </si>
  <si>
    <t>замена задвижки на отплении диам.100 мм - 1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</si>
</sst>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4" borderId="17" xfId="0" applyNumberFormat="1" applyFont="1" applyFill="1" applyBorder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 wrapText="1"/>
    </xf>
    <xf numFmtId="2" fontId="7" fillId="4" borderId="1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2" fontId="7" fillId="4" borderId="2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2" fontId="9" fillId="4" borderId="21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 wrapText="1"/>
    </xf>
    <xf numFmtId="2" fontId="11" fillId="0" borderId="29" xfId="0" applyNumberFormat="1" applyFont="1" applyFill="1" applyBorder="1" applyAlignment="1">
      <alignment horizontal="center" vertical="center" wrapText="1"/>
    </xf>
    <xf numFmtId="2" fontId="11" fillId="4" borderId="3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2" fontId="9" fillId="4" borderId="23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2" fontId="11" fillId="0" borderId="3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11" fillId="4" borderId="4" xfId="0" applyNumberFormat="1" applyFont="1" applyFill="1" applyBorder="1" applyAlignment="1">
      <alignment horizontal="center" vertical="center" wrapText="1"/>
    </xf>
    <xf numFmtId="2" fontId="9" fillId="4" borderId="25" xfId="0" applyNumberFormat="1" applyFont="1" applyFill="1" applyBorder="1" applyAlignment="1">
      <alignment horizontal="center" vertical="center" wrapText="1"/>
    </xf>
    <xf numFmtId="2" fontId="9" fillId="4" borderId="35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4" borderId="36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2" fontId="7" fillId="4" borderId="33" xfId="0" applyNumberFormat="1" applyFont="1" applyFill="1" applyBorder="1" applyAlignment="1">
      <alignment horizontal="center" vertical="center" wrapText="1"/>
    </xf>
    <xf numFmtId="2" fontId="7" fillId="4" borderId="3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opLeftCell="A42" zoomScale="75" zoomScaleNormal="75" workbookViewId="0">
      <selection activeCell="A18" sqref="A18:H2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5703125" style="1" customWidth="1"/>
    <col min="5" max="5" width="13.85546875" style="1" hidden="1" customWidth="1"/>
    <col min="6" max="6" width="20.85546875" style="110" hidden="1" customWidth="1"/>
    <col min="7" max="7" width="13.85546875" style="1" customWidth="1"/>
    <col min="8" max="8" width="20.85546875" style="110" customWidth="1"/>
    <col min="9" max="9" width="11.42578125" style="1" customWidth="1"/>
    <col min="10" max="11" width="15.42578125" style="1" hidden="1" customWidth="1"/>
    <col min="12" max="12" width="15.42578125" style="2" hidden="1" customWidth="1"/>
    <col min="13" max="14" width="15.42578125" style="1" customWidth="1"/>
    <col min="15" max="16384" width="9.140625" style="1"/>
  </cols>
  <sheetData>
    <row r="1" spans="1:12" ht="16.5" customHeight="1" x14ac:dyDescent="0.2">
      <c r="A1" s="135" t="s">
        <v>0</v>
      </c>
      <c r="B1" s="136"/>
      <c r="C1" s="136"/>
      <c r="D1" s="136"/>
      <c r="E1" s="136"/>
      <c r="F1" s="136"/>
      <c r="G1" s="136"/>
      <c r="H1" s="136"/>
    </row>
    <row r="2" spans="1:12" ht="12.75" customHeight="1" x14ac:dyDescent="0.3">
      <c r="B2" s="137" t="s">
        <v>1</v>
      </c>
      <c r="C2" s="137"/>
      <c r="D2" s="137"/>
      <c r="E2" s="137"/>
      <c r="F2" s="137"/>
      <c r="G2" s="136"/>
      <c r="H2" s="136"/>
    </row>
    <row r="3" spans="1:12" ht="24" customHeight="1" x14ac:dyDescent="0.3">
      <c r="A3" s="3" t="s">
        <v>112</v>
      </c>
      <c r="B3" s="137" t="s">
        <v>2</v>
      </c>
      <c r="C3" s="137"/>
      <c r="D3" s="137"/>
      <c r="E3" s="137"/>
      <c r="F3" s="137"/>
      <c r="G3" s="136"/>
      <c r="H3" s="136"/>
    </row>
    <row r="4" spans="1:12" ht="14.25" customHeight="1" x14ac:dyDescent="0.3">
      <c r="B4" s="137" t="s">
        <v>3</v>
      </c>
      <c r="C4" s="137"/>
      <c r="D4" s="137"/>
      <c r="E4" s="137"/>
      <c r="F4" s="137"/>
      <c r="G4" s="136"/>
      <c r="H4" s="136"/>
    </row>
    <row r="5" spans="1:12" ht="33" customHeight="1" x14ac:dyDescent="0.4">
      <c r="A5" s="138" t="s">
        <v>4</v>
      </c>
      <c r="B5" s="139"/>
      <c r="C5" s="139"/>
      <c r="D5" s="139"/>
      <c r="E5" s="139"/>
      <c r="F5" s="139"/>
      <c r="G5" s="139"/>
      <c r="H5" s="139"/>
      <c r="L5" s="1"/>
    </row>
    <row r="6" spans="1:12" s="4" customFormat="1" ht="22.5" customHeight="1" x14ac:dyDescent="0.4">
      <c r="A6" s="133" t="s">
        <v>5</v>
      </c>
      <c r="B6" s="133"/>
      <c r="C6" s="133"/>
      <c r="D6" s="133"/>
      <c r="E6" s="134"/>
      <c r="F6" s="134"/>
      <c r="G6" s="134"/>
      <c r="H6" s="134"/>
      <c r="L6" s="5"/>
    </row>
    <row r="7" spans="1:12" s="6" customFormat="1" ht="18.75" customHeight="1" x14ac:dyDescent="0.4">
      <c r="A7" s="133" t="s">
        <v>6</v>
      </c>
      <c r="B7" s="133"/>
      <c r="C7" s="133"/>
      <c r="D7" s="133"/>
      <c r="E7" s="134"/>
      <c r="F7" s="134"/>
      <c r="G7" s="134"/>
      <c r="H7" s="134"/>
    </row>
    <row r="8" spans="1:12" s="7" customFormat="1" ht="17.25" customHeight="1" x14ac:dyDescent="0.2">
      <c r="A8" s="140" t="s">
        <v>7</v>
      </c>
      <c r="B8" s="140"/>
      <c r="C8" s="140"/>
      <c r="D8" s="140"/>
      <c r="E8" s="141"/>
      <c r="F8" s="141"/>
      <c r="G8" s="141"/>
      <c r="H8" s="141"/>
    </row>
    <row r="9" spans="1:12" s="6" customFormat="1" ht="30" customHeight="1" thickBot="1" x14ac:dyDescent="0.25">
      <c r="A9" s="142" t="s">
        <v>8</v>
      </c>
      <c r="B9" s="142"/>
      <c r="C9" s="142"/>
      <c r="D9" s="142"/>
      <c r="E9" s="143"/>
      <c r="F9" s="143"/>
      <c r="G9" s="143"/>
      <c r="H9" s="143"/>
    </row>
    <row r="10" spans="1:12" s="12" customFormat="1" ht="139.5" customHeight="1" thickBot="1" x14ac:dyDescent="0.25">
      <c r="A10" s="8" t="s">
        <v>9</v>
      </c>
      <c r="B10" s="9" t="s">
        <v>10</v>
      </c>
      <c r="C10" s="10" t="s">
        <v>11</v>
      </c>
      <c r="D10" s="10" t="s">
        <v>12</v>
      </c>
      <c r="E10" s="10" t="s">
        <v>11</v>
      </c>
      <c r="F10" s="11" t="s">
        <v>13</v>
      </c>
      <c r="G10" s="10" t="s">
        <v>11</v>
      </c>
      <c r="H10" s="11" t="s">
        <v>13</v>
      </c>
      <c r="L10" s="13"/>
    </row>
    <row r="11" spans="1:12" s="20" customFormat="1" x14ac:dyDescent="0.2">
      <c r="A11" s="14">
        <v>1</v>
      </c>
      <c r="B11" s="15">
        <v>2</v>
      </c>
      <c r="C11" s="15">
        <v>3</v>
      </c>
      <c r="D11" s="16"/>
      <c r="E11" s="15">
        <v>3</v>
      </c>
      <c r="F11" s="17">
        <v>4</v>
      </c>
      <c r="G11" s="18">
        <v>3</v>
      </c>
      <c r="H11" s="19">
        <v>4</v>
      </c>
      <c r="L11" s="21"/>
    </row>
    <row r="12" spans="1:12" s="20" customFormat="1" ht="49.5" customHeight="1" x14ac:dyDescent="0.2">
      <c r="A12" s="144" t="s">
        <v>14</v>
      </c>
      <c r="B12" s="145"/>
      <c r="C12" s="145"/>
      <c r="D12" s="145"/>
      <c r="E12" s="145"/>
      <c r="F12" s="145"/>
      <c r="G12" s="146"/>
      <c r="H12" s="147"/>
      <c r="L12" s="21"/>
    </row>
    <row r="13" spans="1:12" s="12" customFormat="1" ht="15" x14ac:dyDescent="0.2">
      <c r="A13" s="22" t="s">
        <v>15</v>
      </c>
      <c r="B13" s="23" t="s">
        <v>16</v>
      </c>
      <c r="C13" s="24">
        <f>F13*12</f>
        <v>0</v>
      </c>
      <c r="D13" s="25">
        <f>G13*I13</f>
        <v>129490.18</v>
      </c>
      <c r="E13" s="26">
        <f>H13*12</f>
        <v>33.36</v>
      </c>
      <c r="F13" s="27"/>
      <c r="G13" s="26">
        <f>H13*12</f>
        <v>33.36</v>
      </c>
      <c r="H13" s="26">
        <v>2.78</v>
      </c>
      <c r="I13" s="12">
        <v>3881.6</v>
      </c>
      <c r="J13" s="12">
        <v>3881.6</v>
      </c>
      <c r="K13" s="12">
        <v>1.07</v>
      </c>
      <c r="L13" s="13">
        <v>2.2400000000000002</v>
      </c>
    </row>
    <row r="14" spans="1:12" s="12" customFormat="1" ht="29.25" customHeight="1" x14ac:dyDescent="0.2">
      <c r="A14" s="28" t="s">
        <v>17</v>
      </c>
      <c r="B14" s="29" t="s">
        <v>18</v>
      </c>
      <c r="C14" s="30"/>
      <c r="D14" s="31"/>
      <c r="E14" s="32"/>
      <c r="F14" s="33"/>
      <c r="G14" s="32"/>
      <c r="H14" s="32"/>
      <c r="L14" s="13"/>
    </row>
    <row r="15" spans="1:12" s="12" customFormat="1" ht="15" x14ac:dyDescent="0.2">
      <c r="A15" s="28" t="s">
        <v>19</v>
      </c>
      <c r="B15" s="29" t="s">
        <v>18</v>
      </c>
      <c r="C15" s="30"/>
      <c r="D15" s="31"/>
      <c r="E15" s="32"/>
      <c r="F15" s="33"/>
      <c r="G15" s="32"/>
      <c r="H15" s="32"/>
      <c r="L15" s="13"/>
    </row>
    <row r="16" spans="1:12" s="12" customFormat="1" ht="15" x14ac:dyDescent="0.2">
      <c r="A16" s="28" t="s">
        <v>20</v>
      </c>
      <c r="B16" s="29" t="s">
        <v>21</v>
      </c>
      <c r="C16" s="30"/>
      <c r="D16" s="31"/>
      <c r="E16" s="32"/>
      <c r="F16" s="33"/>
      <c r="G16" s="32"/>
      <c r="H16" s="32"/>
      <c r="L16" s="13"/>
    </row>
    <row r="17" spans="1:12" s="12" customFormat="1" ht="15" x14ac:dyDescent="0.2">
      <c r="A17" s="28" t="s">
        <v>22</v>
      </c>
      <c r="B17" s="29" t="s">
        <v>18</v>
      </c>
      <c r="C17" s="30"/>
      <c r="D17" s="31"/>
      <c r="E17" s="32"/>
      <c r="F17" s="33"/>
      <c r="G17" s="32"/>
      <c r="H17" s="32"/>
      <c r="L17" s="13"/>
    </row>
    <row r="18" spans="1:12" s="12" customFormat="1" ht="15" x14ac:dyDescent="0.2">
      <c r="A18" s="128" t="s">
        <v>135</v>
      </c>
      <c r="B18" s="129"/>
      <c r="C18" s="32"/>
      <c r="D18" s="31"/>
      <c r="E18" s="32"/>
      <c r="F18" s="33"/>
      <c r="G18" s="32"/>
      <c r="H18" s="27">
        <v>2.56</v>
      </c>
      <c r="L18" s="13"/>
    </row>
    <row r="19" spans="1:12" s="12" customFormat="1" ht="15" x14ac:dyDescent="0.2">
      <c r="A19" s="130" t="s">
        <v>113</v>
      </c>
      <c r="B19" s="131" t="s">
        <v>18</v>
      </c>
      <c r="C19" s="132"/>
      <c r="D19" s="31"/>
      <c r="E19" s="32"/>
      <c r="F19" s="33"/>
      <c r="G19" s="32"/>
      <c r="H19" s="33"/>
      <c r="L19" s="13"/>
    </row>
    <row r="20" spans="1:12" s="12" customFormat="1" ht="15" x14ac:dyDescent="0.2">
      <c r="A20" s="130" t="s">
        <v>114</v>
      </c>
      <c r="B20" s="131" t="s">
        <v>18</v>
      </c>
      <c r="C20" s="132"/>
      <c r="D20" s="31"/>
      <c r="E20" s="32"/>
      <c r="F20" s="33"/>
      <c r="G20" s="32"/>
      <c r="H20" s="33"/>
      <c r="L20" s="13"/>
    </row>
    <row r="21" spans="1:12" s="12" customFormat="1" ht="15" x14ac:dyDescent="0.2">
      <c r="A21" s="128" t="s">
        <v>135</v>
      </c>
      <c r="B21" s="129"/>
      <c r="C21" s="32"/>
      <c r="D21" s="31"/>
      <c r="E21" s="32"/>
      <c r="F21" s="33"/>
      <c r="G21" s="32"/>
      <c r="H21" s="27">
        <v>0.22</v>
      </c>
      <c r="L21" s="13"/>
    </row>
    <row r="22" spans="1:12" s="12" customFormat="1" ht="30" x14ac:dyDescent="0.2">
      <c r="A22" s="22" t="s">
        <v>23</v>
      </c>
      <c r="B22" s="34" t="s">
        <v>24</v>
      </c>
      <c r="C22" s="24">
        <f>F22*12</f>
        <v>0</v>
      </c>
      <c r="D22" s="25">
        <f>G22*I22</f>
        <v>190043.14</v>
      </c>
      <c r="E22" s="26">
        <f>H22*12</f>
        <v>48.96</v>
      </c>
      <c r="F22" s="27"/>
      <c r="G22" s="26">
        <f>H22*12</f>
        <v>48.96</v>
      </c>
      <c r="H22" s="26">
        <v>4.08</v>
      </c>
      <c r="I22" s="12">
        <v>3881.6</v>
      </c>
      <c r="J22" s="12">
        <v>3881.6</v>
      </c>
      <c r="K22" s="12">
        <v>1.07</v>
      </c>
      <c r="L22" s="13">
        <v>3.57</v>
      </c>
    </row>
    <row r="23" spans="1:12" s="38" customFormat="1" ht="15" x14ac:dyDescent="0.2">
      <c r="A23" s="35" t="s">
        <v>25</v>
      </c>
      <c r="B23" s="36" t="s">
        <v>24</v>
      </c>
      <c r="C23" s="37"/>
      <c r="D23" s="25"/>
      <c r="E23" s="26"/>
      <c r="F23" s="27"/>
      <c r="G23" s="26"/>
      <c r="H23" s="26"/>
      <c r="L23" s="39"/>
    </row>
    <row r="24" spans="1:12" s="38" customFormat="1" ht="15" x14ac:dyDescent="0.2">
      <c r="A24" s="35" t="s">
        <v>26</v>
      </c>
      <c r="B24" s="36" t="s">
        <v>24</v>
      </c>
      <c r="C24" s="37"/>
      <c r="D24" s="25"/>
      <c r="E24" s="26"/>
      <c r="F24" s="27"/>
      <c r="G24" s="26"/>
      <c r="H24" s="26"/>
      <c r="L24" s="39"/>
    </row>
    <row r="25" spans="1:12" s="38" customFormat="1" ht="15" x14ac:dyDescent="0.2">
      <c r="A25" s="40" t="s">
        <v>27</v>
      </c>
      <c r="B25" s="41" t="s">
        <v>28</v>
      </c>
      <c r="C25" s="37"/>
      <c r="D25" s="25"/>
      <c r="E25" s="26"/>
      <c r="F25" s="27"/>
      <c r="G25" s="26"/>
      <c r="H25" s="26"/>
      <c r="L25" s="39"/>
    </row>
    <row r="26" spans="1:12" s="38" customFormat="1" ht="15" x14ac:dyDescent="0.2">
      <c r="A26" s="35" t="s">
        <v>29</v>
      </c>
      <c r="B26" s="36" t="s">
        <v>24</v>
      </c>
      <c r="C26" s="37"/>
      <c r="D26" s="25"/>
      <c r="E26" s="26"/>
      <c r="F26" s="27"/>
      <c r="G26" s="26"/>
      <c r="H26" s="26"/>
      <c r="L26" s="39"/>
    </row>
    <row r="27" spans="1:12" s="38" customFormat="1" ht="25.5" x14ac:dyDescent="0.2">
      <c r="A27" s="35" t="s">
        <v>30</v>
      </c>
      <c r="B27" s="36" t="s">
        <v>31</v>
      </c>
      <c r="C27" s="37"/>
      <c r="D27" s="25"/>
      <c r="E27" s="26"/>
      <c r="F27" s="27"/>
      <c r="G27" s="26"/>
      <c r="H27" s="26"/>
      <c r="L27" s="39"/>
    </row>
    <row r="28" spans="1:12" s="38" customFormat="1" ht="15" x14ac:dyDescent="0.2">
      <c r="A28" s="35" t="s">
        <v>32</v>
      </c>
      <c r="B28" s="36" t="s">
        <v>24</v>
      </c>
      <c r="C28" s="37"/>
      <c r="D28" s="25"/>
      <c r="E28" s="26"/>
      <c r="F28" s="27"/>
      <c r="G28" s="26"/>
      <c r="H28" s="26"/>
      <c r="L28" s="39"/>
    </row>
    <row r="29" spans="1:12" s="12" customFormat="1" ht="15" x14ac:dyDescent="0.2">
      <c r="A29" s="42" t="s">
        <v>33</v>
      </c>
      <c r="B29" s="43" t="s">
        <v>24</v>
      </c>
      <c r="C29" s="24"/>
      <c r="D29" s="25"/>
      <c r="E29" s="26"/>
      <c r="F29" s="27"/>
      <c r="G29" s="26"/>
      <c r="H29" s="26"/>
      <c r="L29" s="13"/>
    </row>
    <row r="30" spans="1:12" s="38" customFormat="1" ht="26.25" thickBot="1" x14ac:dyDescent="0.25">
      <c r="A30" s="44" t="s">
        <v>34</v>
      </c>
      <c r="B30" s="45" t="s">
        <v>35</v>
      </c>
      <c r="C30" s="37"/>
      <c r="D30" s="25"/>
      <c r="E30" s="26"/>
      <c r="F30" s="27"/>
      <c r="G30" s="26"/>
      <c r="H30" s="26"/>
      <c r="L30" s="39"/>
    </row>
    <row r="31" spans="1:12" s="48" customFormat="1" ht="15" x14ac:dyDescent="0.2">
      <c r="A31" s="46" t="s">
        <v>36</v>
      </c>
      <c r="B31" s="23" t="s">
        <v>37</v>
      </c>
      <c r="C31" s="24">
        <f>F31*12</f>
        <v>0</v>
      </c>
      <c r="D31" s="25">
        <f>G31*I31</f>
        <v>31673.86</v>
      </c>
      <c r="E31" s="26">
        <f>H31*12</f>
        <v>8.16</v>
      </c>
      <c r="F31" s="47"/>
      <c r="G31" s="26">
        <f>H31*12</f>
        <v>8.16</v>
      </c>
      <c r="H31" s="26">
        <v>0.68</v>
      </c>
      <c r="I31" s="12">
        <v>3881.6</v>
      </c>
      <c r="J31" s="12">
        <v>3881.6</v>
      </c>
      <c r="K31" s="12">
        <v>1.07</v>
      </c>
      <c r="L31" s="13">
        <v>0.6</v>
      </c>
    </row>
    <row r="32" spans="1:12" s="12" customFormat="1" ht="15" x14ac:dyDescent="0.2">
      <c r="A32" s="46" t="s">
        <v>38</v>
      </c>
      <c r="B32" s="23" t="s">
        <v>39</v>
      </c>
      <c r="C32" s="24">
        <f>F32*12</f>
        <v>0</v>
      </c>
      <c r="D32" s="25">
        <f>G32*I32</f>
        <v>103405.82</v>
      </c>
      <c r="E32" s="26">
        <f>H32*12</f>
        <v>26.64</v>
      </c>
      <c r="F32" s="47"/>
      <c r="G32" s="26">
        <f>H32*12</f>
        <v>26.64</v>
      </c>
      <c r="H32" s="26">
        <v>2.2200000000000002</v>
      </c>
      <c r="I32" s="12">
        <v>3881.6</v>
      </c>
      <c r="J32" s="12">
        <v>3881.6</v>
      </c>
      <c r="K32" s="12">
        <v>1.07</v>
      </c>
      <c r="L32" s="13">
        <v>1.94</v>
      </c>
    </row>
    <row r="33" spans="1:12" s="20" customFormat="1" ht="30" x14ac:dyDescent="0.2">
      <c r="A33" s="46" t="s">
        <v>40</v>
      </c>
      <c r="B33" s="23" t="s">
        <v>16</v>
      </c>
      <c r="C33" s="49"/>
      <c r="D33" s="25">
        <v>1848.15</v>
      </c>
      <c r="E33" s="50">
        <f>H33*12</f>
        <v>0.48</v>
      </c>
      <c r="F33" s="47"/>
      <c r="G33" s="26">
        <f t="shared" ref="G33:G38" si="0">D33/I33</f>
        <v>0.48</v>
      </c>
      <c r="H33" s="26">
        <f t="shared" ref="H33:H38" si="1">G33/12</f>
        <v>0.04</v>
      </c>
      <c r="I33" s="12">
        <v>3881.6</v>
      </c>
      <c r="J33" s="12">
        <v>3881.6</v>
      </c>
      <c r="K33" s="12">
        <v>1.07</v>
      </c>
      <c r="L33" s="13">
        <v>0.03</v>
      </c>
    </row>
    <row r="34" spans="1:12" s="20" customFormat="1" ht="30" x14ac:dyDescent="0.2">
      <c r="A34" s="46" t="s">
        <v>41</v>
      </c>
      <c r="B34" s="23" t="s">
        <v>16</v>
      </c>
      <c r="C34" s="49"/>
      <c r="D34" s="25">
        <v>1848.15</v>
      </c>
      <c r="E34" s="50"/>
      <c r="F34" s="47"/>
      <c r="G34" s="26">
        <f>D34/I34</f>
        <v>0.48</v>
      </c>
      <c r="H34" s="26">
        <f>G34/12</f>
        <v>0.04</v>
      </c>
      <c r="I34" s="12">
        <v>3881.6</v>
      </c>
      <c r="J34" s="12">
        <v>3881.6</v>
      </c>
      <c r="K34" s="12">
        <v>1.07</v>
      </c>
      <c r="L34" s="13">
        <v>0.03</v>
      </c>
    </row>
    <row r="35" spans="1:12" s="20" customFormat="1" ht="15" x14ac:dyDescent="0.2">
      <c r="A35" s="46" t="s">
        <v>42</v>
      </c>
      <c r="B35" s="23" t="s">
        <v>16</v>
      </c>
      <c r="C35" s="49"/>
      <c r="D35" s="25">
        <v>11670.68</v>
      </c>
      <c r="E35" s="50"/>
      <c r="F35" s="47"/>
      <c r="G35" s="26">
        <f>D35/I35</f>
        <v>3.01</v>
      </c>
      <c r="H35" s="26">
        <f>G35/12</f>
        <v>0.25</v>
      </c>
      <c r="I35" s="12">
        <v>3881.6</v>
      </c>
      <c r="J35" s="12">
        <v>3881.6</v>
      </c>
      <c r="K35" s="12">
        <v>1.07</v>
      </c>
      <c r="L35" s="13">
        <v>0.22</v>
      </c>
    </row>
    <row r="36" spans="1:12" s="20" customFormat="1" ht="30" hidden="1" x14ac:dyDescent="0.2">
      <c r="A36" s="46" t="s">
        <v>43</v>
      </c>
      <c r="B36" s="23" t="s">
        <v>31</v>
      </c>
      <c r="C36" s="49"/>
      <c r="D36" s="25">
        <f ca="1">G36*I36</f>
        <v>0</v>
      </c>
      <c r="E36" s="50"/>
      <c r="F36" s="47"/>
      <c r="G36" s="26">
        <f t="shared" ca="1" si="0"/>
        <v>2.82</v>
      </c>
      <c r="H36" s="26">
        <f t="shared" ca="1" si="1"/>
        <v>0.24</v>
      </c>
      <c r="I36" s="12">
        <v>3881.6</v>
      </c>
      <c r="J36" s="12">
        <v>3881.6</v>
      </c>
      <c r="K36" s="12">
        <v>1.07</v>
      </c>
      <c r="L36" s="13">
        <v>0</v>
      </c>
    </row>
    <row r="37" spans="1:12" s="20" customFormat="1" ht="30" hidden="1" x14ac:dyDescent="0.2">
      <c r="A37" s="46" t="s">
        <v>44</v>
      </c>
      <c r="B37" s="23" t="s">
        <v>31</v>
      </c>
      <c r="C37" s="49"/>
      <c r="D37" s="25">
        <f ca="1">G37*I37</f>
        <v>0</v>
      </c>
      <c r="E37" s="50"/>
      <c r="F37" s="47"/>
      <c r="G37" s="26">
        <f t="shared" ca="1" si="0"/>
        <v>2.82</v>
      </c>
      <c r="H37" s="26">
        <f t="shared" ca="1" si="1"/>
        <v>0.24</v>
      </c>
      <c r="I37" s="12">
        <v>3881.6</v>
      </c>
      <c r="J37" s="12">
        <v>3881.6</v>
      </c>
      <c r="K37" s="12">
        <v>1.07</v>
      </c>
      <c r="L37" s="13">
        <v>0</v>
      </c>
    </row>
    <row r="38" spans="1:12" s="20" customFormat="1" ht="15" hidden="1" x14ac:dyDescent="0.2">
      <c r="A38" s="46"/>
      <c r="B38" s="23"/>
      <c r="C38" s="49"/>
      <c r="D38" s="25"/>
      <c r="E38" s="50"/>
      <c r="F38" s="47"/>
      <c r="G38" s="26">
        <f t="shared" si="0"/>
        <v>0</v>
      </c>
      <c r="H38" s="26">
        <f t="shared" si="1"/>
        <v>0</v>
      </c>
      <c r="I38" s="12">
        <v>3881.6</v>
      </c>
      <c r="J38" s="12"/>
      <c r="K38" s="12"/>
      <c r="L38" s="13"/>
    </row>
    <row r="39" spans="1:12" s="20" customFormat="1" ht="30" x14ac:dyDescent="0.2">
      <c r="A39" s="46" t="s">
        <v>43</v>
      </c>
      <c r="B39" s="23" t="s">
        <v>31</v>
      </c>
      <c r="C39" s="49"/>
      <c r="D39" s="25">
        <v>3305.23</v>
      </c>
      <c r="E39" s="50"/>
      <c r="F39" s="47"/>
      <c r="G39" s="26">
        <f>D39/I39</f>
        <v>0.85</v>
      </c>
      <c r="H39" s="26">
        <f>G39/12</f>
        <v>7.0000000000000007E-2</v>
      </c>
      <c r="I39" s="12">
        <v>3881.6</v>
      </c>
      <c r="J39" s="12"/>
      <c r="K39" s="12"/>
      <c r="L39" s="13"/>
    </row>
    <row r="40" spans="1:12" s="20" customFormat="1" ht="30" x14ac:dyDescent="0.2">
      <c r="A40" s="46" t="s">
        <v>45</v>
      </c>
      <c r="B40" s="23"/>
      <c r="C40" s="49">
        <f>F40*12</f>
        <v>0</v>
      </c>
      <c r="D40" s="25">
        <f>G40*I40</f>
        <v>8850.0499999999993</v>
      </c>
      <c r="E40" s="50">
        <f>H40*12</f>
        <v>2.2799999999999998</v>
      </c>
      <c r="F40" s="47"/>
      <c r="G40" s="26">
        <f>H40*12</f>
        <v>2.2799999999999998</v>
      </c>
      <c r="H40" s="26">
        <v>0.19</v>
      </c>
      <c r="I40" s="12">
        <v>3881.6</v>
      </c>
      <c r="J40" s="12">
        <v>3881.6</v>
      </c>
      <c r="K40" s="12">
        <v>1.07</v>
      </c>
      <c r="L40" s="13">
        <v>0.03</v>
      </c>
    </row>
    <row r="41" spans="1:12" s="12" customFormat="1" ht="15" x14ac:dyDescent="0.2">
      <c r="A41" s="46" t="s">
        <v>46</v>
      </c>
      <c r="B41" s="23" t="s">
        <v>47</v>
      </c>
      <c r="C41" s="49">
        <f>F41*12</f>
        <v>0</v>
      </c>
      <c r="D41" s="25">
        <f>G41*I41</f>
        <v>1863.17</v>
      </c>
      <c r="E41" s="50">
        <f>H41*12</f>
        <v>0.48</v>
      </c>
      <c r="F41" s="47"/>
      <c r="G41" s="26">
        <f>H41*12</f>
        <v>0.48</v>
      </c>
      <c r="H41" s="26">
        <v>0.04</v>
      </c>
      <c r="I41" s="12">
        <v>3881.6</v>
      </c>
      <c r="J41" s="12">
        <v>3881.6</v>
      </c>
      <c r="K41" s="12">
        <v>1.07</v>
      </c>
      <c r="L41" s="13">
        <v>0.03</v>
      </c>
    </row>
    <row r="42" spans="1:12" s="12" customFormat="1" ht="15" x14ac:dyDescent="0.2">
      <c r="A42" s="46" t="s">
        <v>48</v>
      </c>
      <c r="B42" s="51" t="s">
        <v>49</v>
      </c>
      <c r="C42" s="52">
        <f>F42*12</f>
        <v>0</v>
      </c>
      <c r="D42" s="25">
        <f t="shared" ref="D42:D43" si="2">G42*I42</f>
        <v>1397.38</v>
      </c>
      <c r="E42" s="50">
        <f t="shared" ref="E42:E43" si="3">H42*12</f>
        <v>0.36</v>
      </c>
      <c r="F42" s="47"/>
      <c r="G42" s="26">
        <f t="shared" ref="G42:G43" si="4">H42*12</f>
        <v>0.36</v>
      </c>
      <c r="H42" s="26">
        <v>0.03</v>
      </c>
      <c r="I42" s="12">
        <v>3881.6</v>
      </c>
      <c r="J42" s="12">
        <v>3881.6</v>
      </c>
      <c r="K42" s="12">
        <v>1.07</v>
      </c>
      <c r="L42" s="13">
        <v>0.02</v>
      </c>
    </row>
    <row r="43" spans="1:12" s="48" customFormat="1" ht="30" x14ac:dyDescent="0.2">
      <c r="A43" s="46" t="s">
        <v>50</v>
      </c>
      <c r="B43" s="23" t="s">
        <v>51</v>
      </c>
      <c r="C43" s="49">
        <f>F43*12</f>
        <v>0</v>
      </c>
      <c r="D43" s="25">
        <f t="shared" si="2"/>
        <v>1863.17</v>
      </c>
      <c r="E43" s="50">
        <f t="shared" si="3"/>
        <v>0.48</v>
      </c>
      <c r="F43" s="47"/>
      <c r="G43" s="26">
        <f t="shared" si="4"/>
        <v>0.48</v>
      </c>
      <c r="H43" s="26">
        <v>0.04</v>
      </c>
      <c r="I43" s="12">
        <v>3881.6</v>
      </c>
      <c r="J43" s="12">
        <v>3881.6</v>
      </c>
      <c r="K43" s="12">
        <v>1.07</v>
      </c>
      <c r="L43" s="13">
        <v>0.03</v>
      </c>
    </row>
    <row r="44" spans="1:12" s="48" customFormat="1" ht="20.25" customHeight="1" x14ac:dyDescent="0.2">
      <c r="A44" s="46" t="s">
        <v>52</v>
      </c>
      <c r="B44" s="23"/>
      <c r="C44" s="24"/>
      <c r="D44" s="26">
        <f>D46+D47+D48+D49+D50+D51+D52+D53+D54+D55+D56+D59</f>
        <v>14840.43</v>
      </c>
      <c r="E44" s="26"/>
      <c r="F44" s="47"/>
      <c r="G44" s="26">
        <f>D44/I44</f>
        <v>3.82</v>
      </c>
      <c r="H44" s="26">
        <f>G44/12</f>
        <v>0.32</v>
      </c>
      <c r="I44" s="12">
        <v>3881.6</v>
      </c>
      <c r="J44" s="12">
        <v>3881.6</v>
      </c>
      <c r="K44" s="12">
        <v>1.07</v>
      </c>
      <c r="L44" s="13">
        <v>0.48</v>
      </c>
    </row>
    <row r="45" spans="1:12" s="20" customFormat="1" ht="15" hidden="1" x14ac:dyDescent="0.2">
      <c r="A45" s="53" t="s">
        <v>53</v>
      </c>
      <c r="B45" s="54" t="s">
        <v>54</v>
      </c>
      <c r="C45" s="55"/>
      <c r="D45" s="56">
        <f>G45*I45</f>
        <v>0</v>
      </c>
      <c r="E45" s="57"/>
      <c r="F45" s="58"/>
      <c r="G45" s="57">
        <f>H45*12</f>
        <v>0</v>
      </c>
      <c r="H45" s="57">
        <v>0</v>
      </c>
      <c r="I45" s="12">
        <v>3881.6</v>
      </c>
      <c r="J45" s="12">
        <v>3881.6</v>
      </c>
      <c r="K45" s="12">
        <v>1.07</v>
      </c>
      <c r="L45" s="13">
        <v>0</v>
      </c>
    </row>
    <row r="46" spans="1:12" s="20" customFormat="1" ht="15" x14ac:dyDescent="0.2">
      <c r="A46" s="53" t="s">
        <v>55</v>
      </c>
      <c r="B46" s="54" t="s">
        <v>54</v>
      </c>
      <c r="C46" s="55"/>
      <c r="D46" s="56">
        <v>196.5</v>
      </c>
      <c r="E46" s="57"/>
      <c r="F46" s="58"/>
      <c r="G46" s="57"/>
      <c r="H46" s="57"/>
      <c r="I46" s="12">
        <v>3881.6</v>
      </c>
      <c r="J46" s="12">
        <v>3881.6</v>
      </c>
      <c r="K46" s="12">
        <v>1.07</v>
      </c>
      <c r="L46" s="13">
        <v>0.01</v>
      </c>
    </row>
    <row r="47" spans="1:12" s="20" customFormat="1" ht="15" x14ac:dyDescent="0.2">
      <c r="A47" s="53" t="s">
        <v>56</v>
      </c>
      <c r="B47" s="54" t="s">
        <v>57</v>
      </c>
      <c r="C47" s="55">
        <f>F47*12</f>
        <v>0</v>
      </c>
      <c r="D47" s="56">
        <v>415.82</v>
      </c>
      <c r="E47" s="57">
        <f>H47*12</f>
        <v>0</v>
      </c>
      <c r="F47" s="58"/>
      <c r="G47" s="57"/>
      <c r="H47" s="57"/>
      <c r="I47" s="12">
        <v>3881.6</v>
      </c>
      <c r="J47" s="12">
        <v>3881.6</v>
      </c>
      <c r="K47" s="12">
        <v>1.07</v>
      </c>
      <c r="L47" s="13">
        <v>0.01</v>
      </c>
    </row>
    <row r="48" spans="1:12" s="20" customFormat="1" ht="15" x14ac:dyDescent="0.2">
      <c r="A48" s="53" t="s">
        <v>115</v>
      </c>
      <c r="B48" s="62" t="s">
        <v>54</v>
      </c>
      <c r="C48" s="55"/>
      <c r="D48" s="56">
        <v>740.94</v>
      </c>
      <c r="E48" s="57"/>
      <c r="F48" s="58"/>
      <c r="G48" s="57"/>
      <c r="H48" s="57"/>
      <c r="I48" s="12"/>
      <c r="J48" s="12"/>
      <c r="K48" s="12"/>
      <c r="L48" s="13"/>
    </row>
    <row r="49" spans="1:12" s="20" customFormat="1" ht="15" x14ac:dyDescent="0.2">
      <c r="A49" s="53" t="s">
        <v>116</v>
      </c>
      <c r="B49" s="54" t="s">
        <v>54</v>
      </c>
      <c r="C49" s="55">
        <f>F49*12</f>
        <v>0</v>
      </c>
      <c r="D49" s="56">
        <v>761.57</v>
      </c>
      <c r="E49" s="57">
        <f>H49*12</f>
        <v>0</v>
      </c>
      <c r="F49" s="58"/>
      <c r="G49" s="57"/>
      <c r="H49" s="57"/>
      <c r="I49" s="12">
        <v>3881.6</v>
      </c>
      <c r="J49" s="12">
        <v>3881.6</v>
      </c>
      <c r="K49" s="12">
        <v>1.07</v>
      </c>
      <c r="L49" s="13">
        <v>0.17</v>
      </c>
    </row>
    <row r="50" spans="1:12" s="20" customFormat="1" ht="15" x14ac:dyDescent="0.2">
      <c r="A50" s="53" t="s">
        <v>58</v>
      </c>
      <c r="B50" s="54" t="s">
        <v>54</v>
      </c>
      <c r="C50" s="55">
        <f>F50*12</f>
        <v>0</v>
      </c>
      <c r="D50" s="56">
        <v>792.41</v>
      </c>
      <c r="E50" s="57">
        <f>H50*12</f>
        <v>0</v>
      </c>
      <c r="F50" s="58"/>
      <c r="G50" s="57"/>
      <c r="H50" s="57"/>
      <c r="I50" s="12">
        <v>3881.6</v>
      </c>
      <c r="J50" s="12">
        <v>3881.6</v>
      </c>
      <c r="K50" s="12">
        <v>1.07</v>
      </c>
      <c r="L50" s="13">
        <v>0.01</v>
      </c>
    </row>
    <row r="51" spans="1:12" s="20" customFormat="1" ht="15" x14ac:dyDescent="0.2">
      <c r="A51" s="53" t="s">
        <v>59</v>
      </c>
      <c r="B51" s="54" t="s">
        <v>54</v>
      </c>
      <c r="C51" s="55">
        <f>F51*12</f>
        <v>0</v>
      </c>
      <c r="D51" s="56">
        <v>3532.78</v>
      </c>
      <c r="E51" s="57">
        <f>H51*12</f>
        <v>0</v>
      </c>
      <c r="F51" s="58"/>
      <c r="G51" s="57"/>
      <c r="H51" s="57"/>
      <c r="I51" s="12">
        <v>3881.6</v>
      </c>
      <c r="J51" s="12">
        <v>3881.6</v>
      </c>
      <c r="K51" s="12">
        <v>1.07</v>
      </c>
      <c r="L51" s="13">
        <v>0.06</v>
      </c>
    </row>
    <row r="52" spans="1:12" s="20" customFormat="1" ht="15" x14ac:dyDescent="0.2">
      <c r="A52" s="53" t="s">
        <v>60</v>
      </c>
      <c r="B52" s="54" t="s">
        <v>54</v>
      </c>
      <c r="C52" s="55">
        <f>F52*12</f>
        <v>0</v>
      </c>
      <c r="D52" s="56">
        <v>831.63</v>
      </c>
      <c r="E52" s="57">
        <f>H52*12</f>
        <v>0</v>
      </c>
      <c r="F52" s="58"/>
      <c r="G52" s="57"/>
      <c r="H52" s="57"/>
      <c r="I52" s="12">
        <v>3881.6</v>
      </c>
      <c r="J52" s="12">
        <v>3881.6</v>
      </c>
      <c r="K52" s="12">
        <v>1.07</v>
      </c>
      <c r="L52" s="13">
        <v>0.01</v>
      </c>
    </row>
    <row r="53" spans="1:12" s="20" customFormat="1" ht="15" x14ac:dyDescent="0.2">
      <c r="A53" s="53" t="s">
        <v>61</v>
      </c>
      <c r="B53" s="54" t="s">
        <v>54</v>
      </c>
      <c r="C53" s="55"/>
      <c r="D53" s="56">
        <v>396.19</v>
      </c>
      <c r="E53" s="57"/>
      <c r="F53" s="58"/>
      <c r="G53" s="57"/>
      <c r="H53" s="57"/>
      <c r="I53" s="12">
        <v>3881.6</v>
      </c>
      <c r="J53" s="12">
        <v>3881.6</v>
      </c>
      <c r="K53" s="12">
        <v>1.07</v>
      </c>
      <c r="L53" s="13">
        <v>0.01</v>
      </c>
    </row>
    <row r="54" spans="1:12" s="20" customFormat="1" ht="15" x14ac:dyDescent="0.2">
      <c r="A54" s="53" t="s">
        <v>62</v>
      </c>
      <c r="B54" s="54" t="s">
        <v>57</v>
      </c>
      <c r="C54" s="55"/>
      <c r="D54" s="56">
        <v>1584.82</v>
      </c>
      <c r="E54" s="57"/>
      <c r="F54" s="58"/>
      <c r="G54" s="57"/>
      <c r="H54" s="57"/>
      <c r="I54" s="12">
        <v>3881.6</v>
      </c>
      <c r="J54" s="12">
        <v>3881.6</v>
      </c>
      <c r="K54" s="12">
        <v>1.07</v>
      </c>
      <c r="L54" s="13">
        <v>0.03</v>
      </c>
    </row>
    <row r="55" spans="1:12" s="20" customFormat="1" ht="25.5" x14ac:dyDescent="0.2">
      <c r="A55" s="53" t="s">
        <v>63</v>
      </c>
      <c r="B55" s="54" t="s">
        <v>54</v>
      </c>
      <c r="C55" s="55">
        <f>F55*12</f>
        <v>0</v>
      </c>
      <c r="D55" s="56">
        <v>2797.72</v>
      </c>
      <c r="E55" s="57">
        <f>H55*12</f>
        <v>0</v>
      </c>
      <c r="F55" s="58"/>
      <c r="G55" s="57"/>
      <c r="H55" s="57"/>
      <c r="I55" s="12">
        <v>3881.6</v>
      </c>
      <c r="J55" s="12">
        <v>3881.6</v>
      </c>
      <c r="K55" s="12">
        <v>1.07</v>
      </c>
      <c r="L55" s="13">
        <v>0.05</v>
      </c>
    </row>
    <row r="56" spans="1:12" s="20" customFormat="1" ht="15" x14ac:dyDescent="0.2">
      <c r="A56" s="53" t="s">
        <v>64</v>
      </c>
      <c r="B56" s="54" t="s">
        <v>54</v>
      </c>
      <c r="C56" s="55"/>
      <c r="D56" s="56">
        <v>2790.05</v>
      </c>
      <c r="E56" s="57"/>
      <c r="F56" s="58"/>
      <c r="G56" s="57"/>
      <c r="H56" s="57"/>
      <c r="I56" s="12">
        <v>3881.6</v>
      </c>
      <c r="J56" s="12">
        <v>3881.6</v>
      </c>
      <c r="K56" s="12">
        <v>1.07</v>
      </c>
      <c r="L56" s="13">
        <v>0.01</v>
      </c>
    </row>
    <row r="57" spans="1:12" s="20" customFormat="1" ht="15" hidden="1" x14ac:dyDescent="0.2">
      <c r="A57" s="53" t="s">
        <v>65</v>
      </c>
      <c r="B57" s="54" t="s">
        <v>54</v>
      </c>
      <c r="C57" s="59"/>
      <c r="D57" s="56">
        <f>G57*I57</f>
        <v>0</v>
      </c>
      <c r="E57" s="60"/>
      <c r="F57" s="58"/>
      <c r="G57" s="57"/>
      <c r="H57" s="57"/>
      <c r="I57" s="12">
        <v>3881.6</v>
      </c>
      <c r="J57" s="12">
        <v>3881.6</v>
      </c>
      <c r="K57" s="12">
        <v>1.07</v>
      </c>
      <c r="L57" s="13">
        <v>0</v>
      </c>
    </row>
    <row r="58" spans="1:12" s="20" customFormat="1" ht="15" hidden="1" x14ac:dyDescent="0.2">
      <c r="A58" s="61"/>
      <c r="B58" s="54"/>
      <c r="C58" s="55"/>
      <c r="D58" s="56"/>
      <c r="E58" s="57"/>
      <c r="F58" s="58"/>
      <c r="G58" s="57"/>
      <c r="H58" s="57"/>
      <c r="I58" s="12"/>
      <c r="J58" s="12"/>
      <c r="K58" s="12"/>
      <c r="L58" s="13"/>
    </row>
    <row r="59" spans="1:12" s="20" customFormat="1" ht="25.5" x14ac:dyDescent="0.2">
      <c r="A59" s="61"/>
      <c r="B59" s="62" t="s">
        <v>31</v>
      </c>
      <c r="C59" s="55"/>
      <c r="D59" s="56"/>
      <c r="E59" s="57"/>
      <c r="F59" s="58"/>
      <c r="G59" s="57"/>
      <c r="H59" s="57"/>
      <c r="I59" s="12">
        <v>3881.6</v>
      </c>
      <c r="J59" s="12">
        <v>3881.6</v>
      </c>
      <c r="K59" s="12">
        <v>1.07</v>
      </c>
      <c r="L59" s="13">
        <v>0.03</v>
      </c>
    </row>
    <row r="60" spans="1:12" s="48" customFormat="1" ht="30" x14ac:dyDescent="0.2">
      <c r="A60" s="46" t="s">
        <v>66</v>
      </c>
      <c r="B60" s="23"/>
      <c r="C60" s="24"/>
      <c r="D60" s="26">
        <f>D61+D62+D63+D64+D65+D66+D67+D68</f>
        <v>51268.31</v>
      </c>
      <c r="E60" s="26"/>
      <c r="F60" s="47"/>
      <c r="G60" s="26">
        <f>D60/I60</f>
        <v>13.21</v>
      </c>
      <c r="H60" s="26">
        <f>G60/12</f>
        <v>1.1000000000000001</v>
      </c>
      <c r="I60" s="12">
        <v>3881.6</v>
      </c>
      <c r="J60" s="12">
        <v>3881.6</v>
      </c>
      <c r="K60" s="12">
        <v>1.07</v>
      </c>
      <c r="L60" s="13">
        <v>0.48</v>
      </c>
    </row>
    <row r="61" spans="1:12" s="20" customFormat="1" ht="15" x14ac:dyDescent="0.2">
      <c r="A61" s="53" t="s">
        <v>67</v>
      </c>
      <c r="B61" s="54" t="s">
        <v>68</v>
      </c>
      <c r="C61" s="55"/>
      <c r="D61" s="56">
        <v>2377.23</v>
      </c>
      <c r="E61" s="57"/>
      <c r="F61" s="58"/>
      <c r="G61" s="57"/>
      <c r="H61" s="57"/>
      <c r="I61" s="12">
        <v>3881.6</v>
      </c>
      <c r="J61" s="12">
        <v>3881.6</v>
      </c>
      <c r="K61" s="12">
        <v>1.07</v>
      </c>
      <c r="L61" s="13">
        <v>0.04</v>
      </c>
    </row>
    <row r="62" spans="1:12" s="20" customFormat="1" ht="25.5" x14ac:dyDescent="0.2">
      <c r="A62" s="53" t="s">
        <v>69</v>
      </c>
      <c r="B62" s="54" t="s">
        <v>70</v>
      </c>
      <c r="C62" s="55"/>
      <c r="D62" s="56">
        <v>1584.82</v>
      </c>
      <c r="E62" s="57"/>
      <c r="F62" s="58"/>
      <c r="G62" s="57"/>
      <c r="H62" s="57"/>
      <c r="I62" s="12">
        <v>3881.6</v>
      </c>
      <c r="J62" s="12">
        <v>3881.6</v>
      </c>
      <c r="K62" s="12">
        <v>1.07</v>
      </c>
      <c r="L62" s="13">
        <v>0.03</v>
      </c>
    </row>
    <row r="63" spans="1:12" s="20" customFormat="1" ht="15" x14ac:dyDescent="0.2">
      <c r="A63" s="53" t="s">
        <v>71</v>
      </c>
      <c r="B63" s="54" t="s">
        <v>72</v>
      </c>
      <c r="C63" s="55"/>
      <c r="D63" s="56">
        <v>1663.21</v>
      </c>
      <c r="E63" s="57"/>
      <c r="F63" s="58"/>
      <c r="G63" s="57"/>
      <c r="H63" s="57"/>
      <c r="I63" s="12">
        <v>3881.6</v>
      </c>
      <c r="J63" s="12">
        <v>3881.6</v>
      </c>
      <c r="K63" s="12">
        <v>1.07</v>
      </c>
      <c r="L63" s="13">
        <v>0.03</v>
      </c>
    </row>
    <row r="64" spans="1:12" s="20" customFormat="1" ht="25.5" x14ac:dyDescent="0.2">
      <c r="A64" s="53" t="s">
        <v>73</v>
      </c>
      <c r="B64" s="54" t="s">
        <v>74</v>
      </c>
      <c r="C64" s="55"/>
      <c r="D64" s="56">
        <v>1584.8</v>
      </c>
      <c r="E64" s="57"/>
      <c r="F64" s="58"/>
      <c r="G64" s="57"/>
      <c r="H64" s="57"/>
      <c r="I64" s="12">
        <v>3881.6</v>
      </c>
      <c r="J64" s="12">
        <v>3881.6</v>
      </c>
      <c r="K64" s="12">
        <v>1.07</v>
      </c>
      <c r="L64" s="13">
        <v>0.03</v>
      </c>
    </row>
    <row r="65" spans="1:12" s="20" customFormat="1" ht="25.5" x14ac:dyDescent="0.2">
      <c r="A65" s="61" t="s">
        <v>117</v>
      </c>
      <c r="B65" s="62" t="s">
        <v>31</v>
      </c>
      <c r="C65" s="55"/>
      <c r="D65" s="56">
        <v>27377.59</v>
      </c>
      <c r="E65" s="57"/>
      <c r="F65" s="58"/>
      <c r="G65" s="57"/>
      <c r="H65" s="57"/>
      <c r="I65" s="12">
        <v>3881.6</v>
      </c>
      <c r="J65" s="12">
        <v>3881.6</v>
      </c>
      <c r="K65" s="12">
        <v>1.07</v>
      </c>
      <c r="L65" s="13">
        <v>0</v>
      </c>
    </row>
    <row r="66" spans="1:12" s="20" customFormat="1" ht="15" x14ac:dyDescent="0.2">
      <c r="A66" s="53" t="s">
        <v>75</v>
      </c>
      <c r="B66" s="54" t="s">
        <v>54</v>
      </c>
      <c r="C66" s="55"/>
      <c r="D66" s="56"/>
      <c r="E66" s="57"/>
      <c r="F66" s="58"/>
      <c r="G66" s="57"/>
      <c r="H66" s="57"/>
      <c r="I66" s="12">
        <v>3881.6</v>
      </c>
      <c r="J66" s="12">
        <v>3881.6</v>
      </c>
      <c r="K66" s="12">
        <v>1.07</v>
      </c>
      <c r="L66" s="13">
        <v>0.02</v>
      </c>
    </row>
    <row r="67" spans="1:12" s="20" customFormat="1" ht="25.5" x14ac:dyDescent="0.2">
      <c r="A67" s="53" t="s">
        <v>76</v>
      </c>
      <c r="B67" s="54" t="s">
        <v>31</v>
      </c>
      <c r="C67" s="55"/>
      <c r="D67" s="56">
        <v>11044.32</v>
      </c>
      <c r="E67" s="57"/>
      <c r="F67" s="58"/>
      <c r="G67" s="57"/>
      <c r="H67" s="57"/>
      <c r="I67" s="12">
        <v>3881.6</v>
      </c>
      <c r="J67" s="12">
        <v>3881.6</v>
      </c>
      <c r="K67" s="12">
        <v>1.07</v>
      </c>
      <c r="L67" s="13">
        <v>0.2</v>
      </c>
    </row>
    <row r="68" spans="1:12" s="20" customFormat="1" ht="15" x14ac:dyDescent="0.2">
      <c r="A68" s="61" t="s">
        <v>77</v>
      </c>
      <c r="B68" s="54" t="s">
        <v>16</v>
      </c>
      <c r="C68" s="59"/>
      <c r="D68" s="56">
        <v>5636.34</v>
      </c>
      <c r="E68" s="60"/>
      <c r="F68" s="58"/>
      <c r="G68" s="57"/>
      <c r="H68" s="57"/>
      <c r="I68" s="12">
        <v>3881.6</v>
      </c>
      <c r="J68" s="12">
        <v>3881.6</v>
      </c>
      <c r="K68" s="12">
        <v>1.07</v>
      </c>
      <c r="L68" s="13">
        <v>0.11</v>
      </c>
    </row>
    <row r="69" spans="1:12" s="20" customFormat="1" ht="15" hidden="1" x14ac:dyDescent="0.2">
      <c r="A69" s="61" t="s">
        <v>78</v>
      </c>
      <c r="B69" s="54" t="s">
        <v>54</v>
      </c>
      <c r="C69" s="55"/>
      <c r="D69" s="56">
        <f>G69*I69</f>
        <v>0</v>
      </c>
      <c r="E69" s="57"/>
      <c r="F69" s="58"/>
      <c r="G69" s="57">
        <f>H69*12</f>
        <v>0</v>
      </c>
      <c r="H69" s="57">
        <v>0</v>
      </c>
      <c r="I69" s="12">
        <v>3881.6</v>
      </c>
      <c r="J69" s="12">
        <v>3881.6</v>
      </c>
      <c r="K69" s="12">
        <v>1.07</v>
      </c>
      <c r="L69" s="13">
        <v>0</v>
      </c>
    </row>
    <row r="70" spans="1:12" s="20" customFormat="1" ht="30" hidden="1" x14ac:dyDescent="0.2">
      <c r="A70" s="46" t="s">
        <v>79</v>
      </c>
      <c r="B70" s="54"/>
      <c r="C70" s="55"/>
      <c r="D70" s="26">
        <f>D71+D72</f>
        <v>0</v>
      </c>
      <c r="E70" s="57"/>
      <c r="F70" s="58"/>
      <c r="G70" s="26">
        <f>D70/I70</f>
        <v>0</v>
      </c>
      <c r="H70" s="26">
        <f>G70/12</f>
        <v>0</v>
      </c>
      <c r="I70" s="12">
        <v>3881.6</v>
      </c>
      <c r="J70" s="12">
        <v>3881.6</v>
      </c>
      <c r="K70" s="12">
        <v>1.07</v>
      </c>
      <c r="L70" s="13">
        <v>0.06</v>
      </c>
    </row>
    <row r="71" spans="1:12" s="20" customFormat="1" ht="25.5" hidden="1" x14ac:dyDescent="0.2">
      <c r="A71" s="61" t="s">
        <v>80</v>
      </c>
      <c r="B71" s="62" t="s">
        <v>31</v>
      </c>
      <c r="C71" s="55"/>
      <c r="D71" s="56"/>
      <c r="E71" s="57"/>
      <c r="F71" s="58"/>
      <c r="G71" s="57"/>
      <c r="H71" s="57"/>
      <c r="I71" s="12">
        <v>3881.6</v>
      </c>
      <c r="J71" s="12">
        <v>3881.6</v>
      </c>
      <c r="K71" s="12">
        <v>1.07</v>
      </c>
      <c r="L71" s="13">
        <v>0.03</v>
      </c>
    </row>
    <row r="72" spans="1:12" s="20" customFormat="1" ht="15" hidden="1" x14ac:dyDescent="0.2">
      <c r="A72" s="53" t="s">
        <v>81</v>
      </c>
      <c r="B72" s="54" t="s">
        <v>54</v>
      </c>
      <c r="C72" s="55"/>
      <c r="D72" s="56"/>
      <c r="E72" s="57"/>
      <c r="F72" s="58"/>
      <c r="G72" s="57"/>
      <c r="H72" s="57"/>
      <c r="I72" s="12">
        <v>3881.6</v>
      </c>
      <c r="J72" s="12">
        <v>3881.6</v>
      </c>
      <c r="K72" s="12">
        <v>1.07</v>
      </c>
      <c r="L72" s="13">
        <v>0.03</v>
      </c>
    </row>
    <row r="73" spans="1:12" s="20" customFormat="1" ht="15" hidden="1" x14ac:dyDescent="0.2">
      <c r="A73" s="53" t="s">
        <v>82</v>
      </c>
      <c r="B73" s="54" t="s">
        <v>16</v>
      </c>
      <c r="C73" s="55"/>
      <c r="D73" s="56">
        <f>G73*I73</f>
        <v>0</v>
      </c>
      <c r="E73" s="57"/>
      <c r="F73" s="58"/>
      <c r="G73" s="57">
        <f>H73*12</f>
        <v>0</v>
      </c>
      <c r="H73" s="57">
        <v>0</v>
      </c>
      <c r="I73" s="12">
        <v>3881.6</v>
      </c>
      <c r="J73" s="12">
        <v>3881.6</v>
      </c>
      <c r="K73" s="12">
        <v>1.07</v>
      </c>
      <c r="L73" s="13">
        <v>0</v>
      </c>
    </row>
    <row r="74" spans="1:12" s="20" customFormat="1" ht="20.25" customHeight="1" x14ac:dyDescent="0.2">
      <c r="A74" s="46" t="s">
        <v>83</v>
      </c>
      <c r="B74" s="54"/>
      <c r="C74" s="55"/>
      <c r="D74" s="26">
        <f>D76+D77</f>
        <v>11688.65</v>
      </c>
      <c r="E74" s="57"/>
      <c r="F74" s="58"/>
      <c r="G74" s="26">
        <f>D74/I74</f>
        <v>3.01</v>
      </c>
      <c r="H74" s="26">
        <f>G74/12</f>
        <v>0.25</v>
      </c>
      <c r="I74" s="12">
        <v>3881.6</v>
      </c>
      <c r="J74" s="12">
        <v>3881.6</v>
      </c>
      <c r="K74" s="12">
        <v>1.07</v>
      </c>
      <c r="L74" s="13">
        <v>0.21</v>
      </c>
    </row>
    <row r="75" spans="1:12" s="20" customFormat="1" ht="15" hidden="1" x14ac:dyDescent="0.2">
      <c r="A75" s="53" t="s">
        <v>84</v>
      </c>
      <c r="B75" s="54" t="s">
        <v>16</v>
      </c>
      <c r="C75" s="55"/>
      <c r="D75" s="56">
        <f t="shared" ref="D75:D81" si="5">G75*I75</f>
        <v>0</v>
      </c>
      <c r="E75" s="57"/>
      <c r="F75" s="58"/>
      <c r="G75" s="57">
        <f t="shared" ref="G75:G81" si="6">H75*12</f>
        <v>0</v>
      </c>
      <c r="H75" s="57">
        <v>0</v>
      </c>
      <c r="I75" s="12">
        <v>3881.6</v>
      </c>
      <c r="J75" s="12">
        <v>3881.6</v>
      </c>
      <c r="K75" s="12">
        <v>1.07</v>
      </c>
      <c r="L75" s="13">
        <v>0</v>
      </c>
    </row>
    <row r="76" spans="1:12" s="20" customFormat="1" ht="15" x14ac:dyDescent="0.2">
      <c r="A76" s="53" t="s">
        <v>85</v>
      </c>
      <c r="B76" s="54" t="s">
        <v>54</v>
      </c>
      <c r="C76" s="55"/>
      <c r="D76" s="56">
        <v>10860.34</v>
      </c>
      <c r="E76" s="57"/>
      <c r="F76" s="58"/>
      <c r="G76" s="57"/>
      <c r="H76" s="57"/>
      <c r="I76" s="12">
        <v>3881.6</v>
      </c>
      <c r="J76" s="12">
        <v>3881.6</v>
      </c>
      <c r="K76" s="12">
        <v>1.07</v>
      </c>
      <c r="L76" s="13">
        <v>0.2</v>
      </c>
    </row>
    <row r="77" spans="1:12" s="20" customFormat="1" ht="15" x14ac:dyDescent="0.2">
      <c r="A77" s="53" t="s">
        <v>86</v>
      </c>
      <c r="B77" s="54" t="s">
        <v>54</v>
      </c>
      <c r="C77" s="55"/>
      <c r="D77" s="56">
        <v>828.31</v>
      </c>
      <c r="E77" s="57"/>
      <c r="F77" s="58"/>
      <c r="G77" s="57"/>
      <c r="H77" s="57"/>
      <c r="I77" s="12">
        <v>3881.6</v>
      </c>
      <c r="J77" s="12">
        <v>3881.6</v>
      </c>
      <c r="K77" s="12">
        <v>1.07</v>
      </c>
      <c r="L77" s="13">
        <v>0.01</v>
      </c>
    </row>
    <row r="78" spans="1:12" s="20" customFormat="1" ht="25.5" hidden="1" x14ac:dyDescent="0.2">
      <c r="A78" s="61" t="s">
        <v>87</v>
      </c>
      <c r="B78" s="54" t="s">
        <v>31</v>
      </c>
      <c r="C78" s="55"/>
      <c r="D78" s="56">
        <f t="shared" si="5"/>
        <v>0</v>
      </c>
      <c r="E78" s="57"/>
      <c r="F78" s="58"/>
      <c r="G78" s="57">
        <f t="shared" si="6"/>
        <v>0</v>
      </c>
      <c r="H78" s="57">
        <v>0</v>
      </c>
      <c r="I78" s="12">
        <v>3881.6</v>
      </c>
      <c r="J78" s="12">
        <v>3881.6</v>
      </c>
      <c r="K78" s="12">
        <v>1.07</v>
      </c>
      <c r="L78" s="13">
        <v>0</v>
      </c>
    </row>
    <row r="79" spans="1:12" s="20" customFormat="1" ht="25.5" hidden="1" x14ac:dyDescent="0.2">
      <c r="A79" s="61" t="s">
        <v>88</v>
      </c>
      <c r="B79" s="54" t="s">
        <v>31</v>
      </c>
      <c r="C79" s="55"/>
      <c r="D79" s="56">
        <f t="shared" si="5"/>
        <v>0</v>
      </c>
      <c r="E79" s="57"/>
      <c r="F79" s="58"/>
      <c r="G79" s="57">
        <f t="shared" si="6"/>
        <v>0</v>
      </c>
      <c r="H79" s="57">
        <v>0</v>
      </c>
      <c r="I79" s="12">
        <v>3881.6</v>
      </c>
      <c r="J79" s="12">
        <v>3881.6</v>
      </c>
      <c r="K79" s="12">
        <v>1.07</v>
      </c>
      <c r="L79" s="13">
        <v>0</v>
      </c>
    </row>
    <row r="80" spans="1:12" s="20" customFormat="1" ht="25.5" hidden="1" x14ac:dyDescent="0.2">
      <c r="A80" s="61" t="s">
        <v>89</v>
      </c>
      <c r="B80" s="54" t="s">
        <v>31</v>
      </c>
      <c r="C80" s="55"/>
      <c r="D80" s="56">
        <f t="shared" si="5"/>
        <v>0</v>
      </c>
      <c r="E80" s="57"/>
      <c r="F80" s="58"/>
      <c r="G80" s="57">
        <f t="shared" si="6"/>
        <v>0</v>
      </c>
      <c r="H80" s="57">
        <v>0</v>
      </c>
      <c r="I80" s="12">
        <v>3881.6</v>
      </c>
      <c r="J80" s="12">
        <v>3881.6</v>
      </c>
      <c r="K80" s="12">
        <v>1.07</v>
      </c>
      <c r="L80" s="13">
        <v>0</v>
      </c>
    </row>
    <row r="81" spans="1:12" s="20" customFormat="1" ht="25.5" hidden="1" x14ac:dyDescent="0.2">
      <c r="A81" s="61" t="s">
        <v>90</v>
      </c>
      <c r="B81" s="54" t="s">
        <v>31</v>
      </c>
      <c r="C81" s="55"/>
      <c r="D81" s="56">
        <f t="shared" si="5"/>
        <v>0</v>
      </c>
      <c r="E81" s="57"/>
      <c r="F81" s="58"/>
      <c r="G81" s="57">
        <f t="shared" si="6"/>
        <v>0</v>
      </c>
      <c r="H81" s="57">
        <v>0</v>
      </c>
      <c r="I81" s="12">
        <v>3881.6</v>
      </c>
      <c r="J81" s="12">
        <v>3881.6</v>
      </c>
      <c r="K81" s="12">
        <v>1.07</v>
      </c>
      <c r="L81" s="13">
        <v>0</v>
      </c>
    </row>
    <row r="82" spans="1:12" s="20" customFormat="1" ht="15" x14ac:dyDescent="0.2">
      <c r="A82" s="46" t="s">
        <v>91</v>
      </c>
      <c r="B82" s="54"/>
      <c r="C82" s="55"/>
      <c r="D82" s="26">
        <f>D83+D84</f>
        <v>993.79</v>
      </c>
      <c r="E82" s="57"/>
      <c r="F82" s="58"/>
      <c r="G82" s="26">
        <f>D82/I82</f>
        <v>0.26</v>
      </c>
      <c r="H82" s="26">
        <f>G82/12</f>
        <v>0.02</v>
      </c>
      <c r="I82" s="12">
        <v>3881.6</v>
      </c>
      <c r="J82" s="12">
        <v>3881.6</v>
      </c>
      <c r="K82" s="12">
        <v>1.07</v>
      </c>
      <c r="L82" s="13">
        <v>0.03</v>
      </c>
    </row>
    <row r="83" spans="1:12" s="20" customFormat="1" ht="15" x14ac:dyDescent="0.2">
      <c r="A83" s="53" t="s">
        <v>92</v>
      </c>
      <c r="B83" s="54" t="s">
        <v>54</v>
      </c>
      <c r="C83" s="55"/>
      <c r="D83" s="56">
        <v>993.79</v>
      </c>
      <c r="E83" s="57"/>
      <c r="F83" s="58"/>
      <c r="G83" s="57"/>
      <c r="H83" s="57"/>
      <c r="I83" s="12">
        <v>3881.6</v>
      </c>
      <c r="J83" s="12">
        <v>3881.6</v>
      </c>
      <c r="K83" s="12">
        <v>1.07</v>
      </c>
      <c r="L83" s="13">
        <v>0.02</v>
      </c>
    </row>
    <row r="84" spans="1:12" s="20" customFormat="1" ht="15" x14ac:dyDescent="0.2">
      <c r="A84" s="53" t="s">
        <v>93</v>
      </c>
      <c r="B84" s="54" t="s">
        <v>54</v>
      </c>
      <c r="C84" s="55"/>
      <c r="D84" s="56"/>
      <c r="E84" s="57"/>
      <c r="F84" s="58"/>
      <c r="G84" s="57"/>
      <c r="H84" s="57"/>
      <c r="I84" s="12">
        <v>3881.6</v>
      </c>
      <c r="J84" s="12">
        <v>3881.6</v>
      </c>
      <c r="K84" s="12">
        <v>1.07</v>
      </c>
      <c r="L84" s="13">
        <v>0.01</v>
      </c>
    </row>
    <row r="85" spans="1:12" s="12" customFormat="1" ht="15" x14ac:dyDescent="0.2">
      <c r="A85" s="46" t="s">
        <v>94</v>
      </c>
      <c r="B85" s="23"/>
      <c r="C85" s="24"/>
      <c r="D85" s="26">
        <f>D86+D87</f>
        <v>31987</v>
      </c>
      <c r="E85" s="26"/>
      <c r="F85" s="47"/>
      <c r="G85" s="26">
        <f>D85/I85</f>
        <v>8.24</v>
      </c>
      <c r="H85" s="26">
        <f>G85/12</f>
        <v>0.69</v>
      </c>
      <c r="I85" s="12">
        <v>3881.6</v>
      </c>
      <c r="J85" s="12">
        <v>3881.6</v>
      </c>
      <c r="K85" s="12">
        <v>1.07</v>
      </c>
      <c r="L85" s="13">
        <v>0.03</v>
      </c>
    </row>
    <row r="86" spans="1:12" s="20" customFormat="1" ht="15" x14ac:dyDescent="0.2">
      <c r="A86" s="53" t="s">
        <v>95</v>
      </c>
      <c r="B86" s="62" t="s">
        <v>57</v>
      </c>
      <c r="C86" s="55"/>
      <c r="D86" s="56">
        <v>17847</v>
      </c>
      <c r="E86" s="57"/>
      <c r="F86" s="58"/>
      <c r="G86" s="57"/>
      <c r="H86" s="57"/>
      <c r="I86" s="12">
        <v>3881.6</v>
      </c>
      <c r="J86" s="12">
        <v>3881.6</v>
      </c>
      <c r="K86" s="12">
        <v>1.07</v>
      </c>
      <c r="L86" s="13">
        <v>0.03</v>
      </c>
    </row>
    <row r="87" spans="1:12" s="20" customFormat="1" ht="15" x14ac:dyDescent="0.2">
      <c r="A87" s="53" t="s">
        <v>118</v>
      </c>
      <c r="B87" s="62" t="s">
        <v>119</v>
      </c>
      <c r="C87" s="55">
        <f>F87*12</f>
        <v>0</v>
      </c>
      <c r="D87" s="56">
        <f>42420/3</f>
        <v>14140</v>
      </c>
      <c r="E87" s="57">
        <f>H87*12</f>
        <v>0</v>
      </c>
      <c r="F87" s="58"/>
      <c r="G87" s="57"/>
      <c r="H87" s="57"/>
      <c r="I87" s="12">
        <v>3881.6</v>
      </c>
      <c r="J87" s="12">
        <v>3881.6</v>
      </c>
      <c r="K87" s="12">
        <v>1.07</v>
      </c>
      <c r="L87" s="13">
        <v>0</v>
      </c>
    </row>
    <row r="88" spans="1:12" s="12" customFormat="1" ht="15" x14ac:dyDescent="0.2">
      <c r="A88" s="46" t="s">
        <v>96</v>
      </c>
      <c r="B88" s="23"/>
      <c r="C88" s="24"/>
      <c r="D88" s="26">
        <f>D89+D90+D91</f>
        <v>27611.279999999999</v>
      </c>
      <c r="E88" s="26"/>
      <c r="F88" s="47"/>
      <c r="G88" s="26">
        <f>D88/I88</f>
        <v>7.11</v>
      </c>
      <c r="H88" s="26">
        <f>G88/12</f>
        <v>0.59</v>
      </c>
      <c r="I88" s="12">
        <v>3881.6</v>
      </c>
      <c r="J88" s="12">
        <v>3881.6</v>
      </c>
      <c r="K88" s="12">
        <v>1.07</v>
      </c>
      <c r="L88" s="13">
        <v>0.52</v>
      </c>
    </row>
    <row r="89" spans="1:12" s="20" customFormat="1" ht="15" x14ac:dyDescent="0.2">
      <c r="A89" s="53" t="s">
        <v>136</v>
      </c>
      <c r="B89" s="54" t="s">
        <v>68</v>
      </c>
      <c r="C89" s="55"/>
      <c r="D89" s="56">
        <v>8835.1200000000008</v>
      </c>
      <c r="E89" s="57"/>
      <c r="F89" s="58"/>
      <c r="G89" s="57"/>
      <c r="H89" s="57"/>
      <c r="I89" s="12">
        <v>3881.6</v>
      </c>
      <c r="J89" s="12">
        <v>3881.6</v>
      </c>
      <c r="K89" s="12">
        <v>1.07</v>
      </c>
      <c r="L89" s="13">
        <v>0.17</v>
      </c>
    </row>
    <row r="90" spans="1:12" s="20" customFormat="1" ht="15.75" thickBot="1" x14ac:dyDescent="0.25">
      <c r="A90" s="53" t="s">
        <v>97</v>
      </c>
      <c r="B90" s="54" t="s">
        <v>68</v>
      </c>
      <c r="C90" s="55"/>
      <c r="D90" s="56">
        <v>18776.16</v>
      </c>
      <c r="E90" s="57"/>
      <c r="F90" s="58"/>
      <c r="G90" s="57"/>
      <c r="H90" s="57"/>
      <c r="I90" s="12">
        <v>3881.6</v>
      </c>
      <c r="J90" s="12">
        <v>3881.6</v>
      </c>
      <c r="K90" s="12">
        <v>1.07</v>
      </c>
      <c r="L90" s="13">
        <v>0.35</v>
      </c>
    </row>
    <row r="91" spans="1:12" s="20" customFormat="1" ht="25.5" hidden="1" customHeight="1" x14ac:dyDescent="0.2">
      <c r="A91" s="117" t="s">
        <v>98</v>
      </c>
      <c r="B91" s="118" t="s">
        <v>54</v>
      </c>
      <c r="C91" s="119"/>
      <c r="D91" s="120">
        <f>G91*I91</f>
        <v>0</v>
      </c>
      <c r="E91" s="121"/>
      <c r="F91" s="122"/>
      <c r="G91" s="121">
        <f>H91*12</f>
        <v>0</v>
      </c>
      <c r="H91" s="121">
        <v>0</v>
      </c>
      <c r="I91" s="12">
        <v>3881.6</v>
      </c>
      <c r="J91" s="12">
        <v>3881.6</v>
      </c>
      <c r="K91" s="12">
        <v>1.07</v>
      </c>
      <c r="L91" s="13">
        <v>0</v>
      </c>
    </row>
    <row r="92" spans="1:12" s="12" customFormat="1" ht="30.75" thickBot="1" x14ac:dyDescent="0.25">
      <c r="A92" s="126" t="s">
        <v>99</v>
      </c>
      <c r="B92" s="10" t="s">
        <v>31</v>
      </c>
      <c r="C92" s="114">
        <f>F92*12</f>
        <v>0</v>
      </c>
      <c r="D92" s="115">
        <f>G92*I92</f>
        <v>25152.77</v>
      </c>
      <c r="E92" s="115">
        <f>H92*12</f>
        <v>6.48</v>
      </c>
      <c r="F92" s="116"/>
      <c r="G92" s="115">
        <f>H92*12</f>
        <v>6.48</v>
      </c>
      <c r="H92" s="116">
        <v>0.54</v>
      </c>
      <c r="I92" s="12">
        <v>3881.6</v>
      </c>
      <c r="J92" s="12">
        <v>3881.6</v>
      </c>
      <c r="K92" s="12">
        <v>1.07</v>
      </c>
      <c r="L92" s="13">
        <v>0.96</v>
      </c>
    </row>
    <row r="93" spans="1:12" s="12" customFormat="1" ht="30.75" thickBot="1" x14ac:dyDescent="0.25">
      <c r="A93" s="123" t="s">
        <v>131</v>
      </c>
      <c r="B93" s="90" t="s">
        <v>134</v>
      </c>
      <c r="C93" s="91" t="e">
        <f>F93*12</f>
        <v>#REF!</v>
      </c>
      <c r="D93" s="124">
        <v>108000</v>
      </c>
      <c r="E93" s="124">
        <f>H93*12</f>
        <v>27.84</v>
      </c>
      <c r="F93" s="125" t="e">
        <f>#REF!+#REF!+#REF!+#REF!+#REF!+#REF!+#REF!+#REF!+#REF!+#REF!</f>
        <v>#REF!</v>
      </c>
      <c r="G93" s="124">
        <f>D93/I93</f>
        <v>27.82</v>
      </c>
      <c r="H93" s="125">
        <f>G93/12</f>
        <v>2.3199999999999998</v>
      </c>
      <c r="I93" s="12">
        <v>3881.6</v>
      </c>
      <c r="J93" s="12">
        <v>3881.6</v>
      </c>
      <c r="K93" s="12">
        <v>1.07</v>
      </c>
      <c r="L93" s="13">
        <v>0</v>
      </c>
    </row>
    <row r="94" spans="1:12" s="12" customFormat="1" ht="21" customHeight="1" thickBot="1" x14ac:dyDescent="0.25">
      <c r="A94" s="66" t="s">
        <v>101</v>
      </c>
      <c r="B94" s="67" t="s">
        <v>24</v>
      </c>
      <c r="C94" s="114"/>
      <c r="D94" s="115">
        <f>G94*I94</f>
        <v>85239.94</v>
      </c>
      <c r="E94" s="115"/>
      <c r="F94" s="115"/>
      <c r="G94" s="115">
        <f>12*H94</f>
        <v>21.96</v>
      </c>
      <c r="H94" s="116">
        <v>1.83</v>
      </c>
      <c r="I94" s="12">
        <v>3881.6</v>
      </c>
      <c r="L94" s="13"/>
    </row>
    <row r="95" spans="1:12" s="12" customFormat="1" ht="20.25" thickBot="1" x14ac:dyDescent="0.45">
      <c r="A95" s="68" t="s">
        <v>102</v>
      </c>
      <c r="B95" s="69"/>
      <c r="C95" s="70" t="e">
        <f>F95*12</f>
        <v>#REF!</v>
      </c>
      <c r="D95" s="71">
        <f>D13+D22+D31+D32+D33+D34+D35+D39+D40+D41+D42+D43+D44+D60+D70+D74+D82+D85+D88+D92+D93+D94</f>
        <v>844041.15</v>
      </c>
      <c r="E95" s="71">
        <f t="shared" ref="E95:H95" si="7">E13+E22+E31+E32+E33+E34+E35+E39+E40+E41+E42+E43+E44+E60+E70+E74+E82+E85+E88+E92+E93+E94</f>
        <v>155.52000000000001</v>
      </c>
      <c r="F95" s="71" t="e">
        <f t="shared" si="7"/>
        <v>#REF!</v>
      </c>
      <c r="G95" s="71">
        <f t="shared" si="7"/>
        <v>217.45</v>
      </c>
      <c r="H95" s="71">
        <f t="shared" si="7"/>
        <v>18.12</v>
      </c>
      <c r="L95" s="13"/>
    </row>
    <row r="96" spans="1:12" s="76" customFormat="1" ht="20.25" hidden="1" thickBot="1" x14ac:dyDescent="0.25">
      <c r="A96" s="72" t="s">
        <v>103</v>
      </c>
      <c r="B96" s="67" t="s">
        <v>24</v>
      </c>
      <c r="C96" s="67" t="s">
        <v>104</v>
      </c>
      <c r="D96" s="73"/>
      <c r="E96" s="74" t="s">
        <v>104</v>
      </c>
      <c r="F96" s="75"/>
      <c r="G96" s="74" t="s">
        <v>104</v>
      </c>
      <c r="H96" s="75"/>
      <c r="L96" s="77"/>
    </row>
    <row r="97" spans="1:12" s="78" customFormat="1" x14ac:dyDescent="0.2">
      <c r="D97" s="79"/>
      <c r="E97" s="79"/>
      <c r="F97" s="79"/>
      <c r="G97" s="79"/>
      <c r="H97" s="79"/>
      <c r="L97" s="80"/>
    </row>
    <row r="98" spans="1:12" s="78" customFormat="1" x14ac:dyDescent="0.2">
      <c r="D98" s="79"/>
      <c r="E98" s="79"/>
      <c r="F98" s="79"/>
      <c r="G98" s="79"/>
      <c r="H98" s="79"/>
      <c r="L98" s="80"/>
    </row>
    <row r="99" spans="1:12" s="78" customFormat="1" x14ac:dyDescent="0.2">
      <c r="D99" s="79"/>
      <c r="E99" s="79"/>
      <c r="F99" s="79"/>
      <c r="G99" s="79"/>
      <c r="H99" s="79"/>
      <c r="L99" s="80"/>
    </row>
    <row r="100" spans="1:12" s="78" customFormat="1" ht="13.5" thickBot="1" x14ac:dyDescent="0.25">
      <c r="D100" s="79"/>
      <c r="E100" s="79"/>
      <c r="F100" s="79"/>
      <c r="G100" s="79"/>
      <c r="H100" s="79"/>
      <c r="L100" s="80"/>
    </row>
    <row r="101" spans="1:12" s="12" customFormat="1" ht="30.75" thickBot="1" x14ac:dyDescent="0.25">
      <c r="A101" s="81" t="s">
        <v>105</v>
      </c>
      <c r="B101" s="82"/>
      <c r="C101" s="83">
        <f>F101*12</f>
        <v>0</v>
      </c>
      <c r="D101" s="84">
        <f>D102+D103+D104+D105+D106+D107+D108+D109+D110+D111+D112+D113+D114+D115+D116+D121</f>
        <v>615014.71</v>
      </c>
      <c r="E101" s="84">
        <f t="shared" ref="E101:H101" si="8">E102+E103+E104+E105+E106+E107+E108+E109+E110+E111+E112+E113+E114+E115+E116+E121</f>
        <v>0</v>
      </c>
      <c r="F101" s="84">
        <f t="shared" si="8"/>
        <v>0</v>
      </c>
      <c r="G101" s="84">
        <f t="shared" si="8"/>
        <v>158.44</v>
      </c>
      <c r="H101" s="111">
        <f t="shared" si="8"/>
        <v>13.2</v>
      </c>
      <c r="I101" s="12">
        <v>3881.6</v>
      </c>
      <c r="J101" s="12">
        <v>3881.6</v>
      </c>
      <c r="L101" s="13"/>
    </row>
    <row r="102" spans="1:12" s="12" customFormat="1" ht="15" x14ac:dyDescent="0.2">
      <c r="A102" s="63" t="s">
        <v>120</v>
      </c>
      <c r="B102" s="23"/>
      <c r="C102" s="49"/>
      <c r="D102" s="64">
        <v>93742.76</v>
      </c>
      <c r="E102" s="65"/>
      <c r="F102" s="65"/>
      <c r="G102" s="64">
        <f>D102/I102</f>
        <v>24.15</v>
      </c>
      <c r="H102" s="112">
        <f>G102/12</f>
        <v>2.0099999999999998</v>
      </c>
      <c r="I102" s="12">
        <v>3881.6</v>
      </c>
      <c r="L102" s="13"/>
    </row>
    <row r="103" spans="1:12" s="12" customFormat="1" ht="15" x14ac:dyDescent="0.2">
      <c r="A103" s="63" t="s">
        <v>121</v>
      </c>
      <c r="B103" s="23"/>
      <c r="C103" s="49"/>
      <c r="D103" s="64">
        <v>274925.90999999997</v>
      </c>
      <c r="E103" s="65"/>
      <c r="F103" s="65"/>
      <c r="G103" s="64">
        <f t="shared" ref="G103:G121" si="9">D103/I103</f>
        <v>70.83</v>
      </c>
      <c r="H103" s="112">
        <f t="shared" ref="H103:H121" si="10">G103/12</f>
        <v>5.9</v>
      </c>
      <c r="I103" s="12">
        <v>3881.6</v>
      </c>
      <c r="L103" s="13"/>
    </row>
    <row r="104" spans="1:12" s="12" customFormat="1" ht="15" x14ac:dyDescent="0.2">
      <c r="A104" s="63" t="s">
        <v>106</v>
      </c>
      <c r="B104" s="23"/>
      <c r="C104" s="49"/>
      <c r="D104" s="64">
        <v>14095.76</v>
      </c>
      <c r="E104" s="65"/>
      <c r="F104" s="65"/>
      <c r="G104" s="64">
        <f t="shared" si="9"/>
        <v>3.63</v>
      </c>
      <c r="H104" s="112">
        <f t="shared" si="10"/>
        <v>0.3</v>
      </c>
      <c r="I104" s="12">
        <v>3881.6</v>
      </c>
      <c r="L104" s="13"/>
    </row>
    <row r="105" spans="1:12" s="12" customFormat="1" ht="15" x14ac:dyDescent="0.2">
      <c r="A105" s="63" t="s">
        <v>122</v>
      </c>
      <c r="B105" s="23"/>
      <c r="C105" s="49"/>
      <c r="D105" s="64">
        <v>20299.91</v>
      </c>
      <c r="E105" s="65"/>
      <c r="F105" s="65"/>
      <c r="G105" s="64">
        <f t="shared" si="9"/>
        <v>5.23</v>
      </c>
      <c r="H105" s="112">
        <f t="shared" si="10"/>
        <v>0.44</v>
      </c>
      <c r="I105" s="12">
        <v>3881.6</v>
      </c>
      <c r="L105" s="13"/>
    </row>
    <row r="106" spans="1:12" s="12" customFormat="1" ht="15" x14ac:dyDescent="0.2">
      <c r="A106" s="63" t="s">
        <v>123</v>
      </c>
      <c r="B106" s="23"/>
      <c r="C106" s="49"/>
      <c r="D106" s="64">
        <v>5732.89</v>
      </c>
      <c r="E106" s="65"/>
      <c r="F106" s="65"/>
      <c r="G106" s="64">
        <f t="shared" si="9"/>
        <v>1.48</v>
      </c>
      <c r="H106" s="112">
        <f t="shared" si="10"/>
        <v>0.12</v>
      </c>
      <c r="I106" s="12">
        <v>3881.6</v>
      </c>
      <c r="L106" s="13"/>
    </row>
    <row r="107" spans="1:12" s="12" customFormat="1" ht="15" x14ac:dyDescent="0.2">
      <c r="A107" s="63" t="s">
        <v>124</v>
      </c>
      <c r="B107" s="23"/>
      <c r="C107" s="49"/>
      <c r="D107" s="64">
        <v>3907.97</v>
      </c>
      <c r="E107" s="65"/>
      <c r="F107" s="65"/>
      <c r="G107" s="64">
        <f t="shared" si="9"/>
        <v>1.01</v>
      </c>
      <c r="H107" s="112">
        <f t="shared" si="10"/>
        <v>0.08</v>
      </c>
      <c r="I107" s="12">
        <v>3881.6</v>
      </c>
      <c r="L107" s="13"/>
    </row>
    <row r="108" spans="1:12" s="12" customFormat="1" ht="15" x14ac:dyDescent="0.2">
      <c r="A108" s="63" t="s">
        <v>130</v>
      </c>
      <c r="B108" s="23"/>
      <c r="C108" s="49"/>
      <c r="D108" s="64">
        <v>6626.5</v>
      </c>
      <c r="E108" s="65"/>
      <c r="F108" s="65"/>
      <c r="G108" s="64">
        <f t="shared" si="9"/>
        <v>1.71</v>
      </c>
      <c r="H108" s="112">
        <f t="shared" si="10"/>
        <v>0.14000000000000001</v>
      </c>
      <c r="I108" s="12">
        <v>3881.6</v>
      </c>
      <c r="L108" s="13"/>
    </row>
    <row r="109" spans="1:12" s="12" customFormat="1" ht="15" x14ac:dyDescent="0.2">
      <c r="A109" s="63" t="s">
        <v>125</v>
      </c>
      <c r="B109" s="23"/>
      <c r="C109" s="49"/>
      <c r="D109" s="64">
        <v>7704.75</v>
      </c>
      <c r="E109" s="65"/>
      <c r="F109" s="65"/>
      <c r="G109" s="64">
        <f t="shared" si="9"/>
        <v>1.98</v>
      </c>
      <c r="H109" s="112">
        <f t="shared" si="10"/>
        <v>0.17</v>
      </c>
      <c r="I109" s="12">
        <v>3881.6</v>
      </c>
      <c r="L109" s="13"/>
    </row>
    <row r="110" spans="1:12" s="12" customFormat="1" ht="15" x14ac:dyDescent="0.2">
      <c r="A110" s="63" t="s">
        <v>128</v>
      </c>
      <c r="B110" s="23"/>
      <c r="C110" s="49"/>
      <c r="D110" s="64">
        <v>1528.97</v>
      </c>
      <c r="E110" s="65"/>
      <c r="F110" s="65"/>
      <c r="G110" s="64">
        <f t="shared" si="9"/>
        <v>0.39</v>
      </c>
      <c r="H110" s="112">
        <f t="shared" si="10"/>
        <v>0.03</v>
      </c>
      <c r="I110" s="12">
        <v>3881.6</v>
      </c>
      <c r="L110" s="13"/>
    </row>
    <row r="111" spans="1:12" s="12" customFormat="1" ht="15" x14ac:dyDescent="0.2">
      <c r="A111" s="63" t="s">
        <v>126</v>
      </c>
      <c r="B111" s="23"/>
      <c r="C111" s="49"/>
      <c r="D111" s="64">
        <v>29793.51</v>
      </c>
      <c r="E111" s="65"/>
      <c r="F111" s="65"/>
      <c r="G111" s="64">
        <f t="shared" si="9"/>
        <v>7.68</v>
      </c>
      <c r="H111" s="112">
        <f t="shared" si="10"/>
        <v>0.64</v>
      </c>
      <c r="I111" s="12">
        <v>3881.6</v>
      </c>
      <c r="L111" s="13"/>
    </row>
    <row r="112" spans="1:12" s="12" customFormat="1" ht="15" x14ac:dyDescent="0.2">
      <c r="A112" s="63" t="s">
        <v>127</v>
      </c>
      <c r="B112" s="23"/>
      <c r="C112" s="49"/>
      <c r="D112" s="64">
        <v>37972.699999999997</v>
      </c>
      <c r="E112" s="65"/>
      <c r="F112" s="65"/>
      <c r="G112" s="64">
        <f t="shared" si="9"/>
        <v>9.7799999999999994</v>
      </c>
      <c r="H112" s="112">
        <f t="shared" si="10"/>
        <v>0.82</v>
      </c>
      <c r="I112" s="12">
        <v>3881.6</v>
      </c>
      <c r="L112" s="13"/>
    </row>
    <row r="113" spans="1:12" s="12" customFormat="1" ht="15" x14ac:dyDescent="0.2">
      <c r="A113" s="63" t="s">
        <v>107</v>
      </c>
      <c r="B113" s="23"/>
      <c r="C113" s="49"/>
      <c r="D113" s="64">
        <v>6433.11</v>
      </c>
      <c r="E113" s="65"/>
      <c r="F113" s="65"/>
      <c r="G113" s="64">
        <f t="shared" si="9"/>
        <v>1.66</v>
      </c>
      <c r="H113" s="112">
        <f t="shared" si="10"/>
        <v>0.14000000000000001</v>
      </c>
      <c r="I113" s="12">
        <v>3881.6</v>
      </c>
      <c r="L113" s="13"/>
    </row>
    <row r="114" spans="1:12" s="12" customFormat="1" ht="15" x14ac:dyDescent="0.2">
      <c r="A114" s="63" t="s">
        <v>129</v>
      </c>
      <c r="B114" s="23"/>
      <c r="C114" s="49"/>
      <c r="D114" s="64">
        <v>1528.97</v>
      </c>
      <c r="E114" s="65"/>
      <c r="F114" s="65"/>
      <c r="G114" s="64">
        <f t="shared" si="9"/>
        <v>0.39</v>
      </c>
      <c r="H114" s="112">
        <f t="shared" si="10"/>
        <v>0.03</v>
      </c>
      <c r="I114" s="12">
        <v>3881.6</v>
      </c>
      <c r="L114" s="13"/>
    </row>
    <row r="115" spans="1:12" s="12" customFormat="1" ht="15" hidden="1" x14ac:dyDescent="0.2">
      <c r="A115" s="63"/>
      <c r="B115" s="23"/>
      <c r="C115" s="49"/>
      <c r="D115" s="64"/>
      <c r="E115" s="65"/>
      <c r="F115" s="65"/>
      <c r="G115" s="64">
        <f t="shared" si="9"/>
        <v>0</v>
      </c>
      <c r="H115" s="112">
        <f t="shared" si="10"/>
        <v>0</v>
      </c>
      <c r="I115" s="12">
        <v>3881.6</v>
      </c>
      <c r="L115" s="13"/>
    </row>
    <row r="116" spans="1:12" s="12" customFormat="1" ht="15" hidden="1" x14ac:dyDescent="0.2">
      <c r="A116" s="63"/>
      <c r="B116" s="23"/>
      <c r="C116" s="49"/>
      <c r="D116" s="65">
        <v>0</v>
      </c>
      <c r="E116" s="65"/>
      <c r="F116" s="65"/>
      <c r="G116" s="64">
        <f t="shared" si="9"/>
        <v>0</v>
      </c>
      <c r="H116" s="112">
        <f t="shared" si="10"/>
        <v>0</v>
      </c>
      <c r="I116" s="12">
        <v>3881.6</v>
      </c>
      <c r="L116" s="13"/>
    </row>
    <row r="117" spans="1:12" s="12" customFormat="1" ht="15" hidden="1" x14ac:dyDescent="0.2">
      <c r="A117" s="63"/>
      <c r="B117" s="23"/>
      <c r="C117" s="49"/>
      <c r="D117" s="64"/>
      <c r="E117" s="65"/>
      <c r="F117" s="65"/>
      <c r="G117" s="64">
        <f t="shared" si="9"/>
        <v>0</v>
      </c>
      <c r="H117" s="112">
        <f t="shared" si="10"/>
        <v>0</v>
      </c>
      <c r="I117" s="12">
        <v>3881.6</v>
      </c>
      <c r="J117" s="12">
        <v>3881.6</v>
      </c>
      <c r="L117" s="13"/>
    </row>
    <row r="118" spans="1:12" s="12" customFormat="1" ht="15" hidden="1" x14ac:dyDescent="0.2">
      <c r="A118" s="63"/>
      <c r="B118" s="23"/>
      <c r="C118" s="49"/>
      <c r="D118" s="64"/>
      <c r="E118" s="65"/>
      <c r="F118" s="65"/>
      <c r="G118" s="64">
        <f t="shared" si="9"/>
        <v>0</v>
      </c>
      <c r="H118" s="112">
        <f t="shared" si="10"/>
        <v>0</v>
      </c>
      <c r="I118" s="12">
        <v>3881.6</v>
      </c>
      <c r="J118" s="12">
        <v>3881.6</v>
      </c>
      <c r="L118" s="13"/>
    </row>
    <row r="119" spans="1:12" s="12" customFormat="1" ht="15.75" hidden="1" thickBot="1" x14ac:dyDescent="0.25">
      <c r="A119" s="85"/>
      <c r="B119" s="86"/>
      <c r="C119" s="87"/>
      <c r="D119" s="88"/>
      <c r="E119" s="88"/>
      <c r="F119" s="88"/>
      <c r="G119" s="64">
        <f t="shared" si="9"/>
        <v>0</v>
      </c>
      <c r="H119" s="112">
        <f t="shared" si="10"/>
        <v>0</v>
      </c>
      <c r="I119" s="12">
        <v>3881.6</v>
      </c>
      <c r="J119" s="12">
        <v>3881.6</v>
      </c>
      <c r="L119" s="13"/>
    </row>
    <row r="120" spans="1:12" s="12" customFormat="1" ht="15" hidden="1" x14ac:dyDescent="0.2">
      <c r="A120" s="89" t="s">
        <v>100</v>
      </c>
      <c r="B120" s="90"/>
      <c r="C120" s="91"/>
      <c r="D120" s="92">
        <f ca="1">G120*J119</f>
        <v>0</v>
      </c>
      <c r="E120" s="92"/>
      <c r="F120" s="92"/>
      <c r="G120" s="64">
        <f t="shared" ca="1" si="9"/>
        <v>24.15</v>
      </c>
      <c r="H120" s="112">
        <f t="shared" ca="1" si="10"/>
        <v>2.0099999999999998</v>
      </c>
      <c r="I120" s="12">
        <v>3881.6</v>
      </c>
      <c r="L120" s="13"/>
    </row>
    <row r="121" spans="1:12" s="12" customFormat="1" ht="15.75" thickBot="1" x14ac:dyDescent="0.25">
      <c r="A121" s="85" t="s">
        <v>108</v>
      </c>
      <c r="B121" s="86"/>
      <c r="C121" s="87"/>
      <c r="D121" s="88">
        <v>110721</v>
      </c>
      <c r="E121" s="88"/>
      <c r="F121" s="88"/>
      <c r="G121" s="88">
        <f t="shared" si="9"/>
        <v>28.52</v>
      </c>
      <c r="H121" s="113">
        <f t="shared" si="10"/>
        <v>2.38</v>
      </c>
      <c r="I121" s="12">
        <v>3881.6</v>
      </c>
      <c r="L121" s="13"/>
    </row>
    <row r="122" spans="1:12" s="76" customFormat="1" ht="19.5" x14ac:dyDescent="0.2">
      <c r="A122" s="93"/>
      <c r="B122" s="94"/>
      <c r="C122" s="94"/>
      <c r="D122" s="94"/>
      <c r="E122" s="94"/>
      <c r="F122" s="95"/>
      <c r="G122" s="94"/>
      <c r="H122" s="95"/>
      <c r="L122" s="77"/>
    </row>
    <row r="123" spans="1:12" s="78" customFormat="1" x14ac:dyDescent="0.2">
      <c r="A123" s="96"/>
      <c r="F123" s="97"/>
      <c r="H123" s="97"/>
      <c r="L123" s="80"/>
    </row>
    <row r="124" spans="1:12" s="78" customFormat="1" ht="13.5" thickBot="1" x14ac:dyDescent="0.25">
      <c r="A124" s="96"/>
      <c r="F124" s="97"/>
      <c r="H124" s="97"/>
      <c r="L124" s="80"/>
    </row>
    <row r="125" spans="1:12" s="78" customFormat="1" ht="20.25" thickBot="1" x14ac:dyDescent="0.25">
      <c r="A125" s="98" t="s">
        <v>109</v>
      </c>
      <c r="B125" s="99"/>
      <c r="C125" s="99"/>
      <c r="D125" s="100">
        <f>D95+D101</f>
        <v>1459055.86</v>
      </c>
      <c r="E125" s="100">
        <f>E95+E101</f>
        <v>155.52000000000001</v>
      </c>
      <c r="F125" s="100" t="e">
        <f>F95+F101</f>
        <v>#REF!</v>
      </c>
      <c r="G125" s="100">
        <f>G95+G101</f>
        <v>375.89</v>
      </c>
      <c r="H125" s="100">
        <f>H95+H101</f>
        <v>31.32</v>
      </c>
      <c r="J125" s="78">
        <f>D125/12/I119</f>
        <v>31.324193202116</v>
      </c>
      <c r="L125" s="80"/>
    </row>
    <row r="126" spans="1:12" s="78" customFormat="1" ht="20.25" hidden="1" thickBot="1" x14ac:dyDescent="0.25">
      <c r="A126" s="101"/>
      <c r="B126" s="99"/>
      <c r="C126" s="99"/>
      <c r="D126" s="100"/>
      <c r="E126" s="102"/>
      <c r="F126" s="103"/>
      <c r="G126" s="104"/>
      <c r="H126" s="105"/>
      <c r="L126" s="80"/>
    </row>
    <row r="127" spans="1:12" s="76" customFormat="1" ht="19.5" x14ac:dyDescent="0.2">
      <c r="A127" s="93"/>
      <c r="B127" s="94"/>
      <c r="C127" s="94"/>
      <c r="D127" s="94"/>
      <c r="E127" s="106"/>
      <c r="F127" s="106"/>
      <c r="G127" s="106"/>
      <c r="H127" s="95"/>
      <c r="L127" s="77"/>
    </row>
    <row r="128" spans="1:12" s="76" customFormat="1" ht="19.5" x14ac:dyDescent="0.2">
      <c r="A128" s="107"/>
      <c r="B128" s="106"/>
      <c r="C128" s="108"/>
      <c r="D128" s="108"/>
      <c r="E128" s="108"/>
      <c r="F128" s="109"/>
      <c r="G128" s="108"/>
      <c r="H128" s="109"/>
      <c r="L128" s="77"/>
    </row>
    <row r="129" spans="1:12" s="78" customFormat="1" ht="14.25" x14ac:dyDescent="0.2">
      <c r="A129" s="148" t="s">
        <v>110</v>
      </c>
      <c r="B129" s="148"/>
      <c r="C129" s="148"/>
      <c r="D129" s="148"/>
      <c r="E129" s="148"/>
      <c r="F129" s="148"/>
      <c r="L129" s="80"/>
    </row>
    <row r="130" spans="1:12" s="78" customFormat="1" x14ac:dyDescent="0.2">
      <c r="F130" s="97"/>
      <c r="H130" s="97"/>
      <c r="L130" s="80"/>
    </row>
    <row r="131" spans="1:12" s="78" customFormat="1" x14ac:dyDescent="0.2">
      <c r="A131" s="96" t="s">
        <v>111</v>
      </c>
      <c r="F131" s="97"/>
      <c r="H131" s="97"/>
      <c r="L131" s="80"/>
    </row>
    <row r="132" spans="1:12" s="78" customFormat="1" x14ac:dyDescent="0.2">
      <c r="F132" s="97"/>
      <c r="H132" s="97"/>
      <c r="L132" s="80"/>
    </row>
    <row r="133" spans="1:12" s="78" customFormat="1" x14ac:dyDescent="0.2">
      <c r="F133" s="97"/>
      <c r="H133" s="97"/>
      <c r="L133" s="80"/>
    </row>
    <row r="134" spans="1:12" s="78" customFormat="1" x14ac:dyDescent="0.2">
      <c r="F134" s="97"/>
      <c r="H134" s="97"/>
      <c r="L134" s="80"/>
    </row>
    <row r="135" spans="1:12" s="78" customFormat="1" x14ac:dyDescent="0.2">
      <c r="F135" s="97"/>
      <c r="H135" s="97"/>
      <c r="L135" s="80"/>
    </row>
    <row r="136" spans="1:12" s="78" customFormat="1" x14ac:dyDescent="0.2">
      <c r="F136" s="97"/>
      <c r="H136" s="97"/>
      <c r="L136" s="80"/>
    </row>
    <row r="137" spans="1:12" s="78" customFormat="1" x14ac:dyDescent="0.2">
      <c r="F137" s="97"/>
      <c r="H137" s="97"/>
      <c r="L137" s="80"/>
    </row>
    <row r="138" spans="1:12" s="78" customFormat="1" x14ac:dyDescent="0.2">
      <c r="F138" s="97"/>
      <c r="H138" s="97"/>
      <c r="L138" s="80"/>
    </row>
    <row r="139" spans="1:12" s="78" customFormat="1" x14ac:dyDescent="0.2">
      <c r="F139" s="97"/>
      <c r="H139" s="97"/>
      <c r="L139" s="80"/>
    </row>
    <row r="140" spans="1:12" s="78" customFormat="1" x14ac:dyDescent="0.2">
      <c r="F140" s="97"/>
      <c r="H140" s="97"/>
      <c r="L140" s="80"/>
    </row>
    <row r="141" spans="1:12" s="78" customFormat="1" x14ac:dyDescent="0.2">
      <c r="F141" s="97"/>
      <c r="H141" s="97"/>
      <c r="L141" s="80"/>
    </row>
    <row r="142" spans="1:12" s="78" customFormat="1" x14ac:dyDescent="0.2">
      <c r="F142" s="97"/>
      <c r="H142" s="97"/>
      <c r="L142" s="80"/>
    </row>
    <row r="143" spans="1:12" s="78" customFormat="1" x14ac:dyDescent="0.2">
      <c r="F143" s="97"/>
      <c r="H143" s="97"/>
      <c r="L143" s="80"/>
    </row>
    <row r="144" spans="1:12" s="78" customFormat="1" x14ac:dyDescent="0.2">
      <c r="F144" s="97"/>
      <c r="H144" s="97"/>
      <c r="L144" s="80"/>
    </row>
    <row r="145" spans="6:12" s="78" customFormat="1" x14ac:dyDescent="0.2">
      <c r="F145" s="97"/>
      <c r="H145" s="97"/>
      <c r="L145" s="80"/>
    </row>
    <row r="146" spans="6:12" s="78" customFormat="1" x14ac:dyDescent="0.2">
      <c r="F146" s="97"/>
      <c r="H146" s="97"/>
      <c r="L146" s="80"/>
    </row>
    <row r="147" spans="6:12" s="78" customFormat="1" x14ac:dyDescent="0.2">
      <c r="F147" s="97"/>
      <c r="H147" s="97"/>
      <c r="L147" s="80"/>
    </row>
    <row r="148" spans="6:12" s="78" customFormat="1" x14ac:dyDescent="0.2">
      <c r="F148" s="97"/>
      <c r="H148" s="97"/>
      <c r="L148" s="80"/>
    </row>
    <row r="149" spans="6:12" s="78" customFormat="1" x14ac:dyDescent="0.2">
      <c r="F149" s="97"/>
      <c r="H149" s="97"/>
      <c r="L149" s="80"/>
    </row>
  </sheetData>
  <mergeCells count="11">
    <mergeCell ref="A7:H7"/>
    <mergeCell ref="A8:H8"/>
    <mergeCell ref="A9:H9"/>
    <mergeCell ref="A12:H12"/>
    <mergeCell ref="A129:F129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90" zoomScale="75" zoomScaleNormal="75" workbookViewId="0">
      <selection sqref="A1:H13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5703125" style="1" customWidth="1"/>
    <col min="5" max="5" width="13.85546875" style="1" hidden="1" customWidth="1"/>
    <col min="6" max="6" width="20.85546875" style="110" hidden="1" customWidth="1"/>
    <col min="7" max="7" width="13.85546875" style="1" customWidth="1"/>
    <col min="8" max="8" width="20.85546875" style="110" customWidth="1"/>
    <col min="9" max="9" width="11.42578125" style="1" customWidth="1"/>
    <col min="10" max="11" width="15.42578125" style="1" hidden="1" customWidth="1"/>
    <col min="12" max="12" width="15.42578125" style="2" hidden="1" customWidth="1"/>
    <col min="13" max="14" width="15.42578125" style="1" customWidth="1"/>
    <col min="15" max="16384" width="9.140625" style="1"/>
  </cols>
  <sheetData>
    <row r="1" spans="1:12" ht="16.5" customHeight="1" x14ac:dyDescent="0.2">
      <c r="A1" s="135" t="s">
        <v>0</v>
      </c>
      <c r="B1" s="136"/>
      <c r="C1" s="136"/>
      <c r="D1" s="136"/>
      <c r="E1" s="136"/>
      <c r="F1" s="136"/>
      <c r="G1" s="136"/>
      <c r="H1" s="136"/>
    </row>
    <row r="2" spans="1:12" ht="12.75" customHeight="1" x14ac:dyDescent="0.3">
      <c r="B2" s="137" t="s">
        <v>1</v>
      </c>
      <c r="C2" s="137"/>
      <c r="D2" s="137"/>
      <c r="E2" s="137"/>
      <c r="F2" s="137"/>
      <c r="G2" s="136"/>
      <c r="H2" s="136"/>
    </row>
    <row r="3" spans="1:12" ht="24" customHeight="1" x14ac:dyDescent="0.3">
      <c r="A3" s="3" t="s">
        <v>112</v>
      </c>
      <c r="B3" s="137" t="s">
        <v>2</v>
      </c>
      <c r="C3" s="137"/>
      <c r="D3" s="137"/>
      <c r="E3" s="137"/>
      <c r="F3" s="137"/>
      <c r="G3" s="136"/>
      <c r="H3" s="136"/>
    </row>
    <row r="4" spans="1:12" ht="14.25" customHeight="1" x14ac:dyDescent="0.3">
      <c r="B4" s="137" t="s">
        <v>3</v>
      </c>
      <c r="C4" s="137"/>
      <c r="D4" s="137"/>
      <c r="E4" s="137"/>
      <c r="F4" s="137"/>
      <c r="G4" s="136"/>
      <c r="H4" s="136"/>
    </row>
    <row r="5" spans="1:12" ht="33" customHeight="1" x14ac:dyDescent="0.4">
      <c r="A5" s="138" t="s">
        <v>132</v>
      </c>
      <c r="B5" s="139"/>
      <c r="C5" s="139"/>
      <c r="D5" s="139"/>
      <c r="E5" s="139"/>
      <c r="F5" s="139"/>
      <c r="G5" s="139"/>
      <c r="H5" s="139"/>
      <c r="L5" s="1"/>
    </row>
    <row r="6" spans="1:12" ht="33" customHeight="1" x14ac:dyDescent="0.4">
      <c r="A6" s="138" t="s">
        <v>133</v>
      </c>
      <c r="B6" s="138"/>
      <c r="C6" s="138"/>
      <c r="D6" s="138"/>
      <c r="E6" s="138"/>
      <c r="F6" s="138"/>
      <c r="G6" s="138"/>
      <c r="H6" s="138"/>
      <c r="L6" s="1"/>
    </row>
    <row r="7" spans="1:12" ht="21.75" customHeight="1" x14ac:dyDescent="0.2">
      <c r="A7" s="149" t="s">
        <v>137</v>
      </c>
      <c r="B7" s="149"/>
      <c r="C7" s="149"/>
      <c r="D7" s="149"/>
      <c r="E7" s="149"/>
      <c r="F7" s="149"/>
      <c r="G7" s="149"/>
      <c r="H7" s="149"/>
      <c r="L7" s="1"/>
    </row>
    <row r="8" spans="1:12" s="4" customFormat="1" ht="22.5" customHeight="1" x14ac:dyDescent="0.4">
      <c r="A8" s="133" t="s">
        <v>5</v>
      </c>
      <c r="B8" s="133"/>
      <c r="C8" s="133"/>
      <c r="D8" s="133"/>
      <c r="E8" s="134"/>
      <c r="F8" s="134"/>
      <c r="G8" s="134"/>
      <c r="H8" s="134"/>
      <c r="L8" s="5"/>
    </row>
    <row r="9" spans="1:12" s="6" customFormat="1" ht="18.75" customHeight="1" x14ac:dyDescent="0.4">
      <c r="A9" s="133" t="s">
        <v>6</v>
      </c>
      <c r="B9" s="133"/>
      <c r="C9" s="133"/>
      <c r="D9" s="133"/>
      <c r="E9" s="134"/>
      <c r="F9" s="134"/>
      <c r="G9" s="134"/>
      <c r="H9" s="134"/>
    </row>
    <row r="10" spans="1:12" s="7" customFormat="1" ht="17.25" customHeight="1" x14ac:dyDescent="0.2">
      <c r="A10" s="140" t="s">
        <v>7</v>
      </c>
      <c r="B10" s="140"/>
      <c r="C10" s="140"/>
      <c r="D10" s="140"/>
      <c r="E10" s="141"/>
      <c r="F10" s="141"/>
      <c r="G10" s="141"/>
      <c r="H10" s="141"/>
    </row>
    <row r="11" spans="1:12" s="6" customFormat="1" ht="30" customHeight="1" thickBot="1" x14ac:dyDescent="0.25">
      <c r="A11" s="142" t="s">
        <v>8</v>
      </c>
      <c r="B11" s="142"/>
      <c r="C11" s="142"/>
      <c r="D11" s="142"/>
      <c r="E11" s="143"/>
      <c r="F11" s="143"/>
      <c r="G11" s="143"/>
      <c r="H11" s="143"/>
    </row>
    <row r="12" spans="1:12" s="12" customFormat="1" ht="139.5" customHeight="1" thickBot="1" x14ac:dyDescent="0.25">
      <c r="A12" s="8" t="s">
        <v>9</v>
      </c>
      <c r="B12" s="9" t="s">
        <v>10</v>
      </c>
      <c r="C12" s="10" t="s">
        <v>11</v>
      </c>
      <c r="D12" s="10" t="s">
        <v>12</v>
      </c>
      <c r="E12" s="10" t="s">
        <v>11</v>
      </c>
      <c r="F12" s="11" t="s">
        <v>13</v>
      </c>
      <c r="G12" s="10" t="s">
        <v>11</v>
      </c>
      <c r="H12" s="11" t="s">
        <v>13</v>
      </c>
      <c r="L12" s="13"/>
    </row>
    <row r="13" spans="1:12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L13" s="21"/>
    </row>
    <row r="14" spans="1:12" s="20" customFormat="1" ht="49.5" customHeight="1" x14ac:dyDescent="0.2">
      <c r="A14" s="144" t="s">
        <v>14</v>
      </c>
      <c r="B14" s="145"/>
      <c r="C14" s="145"/>
      <c r="D14" s="145"/>
      <c r="E14" s="145"/>
      <c r="F14" s="145"/>
      <c r="G14" s="146"/>
      <c r="H14" s="147"/>
      <c r="L14" s="21"/>
    </row>
    <row r="15" spans="1:12" s="12" customFormat="1" ht="15" x14ac:dyDescent="0.2">
      <c r="A15" s="22" t="s">
        <v>15</v>
      </c>
      <c r="B15" s="23" t="s">
        <v>16</v>
      </c>
      <c r="C15" s="24">
        <f>F15*12</f>
        <v>0</v>
      </c>
      <c r="D15" s="25">
        <f>G15*I15</f>
        <v>129490.18</v>
      </c>
      <c r="E15" s="26">
        <f>H15*12</f>
        <v>33.36</v>
      </c>
      <c r="F15" s="27"/>
      <c r="G15" s="26">
        <f>H15*12</f>
        <v>33.36</v>
      </c>
      <c r="H15" s="27">
        <v>2.78</v>
      </c>
      <c r="I15" s="12">
        <v>3881.6</v>
      </c>
      <c r="J15" s="12">
        <v>3881.6</v>
      </c>
      <c r="K15" s="12">
        <v>1.07</v>
      </c>
      <c r="L15" s="13">
        <v>2.2400000000000002</v>
      </c>
    </row>
    <row r="16" spans="1:12" s="12" customFormat="1" ht="29.25" customHeight="1" x14ac:dyDescent="0.2">
      <c r="A16" s="28" t="s">
        <v>17</v>
      </c>
      <c r="B16" s="29" t="s">
        <v>18</v>
      </c>
      <c r="C16" s="30"/>
      <c r="D16" s="31"/>
      <c r="E16" s="32"/>
      <c r="F16" s="33"/>
      <c r="G16" s="32"/>
      <c r="H16" s="33"/>
      <c r="L16" s="13"/>
    </row>
    <row r="17" spans="1:12" s="12" customFormat="1" ht="15" x14ac:dyDescent="0.2">
      <c r="A17" s="28" t="s">
        <v>19</v>
      </c>
      <c r="B17" s="29" t="s">
        <v>18</v>
      </c>
      <c r="C17" s="30"/>
      <c r="D17" s="31"/>
      <c r="E17" s="32"/>
      <c r="F17" s="33"/>
      <c r="G17" s="32"/>
      <c r="H17" s="33"/>
      <c r="L17" s="13"/>
    </row>
    <row r="18" spans="1:12" s="12" customFormat="1" ht="15" x14ac:dyDescent="0.2">
      <c r="A18" s="28" t="s">
        <v>20</v>
      </c>
      <c r="B18" s="29" t="s">
        <v>21</v>
      </c>
      <c r="C18" s="30"/>
      <c r="D18" s="31"/>
      <c r="E18" s="32"/>
      <c r="F18" s="33"/>
      <c r="G18" s="32"/>
      <c r="H18" s="33"/>
      <c r="L18" s="13"/>
    </row>
    <row r="19" spans="1:12" s="12" customFormat="1" ht="15" x14ac:dyDescent="0.2">
      <c r="A19" s="28" t="s">
        <v>22</v>
      </c>
      <c r="B19" s="29" t="s">
        <v>18</v>
      </c>
      <c r="C19" s="30"/>
      <c r="D19" s="31"/>
      <c r="E19" s="32"/>
      <c r="F19" s="33"/>
      <c r="G19" s="32"/>
      <c r="H19" s="33"/>
      <c r="L19" s="13"/>
    </row>
    <row r="20" spans="1:12" s="12" customFormat="1" ht="15" x14ac:dyDescent="0.2">
      <c r="A20" s="128" t="s">
        <v>135</v>
      </c>
      <c r="B20" s="129"/>
      <c r="C20" s="32"/>
      <c r="D20" s="31"/>
      <c r="E20" s="32"/>
      <c r="F20" s="33"/>
      <c r="G20" s="32"/>
      <c r="H20" s="27">
        <v>2.56</v>
      </c>
      <c r="L20" s="13"/>
    </row>
    <row r="21" spans="1:12" s="12" customFormat="1" ht="15" x14ac:dyDescent="0.2">
      <c r="A21" s="130" t="s">
        <v>113</v>
      </c>
      <c r="B21" s="131" t="s">
        <v>18</v>
      </c>
      <c r="C21" s="132"/>
      <c r="D21" s="31"/>
      <c r="E21" s="32"/>
      <c r="F21" s="33"/>
      <c r="G21" s="32"/>
      <c r="H21" s="33"/>
      <c r="L21" s="13"/>
    </row>
    <row r="22" spans="1:12" s="12" customFormat="1" ht="15" x14ac:dyDescent="0.2">
      <c r="A22" s="130" t="s">
        <v>114</v>
      </c>
      <c r="B22" s="131" t="s">
        <v>18</v>
      </c>
      <c r="C22" s="132"/>
      <c r="D22" s="31"/>
      <c r="E22" s="32"/>
      <c r="F22" s="33"/>
      <c r="G22" s="32"/>
      <c r="H22" s="33"/>
      <c r="L22" s="13"/>
    </row>
    <row r="23" spans="1:12" s="12" customFormat="1" ht="15" x14ac:dyDescent="0.2">
      <c r="A23" s="128" t="s">
        <v>135</v>
      </c>
      <c r="B23" s="129"/>
      <c r="C23" s="32"/>
      <c r="D23" s="31"/>
      <c r="E23" s="32"/>
      <c r="F23" s="33"/>
      <c r="G23" s="32"/>
      <c r="H23" s="27">
        <v>0.22</v>
      </c>
      <c r="L23" s="13"/>
    </row>
    <row r="24" spans="1:12" s="12" customFormat="1" ht="30" x14ac:dyDescent="0.2">
      <c r="A24" s="22" t="s">
        <v>23</v>
      </c>
      <c r="B24" s="34" t="s">
        <v>24</v>
      </c>
      <c r="C24" s="24">
        <f>F24*12</f>
        <v>0</v>
      </c>
      <c r="D24" s="25">
        <f>G24*I24</f>
        <v>190043.14</v>
      </c>
      <c r="E24" s="26">
        <f>H24*12</f>
        <v>48.96</v>
      </c>
      <c r="F24" s="27"/>
      <c r="G24" s="26">
        <f>H24*12</f>
        <v>48.96</v>
      </c>
      <c r="H24" s="27">
        <v>4.08</v>
      </c>
      <c r="I24" s="12">
        <v>3881.6</v>
      </c>
      <c r="J24" s="12">
        <v>3881.6</v>
      </c>
      <c r="K24" s="12">
        <v>1.07</v>
      </c>
      <c r="L24" s="13">
        <v>3.57</v>
      </c>
    </row>
    <row r="25" spans="1:12" s="38" customFormat="1" ht="15" x14ac:dyDescent="0.2">
      <c r="A25" s="35" t="s">
        <v>25</v>
      </c>
      <c r="B25" s="36" t="s">
        <v>24</v>
      </c>
      <c r="C25" s="37"/>
      <c r="D25" s="25"/>
      <c r="E25" s="26"/>
      <c r="F25" s="27"/>
      <c r="G25" s="26"/>
      <c r="H25" s="27"/>
      <c r="L25" s="39"/>
    </row>
    <row r="26" spans="1:12" s="38" customFormat="1" ht="15" x14ac:dyDescent="0.2">
      <c r="A26" s="35" t="s">
        <v>26</v>
      </c>
      <c r="B26" s="36" t="s">
        <v>24</v>
      </c>
      <c r="C26" s="37"/>
      <c r="D26" s="25"/>
      <c r="E26" s="26"/>
      <c r="F26" s="27"/>
      <c r="G26" s="26"/>
      <c r="H26" s="27"/>
      <c r="L26" s="39"/>
    </row>
    <row r="27" spans="1:12" s="38" customFormat="1" ht="15" x14ac:dyDescent="0.2">
      <c r="A27" s="40" t="s">
        <v>27</v>
      </c>
      <c r="B27" s="41" t="s">
        <v>28</v>
      </c>
      <c r="C27" s="37"/>
      <c r="D27" s="25"/>
      <c r="E27" s="26"/>
      <c r="F27" s="27"/>
      <c r="G27" s="26"/>
      <c r="H27" s="27"/>
      <c r="L27" s="39"/>
    </row>
    <row r="28" spans="1:12" s="38" customFormat="1" ht="15" x14ac:dyDescent="0.2">
      <c r="A28" s="35" t="s">
        <v>29</v>
      </c>
      <c r="B28" s="36" t="s">
        <v>24</v>
      </c>
      <c r="C28" s="37"/>
      <c r="D28" s="25"/>
      <c r="E28" s="26"/>
      <c r="F28" s="27"/>
      <c r="G28" s="26"/>
      <c r="H28" s="27"/>
      <c r="L28" s="39"/>
    </row>
    <row r="29" spans="1:12" s="38" customFormat="1" ht="25.5" x14ac:dyDescent="0.2">
      <c r="A29" s="35" t="s">
        <v>30</v>
      </c>
      <c r="B29" s="36" t="s">
        <v>31</v>
      </c>
      <c r="C29" s="37"/>
      <c r="D29" s="25"/>
      <c r="E29" s="26"/>
      <c r="F29" s="27"/>
      <c r="G29" s="26"/>
      <c r="H29" s="27"/>
      <c r="L29" s="39"/>
    </row>
    <row r="30" spans="1:12" s="38" customFormat="1" ht="15" x14ac:dyDescent="0.2">
      <c r="A30" s="35" t="s">
        <v>32</v>
      </c>
      <c r="B30" s="36" t="s">
        <v>24</v>
      </c>
      <c r="C30" s="37"/>
      <c r="D30" s="25"/>
      <c r="E30" s="26"/>
      <c r="F30" s="27"/>
      <c r="G30" s="26"/>
      <c r="H30" s="27"/>
      <c r="L30" s="39"/>
    </row>
    <row r="31" spans="1:12" s="12" customFormat="1" ht="15" x14ac:dyDescent="0.2">
      <c r="A31" s="42" t="s">
        <v>33</v>
      </c>
      <c r="B31" s="43" t="s">
        <v>24</v>
      </c>
      <c r="C31" s="24"/>
      <c r="D31" s="25"/>
      <c r="E31" s="26"/>
      <c r="F31" s="27"/>
      <c r="G31" s="26"/>
      <c r="H31" s="27"/>
      <c r="L31" s="13"/>
    </row>
    <row r="32" spans="1:12" s="38" customFormat="1" ht="26.25" thickBot="1" x14ac:dyDescent="0.25">
      <c r="A32" s="44" t="s">
        <v>34</v>
      </c>
      <c r="B32" s="45" t="s">
        <v>35</v>
      </c>
      <c r="C32" s="37"/>
      <c r="D32" s="25"/>
      <c r="E32" s="26"/>
      <c r="F32" s="27"/>
      <c r="G32" s="26"/>
      <c r="H32" s="27"/>
      <c r="L32" s="39"/>
    </row>
    <row r="33" spans="1:12" s="48" customFormat="1" ht="15" x14ac:dyDescent="0.2">
      <c r="A33" s="46" t="s">
        <v>36</v>
      </c>
      <c r="B33" s="23" t="s">
        <v>37</v>
      </c>
      <c r="C33" s="24">
        <f>F33*12</f>
        <v>0</v>
      </c>
      <c r="D33" s="25">
        <f>G33*I33</f>
        <v>31673.86</v>
      </c>
      <c r="E33" s="26">
        <f>H33*12</f>
        <v>8.16</v>
      </c>
      <c r="F33" s="47"/>
      <c r="G33" s="26">
        <f>H33*12</f>
        <v>8.16</v>
      </c>
      <c r="H33" s="27">
        <v>0.68</v>
      </c>
      <c r="I33" s="12">
        <v>3881.6</v>
      </c>
      <c r="J33" s="12">
        <v>3881.6</v>
      </c>
      <c r="K33" s="12">
        <v>1.07</v>
      </c>
      <c r="L33" s="13">
        <v>0.6</v>
      </c>
    </row>
    <row r="34" spans="1:12" s="12" customFormat="1" ht="15" x14ac:dyDescent="0.2">
      <c r="A34" s="46" t="s">
        <v>38</v>
      </c>
      <c r="B34" s="23" t="s">
        <v>39</v>
      </c>
      <c r="C34" s="24">
        <f>F34*12</f>
        <v>0</v>
      </c>
      <c r="D34" s="25">
        <f>G34*I34</f>
        <v>103405.82</v>
      </c>
      <c r="E34" s="26">
        <f>H34*12</f>
        <v>26.64</v>
      </c>
      <c r="F34" s="47"/>
      <c r="G34" s="26">
        <f>H34*12</f>
        <v>26.64</v>
      </c>
      <c r="H34" s="27">
        <v>2.2200000000000002</v>
      </c>
      <c r="I34" s="12">
        <v>3881.6</v>
      </c>
      <c r="J34" s="12">
        <v>3881.6</v>
      </c>
      <c r="K34" s="12">
        <v>1.07</v>
      </c>
      <c r="L34" s="13">
        <v>1.94</v>
      </c>
    </row>
    <row r="35" spans="1:12" s="20" customFormat="1" ht="30" x14ac:dyDescent="0.2">
      <c r="A35" s="46" t="s">
        <v>40</v>
      </c>
      <c r="B35" s="23" t="s">
        <v>16</v>
      </c>
      <c r="C35" s="49"/>
      <c r="D35" s="25">
        <v>1848.15</v>
      </c>
      <c r="E35" s="50">
        <f>H35*12</f>
        <v>0.48</v>
      </c>
      <c r="F35" s="47"/>
      <c r="G35" s="26">
        <f t="shared" ref="G35:G40" si="0">D35/I35</f>
        <v>0.48</v>
      </c>
      <c r="H35" s="27">
        <f t="shared" ref="H35:H40" si="1">G35/12</f>
        <v>0.04</v>
      </c>
      <c r="I35" s="12">
        <v>3881.6</v>
      </c>
      <c r="J35" s="12">
        <v>3881.6</v>
      </c>
      <c r="K35" s="12">
        <v>1.07</v>
      </c>
      <c r="L35" s="13">
        <v>0.03</v>
      </c>
    </row>
    <row r="36" spans="1:12" s="20" customFormat="1" ht="30" x14ac:dyDescent="0.2">
      <c r="A36" s="46" t="s">
        <v>41</v>
      </c>
      <c r="B36" s="23" t="s">
        <v>16</v>
      </c>
      <c r="C36" s="49"/>
      <c r="D36" s="25">
        <v>1848.15</v>
      </c>
      <c r="E36" s="50"/>
      <c r="F36" s="47"/>
      <c r="G36" s="26">
        <f>D36/I36</f>
        <v>0.48</v>
      </c>
      <c r="H36" s="27">
        <f>G36/12</f>
        <v>0.04</v>
      </c>
      <c r="I36" s="12">
        <v>3881.6</v>
      </c>
      <c r="J36" s="12">
        <v>3881.6</v>
      </c>
      <c r="K36" s="12">
        <v>1.07</v>
      </c>
      <c r="L36" s="13">
        <v>0.03</v>
      </c>
    </row>
    <row r="37" spans="1:12" s="20" customFormat="1" ht="15" x14ac:dyDescent="0.2">
      <c r="A37" s="46" t="s">
        <v>42</v>
      </c>
      <c r="B37" s="23" t="s">
        <v>16</v>
      </c>
      <c r="C37" s="49"/>
      <c r="D37" s="25">
        <v>11670.68</v>
      </c>
      <c r="E37" s="50"/>
      <c r="F37" s="47"/>
      <c r="G37" s="26">
        <f>D37/I37</f>
        <v>3.01</v>
      </c>
      <c r="H37" s="27">
        <f>G37/12</f>
        <v>0.25</v>
      </c>
      <c r="I37" s="12">
        <v>3881.6</v>
      </c>
      <c r="J37" s="12">
        <v>3881.6</v>
      </c>
      <c r="K37" s="12">
        <v>1.07</v>
      </c>
      <c r="L37" s="13">
        <v>0.22</v>
      </c>
    </row>
    <row r="38" spans="1:12" s="20" customFormat="1" ht="30" hidden="1" x14ac:dyDescent="0.2">
      <c r="A38" s="46" t="s">
        <v>43</v>
      </c>
      <c r="B38" s="23" t="s">
        <v>31</v>
      </c>
      <c r="C38" s="49"/>
      <c r="D38" s="25">
        <f ca="1">G38*I38</f>
        <v>0</v>
      </c>
      <c r="E38" s="50"/>
      <c r="F38" s="47"/>
      <c r="G38" s="26">
        <f t="shared" ca="1" si="0"/>
        <v>2.82</v>
      </c>
      <c r="H38" s="27">
        <f t="shared" ca="1" si="1"/>
        <v>0.24</v>
      </c>
      <c r="I38" s="12">
        <v>3881.6</v>
      </c>
      <c r="J38" s="12">
        <v>3881.6</v>
      </c>
      <c r="K38" s="12">
        <v>1.07</v>
      </c>
      <c r="L38" s="13">
        <v>0</v>
      </c>
    </row>
    <row r="39" spans="1:12" s="20" customFormat="1" ht="30" hidden="1" x14ac:dyDescent="0.2">
      <c r="A39" s="46" t="s">
        <v>44</v>
      </c>
      <c r="B39" s="23" t="s">
        <v>31</v>
      </c>
      <c r="C39" s="49"/>
      <c r="D39" s="25">
        <f ca="1">G39*I39</f>
        <v>0</v>
      </c>
      <c r="E39" s="50"/>
      <c r="F39" s="47"/>
      <c r="G39" s="26">
        <f t="shared" ca="1" si="0"/>
        <v>2.82</v>
      </c>
      <c r="H39" s="27">
        <f t="shared" ca="1" si="1"/>
        <v>0.24</v>
      </c>
      <c r="I39" s="12">
        <v>3881.6</v>
      </c>
      <c r="J39" s="12">
        <v>3881.6</v>
      </c>
      <c r="K39" s="12">
        <v>1.07</v>
      </c>
      <c r="L39" s="13">
        <v>0</v>
      </c>
    </row>
    <row r="40" spans="1:12" s="20" customFormat="1" ht="15" hidden="1" x14ac:dyDescent="0.2">
      <c r="A40" s="46"/>
      <c r="B40" s="23"/>
      <c r="C40" s="49"/>
      <c r="D40" s="25"/>
      <c r="E40" s="50"/>
      <c r="F40" s="47"/>
      <c r="G40" s="26">
        <f t="shared" si="0"/>
        <v>0</v>
      </c>
      <c r="H40" s="27">
        <f t="shared" si="1"/>
        <v>0</v>
      </c>
      <c r="I40" s="12">
        <v>3881.6</v>
      </c>
      <c r="J40" s="12"/>
      <c r="K40" s="12"/>
      <c r="L40" s="13"/>
    </row>
    <row r="41" spans="1:12" s="20" customFormat="1" ht="30" x14ac:dyDescent="0.2">
      <c r="A41" s="46" t="s">
        <v>43</v>
      </c>
      <c r="B41" s="23" t="s">
        <v>31</v>
      </c>
      <c r="C41" s="49"/>
      <c r="D41" s="25">
        <v>3305.23</v>
      </c>
      <c r="E41" s="50"/>
      <c r="F41" s="47"/>
      <c r="G41" s="26">
        <f>D41/I41</f>
        <v>0.85</v>
      </c>
      <c r="H41" s="27">
        <f>G41/12</f>
        <v>7.0000000000000007E-2</v>
      </c>
      <c r="I41" s="12">
        <v>3881.6</v>
      </c>
      <c r="J41" s="12"/>
      <c r="K41" s="12"/>
      <c r="L41" s="13"/>
    </row>
    <row r="42" spans="1:12" s="20" customFormat="1" ht="30" x14ac:dyDescent="0.2">
      <c r="A42" s="46" t="s">
        <v>45</v>
      </c>
      <c r="B42" s="23"/>
      <c r="C42" s="49">
        <f>F42*12</f>
        <v>0</v>
      </c>
      <c r="D42" s="25">
        <f>G42*I42</f>
        <v>8850.0499999999993</v>
      </c>
      <c r="E42" s="50">
        <f>H42*12</f>
        <v>2.2799999999999998</v>
      </c>
      <c r="F42" s="47"/>
      <c r="G42" s="26">
        <f>H42*12</f>
        <v>2.2799999999999998</v>
      </c>
      <c r="H42" s="27">
        <v>0.19</v>
      </c>
      <c r="I42" s="12">
        <v>3881.6</v>
      </c>
      <c r="J42" s="12">
        <v>3881.6</v>
      </c>
      <c r="K42" s="12">
        <v>1.07</v>
      </c>
      <c r="L42" s="13">
        <v>0.03</v>
      </c>
    </row>
    <row r="43" spans="1:12" s="12" customFormat="1" ht="15" x14ac:dyDescent="0.2">
      <c r="A43" s="46" t="s">
        <v>46</v>
      </c>
      <c r="B43" s="23" t="s">
        <v>47</v>
      </c>
      <c r="C43" s="49">
        <f>F43*12</f>
        <v>0</v>
      </c>
      <c r="D43" s="25">
        <f>G43*I43</f>
        <v>1863.17</v>
      </c>
      <c r="E43" s="50">
        <f>H43*12</f>
        <v>0.48</v>
      </c>
      <c r="F43" s="47"/>
      <c r="G43" s="26">
        <f>H43*12</f>
        <v>0.48</v>
      </c>
      <c r="H43" s="27">
        <v>0.04</v>
      </c>
      <c r="I43" s="12">
        <v>3881.6</v>
      </c>
      <c r="J43" s="12">
        <v>3881.6</v>
      </c>
      <c r="K43" s="12">
        <v>1.07</v>
      </c>
      <c r="L43" s="13">
        <v>0.03</v>
      </c>
    </row>
    <row r="44" spans="1:12" s="12" customFormat="1" ht="15" x14ac:dyDescent="0.2">
      <c r="A44" s="46" t="s">
        <v>48</v>
      </c>
      <c r="B44" s="51" t="s">
        <v>49</v>
      </c>
      <c r="C44" s="52">
        <f>F44*12</f>
        <v>0</v>
      </c>
      <c r="D44" s="25">
        <f t="shared" ref="D44:D45" si="2">G44*I44</f>
        <v>1397.38</v>
      </c>
      <c r="E44" s="50">
        <f t="shared" ref="E44:E45" si="3">H44*12</f>
        <v>0.36</v>
      </c>
      <c r="F44" s="47"/>
      <c r="G44" s="26">
        <f t="shared" ref="G44:G45" si="4">H44*12</f>
        <v>0.36</v>
      </c>
      <c r="H44" s="27">
        <v>0.03</v>
      </c>
      <c r="I44" s="12">
        <v>3881.6</v>
      </c>
      <c r="J44" s="12">
        <v>3881.6</v>
      </c>
      <c r="K44" s="12">
        <v>1.07</v>
      </c>
      <c r="L44" s="13">
        <v>0.02</v>
      </c>
    </row>
    <row r="45" spans="1:12" s="48" customFormat="1" ht="30" x14ac:dyDescent="0.2">
      <c r="A45" s="46" t="s">
        <v>50</v>
      </c>
      <c r="B45" s="23" t="s">
        <v>51</v>
      </c>
      <c r="C45" s="49">
        <f>F45*12</f>
        <v>0</v>
      </c>
      <c r="D45" s="25">
        <f t="shared" si="2"/>
        <v>1863.17</v>
      </c>
      <c r="E45" s="50">
        <f t="shared" si="3"/>
        <v>0.48</v>
      </c>
      <c r="F45" s="47"/>
      <c r="G45" s="26">
        <f t="shared" si="4"/>
        <v>0.48</v>
      </c>
      <c r="H45" s="27">
        <v>0.04</v>
      </c>
      <c r="I45" s="12">
        <v>3881.6</v>
      </c>
      <c r="J45" s="12">
        <v>3881.6</v>
      </c>
      <c r="K45" s="12">
        <v>1.07</v>
      </c>
      <c r="L45" s="13">
        <v>0.03</v>
      </c>
    </row>
    <row r="46" spans="1:12" s="48" customFormat="1" ht="20.25" customHeight="1" x14ac:dyDescent="0.2">
      <c r="A46" s="46" t="s">
        <v>52</v>
      </c>
      <c r="B46" s="23"/>
      <c r="C46" s="24"/>
      <c r="D46" s="26">
        <f>D48+D49+D50+D51+D52+D53+D54+D55+D56+D57+D58+D61</f>
        <v>14840.43</v>
      </c>
      <c r="E46" s="26"/>
      <c r="F46" s="47"/>
      <c r="G46" s="26">
        <f>D46/I46</f>
        <v>3.82</v>
      </c>
      <c r="H46" s="27">
        <f>G46/12</f>
        <v>0.32</v>
      </c>
      <c r="I46" s="12">
        <v>3881.6</v>
      </c>
      <c r="J46" s="12">
        <v>3881.6</v>
      </c>
      <c r="K46" s="12">
        <v>1.07</v>
      </c>
      <c r="L46" s="13">
        <v>0.48</v>
      </c>
    </row>
    <row r="47" spans="1:12" s="20" customFormat="1" ht="15" hidden="1" x14ac:dyDescent="0.2">
      <c r="A47" s="53" t="s">
        <v>53</v>
      </c>
      <c r="B47" s="54" t="s">
        <v>54</v>
      </c>
      <c r="C47" s="55"/>
      <c r="D47" s="56">
        <f>G47*I47</f>
        <v>0</v>
      </c>
      <c r="E47" s="57"/>
      <c r="F47" s="58"/>
      <c r="G47" s="57">
        <f>H47*12</f>
        <v>0</v>
      </c>
      <c r="H47" s="58">
        <v>0</v>
      </c>
      <c r="I47" s="12">
        <v>3881.6</v>
      </c>
      <c r="J47" s="12">
        <v>3881.6</v>
      </c>
      <c r="K47" s="12">
        <v>1.07</v>
      </c>
      <c r="L47" s="13">
        <v>0</v>
      </c>
    </row>
    <row r="48" spans="1:12" s="20" customFormat="1" ht="15" x14ac:dyDescent="0.2">
      <c r="A48" s="53" t="s">
        <v>55</v>
      </c>
      <c r="B48" s="54" t="s">
        <v>54</v>
      </c>
      <c r="C48" s="55"/>
      <c r="D48" s="56">
        <v>196.5</v>
      </c>
      <c r="E48" s="57"/>
      <c r="F48" s="58"/>
      <c r="G48" s="57"/>
      <c r="H48" s="58"/>
      <c r="I48" s="12">
        <v>3881.6</v>
      </c>
      <c r="J48" s="12">
        <v>3881.6</v>
      </c>
      <c r="K48" s="12">
        <v>1.07</v>
      </c>
      <c r="L48" s="13">
        <v>0.01</v>
      </c>
    </row>
    <row r="49" spans="1:12" s="20" customFormat="1" ht="15" x14ac:dyDescent="0.2">
      <c r="A49" s="53" t="s">
        <v>56</v>
      </c>
      <c r="B49" s="54" t="s">
        <v>57</v>
      </c>
      <c r="C49" s="55">
        <f>F49*12</f>
        <v>0</v>
      </c>
      <c r="D49" s="56">
        <v>415.82</v>
      </c>
      <c r="E49" s="57">
        <f>H49*12</f>
        <v>0</v>
      </c>
      <c r="F49" s="58"/>
      <c r="G49" s="57"/>
      <c r="H49" s="58"/>
      <c r="I49" s="12">
        <v>3881.6</v>
      </c>
      <c r="J49" s="12">
        <v>3881.6</v>
      </c>
      <c r="K49" s="12">
        <v>1.07</v>
      </c>
      <c r="L49" s="13">
        <v>0.01</v>
      </c>
    </row>
    <row r="50" spans="1:12" s="20" customFormat="1" ht="15" x14ac:dyDescent="0.2">
      <c r="A50" s="53" t="s">
        <v>115</v>
      </c>
      <c r="B50" s="62" t="s">
        <v>54</v>
      </c>
      <c r="C50" s="55"/>
      <c r="D50" s="56">
        <v>740.94</v>
      </c>
      <c r="E50" s="57"/>
      <c r="F50" s="58"/>
      <c r="G50" s="57"/>
      <c r="H50" s="58"/>
      <c r="I50" s="12"/>
      <c r="J50" s="12"/>
      <c r="K50" s="12"/>
      <c r="L50" s="13"/>
    </row>
    <row r="51" spans="1:12" s="20" customFormat="1" ht="15" x14ac:dyDescent="0.2">
      <c r="A51" s="53" t="s">
        <v>116</v>
      </c>
      <c r="B51" s="54" t="s">
        <v>54</v>
      </c>
      <c r="C51" s="55">
        <f>F51*12</f>
        <v>0</v>
      </c>
      <c r="D51" s="56">
        <v>761.57</v>
      </c>
      <c r="E51" s="57">
        <f>H51*12</f>
        <v>0</v>
      </c>
      <c r="F51" s="58"/>
      <c r="G51" s="57"/>
      <c r="H51" s="58"/>
      <c r="I51" s="12">
        <v>3881.6</v>
      </c>
      <c r="J51" s="12">
        <v>3881.6</v>
      </c>
      <c r="K51" s="12">
        <v>1.07</v>
      </c>
      <c r="L51" s="13">
        <v>0.17</v>
      </c>
    </row>
    <row r="52" spans="1:12" s="20" customFormat="1" ht="15" x14ac:dyDescent="0.2">
      <c r="A52" s="53" t="s">
        <v>58</v>
      </c>
      <c r="B52" s="54" t="s">
        <v>54</v>
      </c>
      <c r="C52" s="55">
        <f>F52*12</f>
        <v>0</v>
      </c>
      <c r="D52" s="56">
        <v>792.41</v>
      </c>
      <c r="E52" s="57">
        <f>H52*12</f>
        <v>0</v>
      </c>
      <c r="F52" s="58"/>
      <c r="G52" s="57"/>
      <c r="H52" s="58"/>
      <c r="I52" s="12">
        <v>3881.6</v>
      </c>
      <c r="J52" s="12">
        <v>3881.6</v>
      </c>
      <c r="K52" s="12">
        <v>1.07</v>
      </c>
      <c r="L52" s="13">
        <v>0.01</v>
      </c>
    </row>
    <row r="53" spans="1:12" s="20" customFormat="1" ht="15" x14ac:dyDescent="0.2">
      <c r="A53" s="53" t="s">
        <v>59</v>
      </c>
      <c r="B53" s="54" t="s">
        <v>54</v>
      </c>
      <c r="C53" s="55">
        <f>F53*12</f>
        <v>0</v>
      </c>
      <c r="D53" s="56">
        <v>3532.78</v>
      </c>
      <c r="E53" s="57">
        <f>H53*12</f>
        <v>0</v>
      </c>
      <c r="F53" s="58"/>
      <c r="G53" s="57"/>
      <c r="H53" s="58"/>
      <c r="I53" s="12">
        <v>3881.6</v>
      </c>
      <c r="J53" s="12">
        <v>3881.6</v>
      </c>
      <c r="K53" s="12">
        <v>1.07</v>
      </c>
      <c r="L53" s="13">
        <v>0.06</v>
      </c>
    </row>
    <row r="54" spans="1:12" s="20" customFormat="1" ht="15" x14ac:dyDescent="0.2">
      <c r="A54" s="53" t="s">
        <v>60</v>
      </c>
      <c r="B54" s="54" t="s">
        <v>54</v>
      </c>
      <c r="C54" s="55">
        <f>F54*12</f>
        <v>0</v>
      </c>
      <c r="D54" s="56">
        <v>831.63</v>
      </c>
      <c r="E54" s="57">
        <f>H54*12</f>
        <v>0</v>
      </c>
      <c r="F54" s="58"/>
      <c r="G54" s="57"/>
      <c r="H54" s="58"/>
      <c r="I54" s="12">
        <v>3881.6</v>
      </c>
      <c r="J54" s="12">
        <v>3881.6</v>
      </c>
      <c r="K54" s="12">
        <v>1.07</v>
      </c>
      <c r="L54" s="13">
        <v>0.01</v>
      </c>
    </row>
    <row r="55" spans="1:12" s="20" customFormat="1" ht="15" x14ac:dyDescent="0.2">
      <c r="A55" s="53" t="s">
        <v>61</v>
      </c>
      <c r="B55" s="54" t="s">
        <v>54</v>
      </c>
      <c r="C55" s="55"/>
      <c r="D55" s="56">
        <v>396.19</v>
      </c>
      <c r="E55" s="57"/>
      <c r="F55" s="58"/>
      <c r="G55" s="57"/>
      <c r="H55" s="58"/>
      <c r="I55" s="12">
        <v>3881.6</v>
      </c>
      <c r="J55" s="12">
        <v>3881.6</v>
      </c>
      <c r="K55" s="12">
        <v>1.07</v>
      </c>
      <c r="L55" s="13">
        <v>0.01</v>
      </c>
    </row>
    <row r="56" spans="1:12" s="20" customFormat="1" ht="15" x14ac:dyDescent="0.2">
      <c r="A56" s="53" t="s">
        <v>62</v>
      </c>
      <c r="B56" s="54" t="s">
        <v>57</v>
      </c>
      <c r="C56" s="55"/>
      <c r="D56" s="56">
        <v>1584.82</v>
      </c>
      <c r="E56" s="57"/>
      <c r="F56" s="58"/>
      <c r="G56" s="57"/>
      <c r="H56" s="58"/>
      <c r="I56" s="12">
        <v>3881.6</v>
      </c>
      <c r="J56" s="12">
        <v>3881.6</v>
      </c>
      <c r="K56" s="12">
        <v>1.07</v>
      </c>
      <c r="L56" s="13">
        <v>0.03</v>
      </c>
    </row>
    <row r="57" spans="1:12" s="20" customFormat="1" ht="25.5" x14ac:dyDescent="0.2">
      <c r="A57" s="53" t="s">
        <v>63</v>
      </c>
      <c r="B57" s="54" t="s">
        <v>54</v>
      </c>
      <c r="C57" s="55">
        <f>F57*12</f>
        <v>0</v>
      </c>
      <c r="D57" s="56">
        <v>2797.72</v>
      </c>
      <c r="E57" s="57">
        <f>H57*12</f>
        <v>0</v>
      </c>
      <c r="F57" s="58"/>
      <c r="G57" s="57"/>
      <c r="H57" s="58"/>
      <c r="I57" s="12">
        <v>3881.6</v>
      </c>
      <c r="J57" s="12">
        <v>3881.6</v>
      </c>
      <c r="K57" s="12">
        <v>1.07</v>
      </c>
      <c r="L57" s="13">
        <v>0.05</v>
      </c>
    </row>
    <row r="58" spans="1:12" s="20" customFormat="1" ht="15" x14ac:dyDescent="0.2">
      <c r="A58" s="53" t="s">
        <v>64</v>
      </c>
      <c r="B58" s="54" t="s">
        <v>54</v>
      </c>
      <c r="C58" s="55"/>
      <c r="D58" s="56">
        <v>2790.05</v>
      </c>
      <c r="E58" s="57"/>
      <c r="F58" s="58"/>
      <c r="G58" s="57"/>
      <c r="H58" s="58"/>
      <c r="I58" s="12">
        <v>3881.6</v>
      </c>
      <c r="J58" s="12">
        <v>3881.6</v>
      </c>
      <c r="K58" s="12">
        <v>1.07</v>
      </c>
      <c r="L58" s="13">
        <v>0.01</v>
      </c>
    </row>
    <row r="59" spans="1:12" s="20" customFormat="1" ht="15" hidden="1" x14ac:dyDescent="0.2">
      <c r="A59" s="53" t="s">
        <v>65</v>
      </c>
      <c r="B59" s="54" t="s">
        <v>54</v>
      </c>
      <c r="C59" s="59"/>
      <c r="D59" s="56">
        <f>G59*I59</f>
        <v>0</v>
      </c>
      <c r="E59" s="60"/>
      <c r="F59" s="58"/>
      <c r="G59" s="57"/>
      <c r="H59" s="58"/>
      <c r="I59" s="12">
        <v>3881.6</v>
      </c>
      <c r="J59" s="12">
        <v>3881.6</v>
      </c>
      <c r="K59" s="12">
        <v>1.07</v>
      </c>
      <c r="L59" s="13">
        <v>0</v>
      </c>
    </row>
    <row r="60" spans="1:12" s="20" customFormat="1" ht="15" hidden="1" x14ac:dyDescent="0.2">
      <c r="A60" s="61"/>
      <c r="B60" s="54"/>
      <c r="C60" s="55"/>
      <c r="D60" s="56"/>
      <c r="E60" s="57"/>
      <c r="F60" s="58"/>
      <c r="G60" s="57"/>
      <c r="H60" s="58"/>
      <c r="I60" s="12"/>
      <c r="J60" s="12"/>
      <c r="K60" s="12"/>
      <c r="L60" s="13"/>
    </row>
    <row r="61" spans="1:12" s="20" customFormat="1" ht="25.5" hidden="1" x14ac:dyDescent="0.2">
      <c r="A61" s="61"/>
      <c r="B61" s="62" t="s">
        <v>31</v>
      </c>
      <c r="C61" s="55"/>
      <c r="D61" s="56"/>
      <c r="E61" s="57"/>
      <c r="F61" s="58"/>
      <c r="G61" s="57"/>
      <c r="H61" s="58"/>
      <c r="I61" s="12">
        <v>3881.6</v>
      </c>
      <c r="J61" s="12">
        <v>3881.6</v>
      </c>
      <c r="K61" s="12">
        <v>1.07</v>
      </c>
      <c r="L61" s="13">
        <v>0.03</v>
      </c>
    </row>
    <row r="62" spans="1:12" s="48" customFormat="1" ht="30" x14ac:dyDescent="0.2">
      <c r="A62" s="46" t="s">
        <v>66</v>
      </c>
      <c r="B62" s="23"/>
      <c r="C62" s="24"/>
      <c r="D62" s="26">
        <f>D63+D64+D65+D66+D67+D68+D69+D70</f>
        <v>58973.06</v>
      </c>
      <c r="E62" s="26"/>
      <c r="F62" s="47"/>
      <c r="G62" s="26">
        <f>D62/I62</f>
        <v>15.19</v>
      </c>
      <c r="H62" s="27">
        <f>G62/12</f>
        <v>1.27</v>
      </c>
      <c r="I62" s="12">
        <v>3881.6</v>
      </c>
      <c r="J62" s="12">
        <v>3881.6</v>
      </c>
      <c r="K62" s="12">
        <v>1.07</v>
      </c>
      <c r="L62" s="13">
        <v>0.48</v>
      </c>
    </row>
    <row r="63" spans="1:12" s="20" customFormat="1" ht="15" x14ac:dyDescent="0.2">
      <c r="A63" s="53" t="s">
        <v>67</v>
      </c>
      <c r="B63" s="54" t="s">
        <v>68</v>
      </c>
      <c r="C63" s="55"/>
      <c r="D63" s="56">
        <v>2377.23</v>
      </c>
      <c r="E63" s="57"/>
      <c r="F63" s="58"/>
      <c r="G63" s="57"/>
      <c r="H63" s="58"/>
      <c r="I63" s="12">
        <v>3881.6</v>
      </c>
      <c r="J63" s="12">
        <v>3881.6</v>
      </c>
      <c r="K63" s="12">
        <v>1.07</v>
      </c>
      <c r="L63" s="13">
        <v>0.04</v>
      </c>
    </row>
    <row r="64" spans="1:12" s="20" customFormat="1" ht="25.5" x14ac:dyDescent="0.2">
      <c r="A64" s="53" t="s">
        <v>69</v>
      </c>
      <c r="B64" s="54" t="s">
        <v>70</v>
      </c>
      <c r="C64" s="55"/>
      <c r="D64" s="56">
        <v>1584.82</v>
      </c>
      <c r="E64" s="57"/>
      <c r="F64" s="58"/>
      <c r="G64" s="57"/>
      <c r="H64" s="58"/>
      <c r="I64" s="12">
        <v>3881.6</v>
      </c>
      <c r="J64" s="12">
        <v>3881.6</v>
      </c>
      <c r="K64" s="12">
        <v>1.07</v>
      </c>
      <c r="L64" s="13">
        <v>0.03</v>
      </c>
    </row>
    <row r="65" spans="1:12" s="20" customFormat="1" ht="15" x14ac:dyDescent="0.2">
      <c r="A65" s="53" t="s">
        <v>71</v>
      </c>
      <c r="B65" s="54" t="s">
        <v>72</v>
      </c>
      <c r="C65" s="55"/>
      <c r="D65" s="56">
        <v>1663.21</v>
      </c>
      <c r="E65" s="57"/>
      <c r="F65" s="58"/>
      <c r="G65" s="57"/>
      <c r="H65" s="58"/>
      <c r="I65" s="12">
        <v>3881.6</v>
      </c>
      <c r="J65" s="12">
        <v>3881.6</v>
      </c>
      <c r="K65" s="12">
        <v>1.07</v>
      </c>
      <c r="L65" s="13">
        <v>0.03</v>
      </c>
    </row>
    <row r="66" spans="1:12" s="20" customFormat="1" ht="25.5" x14ac:dyDescent="0.2">
      <c r="A66" s="53" t="s">
        <v>73</v>
      </c>
      <c r="B66" s="54" t="s">
        <v>74</v>
      </c>
      <c r="C66" s="55"/>
      <c r="D66" s="56">
        <v>1584.8</v>
      </c>
      <c r="E66" s="57"/>
      <c r="F66" s="58"/>
      <c r="G66" s="57"/>
      <c r="H66" s="58"/>
      <c r="I66" s="12">
        <v>3881.6</v>
      </c>
      <c r="J66" s="12">
        <v>3881.6</v>
      </c>
      <c r="K66" s="12">
        <v>1.07</v>
      </c>
      <c r="L66" s="13">
        <v>0.03</v>
      </c>
    </row>
    <row r="67" spans="1:12" s="20" customFormat="1" ht="25.5" x14ac:dyDescent="0.2">
      <c r="A67" s="61" t="s">
        <v>117</v>
      </c>
      <c r="B67" s="62" t="s">
        <v>31</v>
      </c>
      <c r="C67" s="55"/>
      <c r="D67" s="56">
        <v>27377.59</v>
      </c>
      <c r="E67" s="57"/>
      <c r="F67" s="58"/>
      <c r="G67" s="57"/>
      <c r="H67" s="58"/>
      <c r="I67" s="12">
        <v>3881.6</v>
      </c>
      <c r="J67" s="12">
        <v>3881.6</v>
      </c>
      <c r="K67" s="12">
        <v>1.07</v>
      </c>
      <c r="L67" s="13">
        <v>0</v>
      </c>
    </row>
    <row r="68" spans="1:12" s="20" customFormat="1" ht="25.5" x14ac:dyDescent="0.2">
      <c r="A68" s="63" t="s">
        <v>125</v>
      </c>
      <c r="B68" s="127" t="s">
        <v>31</v>
      </c>
      <c r="C68" s="49"/>
      <c r="D68" s="64">
        <v>7704.75</v>
      </c>
      <c r="E68" s="57"/>
      <c r="F68" s="58"/>
      <c r="G68" s="57"/>
      <c r="H68" s="58"/>
      <c r="I68" s="12">
        <v>3881.6</v>
      </c>
      <c r="J68" s="12">
        <v>3881.6</v>
      </c>
      <c r="K68" s="12">
        <v>1.07</v>
      </c>
      <c r="L68" s="13">
        <v>0.02</v>
      </c>
    </row>
    <row r="69" spans="1:12" s="20" customFormat="1" ht="25.5" x14ac:dyDescent="0.2">
      <c r="A69" s="53" t="s">
        <v>76</v>
      </c>
      <c r="B69" s="54" t="s">
        <v>31</v>
      </c>
      <c r="C69" s="55"/>
      <c r="D69" s="56">
        <v>11044.32</v>
      </c>
      <c r="E69" s="57"/>
      <c r="F69" s="58"/>
      <c r="G69" s="57"/>
      <c r="H69" s="58"/>
      <c r="I69" s="12">
        <v>3881.6</v>
      </c>
      <c r="J69" s="12">
        <v>3881.6</v>
      </c>
      <c r="K69" s="12">
        <v>1.07</v>
      </c>
      <c r="L69" s="13">
        <v>0.2</v>
      </c>
    </row>
    <row r="70" spans="1:12" s="20" customFormat="1" ht="15" x14ac:dyDescent="0.2">
      <c r="A70" s="61" t="s">
        <v>77</v>
      </c>
      <c r="B70" s="54" t="s">
        <v>16</v>
      </c>
      <c r="C70" s="59"/>
      <c r="D70" s="56">
        <v>5636.34</v>
      </c>
      <c r="E70" s="60"/>
      <c r="F70" s="58"/>
      <c r="G70" s="57"/>
      <c r="H70" s="58"/>
      <c r="I70" s="12">
        <v>3881.6</v>
      </c>
      <c r="J70" s="12">
        <v>3881.6</v>
      </c>
      <c r="K70" s="12">
        <v>1.07</v>
      </c>
      <c r="L70" s="13">
        <v>0.11</v>
      </c>
    </row>
    <row r="71" spans="1:12" s="20" customFormat="1" ht="15" hidden="1" x14ac:dyDescent="0.2">
      <c r="A71" s="61" t="s">
        <v>78</v>
      </c>
      <c r="B71" s="54" t="s">
        <v>54</v>
      </c>
      <c r="C71" s="55"/>
      <c r="D71" s="56">
        <f>G71*I71</f>
        <v>0</v>
      </c>
      <c r="E71" s="57"/>
      <c r="F71" s="58"/>
      <c r="G71" s="57">
        <f>H71*12</f>
        <v>0</v>
      </c>
      <c r="H71" s="58">
        <v>0</v>
      </c>
      <c r="I71" s="12">
        <v>3881.6</v>
      </c>
      <c r="J71" s="12">
        <v>3881.6</v>
      </c>
      <c r="K71" s="12">
        <v>1.07</v>
      </c>
      <c r="L71" s="13">
        <v>0</v>
      </c>
    </row>
    <row r="72" spans="1:12" s="20" customFormat="1" ht="30" hidden="1" x14ac:dyDescent="0.2">
      <c r="A72" s="46" t="s">
        <v>79</v>
      </c>
      <c r="B72" s="54"/>
      <c r="C72" s="55"/>
      <c r="D72" s="26">
        <f>D73+D74</f>
        <v>0</v>
      </c>
      <c r="E72" s="57"/>
      <c r="F72" s="58"/>
      <c r="G72" s="26">
        <f>D72/I72</f>
        <v>0</v>
      </c>
      <c r="H72" s="27">
        <f>G72/12</f>
        <v>0</v>
      </c>
      <c r="I72" s="12">
        <v>3881.6</v>
      </c>
      <c r="J72" s="12">
        <v>3881.6</v>
      </c>
      <c r="K72" s="12">
        <v>1.07</v>
      </c>
      <c r="L72" s="13">
        <v>0.06</v>
      </c>
    </row>
    <row r="73" spans="1:12" s="20" customFormat="1" ht="25.5" hidden="1" x14ac:dyDescent="0.2">
      <c r="A73" s="61" t="s">
        <v>80</v>
      </c>
      <c r="B73" s="62" t="s">
        <v>31</v>
      </c>
      <c r="C73" s="55"/>
      <c r="D73" s="56"/>
      <c r="E73" s="57"/>
      <c r="F73" s="58"/>
      <c r="G73" s="57"/>
      <c r="H73" s="58"/>
      <c r="I73" s="12">
        <v>3881.6</v>
      </c>
      <c r="J73" s="12">
        <v>3881.6</v>
      </c>
      <c r="K73" s="12">
        <v>1.07</v>
      </c>
      <c r="L73" s="13">
        <v>0.03</v>
      </c>
    </row>
    <row r="74" spans="1:12" s="20" customFormat="1" ht="15" hidden="1" x14ac:dyDescent="0.2">
      <c r="A74" s="53" t="s">
        <v>81</v>
      </c>
      <c r="B74" s="54" t="s">
        <v>54</v>
      </c>
      <c r="C74" s="55"/>
      <c r="D74" s="56"/>
      <c r="E74" s="57"/>
      <c r="F74" s="58"/>
      <c r="G74" s="57"/>
      <c r="H74" s="58"/>
      <c r="I74" s="12">
        <v>3881.6</v>
      </c>
      <c r="J74" s="12">
        <v>3881.6</v>
      </c>
      <c r="K74" s="12">
        <v>1.07</v>
      </c>
      <c r="L74" s="13">
        <v>0.03</v>
      </c>
    </row>
    <row r="75" spans="1:12" s="20" customFormat="1" ht="15" hidden="1" x14ac:dyDescent="0.2">
      <c r="A75" s="53" t="s">
        <v>82</v>
      </c>
      <c r="B75" s="54" t="s">
        <v>16</v>
      </c>
      <c r="C75" s="55"/>
      <c r="D75" s="56">
        <f>G75*I75</f>
        <v>0</v>
      </c>
      <c r="E75" s="57"/>
      <c r="F75" s="58"/>
      <c r="G75" s="57">
        <f>H75*12</f>
        <v>0</v>
      </c>
      <c r="H75" s="58">
        <v>0</v>
      </c>
      <c r="I75" s="12">
        <v>3881.6</v>
      </c>
      <c r="J75" s="12">
        <v>3881.6</v>
      </c>
      <c r="K75" s="12">
        <v>1.07</v>
      </c>
      <c r="L75" s="13">
        <v>0</v>
      </c>
    </row>
    <row r="76" spans="1:12" s="20" customFormat="1" ht="20.25" customHeight="1" x14ac:dyDescent="0.2">
      <c r="A76" s="46" t="s">
        <v>83</v>
      </c>
      <c r="B76" s="54"/>
      <c r="C76" s="55"/>
      <c r="D76" s="26">
        <f>D78+D79</f>
        <v>11688.65</v>
      </c>
      <c r="E76" s="57"/>
      <c r="F76" s="58"/>
      <c r="G76" s="26">
        <f>D76/I76</f>
        <v>3.01</v>
      </c>
      <c r="H76" s="27">
        <f>G76/12</f>
        <v>0.25</v>
      </c>
      <c r="I76" s="12">
        <v>3881.6</v>
      </c>
      <c r="J76" s="12">
        <v>3881.6</v>
      </c>
      <c r="K76" s="12">
        <v>1.07</v>
      </c>
      <c r="L76" s="13">
        <v>0.21</v>
      </c>
    </row>
    <row r="77" spans="1:12" s="20" customFormat="1" ht="15" hidden="1" x14ac:dyDescent="0.2">
      <c r="A77" s="53" t="s">
        <v>84</v>
      </c>
      <c r="B77" s="54" t="s">
        <v>16</v>
      </c>
      <c r="C77" s="55"/>
      <c r="D77" s="56">
        <f t="shared" ref="D77:D83" si="5">G77*I77</f>
        <v>0</v>
      </c>
      <c r="E77" s="57"/>
      <c r="F77" s="58"/>
      <c r="G77" s="57">
        <f t="shared" ref="G77:G83" si="6">H77*12</f>
        <v>0</v>
      </c>
      <c r="H77" s="58">
        <v>0</v>
      </c>
      <c r="I77" s="12">
        <v>3881.6</v>
      </c>
      <c r="J77" s="12">
        <v>3881.6</v>
      </c>
      <c r="K77" s="12">
        <v>1.07</v>
      </c>
      <c r="L77" s="13">
        <v>0</v>
      </c>
    </row>
    <row r="78" spans="1:12" s="20" customFormat="1" ht="15" x14ac:dyDescent="0.2">
      <c r="A78" s="53" t="s">
        <v>85</v>
      </c>
      <c r="B78" s="54" t="s">
        <v>54</v>
      </c>
      <c r="C78" s="55"/>
      <c r="D78" s="56">
        <v>10860.34</v>
      </c>
      <c r="E78" s="57"/>
      <c r="F78" s="58"/>
      <c r="G78" s="57"/>
      <c r="H78" s="58"/>
      <c r="I78" s="12">
        <v>3881.6</v>
      </c>
      <c r="J78" s="12">
        <v>3881.6</v>
      </c>
      <c r="K78" s="12">
        <v>1.07</v>
      </c>
      <c r="L78" s="13">
        <v>0.2</v>
      </c>
    </row>
    <row r="79" spans="1:12" s="20" customFormat="1" ht="15" x14ac:dyDescent="0.2">
      <c r="A79" s="53" t="s">
        <v>86</v>
      </c>
      <c r="B79" s="54" t="s">
        <v>54</v>
      </c>
      <c r="C79" s="55"/>
      <c r="D79" s="56">
        <v>828.31</v>
      </c>
      <c r="E79" s="57"/>
      <c r="F79" s="58"/>
      <c r="G79" s="57"/>
      <c r="H79" s="58"/>
      <c r="I79" s="12">
        <v>3881.6</v>
      </c>
      <c r="J79" s="12">
        <v>3881.6</v>
      </c>
      <c r="K79" s="12">
        <v>1.07</v>
      </c>
      <c r="L79" s="13">
        <v>0.01</v>
      </c>
    </row>
    <row r="80" spans="1:12" s="20" customFormat="1" ht="25.5" hidden="1" x14ac:dyDescent="0.2">
      <c r="A80" s="61" t="s">
        <v>87</v>
      </c>
      <c r="B80" s="54" t="s">
        <v>31</v>
      </c>
      <c r="C80" s="55"/>
      <c r="D80" s="56">
        <f t="shared" si="5"/>
        <v>0</v>
      </c>
      <c r="E80" s="57"/>
      <c r="F80" s="58"/>
      <c r="G80" s="57">
        <f t="shared" si="6"/>
        <v>0</v>
      </c>
      <c r="H80" s="58">
        <v>0</v>
      </c>
      <c r="I80" s="12">
        <v>3881.6</v>
      </c>
      <c r="J80" s="12">
        <v>3881.6</v>
      </c>
      <c r="K80" s="12">
        <v>1.07</v>
      </c>
      <c r="L80" s="13">
        <v>0</v>
      </c>
    </row>
    <row r="81" spans="1:12" s="20" customFormat="1" ht="25.5" hidden="1" x14ac:dyDescent="0.2">
      <c r="A81" s="61" t="s">
        <v>88</v>
      </c>
      <c r="B81" s="54" t="s">
        <v>31</v>
      </c>
      <c r="C81" s="55"/>
      <c r="D81" s="56">
        <f t="shared" si="5"/>
        <v>0</v>
      </c>
      <c r="E81" s="57"/>
      <c r="F81" s="58"/>
      <c r="G81" s="57">
        <f t="shared" si="6"/>
        <v>0</v>
      </c>
      <c r="H81" s="58">
        <v>0</v>
      </c>
      <c r="I81" s="12">
        <v>3881.6</v>
      </c>
      <c r="J81" s="12">
        <v>3881.6</v>
      </c>
      <c r="K81" s="12">
        <v>1.07</v>
      </c>
      <c r="L81" s="13">
        <v>0</v>
      </c>
    </row>
    <row r="82" spans="1:12" s="20" customFormat="1" ht="25.5" hidden="1" x14ac:dyDescent="0.2">
      <c r="A82" s="61" t="s">
        <v>89</v>
      </c>
      <c r="B82" s="54" t="s">
        <v>31</v>
      </c>
      <c r="C82" s="55"/>
      <c r="D82" s="56">
        <f t="shared" si="5"/>
        <v>0</v>
      </c>
      <c r="E82" s="57"/>
      <c r="F82" s="58"/>
      <c r="G82" s="57">
        <f t="shared" si="6"/>
        <v>0</v>
      </c>
      <c r="H82" s="58">
        <v>0</v>
      </c>
      <c r="I82" s="12">
        <v>3881.6</v>
      </c>
      <c r="J82" s="12">
        <v>3881.6</v>
      </c>
      <c r="K82" s="12">
        <v>1.07</v>
      </c>
      <c r="L82" s="13">
        <v>0</v>
      </c>
    </row>
    <row r="83" spans="1:12" s="20" customFormat="1" ht="25.5" hidden="1" x14ac:dyDescent="0.2">
      <c r="A83" s="61" t="s">
        <v>90</v>
      </c>
      <c r="B83" s="54" t="s">
        <v>31</v>
      </c>
      <c r="C83" s="55"/>
      <c r="D83" s="56">
        <f t="shared" si="5"/>
        <v>0</v>
      </c>
      <c r="E83" s="57"/>
      <c r="F83" s="58"/>
      <c r="G83" s="57">
        <f t="shared" si="6"/>
        <v>0</v>
      </c>
      <c r="H83" s="58">
        <v>0</v>
      </c>
      <c r="I83" s="12">
        <v>3881.6</v>
      </c>
      <c r="J83" s="12">
        <v>3881.6</v>
      </c>
      <c r="K83" s="12">
        <v>1.07</v>
      </c>
      <c r="L83" s="13">
        <v>0</v>
      </c>
    </row>
    <row r="84" spans="1:12" s="20" customFormat="1" ht="15" x14ac:dyDescent="0.2">
      <c r="A84" s="46" t="s">
        <v>91</v>
      </c>
      <c r="B84" s="54"/>
      <c r="C84" s="55"/>
      <c r="D84" s="26">
        <f>D85+D86</f>
        <v>993.79</v>
      </c>
      <c r="E84" s="57"/>
      <c r="F84" s="58"/>
      <c r="G84" s="26">
        <f>D84/I84</f>
        <v>0.26</v>
      </c>
      <c r="H84" s="27">
        <f>G84/12</f>
        <v>0.02</v>
      </c>
      <c r="I84" s="12">
        <v>3881.6</v>
      </c>
      <c r="J84" s="12">
        <v>3881.6</v>
      </c>
      <c r="K84" s="12">
        <v>1.07</v>
      </c>
      <c r="L84" s="13">
        <v>0.03</v>
      </c>
    </row>
    <row r="85" spans="1:12" s="20" customFormat="1" ht="15" x14ac:dyDescent="0.2">
      <c r="A85" s="53" t="s">
        <v>92</v>
      </c>
      <c r="B85" s="54" t="s">
        <v>54</v>
      </c>
      <c r="C85" s="55"/>
      <c r="D85" s="56">
        <v>993.79</v>
      </c>
      <c r="E85" s="57"/>
      <c r="F85" s="58"/>
      <c r="G85" s="57"/>
      <c r="H85" s="58"/>
      <c r="I85" s="12">
        <v>3881.6</v>
      </c>
      <c r="J85" s="12">
        <v>3881.6</v>
      </c>
      <c r="K85" s="12">
        <v>1.07</v>
      </c>
      <c r="L85" s="13">
        <v>0.02</v>
      </c>
    </row>
    <row r="86" spans="1:12" s="20" customFormat="1" ht="15" hidden="1" x14ac:dyDescent="0.2">
      <c r="A86" s="53" t="s">
        <v>93</v>
      </c>
      <c r="B86" s="54" t="s">
        <v>54</v>
      </c>
      <c r="C86" s="55"/>
      <c r="D86" s="56"/>
      <c r="E86" s="57"/>
      <c r="F86" s="58"/>
      <c r="G86" s="57"/>
      <c r="H86" s="58"/>
      <c r="I86" s="12">
        <v>3881.6</v>
      </c>
      <c r="J86" s="12">
        <v>3881.6</v>
      </c>
      <c r="K86" s="12">
        <v>1.07</v>
      </c>
      <c r="L86" s="13">
        <v>0.01</v>
      </c>
    </row>
    <row r="87" spans="1:12" s="12" customFormat="1" ht="15" x14ac:dyDescent="0.2">
      <c r="A87" s="46" t="s">
        <v>94</v>
      </c>
      <c r="B87" s="23"/>
      <c r="C87" s="24"/>
      <c r="D87" s="26">
        <f>D88+D89</f>
        <v>31987</v>
      </c>
      <c r="E87" s="26"/>
      <c r="F87" s="47"/>
      <c r="G87" s="26">
        <f>D87/I87</f>
        <v>8.24</v>
      </c>
      <c r="H87" s="27">
        <f>G87/12</f>
        <v>0.69</v>
      </c>
      <c r="I87" s="12">
        <v>3881.6</v>
      </c>
      <c r="J87" s="12">
        <v>3881.6</v>
      </c>
      <c r="K87" s="12">
        <v>1.07</v>
      </c>
      <c r="L87" s="13">
        <v>0.03</v>
      </c>
    </row>
    <row r="88" spans="1:12" s="20" customFormat="1" ht="15" x14ac:dyDescent="0.2">
      <c r="A88" s="53" t="s">
        <v>95</v>
      </c>
      <c r="B88" s="62" t="s">
        <v>57</v>
      </c>
      <c r="C88" s="55"/>
      <c r="D88" s="56">
        <v>17847</v>
      </c>
      <c r="E88" s="57"/>
      <c r="F88" s="58"/>
      <c r="G88" s="57"/>
      <c r="H88" s="58"/>
      <c r="I88" s="12">
        <v>3881.6</v>
      </c>
      <c r="J88" s="12">
        <v>3881.6</v>
      </c>
      <c r="K88" s="12">
        <v>1.07</v>
      </c>
      <c r="L88" s="13">
        <v>0.03</v>
      </c>
    </row>
    <row r="89" spans="1:12" s="20" customFormat="1" ht="15" x14ac:dyDescent="0.2">
      <c r="A89" s="53" t="s">
        <v>118</v>
      </c>
      <c r="B89" s="62" t="s">
        <v>119</v>
      </c>
      <c r="C89" s="55">
        <f>F89*12</f>
        <v>0</v>
      </c>
      <c r="D89" s="56">
        <f>42420/3</f>
        <v>14140</v>
      </c>
      <c r="E89" s="57">
        <f>H89*12</f>
        <v>0</v>
      </c>
      <c r="F89" s="58"/>
      <c r="G89" s="57"/>
      <c r="H89" s="58"/>
      <c r="I89" s="12">
        <v>3881.6</v>
      </c>
      <c r="J89" s="12">
        <v>3881.6</v>
      </c>
      <c r="K89" s="12">
        <v>1.07</v>
      </c>
      <c r="L89" s="13">
        <v>0</v>
      </c>
    </row>
    <row r="90" spans="1:12" s="12" customFormat="1" ht="15" x14ac:dyDescent="0.2">
      <c r="A90" s="46" t="s">
        <v>96</v>
      </c>
      <c r="B90" s="23"/>
      <c r="C90" s="24"/>
      <c r="D90" s="26">
        <f>D91+D92+D93</f>
        <v>27611.279999999999</v>
      </c>
      <c r="E90" s="26"/>
      <c r="F90" s="47"/>
      <c r="G90" s="26">
        <f>D90/I90</f>
        <v>7.11</v>
      </c>
      <c r="H90" s="27">
        <f>G90/12</f>
        <v>0.59</v>
      </c>
      <c r="I90" s="12">
        <v>3881.6</v>
      </c>
      <c r="J90" s="12">
        <v>3881.6</v>
      </c>
      <c r="K90" s="12">
        <v>1.07</v>
      </c>
      <c r="L90" s="13">
        <v>0.52</v>
      </c>
    </row>
    <row r="91" spans="1:12" s="20" customFormat="1" ht="15" x14ac:dyDescent="0.2">
      <c r="A91" s="53" t="s">
        <v>136</v>
      </c>
      <c r="B91" s="54" t="s">
        <v>68</v>
      </c>
      <c r="C91" s="55"/>
      <c r="D91" s="56">
        <v>8835.1200000000008</v>
      </c>
      <c r="E91" s="57"/>
      <c r="F91" s="58"/>
      <c r="G91" s="57"/>
      <c r="H91" s="58"/>
      <c r="I91" s="12">
        <v>3881.6</v>
      </c>
      <c r="J91" s="12">
        <v>3881.6</v>
      </c>
      <c r="K91" s="12">
        <v>1.07</v>
      </c>
      <c r="L91" s="13">
        <v>0.17</v>
      </c>
    </row>
    <row r="92" spans="1:12" s="20" customFormat="1" ht="15.75" thickBot="1" x14ac:dyDescent="0.25">
      <c r="A92" s="53" t="s">
        <v>97</v>
      </c>
      <c r="B92" s="54" t="s">
        <v>68</v>
      </c>
      <c r="C92" s="55"/>
      <c r="D92" s="56">
        <v>18776.16</v>
      </c>
      <c r="E92" s="57"/>
      <c r="F92" s="58"/>
      <c r="G92" s="57"/>
      <c r="H92" s="58"/>
      <c r="I92" s="12">
        <v>3881.6</v>
      </c>
      <c r="J92" s="12">
        <v>3881.6</v>
      </c>
      <c r="K92" s="12">
        <v>1.07</v>
      </c>
      <c r="L92" s="13">
        <v>0.35</v>
      </c>
    </row>
    <row r="93" spans="1:12" s="20" customFormat="1" ht="25.5" hidden="1" customHeight="1" x14ac:dyDescent="0.2">
      <c r="A93" s="117" t="s">
        <v>98</v>
      </c>
      <c r="B93" s="118" t="s">
        <v>54</v>
      </c>
      <c r="C93" s="119"/>
      <c r="D93" s="120">
        <f>G93*I93</f>
        <v>0</v>
      </c>
      <c r="E93" s="121"/>
      <c r="F93" s="122"/>
      <c r="G93" s="121">
        <f>H93*12</f>
        <v>0</v>
      </c>
      <c r="H93" s="122">
        <v>0</v>
      </c>
      <c r="I93" s="12">
        <v>3881.6</v>
      </c>
      <c r="J93" s="12">
        <v>3881.6</v>
      </c>
      <c r="K93" s="12">
        <v>1.07</v>
      </c>
      <c r="L93" s="13">
        <v>0</v>
      </c>
    </row>
    <row r="94" spans="1:12" s="12" customFormat="1" ht="30.75" thickBot="1" x14ac:dyDescent="0.25">
      <c r="A94" s="126" t="s">
        <v>99</v>
      </c>
      <c r="B94" s="10" t="s">
        <v>31</v>
      </c>
      <c r="C94" s="114">
        <f>F94*12</f>
        <v>0</v>
      </c>
      <c r="D94" s="115">
        <f>G94*I94</f>
        <v>25152.77</v>
      </c>
      <c r="E94" s="115">
        <f>H94*12</f>
        <v>6.48</v>
      </c>
      <c r="F94" s="116"/>
      <c r="G94" s="115">
        <f>H94*12</f>
        <v>6.48</v>
      </c>
      <c r="H94" s="116">
        <v>0.54</v>
      </c>
      <c r="I94" s="12">
        <v>3881.6</v>
      </c>
      <c r="J94" s="12">
        <v>3881.6</v>
      </c>
      <c r="K94" s="12">
        <v>1.07</v>
      </c>
      <c r="L94" s="13">
        <v>0.96</v>
      </c>
    </row>
    <row r="95" spans="1:12" s="12" customFormat="1" ht="30.75" thickBot="1" x14ac:dyDescent="0.25">
      <c r="A95" s="123" t="s">
        <v>131</v>
      </c>
      <c r="B95" s="90" t="s">
        <v>134</v>
      </c>
      <c r="C95" s="91" t="e">
        <f>F95*12</f>
        <v>#REF!</v>
      </c>
      <c r="D95" s="124">
        <v>108000</v>
      </c>
      <c r="E95" s="124">
        <f>H95*12</f>
        <v>27.84</v>
      </c>
      <c r="F95" s="125" t="e">
        <f>#REF!+#REF!+#REF!+#REF!+#REF!+#REF!+#REF!+#REF!+#REF!+#REF!</f>
        <v>#REF!</v>
      </c>
      <c r="G95" s="124">
        <f>D95/I95</f>
        <v>27.82</v>
      </c>
      <c r="H95" s="125">
        <f>G95/12</f>
        <v>2.3199999999999998</v>
      </c>
      <c r="I95" s="12">
        <v>3881.6</v>
      </c>
      <c r="J95" s="12">
        <v>3881.6</v>
      </c>
      <c r="K95" s="12">
        <v>1.07</v>
      </c>
      <c r="L95" s="13">
        <v>0</v>
      </c>
    </row>
    <row r="96" spans="1:12" s="12" customFormat="1" ht="21" customHeight="1" thickBot="1" x14ac:dyDescent="0.25">
      <c r="A96" s="66" t="s">
        <v>101</v>
      </c>
      <c r="B96" s="67" t="s">
        <v>24</v>
      </c>
      <c r="C96" s="114"/>
      <c r="D96" s="115">
        <f>G96*I96</f>
        <v>85239.94</v>
      </c>
      <c r="E96" s="115"/>
      <c r="F96" s="115"/>
      <c r="G96" s="115">
        <f>12*H96</f>
        <v>21.96</v>
      </c>
      <c r="H96" s="116">
        <v>1.83</v>
      </c>
      <c r="I96" s="12">
        <v>3881.6</v>
      </c>
      <c r="L96" s="13"/>
    </row>
    <row r="97" spans="1:12" s="12" customFormat="1" ht="20.25" thickBot="1" x14ac:dyDescent="0.45">
      <c r="A97" s="68" t="s">
        <v>102</v>
      </c>
      <c r="B97" s="69"/>
      <c r="C97" s="70" t="e">
        <f>F97*12</f>
        <v>#REF!</v>
      </c>
      <c r="D97" s="71">
        <f>D15+D24+D33+D34+D35+D36+D37+D41+D42+D43+D44+D45+D46+D62+D72+D76+D84+D87+D90+D94+D95+D96</f>
        <v>851745.9</v>
      </c>
      <c r="E97" s="71">
        <f t="shared" ref="E97:H97" si="7">E15+E24+E33+E34+E35+E36+E37+E41+E42+E43+E44+E45+E46+E62+E72+E76+E84+E87+E90+E94+E95+E96</f>
        <v>155.52000000000001</v>
      </c>
      <c r="F97" s="71" t="e">
        <f t="shared" si="7"/>
        <v>#REF!</v>
      </c>
      <c r="G97" s="71">
        <f t="shared" si="7"/>
        <v>219.43</v>
      </c>
      <c r="H97" s="71">
        <f t="shared" si="7"/>
        <v>18.29</v>
      </c>
      <c r="L97" s="13"/>
    </row>
    <row r="98" spans="1:12" s="76" customFormat="1" ht="20.25" hidden="1" thickBot="1" x14ac:dyDescent="0.25">
      <c r="A98" s="72" t="s">
        <v>103</v>
      </c>
      <c r="B98" s="67" t="s">
        <v>24</v>
      </c>
      <c r="C98" s="67" t="s">
        <v>104</v>
      </c>
      <c r="D98" s="73"/>
      <c r="E98" s="74" t="s">
        <v>104</v>
      </c>
      <c r="F98" s="75"/>
      <c r="G98" s="74" t="s">
        <v>104</v>
      </c>
      <c r="H98" s="75"/>
      <c r="L98" s="77"/>
    </row>
    <row r="99" spans="1:12" s="78" customFormat="1" x14ac:dyDescent="0.2">
      <c r="D99" s="79"/>
      <c r="E99" s="79"/>
      <c r="F99" s="79"/>
      <c r="G99" s="79"/>
      <c r="H99" s="79"/>
      <c r="L99" s="80"/>
    </row>
    <row r="100" spans="1:12" s="78" customFormat="1" x14ac:dyDescent="0.2">
      <c r="D100" s="79"/>
      <c r="E100" s="79"/>
      <c r="F100" s="79"/>
      <c r="G100" s="79"/>
      <c r="H100" s="79"/>
      <c r="L100" s="80"/>
    </row>
    <row r="101" spans="1:12" s="78" customFormat="1" x14ac:dyDescent="0.2">
      <c r="D101" s="79"/>
      <c r="E101" s="79"/>
      <c r="F101" s="79"/>
      <c r="G101" s="79"/>
      <c r="H101" s="79"/>
      <c r="L101" s="80"/>
    </row>
    <row r="102" spans="1:12" s="78" customFormat="1" ht="13.5" thickBot="1" x14ac:dyDescent="0.25">
      <c r="D102" s="79"/>
      <c r="E102" s="79"/>
      <c r="F102" s="79"/>
      <c r="G102" s="79"/>
      <c r="H102" s="79"/>
      <c r="L102" s="80"/>
    </row>
    <row r="103" spans="1:12" s="12" customFormat="1" ht="30.75" thickBot="1" x14ac:dyDescent="0.25">
      <c r="A103" s="81" t="s">
        <v>105</v>
      </c>
      <c r="B103" s="82"/>
      <c r="C103" s="83">
        <f>F103*12</f>
        <v>0</v>
      </c>
      <c r="D103" s="84">
        <f>D104+D105+D106+D107+D108+D109+D110+D111+D112+D113+D114+D115+D116+D117+D118+D123</f>
        <v>607309.96</v>
      </c>
      <c r="E103" s="84">
        <f t="shared" ref="E103:H103" si="8">E104+E105+E106+E107+E108+E109+E110+E111+E112+E113+E114+E115+E116+E117+E118+E123</f>
        <v>0</v>
      </c>
      <c r="F103" s="84">
        <f t="shared" si="8"/>
        <v>0</v>
      </c>
      <c r="G103" s="84">
        <f t="shared" si="8"/>
        <v>156.46</v>
      </c>
      <c r="H103" s="111">
        <f t="shared" si="8"/>
        <v>13.04</v>
      </c>
      <c r="I103" s="12">
        <v>3881.6</v>
      </c>
      <c r="J103" s="12">
        <v>3881.6</v>
      </c>
      <c r="L103" s="13"/>
    </row>
    <row r="104" spans="1:12" s="12" customFormat="1" ht="15" x14ac:dyDescent="0.2">
      <c r="A104" s="63" t="s">
        <v>120</v>
      </c>
      <c r="B104" s="23"/>
      <c r="C104" s="49"/>
      <c r="D104" s="64">
        <v>93742.76</v>
      </c>
      <c r="E104" s="65"/>
      <c r="F104" s="65"/>
      <c r="G104" s="64">
        <f>D104/I104</f>
        <v>24.15</v>
      </c>
      <c r="H104" s="112">
        <f>G104/12</f>
        <v>2.0099999999999998</v>
      </c>
      <c r="I104" s="12">
        <v>3881.6</v>
      </c>
      <c r="L104" s="13"/>
    </row>
    <row r="105" spans="1:12" s="12" customFormat="1" ht="15" x14ac:dyDescent="0.2">
      <c r="A105" s="63" t="s">
        <v>121</v>
      </c>
      <c r="B105" s="23"/>
      <c r="C105" s="49"/>
      <c r="D105" s="64">
        <v>274925.90999999997</v>
      </c>
      <c r="E105" s="65"/>
      <c r="F105" s="65"/>
      <c r="G105" s="64">
        <f t="shared" ref="G105:G123" si="9">D105/I105</f>
        <v>70.83</v>
      </c>
      <c r="H105" s="112">
        <f>G105/12+0.01</f>
        <v>5.91</v>
      </c>
      <c r="I105" s="12">
        <v>3881.6</v>
      </c>
      <c r="L105" s="13"/>
    </row>
    <row r="106" spans="1:12" s="12" customFormat="1" ht="15" x14ac:dyDescent="0.2">
      <c r="A106" s="63" t="s">
        <v>106</v>
      </c>
      <c r="B106" s="23"/>
      <c r="C106" s="49"/>
      <c r="D106" s="64">
        <v>14095.76</v>
      </c>
      <c r="E106" s="65"/>
      <c r="F106" s="65"/>
      <c r="G106" s="64">
        <f t="shared" si="9"/>
        <v>3.63</v>
      </c>
      <c r="H106" s="112">
        <f t="shared" ref="H106:H123" si="10">G106/12</f>
        <v>0.3</v>
      </c>
      <c r="I106" s="12">
        <v>3881.6</v>
      </c>
      <c r="L106" s="13"/>
    </row>
    <row r="107" spans="1:12" s="12" customFormat="1" ht="15" x14ac:dyDescent="0.2">
      <c r="A107" s="63" t="s">
        <v>122</v>
      </c>
      <c r="B107" s="23"/>
      <c r="C107" s="49"/>
      <c r="D107" s="64">
        <v>20299.91</v>
      </c>
      <c r="E107" s="65"/>
      <c r="F107" s="65"/>
      <c r="G107" s="64">
        <f t="shared" si="9"/>
        <v>5.23</v>
      </c>
      <c r="H107" s="112">
        <f t="shared" si="10"/>
        <v>0.44</v>
      </c>
      <c r="I107" s="12">
        <v>3881.6</v>
      </c>
      <c r="L107" s="13"/>
    </row>
    <row r="108" spans="1:12" s="12" customFormat="1" ht="15" x14ac:dyDescent="0.2">
      <c r="A108" s="63" t="s">
        <v>123</v>
      </c>
      <c r="B108" s="23"/>
      <c r="C108" s="49"/>
      <c r="D108" s="64">
        <v>5732.89</v>
      </c>
      <c r="E108" s="65"/>
      <c r="F108" s="65"/>
      <c r="G108" s="64">
        <f t="shared" si="9"/>
        <v>1.48</v>
      </c>
      <c r="H108" s="112">
        <f t="shared" si="10"/>
        <v>0.12</v>
      </c>
      <c r="I108" s="12">
        <v>3881.6</v>
      </c>
      <c r="L108" s="13"/>
    </row>
    <row r="109" spans="1:12" s="12" customFormat="1" ht="15" x14ac:dyDescent="0.2">
      <c r="A109" s="63" t="s">
        <v>124</v>
      </c>
      <c r="B109" s="23"/>
      <c r="C109" s="49"/>
      <c r="D109" s="64">
        <v>3907.97</v>
      </c>
      <c r="E109" s="65"/>
      <c r="F109" s="65"/>
      <c r="G109" s="64">
        <f t="shared" si="9"/>
        <v>1.01</v>
      </c>
      <c r="H109" s="112">
        <f t="shared" si="10"/>
        <v>0.08</v>
      </c>
      <c r="I109" s="12">
        <v>3881.6</v>
      </c>
      <c r="L109" s="13"/>
    </row>
    <row r="110" spans="1:12" s="12" customFormat="1" ht="15" x14ac:dyDescent="0.2">
      <c r="A110" s="63" t="s">
        <v>130</v>
      </c>
      <c r="B110" s="23"/>
      <c r="C110" s="49"/>
      <c r="D110" s="64">
        <v>6626.5</v>
      </c>
      <c r="E110" s="65"/>
      <c r="F110" s="65"/>
      <c r="G110" s="64">
        <f t="shared" si="9"/>
        <v>1.71</v>
      </c>
      <c r="H110" s="112">
        <f t="shared" si="10"/>
        <v>0.14000000000000001</v>
      </c>
      <c r="I110" s="12">
        <v>3881.6</v>
      </c>
      <c r="L110" s="13"/>
    </row>
    <row r="111" spans="1:12" s="12" customFormat="1" ht="15" hidden="1" x14ac:dyDescent="0.2">
      <c r="A111" s="63"/>
      <c r="B111" s="23"/>
      <c r="C111" s="49"/>
      <c r="D111" s="64"/>
      <c r="E111" s="65"/>
      <c r="F111" s="65"/>
      <c r="G111" s="64">
        <f t="shared" si="9"/>
        <v>0</v>
      </c>
      <c r="H111" s="112">
        <f t="shared" si="10"/>
        <v>0</v>
      </c>
      <c r="I111" s="12">
        <v>3881.6</v>
      </c>
      <c r="L111" s="13"/>
    </row>
    <row r="112" spans="1:12" s="12" customFormat="1" ht="15" x14ac:dyDescent="0.2">
      <c r="A112" s="63" t="s">
        <v>128</v>
      </c>
      <c r="B112" s="23"/>
      <c r="C112" s="49"/>
      <c r="D112" s="64">
        <v>1528.97</v>
      </c>
      <c r="E112" s="65"/>
      <c r="F112" s="65"/>
      <c r="G112" s="64">
        <f t="shared" si="9"/>
        <v>0.39</v>
      </c>
      <c r="H112" s="112">
        <f t="shared" si="10"/>
        <v>0.03</v>
      </c>
      <c r="I112" s="12">
        <v>3881.6</v>
      </c>
      <c r="L112" s="13"/>
    </row>
    <row r="113" spans="1:12" s="12" customFormat="1" ht="15" x14ac:dyDescent="0.2">
      <c r="A113" s="63" t="s">
        <v>126</v>
      </c>
      <c r="B113" s="23"/>
      <c r="C113" s="49"/>
      <c r="D113" s="64">
        <v>29793.51</v>
      </c>
      <c r="E113" s="65"/>
      <c r="F113" s="65"/>
      <c r="G113" s="64">
        <f t="shared" si="9"/>
        <v>7.68</v>
      </c>
      <c r="H113" s="112">
        <f t="shared" si="10"/>
        <v>0.64</v>
      </c>
      <c r="I113" s="12">
        <v>3881.6</v>
      </c>
      <c r="L113" s="13"/>
    </row>
    <row r="114" spans="1:12" s="12" customFormat="1" ht="15" x14ac:dyDescent="0.2">
      <c r="A114" s="63" t="s">
        <v>127</v>
      </c>
      <c r="B114" s="23"/>
      <c r="C114" s="49"/>
      <c r="D114" s="64">
        <v>37972.699999999997</v>
      </c>
      <c r="E114" s="65"/>
      <c r="F114" s="65"/>
      <c r="G114" s="64">
        <f t="shared" si="9"/>
        <v>9.7799999999999994</v>
      </c>
      <c r="H114" s="112">
        <f t="shared" si="10"/>
        <v>0.82</v>
      </c>
      <c r="I114" s="12">
        <v>3881.6</v>
      </c>
      <c r="L114" s="13"/>
    </row>
    <row r="115" spans="1:12" s="12" customFormat="1" ht="15" x14ac:dyDescent="0.2">
      <c r="A115" s="63" t="s">
        <v>107</v>
      </c>
      <c r="B115" s="23"/>
      <c r="C115" s="49"/>
      <c r="D115" s="64">
        <v>6433.11</v>
      </c>
      <c r="E115" s="65"/>
      <c r="F115" s="65"/>
      <c r="G115" s="64">
        <f t="shared" si="9"/>
        <v>1.66</v>
      </c>
      <c r="H115" s="112">
        <f t="shared" si="10"/>
        <v>0.14000000000000001</v>
      </c>
      <c r="I115" s="12">
        <v>3881.6</v>
      </c>
      <c r="L115" s="13"/>
    </row>
    <row r="116" spans="1:12" s="12" customFormat="1" ht="15" x14ac:dyDescent="0.2">
      <c r="A116" s="63" t="s">
        <v>129</v>
      </c>
      <c r="B116" s="23"/>
      <c r="C116" s="49"/>
      <c r="D116" s="64">
        <v>1528.97</v>
      </c>
      <c r="E116" s="65"/>
      <c r="F116" s="65"/>
      <c r="G116" s="64">
        <f t="shared" si="9"/>
        <v>0.39</v>
      </c>
      <c r="H116" s="112">
        <f t="shared" si="10"/>
        <v>0.03</v>
      </c>
      <c r="I116" s="12">
        <v>3881.6</v>
      </c>
      <c r="L116" s="13"/>
    </row>
    <row r="117" spans="1:12" s="12" customFormat="1" ht="15" hidden="1" x14ac:dyDescent="0.2">
      <c r="A117" s="63"/>
      <c r="B117" s="23"/>
      <c r="C117" s="49"/>
      <c r="D117" s="64"/>
      <c r="E117" s="65"/>
      <c r="F117" s="65"/>
      <c r="G117" s="64">
        <f t="shared" si="9"/>
        <v>0</v>
      </c>
      <c r="H117" s="112">
        <f t="shared" si="10"/>
        <v>0</v>
      </c>
      <c r="I117" s="12">
        <v>3881.6</v>
      </c>
      <c r="L117" s="13"/>
    </row>
    <row r="118" spans="1:12" s="12" customFormat="1" ht="15" hidden="1" x14ac:dyDescent="0.2">
      <c r="A118" s="63"/>
      <c r="B118" s="23"/>
      <c r="C118" s="49"/>
      <c r="D118" s="65">
        <v>0</v>
      </c>
      <c r="E118" s="65"/>
      <c r="F118" s="65"/>
      <c r="G118" s="64">
        <f t="shared" si="9"/>
        <v>0</v>
      </c>
      <c r="H118" s="112">
        <f t="shared" si="10"/>
        <v>0</v>
      </c>
      <c r="I118" s="12">
        <v>3881.6</v>
      </c>
      <c r="L118" s="13"/>
    </row>
    <row r="119" spans="1:12" s="12" customFormat="1" ht="15" hidden="1" x14ac:dyDescent="0.2">
      <c r="A119" s="63"/>
      <c r="B119" s="23"/>
      <c r="C119" s="49"/>
      <c r="D119" s="64"/>
      <c r="E119" s="65"/>
      <c r="F119" s="65"/>
      <c r="G119" s="64">
        <f t="shared" si="9"/>
        <v>0</v>
      </c>
      <c r="H119" s="112">
        <f t="shared" si="10"/>
        <v>0</v>
      </c>
      <c r="I119" s="12">
        <v>3881.6</v>
      </c>
      <c r="J119" s="12">
        <v>3881.6</v>
      </c>
      <c r="L119" s="13"/>
    </row>
    <row r="120" spans="1:12" s="12" customFormat="1" ht="15" hidden="1" x14ac:dyDescent="0.2">
      <c r="A120" s="63"/>
      <c r="B120" s="23"/>
      <c r="C120" s="49"/>
      <c r="D120" s="64"/>
      <c r="E120" s="65"/>
      <c r="F120" s="65"/>
      <c r="G120" s="64">
        <f t="shared" si="9"/>
        <v>0</v>
      </c>
      <c r="H120" s="112">
        <f t="shared" si="10"/>
        <v>0</v>
      </c>
      <c r="I120" s="12">
        <v>3881.6</v>
      </c>
      <c r="J120" s="12">
        <v>3881.6</v>
      </c>
      <c r="L120" s="13"/>
    </row>
    <row r="121" spans="1:12" s="12" customFormat="1" ht="15.75" hidden="1" thickBot="1" x14ac:dyDescent="0.25">
      <c r="A121" s="85"/>
      <c r="B121" s="86"/>
      <c r="C121" s="87"/>
      <c r="D121" s="88"/>
      <c r="E121" s="88"/>
      <c r="F121" s="88"/>
      <c r="G121" s="64">
        <f t="shared" si="9"/>
        <v>0</v>
      </c>
      <c r="H121" s="112">
        <f t="shared" si="10"/>
        <v>0</v>
      </c>
      <c r="I121" s="12">
        <v>3881.6</v>
      </c>
      <c r="J121" s="12">
        <v>3881.6</v>
      </c>
      <c r="L121" s="13"/>
    </row>
    <row r="122" spans="1:12" s="12" customFormat="1" ht="15" hidden="1" x14ac:dyDescent="0.2">
      <c r="A122" s="89" t="s">
        <v>100</v>
      </c>
      <c r="B122" s="90"/>
      <c r="C122" s="91"/>
      <c r="D122" s="92">
        <f ca="1">G122*J121</f>
        <v>0</v>
      </c>
      <c r="E122" s="92"/>
      <c r="F122" s="92"/>
      <c r="G122" s="64">
        <f t="shared" ca="1" si="9"/>
        <v>24.15</v>
      </c>
      <c r="H122" s="112">
        <f t="shared" ca="1" si="10"/>
        <v>2.0099999999999998</v>
      </c>
      <c r="I122" s="12">
        <v>3881.6</v>
      </c>
      <c r="L122" s="13"/>
    </row>
    <row r="123" spans="1:12" s="12" customFormat="1" ht="15.75" thickBot="1" x14ac:dyDescent="0.25">
      <c r="A123" s="85" t="s">
        <v>108</v>
      </c>
      <c r="B123" s="86"/>
      <c r="C123" s="87"/>
      <c r="D123" s="88">
        <v>110721</v>
      </c>
      <c r="E123" s="88"/>
      <c r="F123" s="88"/>
      <c r="G123" s="88">
        <f t="shared" si="9"/>
        <v>28.52</v>
      </c>
      <c r="H123" s="113">
        <f t="shared" si="10"/>
        <v>2.38</v>
      </c>
      <c r="I123" s="12">
        <v>3881.6</v>
      </c>
      <c r="L123" s="13"/>
    </row>
    <row r="124" spans="1:12" s="76" customFormat="1" ht="19.5" x14ac:dyDescent="0.2">
      <c r="A124" s="93"/>
      <c r="B124" s="94"/>
      <c r="C124" s="94"/>
      <c r="D124" s="94"/>
      <c r="E124" s="94"/>
      <c r="F124" s="95"/>
      <c r="G124" s="94"/>
      <c r="H124" s="95"/>
      <c r="L124" s="77"/>
    </row>
    <row r="125" spans="1:12" s="78" customFormat="1" x14ac:dyDescent="0.2">
      <c r="A125" s="96"/>
      <c r="F125" s="97"/>
      <c r="H125" s="97"/>
      <c r="L125" s="80"/>
    </row>
    <row r="126" spans="1:12" s="78" customFormat="1" ht="13.5" thickBot="1" x14ac:dyDescent="0.25">
      <c r="A126" s="96"/>
      <c r="F126" s="97"/>
      <c r="H126" s="97"/>
      <c r="L126" s="80"/>
    </row>
    <row r="127" spans="1:12" s="78" customFormat="1" ht="20.25" thickBot="1" x14ac:dyDescent="0.25">
      <c r="A127" s="98" t="s">
        <v>109</v>
      </c>
      <c r="B127" s="99"/>
      <c r="C127" s="99"/>
      <c r="D127" s="100">
        <f>D97+D103</f>
        <v>1459055.86</v>
      </c>
      <c r="E127" s="100">
        <f>E97+E103</f>
        <v>155.52000000000001</v>
      </c>
      <c r="F127" s="100" t="e">
        <f>F97+F103</f>
        <v>#REF!</v>
      </c>
      <c r="G127" s="100">
        <f>G97+G103</f>
        <v>375.89</v>
      </c>
      <c r="H127" s="100">
        <f>H97+H103</f>
        <v>31.33</v>
      </c>
      <c r="J127" s="78">
        <f>D127/12/I121</f>
        <v>31.324193202116</v>
      </c>
      <c r="L127" s="80"/>
    </row>
    <row r="128" spans="1:12" s="78" customFormat="1" ht="20.25" hidden="1" thickBot="1" x14ac:dyDescent="0.25">
      <c r="A128" s="101"/>
      <c r="B128" s="99"/>
      <c r="C128" s="99"/>
      <c r="D128" s="100"/>
      <c r="E128" s="102"/>
      <c r="F128" s="103"/>
      <c r="G128" s="104"/>
      <c r="H128" s="105"/>
      <c r="L128" s="80"/>
    </row>
    <row r="129" spans="1:12" s="76" customFormat="1" ht="19.5" x14ac:dyDescent="0.2">
      <c r="A129" s="93"/>
      <c r="B129" s="94"/>
      <c r="C129" s="94"/>
      <c r="D129" s="94"/>
      <c r="E129" s="106"/>
      <c r="F129" s="106"/>
      <c r="G129" s="106"/>
      <c r="H129" s="95"/>
      <c r="L129" s="77"/>
    </row>
    <row r="130" spans="1:12" s="76" customFormat="1" ht="19.5" x14ac:dyDescent="0.2">
      <c r="A130" s="107"/>
      <c r="B130" s="106"/>
      <c r="C130" s="108"/>
      <c r="D130" s="108"/>
      <c r="E130" s="108"/>
      <c r="F130" s="109"/>
      <c r="G130" s="108"/>
      <c r="H130" s="109"/>
      <c r="L130" s="77"/>
    </row>
    <row r="131" spans="1:12" s="78" customFormat="1" ht="14.25" x14ac:dyDescent="0.2">
      <c r="A131" s="148" t="s">
        <v>110</v>
      </c>
      <c r="B131" s="148"/>
      <c r="C131" s="148"/>
      <c r="D131" s="148"/>
      <c r="E131" s="148"/>
      <c r="F131" s="148"/>
      <c r="L131" s="80"/>
    </row>
    <row r="132" spans="1:12" s="78" customFormat="1" x14ac:dyDescent="0.2">
      <c r="F132" s="97"/>
      <c r="H132" s="97"/>
      <c r="L132" s="80"/>
    </row>
    <row r="133" spans="1:12" s="78" customFormat="1" x14ac:dyDescent="0.2">
      <c r="A133" s="96" t="s">
        <v>111</v>
      </c>
      <c r="F133" s="97"/>
      <c r="H133" s="97"/>
      <c r="L133" s="80"/>
    </row>
    <row r="134" spans="1:12" s="78" customFormat="1" x14ac:dyDescent="0.2">
      <c r="F134" s="97"/>
      <c r="H134" s="97"/>
      <c r="L134" s="80"/>
    </row>
    <row r="135" spans="1:12" s="78" customFormat="1" x14ac:dyDescent="0.2">
      <c r="F135" s="97"/>
      <c r="H135" s="97"/>
      <c r="L135" s="80"/>
    </row>
    <row r="136" spans="1:12" s="78" customFormat="1" x14ac:dyDescent="0.2">
      <c r="F136" s="97"/>
      <c r="H136" s="97"/>
      <c r="L136" s="80"/>
    </row>
    <row r="137" spans="1:12" s="78" customFormat="1" x14ac:dyDescent="0.2">
      <c r="F137" s="97"/>
      <c r="H137" s="97"/>
      <c r="L137" s="80"/>
    </row>
    <row r="138" spans="1:12" s="78" customFormat="1" x14ac:dyDescent="0.2">
      <c r="F138" s="97"/>
      <c r="H138" s="97"/>
      <c r="L138" s="80"/>
    </row>
    <row r="139" spans="1:12" s="78" customFormat="1" x14ac:dyDescent="0.2">
      <c r="F139" s="97"/>
      <c r="H139" s="97"/>
      <c r="L139" s="80"/>
    </row>
    <row r="140" spans="1:12" s="78" customFormat="1" x14ac:dyDescent="0.2">
      <c r="F140" s="97"/>
      <c r="H140" s="97"/>
      <c r="L140" s="80"/>
    </row>
    <row r="141" spans="1:12" s="78" customFormat="1" x14ac:dyDescent="0.2">
      <c r="F141" s="97"/>
      <c r="H141" s="97"/>
      <c r="L141" s="80"/>
    </row>
    <row r="142" spans="1:12" s="78" customFormat="1" x14ac:dyDescent="0.2">
      <c r="F142" s="97"/>
      <c r="H142" s="97"/>
      <c r="L142" s="80"/>
    </row>
    <row r="143" spans="1:12" s="78" customFormat="1" x14ac:dyDescent="0.2">
      <c r="F143" s="97"/>
      <c r="H143" s="97"/>
      <c r="L143" s="80"/>
    </row>
    <row r="144" spans="1:12" s="78" customFormat="1" x14ac:dyDescent="0.2">
      <c r="F144" s="97"/>
      <c r="H144" s="97"/>
      <c r="L144" s="80"/>
    </row>
    <row r="145" spans="6:12" s="78" customFormat="1" x14ac:dyDescent="0.2">
      <c r="F145" s="97"/>
      <c r="H145" s="97"/>
      <c r="L145" s="80"/>
    </row>
    <row r="146" spans="6:12" s="78" customFormat="1" x14ac:dyDescent="0.2">
      <c r="F146" s="97"/>
      <c r="H146" s="97"/>
      <c r="L146" s="80"/>
    </row>
    <row r="147" spans="6:12" s="78" customFormat="1" x14ac:dyDescent="0.2">
      <c r="F147" s="97"/>
      <c r="H147" s="97"/>
      <c r="L147" s="80"/>
    </row>
    <row r="148" spans="6:12" s="78" customFormat="1" x14ac:dyDescent="0.2">
      <c r="F148" s="97"/>
      <c r="H148" s="97"/>
      <c r="L148" s="80"/>
    </row>
    <row r="149" spans="6:12" s="78" customFormat="1" x14ac:dyDescent="0.2">
      <c r="F149" s="97"/>
      <c r="H149" s="97"/>
      <c r="L149" s="80"/>
    </row>
    <row r="150" spans="6:12" s="78" customFormat="1" x14ac:dyDescent="0.2">
      <c r="F150" s="97"/>
      <c r="H150" s="97"/>
      <c r="L150" s="80"/>
    </row>
    <row r="151" spans="6:12" s="78" customFormat="1" x14ac:dyDescent="0.2">
      <c r="F151" s="97"/>
      <c r="H151" s="97"/>
      <c r="L151" s="80"/>
    </row>
  </sheetData>
  <mergeCells count="13">
    <mergeCell ref="A9:H9"/>
    <mergeCell ref="A10:H10"/>
    <mergeCell ref="A11:H11"/>
    <mergeCell ref="A14:H14"/>
    <mergeCell ref="A131:F131"/>
    <mergeCell ref="A8:H8"/>
    <mergeCell ref="A6:H6"/>
    <mergeCell ref="A1:H1"/>
    <mergeCell ref="B2:H2"/>
    <mergeCell ref="B3:H3"/>
    <mergeCell ref="B4:H4"/>
    <mergeCell ref="A5:H5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59" zoomScale="75" zoomScaleNormal="75" workbookViewId="0">
      <selection sqref="A1:H11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5703125" style="1" customWidth="1"/>
    <col min="5" max="5" width="13.85546875" style="1" hidden="1" customWidth="1"/>
    <col min="6" max="6" width="20.85546875" style="110" hidden="1" customWidth="1"/>
    <col min="7" max="7" width="13.85546875" style="1" customWidth="1"/>
    <col min="8" max="8" width="20.85546875" style="110" customWidth="1"/>
    <col min="9" max="9" width="11.42578125" style="1" customWidth="1"/>
    <col min="10" max="11" width="15.42578125" style="1" hidden="1" customWidth="1"/>
    <col min="12" max="12" width="15.42578125" style="2" hidden="1" customWidth="1"/>
    <col min="13" max="14" width="15.42578125" style="1" customWidth="1"/>
    <col min="15" max="16384" width="9.140625" style="1"/>
  </cols>
  <sheetData>
    <row r="1" spans="1:12" ht="16.5" customHeight="1" x14ac:dyDescent="0.2">
      <c r="A1" s="135" t="s">
        <v>0</v>
      </c>
      <c r="B1" s="136"/>
      <c r="C1" s="136"/>
      <c r="D1" s="136"/>
      <c r="E1" s="136"/>
      <c r="F1" s="136"/>
      <c r="G1" s="136"/>
      <c r="H1" s="136"/>
    </row>
    <row r="2" spans="1:12" ht="12.75" customHeight="1" x14ac:dyDescent="0.3">
      <c r="B2" s="137" t="s">
        <v>1</v>
      </c>
      <c r="C2" s="137"/>
      <c r="D2" s="137"/>
      <c r="E2" s="137"/>
      <c r="F2" s="137"/>
      <c r="G2" s="136"/>
      <c r="H2" s="136"/>
    </row>
    <row r="3" spans="1:12" ht="24" customHeight="1" x14ac:dyDescent="0.3">
      <c r="A3" s="3" t="s">
        <v>112</v>
      </c>
      <c r="B3" s="137" t="s">
        <v>2</v>
      </c>
      <c r="C3" s="137"/>
      <c r="D3" s="137"/>
      <c r="E3" s="137"/>
      <c r="F3" s="137"/>
      <c r="G3" s="136"/>
      <c r="H3" s="136"/>
    </row>
    <row r="4" spans="1:12" ht="14.25" customHeight="1" x14ac:dyDescent="0.3">
      <c r="B4" s="137" t="s">
        <v>3</v>
      </c>
      <c r="C4" s="137"/>
      <c r="D4" s="137"/>
      <c r="E4" s="137"/>
      <c r="F4" s="137"/>
      <c r="G4" s="136"/>
      <c r="H4" s="136"/>
    </row>
    <row r="5" spans="1:12" ht="33" customHeight="1" x14ac:dyDescent="0.4">
      <c r="A5" s="138"/>
      <c r="B5" s="139"/>
      <c r="C5" s="139"/>
      <c r="D5" s="139"/>
      <c r="E5" s="139"/>
      <c r="F5" s="139"/>
      <c r="G5" s="139"/>
      <c r="H5" s="139"/>
      <c r="L5" s="1"/>
    </row>
    <row r="6" spans="1:12" ht="33" customHeight="1" x14ac:dyDescent="0.4">
      <c r="A6" s="138"/>
      <c r="B6" s="138"/>
      <c r="C6" s="138"/>
      <c r="D6" s="138"/>
      <c r="E6" s="138"/>
      <c r="F6" s="138"/>
      <c r="G6" s="138"/>
      <c r="H6" s="138"/>
      <c r="L6" s="1"/>
    </row>
    <row r="7" spans="1:12" ht="21.75" customHeight="1" x14ac:dyDescent="0.2">
      <c r="A7" s="149" t="s">
        <v>137</v>
      </c>
      <c r="B7" s="149"/>
      <c r="C7" s="149"/>
      <c r="D7" s="149"/>
      <c r="E7" s="149"/>
      <c r="F7" s="149"/>
      <c r="G7" s="149"/>
      <c r="H7" s="149"/>
      <c r="L7" s="1"/>
    </row>
    <row r="8" spans="1:12" s="4" customFormat="1" ht="22.5" customHeight="1" x14ac:dyDescent="0.4">
      <c r="A8" s="133" t="s">
        <v>5</v>
      </c>
      <c r="B8" s="133"/>
      <c r="C8" s="133"/>
      <c r="D8" s="133"/>
      <c r="E8" s="134"/>
      <c r="F8" s="134"/>
      <c r="G8" s="134"/>
      <c r="H8" s="134"/>
      <c r="L8" s="5"/>
    </row>
    <row r="9" spans="1:12" s="6" customFormat="1" ht="18.75" customHeight="1" x14ac:dyDescent="0.4">
      <c r="A9" s="133" t="s">
        <v>140</v>
      </c>
      <c r="B9" s="133"/>
      <c r="C9" s="133"/>
      <c r="D9" s="133"/>
      <c r="E9" s="134"/>
      <c r="F9" s="134"/>
      <c r="G9" s="134"/>
      <c r="H9" s="134"/>
    </row>
    <row r="10" spans="1:12" s="7" customFormat="1" ht="17.25" customHeight="1" x14ac:dyDescent="0.2">
      <c r="A10" s="140" t="s">
        <v>7</v>
      </c>
      <c r="B10" s="140"/>
      <c r="C10" s="140"/>
      <c r="D10" s="140"/>
      <c r="E10" s="141"/>
      <c r="F10" s="141"/>
      <c r="G10" s="141"/>
      <c r="H10" s="141"/>
    </row>
    <row r="11" spans="1:12" s="6" customFormat="1" ht="30" customHeight="1" thickBot="1" x14ac:dyDescent="0.25">
      <c r="A11" s="142" t="s">
        <v>8</v>
      </c>
      <c r="B11" s="142"/>
      <c r="C11" s="142"/>
      <c r="D11" s="142"/>
      <c r="E11" s="143"/>
      <c r="F11" s="143"/>
      <c r="G11" s="143"/>
      <c r="H11" s="143"/>
    </row>
    <row r="12" spans="1:12" s="12" customFormat="1" ht="139.5" customHeight="1" thickBot="1" x14ac:dyDescent="0.25">
      <c r="A12" s="8" t="s">
        <v>9</v>
      </c>
      <c r="B12" s="9" t="s">
        <v>10</v>
      </c>
      <c r="C12" s="10" t="s">
        <v>11</v>
      </c>
      <c r="D12" s="10" t="s">
        <v>12</v>
      </c>
      <c r="E12" s="10" t="s">
        <v>11</v>
      </c>
      <c r="F12" s="11" t="s">
        <v>13</v>
      </c>
      <c r="G12" s="10" t="s">
        <v>11</v>
      </c>
      <c r="H12" s="11" t="s">
        <v>13</v>
      </c>
      <c r="L12" s="13"/>
    </row>
    <row r="13" spans="1:12" s="20" customFormat="1" x14ac:dyDescent="0.2">
      <c r="A13" s="14">
        <v>1</v>
      </c>
      <c r="B13" s="15">
        <v>2</v>
      </c>
      <c r="C13" s="15">
        <v>3</v>
      </c>
      <c r="D13" s="16"/>
      <c r="E13" s="15">
        <v>3</v>
      </c>
      <c r="F13" s="17">
        <v>4</v>
      </c>
      <c r="G13" s="18">
        <v>3</v>
      </c>
      <c r="H13" s="19">
        <v>4</v>
      </c>
      <c r="L13" s="21"/>
    </row>
    <row r="14" spans="1:12" s="20" customFormat="1" ht="49.5" customHeight="1" x14ac:dyDescent="0.2">
      <c r="A14" s="144" t="s">
        <v>14</v>
      </c>
      <c r="B14" s="145"/>
      <c r="C14" s="145"/>
      <c r="D14" s="145"/>
      <c r="E14" s="145"/>
      <c r="F14" s="145"/>
      <c r="G14" s="146"/>
      <c r="H14" s="147"/>
      <c r="L14" s="21"/>
    </row>
    <row r="15" spans="1:12" s="12" customFormat="1" ht="15" x14ac:dyDescent="0.2">
      <c r="A15" s="22" t="s">
        <v>138</v>
      </c>
      <c r="B15" s="23" t="s">
        <v>16</v>
      </c>
      <c r="C15" s="24">
        <f>F15*12</f>
        <v>0</v>
      </c>
      <c r="D15" s="25">
        <f>G15*I15</f>
        <v>124366.46</v>
      </c>
      <c r="E15" s="26">
        <f>H15*12</f>
        <v>32.04</v>
      </c>
      <c r="F15" s="27"/>
      <c r="G15" s="26">
        <f>H15*12</f>
        <v>32.04</v>
      </c>
      <c r="H15" s="27">
        <f>H20+H22</f>
        <v>2.67</v>
      </c>
      <c r="I15" s="12">
        <v>3881.6</v>
      </c>
      <c r="J15" s="12">
        <v>3881.6</v>
      </c>
      <c r="K15" s="12">
        <v>1.07</v>
      </c>
      <c r="L15" s="13">
        <v>2.2400000000000002</v>
      </c>
    </row>
    <row r="16" spans="1:12" s="12" customFormat="1" ht="29.25" customHeight="1" x14ac:dyDescent="0.2">
      <c r="A16" s="28" t="s">
        <v>17</v>
      </c>
      <c r="B16" s="29" t="s">
        <v>18</v>
      </c>
      <c r="C16" s="30"/>
      <c r="D16" s="31"/>
      <c r="E16" s="32"/>
      <c r="F16" s="33"/>
      <c r="G16" s="32"/>
      <c r="H16" s="33"/>
      <c r="L16" s="13"/>
    </row>
    <row r="17" spans="1:12" s="12" customFormat="1" ht="15" x14ac:dyDescent="0.2">
      <c r="A17" s="28" t="s">
        <v>19</v>
      </c>
      <c r="B17" s="29" t="s">
        <v>18</v>
      </c>
      <c r="C17" s="30"/>
      <c r="D17" s="31"/>
      <c r="E17" s="32"/>
      <c r="F17" s="33"/>
      <c r="G17" s="32"/>
      <c r="H17" s="33"/>
      <c r="L17" s="13"/>
    </row>
    <row r="18" spans="1:12" s="12" customFormat="1" ht="15" x14ac:dyDescent="0.2">
      <c r="A18" s="28" t="s">
        <v>20</v>
      </c>
      <c r="B18" s="29" t="s">
        <v>21</v>
      </c>
      <c r="C18" s="30"/>
      <c r="D18" s="31"/>
      <c r="E18" s="32"/>
      <c r="F18" s="33"/>
      <c r="G18" s="32"/>
      <c r="H18" s="33"/>
      <c r="L18" s="13"/>
    </row>
    <row r="19" spans="1:12" s="12" customFormat="1" ht="15" x14ac:dyDescent="0.2">
      <c r="A19" s="28" t="s">
        <v>22</v>
      </c>
      <c r="B19" s="29" t="s">
        <v>18</v>
      </c>
      <c r="C19" s="30"/>
      <c r="D19" s="31"/>
      <c r="E19" s="32"/>
      <c r="F19" s="33"/>
      <c r="G19" s="32"/>
      <c r="H19" s="33"/>
      <c r="L19" s="13"/>
    </row>
    <row r="20" spans="1:12" s="12" customFormat="1" ht="15" x14ac:dyDescent="0.2">
      <c r="A20" s="128" t="s">
        <v>135</v>
      </c>
      <c r="B20" s="129"/>
      <c r="C20" s="32"/>
      <c r="D20" s="31"/>
      <c r="E20" s="32"/>
      <c r="F20" s="33"/>
      <c r="G20" s="32"/>
      <c r="H20" s="27">
        <v>2.56</v>
      </c>
      <c r="L20" s="13"/>
    </row>
    <row r="21" spans="1:12" s="12" customFormat="1" ht="15" x14ac:dyDescent="0.2">
      <c r="A21" s="130" t="s">
        <v>113</v>
      </c>
      <c r="B21" s="131" t="s">
        <v>18</v>
      </c>
      <c r="C21" s="132"/>
      <c r="D21" s="31"/>
      <c r="E21" s="32"/>
      <c r="F21" s="33"/>
      <c r="G21" s="32"/>
      <c r="H21" s="33"/>
      <c r="L21" s="13"/>
    </row>
    <row r="22" spans="1:12" s="12" customFormat="1" ht="15" x14ac:dyDescent="0.2">
      <c r="A22" s="128" t="s">
        <v>135</v>
      </c>
      <c r="B22" s="129"/>
      <c r="C22" s="32"/>
      <c r="D22" s="31"/>
      <c r="E22" s="32"/>
      <c r="F22" s="33"/>
      <c r="G22" s="32"/>
      <c r="H22" s="27">
        <v>0.11</v>
      </c>
      <c r="L22" s="13"/>
    </row>
    <row r="23" spans="1:12" s="12" customFormat="1" ht="30" x14ac:dyDescent="0.2">
      <c r="A23" s="22" t="s">
        <v>23</v>
      </c>
      <c r="B23" s="34" t="s">
        <v>24</v>
      </c>
      <c r="C23" s="24">
        <f>F23*12</f>
        <v>0</v>
      </c>
      <c r="D23" s="25">
        <v>188539</v>
      </c>
      <c r="E23" s="26">
        <f>H23*12</f>
        <v>48.6</v>
      </c>
      <c r="F23" s="27"/>
      <c r="G23" s="26">
        <f>D23/I23</f>
        <v>48.57</v>
      </c>
      <c r="H23" s="27">
        <f>G23/12</f>
        <v>4.05</v>
      </c>
      <c r="I23" s="12">
        <v>3881.6</v>
      </c>
      <c r="J23" s="12">
        <v>3881.6</v>
      </c>
      <c r="K23" s="12">
        <v>1.07</v>
      </c>
      <c r="L23" s="13">
        <v>3.57</v>
      </c>
    </row>
    <row r="24" spans="1:12" s="38" customFormat="1" ht="15" x14ac:dyDescent="0.2">
      <c r="A24" s="35" t="s">
        <v>25</v>
      </c>
      <c r="B24" s="36" t="s">
        <v>24</v>
      </c>
      <c r="C24" s="37"/>
      <c r="D24" s="25"/>
      <c r="E24" s="26"/>
      <c r="F24" s="27"/>
      <c r="G24" s="26"/>
      <c r="H24" s="27"/>
      <c r="L24" s="39"/>
    </row>
    <row r="25" spans="1:12" s="38" customFormat="1" ht="15" x14ac:dyDescent="0.2">
      <c r="A25" s="35" t="s">
        <v>26</v>
      </c>
      <c r="B25" s="36" t="s">
        <v>24</v>
      </c>
      <c r="C25" s="37"/>
      <c r="D25" s="25"/>
      <c r="E25" s="26"/>
      <c r="F25" s="27"/>
      <c r="G25" s="26"/>
      <c r="H25" s="27"/>
      <c r="L25" s="39"/>
    </row>
    <row r="26" spans="1:12" s="38" customFormat="1" ht="15" x14ac:dyDescent="0.2">
      <c r="A26" s="40" t="s">
        <v>27</v>
      </c>
      <c r="B26" s="41" t="s">
        <v>28</v>
      </c>
      <c r="C26" s="37"/>
      <c r="D26" s="25"/>
      <c r="E26" s="26"/>
      <c r="F26" s="27"/>
      <c r="G26" s="26"/>
      <c r="H26" s="27"/>
      <c r="L26" s="39"/>
    </row>
    <row r="27" spans="1:12" s="38" customFormat="1" ht="15" x14ac:dyDescent="0.2">
      <c r="A27" s="35" t="s">
        <v>29</v>
      </c>
      <c r="B27" s="36" t="s">
        <v>24</v>
      </c>
      <c r="C27" s="37"/>
      <c r="D27" s="25"/>
      <c r="E27" s="26"/>
      <c r="F27" s="27"/>
      <c r="G27" s="26"/>
      <c r="H27" s="27"/>
      <c r="L27" s="39"/>
    </row>
    <row r="28" spans="1:12" s="38" customFormat="1" ht="25.5" x14ac:dyDescent="0.2">
      <c r="A28" s="35" t="s">
        <v>30</v>
      </c>
      <c r="B28" s="36" t="s">
        <v>31</v>
      </c>
      <c r="C28" s="37"/>
      <c r="D28" s="25"/>
      <c r="E28" s="26"/>
      <c r="F28" s="27"/>
      <c r="G28" s="26"/>
      <c r="H28" s="27"/>
      <c r="L28" s="39"/>
    </row>
    <row r="29" spans="1:12" s="38" customFormat="1" ht="15" x14ac:dyDescent="0.2">
      <c r="A29" s="35" t="s">
        <v>32</v>
      </c>
      <c r="B29" s="36" t="s">
        <v>24</v>
      </c>
      <c r="C29" s="37"/>
      <c r="D29" s="25"/>
      <c r="E29" s="26"/>
      <c r="F29" s="27"/>
      <c r="G29" s="26"/>
      <c r="H29" s="27"/>
      <c r="L29" s="39"/>
    </row>
    <row r="30" spans="1:12" s="12" customFormat="1" ht="15" x14ac:dyDescent="0.2">
      <c r="A30" s="42" t="s">
        <v>33</v>
      </c>
      <c r="B30" s="43" t="s">
        <v>24</v>
      </c>
      <c r="C30" s="24"/>
      <c r="D30" s="25"/>
      <c r="E30" s="26"/>
      <c r="F30" s="27"/>
      <c r="G30" s="26"/>
      <c r="H30" s="27"/>
      <c r="L30" s="13"/>
    </row>
    <row r="31" spans="1:12" s="38" customFormat="1" ht="26.25" thickBot="1" x14ac:dyDescent="0.25">
      <c r="A31" s="44" t="s">
        <v>34</v>
      </c>
      <c r="B31" s="45" t="s">
        <v>35</v>
      </c>
      <c r="C31" s="37"/>
      <c r="D31" s="25"/>
      <c r="E31" s="26"/>
      <c r="F31" s="27"/>
      <c r="G31" s="26"/>
      <c r="H31" s="27"/>
      <c r="L31" s="39"/>
    </row>
    <row r="32" spans="1:12" s="48" customFormat="1" ht="15" x14ac:dyDescent="0.2">
      <c r="A32" s="46" t="s">
        <v>36</v>
      </c>
      <c r="B32" s="23" t="s">
        <v>37</v>
      </c>
      <c r="C32" s="24">
        <f>F32*12</f>
        <v>0</v>
      </c>
      <c r="D32" s="25">
        <f>G32*I32</f>
        <v>31673.86</v>
      </c>
      <c r="E32" s="26">
        <f>H32*12</f>
        <v>8.16</v>
      </c>
      <c r="F32" s="47"/>
      <c r="G32" s="26">
        <f>H32*12</f>
        <v>8.16</v>
      </c>
      <c r="H32" s="27">
        <v>0.68</v>
      </c>
      <c r="I32" s="12">
        <v>3881.6</v>
      </c>
      <c r="J32" s="12">
        <v>3881.6</v>
      </c>
      <c r="K32" s="12">
        <v>1.07</v>
      </c>
      <c r="L32" s="13">
        <v>0.6</v>
      </c>
    </row>
    <row r="33" spans="1:12" s="12" customFormat="1" ht="15" x14ac:dyDescent="0.2">
      <c r="A33" s="46" t="s">
        <v>38</v>
      </c>
      <c r="B33" s="23" t="s">
        <v>39</v>
      </c>
      <c r="C33" s="24">
        <f>F33*12</f>
        <v>0</v>
      </c>
      <c r="D33" s="25">
        <f>G33*I33</f>
        <v>103405.82</v>
      </c>
      <c r="E33" s="26">
        <f>H33*12</f>
        <v>26.64</v>
      </c>
      <c r="F33" s="47"/>
      <c r="G33" s="26">
        <f>H33*12</f>
        <v>26.64</v>
      </c>
      <c r="H33" s="27">
        <v>2.2200000000000002</v>
      </c>
      <c r="I33" s="12">
        <v>3881.6</v>
      </c>
      <c r="J33" s="12">
        <v>3881.6</v>
      </c>
      <c r="K33" s="12">
        <v>1.07</v>
      </c>
      <c r="L33" s="13">
        <v>1.94</v>
      </c>
    </row>
    <row r="34" spans="1:12" s="20" customFormat="1" ht="30" x14ac:dyDescent="0.2">
      <c r="A34" s="46" t="s">
        <v>40</v>
      </c>
      <c r="B34" s="23" t="s">
        <v>16</v>
      </c>
      <c r="C34" s="49"/>
      <c r="D34" s="25">
        <v>1848.15</v>
      </c>
      <c r="E34" s="50">
        <f>H34*12</f>
        <v>0.48</v>
      </c>
      <c r="F34" s="47"/>
      <c r="G34" s="26">
        <f t="shared" ref="G34:G39" si="0">D34/I34</f>
        <v>0.48</v>
      </c>
      <c r="H34" s="27">
        <f t="shared" ref="H34:H39" si="1">G34/12</f>
        <v>0.04</v>
      </c>
      <c r="I34" s="12">
        <v>3881.6</v>
      </c>
      <c r="J34" s="12">
        <v>3881.6</v>
      </c>
      <c r="K34" s="12">
        <v>1.07</v>
      </c>
      <c r="L34" s="13">
        <v>0.03</v>
      </c>
    </row>
    <row r="35" spans="1:12" s="20" customFormat="1" ht="30" x14ac:dyDescent="0.2">
      <c r="A35" s="46" t="s">
        <v>41</v>
      </c>
      <c r="B35" s="23" t="s">
        <v>16</v>
      </c>
      <c r="C35" s="49"/>
      <c r="D35" s="25">
        <v>1848.15</v>
      </c>
      <c r="E35" s="50"/>
      <c r="F35" s="47"/>
      <c r="G35" s="26">
        <f>D35/I35</f>
        <v>0.48</v>
      </c>
      <c r="H35" s="27">
        <f>G35/12</f>
        <v>0.04</v>
      </c>
      <c r="I35" s="12">
        <v>3881.6</v>
      </c>
      <c r="J35" s="12">
        <v>3881.6</v>
      </c>
      <c r="K35" s="12">
        <v>1.07</v>
      </c>
      <c r="L35" s="13">
        <v>0.03</v>
      </c>
    </row>
    <row r="36" spans="1:12" s="20" customFormat="1" ht="15" x14ac:dyDescent="0.2">
      <c r="A36" s="46" t="s">
        <v>42</v>
      </c>
      <c r="B36" s="23" t="s">
        <v>16</v>
      </c>
      <c r="C36" s="49"/>
      <c r="D36" s="25">
        <v>11670.68</v>
      </c>
      <c r="E36" s="50"/>
      <c r="F36" s="47"/>
      <c r="G36" s="26">
        <f>D36/I36</f>
        <v>3.01</v>
      </c>
      <c r="H36" s="27">
        <f>G36/12</f>
        <v>0.25</v>
      </c>
      <c r="I36" s="12">
        <v>3881.6</v>
      </c>
      <c r="J36" s="12">
        <v>3881.6</v>
      </c>
      <c r="K36" s="12">
        <v>1.07</v>
      </c>
      <c r="L36" s="13">
        <v>0.22</v>
      </c>
    </row>
    <row r="37" spans="1:12" s="20" customFormat="1" ht="30" hidden="1" x14ac:dyDescent="0.2">
      <c r="A37" s="46" t="s">
        <v>43</v>
      </c>
      <c r="B37" s="23" t="s">
        <v>31</v>
      </c>
      <c r="C37" s="49"/>
      <c r="D37" s="25">
        <f ca="1">G37*I37</f>
        <v>0</v>
      </c>
      <c r="E37" s="50"/>
      <c r="F37" s="47"/>
      <c r="G37" s="26">
        <f t="shared" ca="1" si="0"/>
        <v>2.82</v>
      </c>
      <c r="H37" s="27">
        <f t="shared" ca="1" si="1"/>
        <v>0.24</v>
      </c>
      <c r="I37" s="12">
        <v>3881.6</v>
      </c>
      <c r="J37" s="12">
        <v>3881.6</v>
      </c>
      <c r="K37" s="12">
        <v>1.07</v>
      </c>
      <c r="L37" s="13">
        <v>0</v>
      </c>
    </row>
    <row r="38" spans="1:12" s="20" customFormat="1" ht="30" hidden="1" x14ac:dyDescent="0.2">
      <c r="A38" s="46" t="s">
        <v>44</v>
      </c>
      <c r="B38" s="23" t="s">
        <v>31</v>
      </c>
      <c r="C38" s="49"/>
      <c r="D38" s="25">
        <f ca="1">G38*I38</f>
        <v>0</v>
      </c>
      <c r="E38" s="50"/>
      <c r="F38" s="47"/>
      <c r="G38" s="26">
        <f t="shared" ca="1" si="0"/>
        <v>2.82</v>
      </c>
      <c r="H38" s="27">
        <f t="shared" ca="1" si="1"/>
        <v>0.24</v>
      </c>
      <c r="I38" s="12">
        <v>3881.6</v>
      </c>
      <c r="J38" s="12">
        <v>3881.6</v>
      </c>
      <c r="K38" s="12">
        <v>1.07</v>
      </c>
      <c r="L38" s="13">
        <v>0</v>
      </c>
    </row>
    <row r="39" spans="1:12" s="20" customFormat="1" ht="15" hidden="1" x14ac:dyDescent="0.2">
      <c r="A39" s="46"/>
      <c r="B39" s="23"/>
      <c r="C39" s="49"/>
      <c r="D39" s="25"/>
      <c r="E39" s="50"/>
      <c r="F39" s="47"/>
      <c r="G39" s="26">
        <f t="shared" si="0"/>
        <v>0</v>
      </c>
      <c r="H39" s="27">
        <f t="shared" si="1"/>
        <v>0</v>
      </c>
      <c r="I39" s="12">
        <v>3881.6</v>
      </c>
      <c r="J39" s="12"/>
      <c r="K39" s="12"/>
      <c r="L39" s="13"/>
    </row>
    <row r="40" spans="1:12" s="20" customFormat="1" ht="30" x14ac:dyDescent="0.2">
      <c r="A40" s="46" t="s">
        <v>43</v>
      </c>
      <c r="B40" s="23" t="s">
        <v>31</v>
      </c>
      <c r="C40" s="49"/>
      <c r="D40" s="25">
        <v>3305.23</v>
      </c>
      <c r="E40" s="50"/>
      <c r="F40" s="47"/>
      <c r="G40" s="26">
        <f>D40/I40</f>
        <v>0.85</v>
      </c>
      <c r="H40" s="27">
        <f>G40/12</f>
        <v>7.0000000000000007E-2</v>
      </c>
      <c r="I40" s="12">
        <v>3881.6</v>
      </c>
      <c r="J40" s="12"/>
      <c r="K40" s="12"/>
      <c r="L40" s="13"/>
    </row>
    <row r="41" spans="1:12" s="20" customFormat="1" ht="30" x14ac:dyDescent="0.2">
      <c r="A41" s="46" t="s">
        <v>45</v>
      </c>
      <c r="B41" s="23"/>
      <c r="C41" s="49">
        <f>F41*12</f>
        <v>0</v>
      </c>
      <c r="D41" s="25">
        <f>G41*I41</f>
        <v>8850.0499999999993</v>
      </c>
      <c r="E41" s="50">
        <f>H41*12</f>
        <v>2.2799999999999998</v>
      </c>
      <c r="F41" s="47"/>
      <c r="G41" s="26">
        <f>H41*12</f>
        <v>2.2799999999999998</v>
      </c>
      <c r="H41" s="27">
        <v>0.19</v>
      </c>
      <c r="I41" s="12">
        <v>3881.6</v>
      </c>
      <c r="J41" s="12">
        <v>3881.6</v>
      </c>
      <c r="K41" s="12">
        <v>1.07</v>
      </c>
      <c r="L41" s="13">
        <v>0.03</v>
      </c>
    </row>
    <row r="42" spans="1:12" s="12" customFormat="1" ht="15" x14ac:dyDescent="0.2">
      <c r="A42" s="46" t="s">
        <v>46</v>
      </c>
      <c r="B42" s="23" t="s">
        <v>47</v>
      </c>
      <c r="C42" s="49">
        <f>F42*12</f>
        <v>0</v>
      </c>
      <c r="D42" s="25">
        <f>G42*I42</f>
        <v>1863.17</v>
      </c>
      <c r="E42" s="50">
        <f>H42*12</f>
        <v>0.48</v>
      </c>
      <c r="F42" s="47"/>
      <c r="G42" s="26">
        <f>H42*12</f>
        <v>0.48</v>
      </c>
      <c r="H42" s="27">
        <v>0.04</v>
      </c>
      <c r="I42" s="12">
        <v>3881.6</v>
      </c>
      <c r="J42" s="12">
        <v>3881.6</v>
      </c>
      <c r="K42" s="12">
        <v>1.07</v>
      </c>
      <c r="L42" s="13">
        <v>0.03</v>
      </c>
    </row>
    <row r="43" spans="1:12" s="12" customFormat="1" ht="15" x14ac:dyDescent="0.2">
      <c r="A43" s="46" t="s">
        <v>48</v>
      </c>
      <c r="B43" s="51" t="s">
        <v>49</v>
      </c>
      <c r="C43" s="52">
        <f>F43*12</f>
        <v>0</v>
      </c>
      <c r="D43" s="25">
        <f t="shared" ref="D43:D44" si="2">G43*I43</f>
        <v>1397.38</v>
      </c>
      <c r="E43" s="50">
        <f t="shared" ref="E43:E44" si="3">H43*12</f>
        <v>0.36</v>
      </c>
      <c r="F43" s="47"/>
      <c r="G43" s="26">
        <f t="shared" ref="G43:G44" si="4">H43*12</f>
        <v>0.36</v>
      </c>
      <c r="H43" s="27">
        <v>0.03</v>
      </c>
      <c r="I43" s="12">
        <v>3881.6</v>
      </c>
      <c r="J43" s="12">
        <v>3881.6</v>
      </c>
      <c r="K43" s="12">
        <v>1.07</v>
      </c>
      <c r="L43" s="13">
        <v>0.02</v>
      </c>
    </row>
    <row r="44" spans="1:12" s="48" customFormat="1" ht="30" x14ac:dyDescent="0.2">
      <c r="A44" s="46" t="s">
        <v>50</v>
      </c>
      <c r="B44" s="23" t="s">
        <v>51</v>
      </c>
      <c r="C44" s="49">
        <f>F44*12</f>
        <v>0</v>
      </c>
      <c r="D44" s="25">
        <f t="shared" si="2"/>
        <v>1863.17</v>
      </c>
      <c r="E44" s="50">
        <f t="shared" si="3"/>
        <v>0.48</v>
      </c>
      <c r="F44" s="47"/>
      <c r="G44" s="26">
        <f t="shared" si="4"/>
        <v>0.48</v>
      </c>
      <c r="H44" s="27">
        <v>0.04</v>
      </c>
      <c r="I44" s="12">
        <v>3881.6</v>
      </c>
      <c r="J44" s="12">
        <v>3881.6</v>
      </c>
      <c r="K44" s="12">
        <v>1.07</v>
      </c>
      <c r="L44" s="13">
        <v>0.03</v>
      </c>
    </row>
    <row r="45" spans="1:12" s="48" customFormat="1" ht="20.25" customHeight="1" x14ac:dyDescent="0.2">
      <c r="A45" s="46" t="s">
        <v>52</v>
      </c>
      <c r="B45" s="23"/>
      <c r="C45" s="24"/>
      <c r="D45" s="26">
        <f>D47+D48+D49+D50+D51+D52+D53+D54+D55</f>
        <v>13286.45</v>
      </c>
      <c r="E45" s="26">
        <f t="shared" ref="E45:F45" si="5">E47+E48+E49+E50+E51+E52+E53+E54+E55</f>
        <v>0</v>
      </c>
      <c r="F45" s="26">
        <f t="shared" si="5"/>
        <v>0</v>
      </c>
      <c r="G45" s="26">
        <f>D45/I45</f>
        <v>3.42</v>
      </c>
      <c r="H45" s="26">
        <f>G45/12</f>
        <v>0.28999999999999998</v>
      </c>
      <c r="I45" s="12">
        <v>3881.6</v>
      </c>
      <c r="J45" s="12">
        <v>3881.6</v>
      </c>
      <c r="K45" s="12">
        <v>1.07</v>
      </c>
      <c r="L45" s="13">
        <v>0.48</v>
      </c>
    </row>
    <row r="46" spans="1:12" s="20" customFormat="1" ht="15" hidden="1" x14ac:dyDescent="0.2">
      <c r="A46" s="53" t="s">
        <v>53</v>
      </c>
      <c r="B46" s="54" t="s">
        <v>54</v>
      </c>
      <c r="C46" s="55"/>
      <c r="D46" s="56">
        <f>G46*I46</f>
        <v>0</v>
      </c>
      <c r="E46" s="57"/>
      <c r="F46" s="58"/>
      <c r="G46" s="57">
        <f>H46*12</f>
        <v>0</v>
      </c>
      <c r="H46" s="58">
        <v>0</v>
      </c>
      <c r="I46" s="12">
        <v>3881.6</v>
      </c>
      <c r="J46" s="12">
        <v>3881.6</v>
      </c>
      <c r="K46" s="12">
        <v>1.07</v>
      </c>
      <c r="L46" s="13">
        <v>0</v>
      </c>
    </row>
    <row r="47" spans="1:12" s="20" customFormat="1" ht="15" x14ac:dyDescent="0.2">
      <c r="A47" s="53" t="s">
        <v>55</v>
      </c>
      <c r="B47" s="54" t="s">
        <v>54</v>
      </c>
      <c r="C47" s="55"/>
      <c r="D47" s="56">
        <v>196.5</v>
      </c>
      <c r="E47" s="57"/>
      <c r="F47" s="58"/>
      <c r="G47" s="57"/>
      <c r="H47" s="58"/>
      <c r="I47" s="12">
        <v>3881.6</v>
      </c>
      <c r="J47" s="12">
        <v>3881.6</v>
      </c>
      <c r="K47" s="12">
        <v>1.07</v>
      </c>
      <c r="L47" s="13">
        <v>0.01</v>
      </c>
    </row>
    <row r="48" spans="1:12" s="20" customFormat="1" ht="15" x14ac:dyDescent="0.2">
      <c r="A48" s="53" t="s">
        <v>56</v>
      </c>
      <c r="B48" s="54" t="s">
        <v>57</v>
      </c>
      <c r="C48" s="55">
        <f>F48*12</f>
        <v>0</v>
      </c>
      <c r="D48" s="56">
        <v>415.82</v>
      </c>
      <c r="E48" s="57">
        <f>H48*12</f>
        <v>0</v>
      </c>
      <c r="F48" s="58"/>
      <c r="G48" s="57"/>
      <c r="H48" s="58"/>
      <c r="I48" s="12">
        <v>3881.6</v>
      </c>
      <c r="J48" s="12">
        <v>3881.6</v>
      </c>
      <c r="K48" s="12">
        <v>1.07</v>
      </c>
      <c r="L48" s="13">
        <v>0.01</v>
      </c>
    </row>
    <row r="49" spans="1:12" s="20" customFormat="1" ht="15" x14ac:dyDescent="0.2">
      <c r="A49" s="53" t="s">
        <v>115</v>
      </c>
      <c r="B49" s="62" t="s">
        <v>54</v>
      </c>
      <c r="C49" s="55"/>
      <c r="D49" s="56">
        <v>740.94</v>
      </c>
      <c r="E49" s="57"/>
      <c r="F49" s="58"/>
      <c r="G49" s="57"/>
      <c r="H49" s="58"/>
      <c r="I49" s="12"/>
      <c r="J49" s="12"/>
      <c r="K49" s="12"/>
      <c r="L49" s="13"/>
    </row>
    <row r="50" spans="1:12" s="20" customFormat="1" ht="15" x14ac:dyDescent="0.2">
      <c r="A50" s="53" t="s">
        <v>59</v>
      </c>
      <c r="B50" s="54" t="s">
        <v>54</v>
      </c>
      <c r="C50" s="55">
        <f>F50*12</f>
        <v>0</v>
      </c>
      <c r="D50" s="56">
        <v>3532.78</v>
      </c>
      <c r="E50" s="57">
        <f>H50*12</f>
        <v>0</v>
      </c>
      <c r="F50" s="58"/>
      <c r="G50" s="57"/>
      <c r="H50" s="58"/>
      <c r="I50" s="12">
        <v>3881.6</v>
      </c>
      <c r="J50" s="12">
        <v>3881.6</v>
      </c>
      <c r="K50" s="12">
        <v>1.07</v>
      </c>
      <c r="L50" s="13">
        <v>0.06</v>
      </c>
    </row>
    <row r="51" spans="1:12" s="20" customFormat="1" ht="15" x14ac:dyDescent="0.2">
      <c r="A51" s="53" t="s">
        <v>60</v>
      </c>
      <c r="B51" s="54" t="s">
        <v>54</v>
      </c>
      <c r="C51" s="55">
        <f>F51*12</f>
        <v>0</v>
      </c>
      <c r="D51" s="56">
        <v>831.63</v>
      </c>
      <c r="E51" s="57">
        <f>H51*12</f>
        <v>0</v>
      </c>
      <c r="F51" s="58"/>
      <c r="G51" s="57"/>
      <c r="H51" s="58"/>
      <c r="I51" s="12">
        <v>3881.6</v>
      </c>
      <c r="J51" s="12">
        <v>3881.6</v>
      </c>
      <c r="K51" s="12">
        <v>1.07</v>
      </c>
      <c r="L51" s="13">
        <v>0.01</v>
      </c>
    </row>
    <row r="52" spans="1:12" s="20" customFormat="1" ht="15" x14ac:dyDescent="0.2">
      <c r="A52" s="53" t="s">
        <v>61</v>
      </c>
      <c r="B52" s="54" t="s">
        <v>54</v>
      </c>
      <c r="C52" s="55"/>
      <c r="D52" s="56">
        <v>396.19</v>
      </c>
      <c r="E52" s="57"/>
      <c r="F52" s="58"/>
      <c r="G52" s="57"/>
      <c r="H52" s="58"/>
      <c r="I52" s="12">
        <v>3881.6</v>
      </c>
      <c r="J52" s="12">
        <v>3881.6</v>
      </c>
      <c r="K52" s="12">
        <v>1.07</v>
      </c>
      <c r="L52" s="13">
        <v>0.01</v>
      </c>
    </row>
    <row r="53" spans="1:12" s="20" customFormat="1" ht="15" x14ac:dyDescent="0.2">
      <c r="A53" s="53" t="s">
        <v>62</v>
      </c>
      <c r="B53" s="54" t="s">
        <v>57</v>
      </c>
      <c r="C53" s="55"/>
      <c r="D53" s="56">
        <v>1584.82</v>
      </c>
      <c r="E53" s="57"/>
      <c r="F53" s="58"/>
      <c r="G53" s="57"/>
      <c r="H53" s="58"/>
      <c r="I53" s="12">
        <v>3881.6</v>
      </c>
      <c r="J53" s="12">
        <v>3881.6</v>
      </c>
      <c r="K53" s="12">
        <v>1.07</v>
      </c>
      <c r="L53" s="13">
        <v>0.03</v>
      </c>
    </row>
    <row r="54" spans="1:12" s="20" customFormat="1" ht="25.5" x14ac:dyDescent="0.2">
      <c r="A54" s="53" t="s">
        <v>63</v>
      </c>
      <c r="B54" s="54" t="s">
        <v>54</v>
      </c>
      <c r="C54" s="55">
        <f>F54*12</f>
        <v>0</v>
      </c>
      <c r="D54" s="56">
        <v>2797.72</v>
      </c>
      <c r="E54" s="57">
        <f>H54*12</f>
        <v>0</v>
      </c>
      <c r="F54" s="58"/>
      <c r="G54" s="57"/>
      <c r="H54" s="58"/>
      <c r="I54" s="12">
        <v>3881.6</v>
      </c>
      <c r="J54" s="12">
        <v>3881.6</v>
      </c>
      <c r="K54" s="12">
        <v>1.07</v>
      </c>
      <c r="L54" s="13">
        <v>0.05</v>
      </c>
    </row>
    <row r="55" spans="1:12" s="20" customFormat="1" ht="15" x14ac:dyDescent="0.2">
      <c r="A55" s="53" t="s">
        <v>64</v>
      </c>
      <c r="B55" s="54" t="s">
        <v>54</v>
      </c>
      <c r="C55" s="55"/>
      <c r="D55" s="56">
        <v>2790.05</v>
      </c>
      <c r="E55" s="57"/>
      <c r="F55" s="58"/>
      <c r="G55" s="57"/>
      <c r="H55" s="58"/>
      <c r="I55" s="12">
        <v>3881.6</v>
      </c>
      <c r="J55" s="12">
        <v>3881.6</v>
      </c>
      <c r="K55" s="12">
        <v>1.07</v>
      </c>
      <c r="L55" s="13">
        <v>0.01</v>
      </c>
    </row>
    <row r="56" spans="1:12" s="20" customFormat="1" ht="15" hidden="1" x14ac:dyDescent="0.2">
      <c r="A56" s="53" t="s">
        <v>65</v>
      </c>
      <c r="B56" s="54" t="s">
        <v>54</v>
      </c>
      <c r="C56" s="59"/>
      <c r="D56" s="56">
        <f>G56*I56</f>
        <v>0</v>
      </c>
      <c r="E56" s="60"/>
      <c r="F56" s="58"/>
      <c r="G56" s="57"/>
      <c r="H56" s="58"/>
      <c r="I56" s="12">
        <v>3881.6</v>
      </c>
      <c r="J56" s="12">
        <v>3881.6</v>
      </c>
      <c r="K56" s="12">
        <v>1.07</v>
      </c>
      <c r="L56" s="13">
        <v>0</v>
      </c>
    </row>
    <row r="57" spans="1:12" s="20" customFormat="1" ht="15" hidden="1" x14ac:dyDescent="0.2">
      <c r="A57" s="61"/>
      <c r="B57" s="54"/>
      <c r="C57" s="55"/>
      <c r="D57" s="56"/>
      <c r="E57" s="57"/>
      <c r="F57" s="58"/>
      <c r="G57" s="57"/>
      <c r="H57" s="58"/>
      <c r="I57" s="12"/>
      <c r="J57" s="12"/>
      <c r="K57" s="12"/>
      <c r="L57" s="13"/>
    </row>
    <row r="58" spans="1:12" s="20" customFormat="1" ht="25.5" hidden="1" x14ac:dyDescent="0.2">
      <c r="A58" s="61"/>
      <c r="B58" s="62" t="s">
        <v>31</v>
      </c>
      <c r="C58" s="55"/>
      <c r="D58" s="56"/>
      <c r="E58" s="57"/>
      <c r="F58" s="58"/>
      <c r="G58" s="57"/>
      <c r="H58" s="58"/>
      <c r="I58" s="12">
        <v>3881.6</v>
      </c>
      <c r="J58" s="12">
        <v>3881.6</v>
      </c>
      <c r="K58" s="12">
        <v>1.07</v>
      </c>
      <c r="L58" s="13">
        <v>0.03</v>
      </c>
    </row>
    <row r="59" spans="1:12" s="48" customFormat="1" ht="30" x14ac:dyDescent="0.2">
      <c r="A59" s="46" t="s">
        <v>66</v>
      </c>
      <c r="B59" s="23"/>
      <c r="C59" s="24"/>
      <c r="D59" s="26">
        <f>D60+D61+D62+D63+D64</f>
        <v>12846.4</v>
      </c>
      <c r="E59" s="26"/>
      <c r="F59" s="47"/>
      <c r="G59" s="26">
        <f>D59/I59</f>
        <v>3.31</v>
      </c>
      <c r="H59" s="27">
        <f>G59/12</f>
        <v>0.28000000000000003</v>
      </c>
      <c r="I59" s="12">
        <v>3881.6</v>
      </c>
      <c r="J59" s="12">
        <v>3881.6</v>
      </c>
      <c r="K59" s="12">
        <v>1.07</v>
      </c>
      <c r="L59" s="13">
        <v>0.48</v>
      </c>
    </row>
    <row r="60" spans="1:12" s="20" customFormat="1" ht="15" x14ac:dyDescent="0.2">
      <c r="A60" s="53" t="s">
        <v>67</v>
      </c>
      <c r="B60" s="54" t="s">
        <v>68</v>
      </c>
      <c r="C60" s="55"/>
      <c r="D60" s="56">
        <v>2377.23</v>
      </c>
      <c r="E60" s="57"/>
      <c r="F60" s="58"/>
      <c r="G60" s="57"/>
      <c r="H60" s="58"/>
      <c r="I60" s="12">
        <v>3881.6</v>
      </c>
      <c r="J60" s="12">
        <v>3881.6</v>
      </c>
      <c r="K60" s="12">
        <v>1.07</v>
      </c>
      <c r="L60" s="13">
        <v>0.04</v>
      </c>
    </row>
    <row r="61" spans="1:12" s="20" customFormat="1" ht="25.5" x14ac:dyDescent="0.2">
      <c r="A61" s="53" t="s">
        <v>69</v>
      </c>
      <c r="B61" s="54" t="s">
        <v>70</v>
      </c>
      <c r="C61" s="55"/>
      <c r="D61" s="56">
        <v>1584.82</v>
      </c>
      <c r="E61" s="57"/>
      <c r="F61" s="58"/>
      <c r="G61" s="57"/>
      <c r="H61" s="58"/>
      <c r="I61" s="12">
        <v>3881.6</v>
      </c>
      <c r="J61" s="12">
        <v>3881.6</v>
      </c>
      <c r="K61" s="12">
        <v>1.07</v>
      </c>
      <c r="L61" s="13">
        <v>0.03</v>
      </c>
    </row>
    <row r="62" spans="1:12" s="20" customFormat="1" ht="15" x14ac:dyDescent="0.2">
      <c r="A62" s="53" t="s">
        <v>71</v>
      </c>
      <c r="B62" s="54" t="s">
        <v>72</v>
      </c>
      <c r="C62" s="55"/>
      <c r="D62" s="56">
        <v>1663.21</v>
      </c>
      <c r="E62" s="57"/>
      <c r="F62" s="58"/>
      <c r="G62" s="57"/>
      <c r="H62" s="58"/>
      <c r="I62" s="12">
        <v>3881.6</v>
      </c>
      <c r="J62" s="12">
        <v>3881.6</v>
      </c>
      <c r="K62" s="12">
        <v>1.07</v>
      </c>
      <c r="L62" s="13">
        <v>0.03</v>
      </c>
    </row>
    <row r="63" spans="1:12" s="20" customFormat="1" ht="25.5" x14ac:dyDescent="0.2">
      <c r="A63" s="53" t="s">
        <v>73</v>
      </c>
      <c r="B63" s="54" t="s">
        <v>74</v>
      </c>
      <c r="C63" s="55"/>
      <c r="D63" s="56">
        <v>1584.8</v>
      </c>
      <c r="E63" s="57"/>
      <c r="F63" s="58"/>
      <c r="G63" s="57"/>
      <c r="H63" s="58"/>
      <c r="I63" s="12">
        <v>3881.6</v>
      </c>
      <c r="J63" s="12">
        <v>3881.6</v>
      </c>
      <c r="K63" s="12">
        <v>1.07</v>
      </c>
      <c r="L63" s="13">
        <v>0.03</v>
      </c>
    </row>
    <row r="64" spans="1:12" s="20" customFormat="1" ht="15" x14ac:dyDescent="0.2">
      <c r="A64" s="61" t="s">
        <v>77</v>
      </c>
      <c r="B64" s="54" t="s">
        <v>16</v>
      </c>
      <c r="C64" s="59"/>
      <c r="D64" s="56">
        <v>5636.34</v>
      </c>
      <c r="E64" s="60"/>
      <c r="F64" s="58"/>
      <c r="G64" s="57"/>
      <c r="H64" s="58"/>
      <c r="I64" s="12">
        <v>3881.6</v>
      </c>
      <c r="J64" s="12">
        <v>3881.6</v>
      </c>
      <c r="K64" s="12">
        <v>1.07</v>
      </c>
      <c r="L64" s="13">
        <v>0.11</v>
      </c>
    </row>
    <row r="65" spans="1:12" s="20" customFormat="1" ht="15" hidden="1" x14ac:dyDescent="0.2">
      <c r="A65" s="61" t="s">
        <v>78</v>
      </c>
      <c r="B65" s="54" t="s">
        <v>54</v>
      </c>
      <c r="C65" s="55"/>
      <c r="D65" s="56">
        <f>G65*I65</f>
        <v>0</v>
      </c>
      <c r="E65" s="57"/>
      <c r="F65" s="58"/>
      <c r="G65" s="57">
        <f>H65*12</f>
        <v>0</v>
      </c>
      <c r="H65" s="58">
        <v>0</v>
      </c>
      <c r="I65" s="12">
        <v>3881.6</v>
      </c>
      <c r="J65" s="12">
        <v>3881.6</v>
      </c>
      <c r="K65" s="12">
        <v>1.07</v>
      </c>
      <c r="L65" s="13">
        <v>0</v>
      </c>
    </row>
    <row r="66" spans="1:12" s="20" customFormat="1" ht="30" hidden="1" x14ac:dyDescent="0.2">
      <c r="A66" s="46" t="s">
        <v>79</v>
      </c>
      <c r="B66" s="54"/>
      <c r="C66" s="55"/>
      <c r="D66" s="26">
        <f>D67+D68</f>
        <v>0</v>
      </c>
      <c r="E66" s="57"/>
      <c r="F66" s="58"/>
      <c r="G66" s="26">
        <f>D66/I66</f>
        <v>0</v>
      </c>
      <c r="H66" s="27">
        <f>G66/12</f>
        <v>0</v>
      </c>
      <c r="I66" s="12">
        <v>3881.6</v>
      </c>
      <c r="J66" s="12">
        <v>3881.6</v>
      </c>
      <c r="K66" s="12">
        <v>1.07</v>
      </c>
      <c r="L66" s="13">
        <v>0.06</v>
      </c>
    </row>
    <row r="67" spans="1:12" s="20" customFormat="1" ht="25.5" hidden="1" x14ac:dyDescent="0.2">
      <c r="A67" s="61" t="s">
        <v>80</v>
      </c>
      <c r="B67" s="62" t="s">
        <v>31</v>
      </c>
      <c r="C67" s="55"/>
      <c r="D67" s="56"/>
      <c r="E67" s="57"/>
      <c r="F67" s="58"/>
      <c r="G67" s="57"/>
      <c r="H67" s="58"/>
      <c r="I67" s="12">
        <v>3881.6</v>
      </c>
      <c r="J67" s="12">
        <v>3881.6</v>
      </c>
      <c r="K67" s="12">
        <v>1.07</v>
      </c>
      <c r="L67" s="13">
        <v>0.03</v>
      </c>
    </row>
    <row r="68" spans="1:12" s="20" customFormat="1" ht="15" hidden="1" x14ac:dyDescent="0.2">
      <c r="A68" s="53" t="s">
        <v>81</v>
      </c>
      <c r="B68" s="54" t="s">
        <v>54</v>
      </c>
      <c r="C68" s="55"/>
      <c r="D68" s="56"/>
      <c r="E68" s="57"/>
      <c r="F68" s="58"/>
      <c r="G68" s="57"/>
      <c r="H68" s="58"/>
      <c r="I68" s="12">
        <v>3881.6</v>
      </c>
      <c r="J68" s="12">
        <v>3881.6</v>
      </c>
      <c r="K68" s="12">
        <v>1.07</v>
      </c>
      <c r="L68" s="13">
        <v>0.03</v>
      </c>
    </row>
    <row r="69" spans="1:12" s="20" customFormat="1" ht="15" hidden="1" x14ac:dyDescent="0.2">
      <c r="A69" s="53" t="s">
        <v>82</v>
      </c>
      <c r="B69" s="54" t="s">
        <v>16</v>
      </c>
      <c r="C69" s="55"/>
      <c r="D69" s="56">
        <f>G69*I69</f>
        <v>0</v>
      </c>
      <c r="E69" s="57"/>
      <c r="F69" s="58"/>
      <c r="G69" s="57">
        <f>H69*12</f>
        <v>0</v>
      </c>
      <c r="H69" s="58">
        <v>0</v>
      </c>
      <c r="I69" s="12">
        <v>3881.6</v>
      </c>
      <c r="J69" s="12">
        <v>3881.6</v>
      </c>
      <c r="K69" s="12">
        <v>1.07</v>
      </c>
      <c r="L69" s="13">
        <v>0</v>
      </c>
    </row>
    <row r="70" spans="1:12" s="20" customFormat="1" ht="20.25" customHeight="1" x14ac:dyDescent="0.2">
      <c r="A70" s="46" t="s">
        <v>83</v>
      </c>
      <c r="B70" s="54"/>
      <c r="C70" s="55"/>
      <c r="D70" s="26">
        <f>D72+D73</f>
        <v>11688.65</v>
      </c>
      <c r="E70" s="57"/>
      <c r="F70" s="58"/>
      <c r="G70" s="26">
        <f>D70/I70</f>
        <v>3.01</v>
      </c>
      <c r="H70" s="27">
        <f>G70/12</f>
        <v>0.25</v>
      </c>
      <c r="I70" s="12">
        <v>3881.6</v>
      </c>
      <c r="J70" s="12">
        <v>3881.6</v>
      </c>
      <c r="K70" s="12">
        <v>1.07</v>
      </c>
      <c r="L70" s="13">
        <v>0.21</v>
      </c>
    </row>
    <row r="71" spans="1:12" s="20" customFormat="1" ht="15" hidden="1" x14ac:dyDescent="0.2">
      <c r="A71" s="53" t="s">
        <v>84</v>
      </c>
      <c r="B71" s="54" t="s">
        <v>16</v>
      </c>
      <c r="C71" s="55"/>
      <c r="D71" s="56">
        <f t="shared" ref="D71:D77" si="6">G71*I71</f>
        <v>0</v>
      </c>
      <c r="E71" s="57"/>
      <c r="F71" s="58"/>
      <c r="G71" s="57">
        <f t="shared" ref="G71:G77" si="7">H71*12</f>
        <v>0</v>
      </c>
      <c r="H71" s="58">
        <v>0</v>
      </c>
      <c r="I71" s="12">
        <v>3881.6</v>
      </c>
      <c r="J71" s="12">
        <v>3881.6</v>
      </c>
      <c r="K71" s="12">
        <v>1.07</v>
      </c>
      <c r="L71" s="13">
        <v>0</v>
      </c>
    </row>
    <row r="72" spans="1:12" s="20" customFormat="1" ht="15" x14ac:dyDescent="0.2">
      <c r="A72" s="53" t="s">
        <v>85</v>
      </c>
      <c r="B72" s="54" t="s">
        <v>54</v>
      </c>
      <c r="C72" s="55"/>
      <c r="D72" s="56">
        <v>10860.34</v>
      </c>
      <c r="E72" s="57"/>
      <c r="F72" s="58"/>
      <c r="G72" s="57"/>
      <c r="H72" s="58"/>
      <c r="I72" s="12">
        <v>3881.6</v>
      </c>
      <c r="J72" s="12">
        <v>3881.6</v>
      </c>
      <c r="K72" s="12">
        <v>1.07</v>
      </c>
      <c r="L72" s="13">
        <v>0.2</v>
      </c>
    </row>
    <row r="73" spans="1:12" s="20" customFormat="1" ht="15" x14ac:dyDescent="0.2">
      <c r="A73" s="53" t="s">
        <v>86</v>
      </c>
      <c r="B73" s="54" t="s">
        <v>54</v>
      </c>
      <c r="C73" s="55"/>
      <c r="D73" s="56">
        <v>828.31</v>
      </c>
      <c r="E73" s="57"/>
      <c r="F73" s="58"/>
      <c r="G73" s="57"/>
      <c r="H73" s="58"/>
      <c r="I73" s="12">
        <v>3881.6</v>
      </c>
      <c r="J73" s="12">
        <v>3881.6</v>
      </c>
      <c r="K73" s="12">
        <v>1.07</v>
      </c>
      <c r="L73" s="13">
        <v>0.01</v>
      </c>
    </row>
    <row r="74" spans="1:12" s="20" customFormat="1" ht="25.5" hidden="1" x14ac:dyDescent="0.2">
      <c r="A74" s="61" t="s">
        <v>87</v>
      </c>
      <c r="B74" s="54" t="s">
        <v>31</v>
      </c>
      <c r="C74" s="55"/>
      <c r="D74" s="56">
        <f t="shared" si="6"/>
        <v>0</v>
      </c>
      <c r="E74" s="57"/>
      <c r="F74" s="58"/>
      <c r="G74" s="57">
        <f t="shared" si="7"/>
        <v>0</v>
      </c>
      <c r="H74" s="58">
        <v>0</v>
      </c>
      <c r="I74" s="12">
        <v>3881.6</v>
      </c>
      <c r="J74" s="12">
        <v>3881.6</v>
      </c>
      <c r="K74" s="12">
        <v>1.07</v>
      </c>
      <c r="L74" s="13">
        <v>0</v>
      </c>
    </row>
    <row r="75" spans="1:12" s="20" customFormat="1" ht="25.5" hidden="1" x14ac:dyDescent="0.2">
      <c r="A75" s="61" t="s">
        <v>88</v>
      </c>
      <c r="B75" s="54" t="s">
        <v>31</v>
      </c>
      <c r="C75" s="55"/>
      <c r="D75" s="56">
        <f t="shared" si="6"/>
        <v>0</v>
      </c>
      <c r="E75" s="57"/>
      <c r="F75" s="58"/>
      <c r="G75" s="57">
        <f t="shared" si="7"/>
        <v>0</v>
      </c>
      <c r="H75" s="58">
        <v>0</v>
      </c>
      <c r="I75" s="12">
        <v>3881.6</v>
      </c>
      <c r="J75" s="12">
        <v>3881.6</v>
      </c>
      <c r="K75" s="12">
        <v>1.07</v>
      </c>
      <c r="L75" s="13">
        <v>0</v>
      </c>
    </row>
    <row r="76" spans="1:12" s="20" customFormat="1" ht="25.5" hidden="1" x14ac:dyDescent="0.2">
      <c r="A76" s="61" t="s">
        <v>89</v>
      </c>
      <c r="B76" s="54" t="s">
        <v>31</v>
      </c>
      <c r="C76" s="55"/>
      <c r="D76" s="56">
        <f t="shared" si="6"/>
        <v>0</v>
      </c>
      <c r="E76" s="57"/>
      <c r="F76" s="58"/>
      <c r="G76" s="57">
        <f t="shared" si="7"/>
        <v>0</v>
      </c>
      <c r="H76" s="58">
        <v>0</v>
      </c>
      <c r="I76" s="12">
        <v>3881.6</v>
      </c>
      <c r="J76" s="12">
        <v>3881.6</v>
      </c>
      <c r="K76" s="12">
        <v>1.07</v>
      </c>
      <c r="L76" s="13">
        <v>0</v>
      </c>
    </row>
    <row r="77" spans="1:12" s="20" customFormat="1" ht="25.5" hidden="1" x14ac:dyDescent="0.2">
      <c r="A77" s="61" t="s">
        <v>90</v>
      </c>
      <c r="B77" s="54" t="s">
        <v>31</v>
      </c>
      <c r="C77" s="55"/>
      <c r="D77" s="56">
        <f t="shared" si="6"/>
        <v>0</v>
      </c>
      <c r="E77" s="57"/>
      <c r="F77" s="58"/>
      <c r="G77" s="57">
        <f t="shared" si="7"/>
        <v>0</v>
      </c>
      <c r="H77" s="58">
        <v>0</v>
      </c>
      <c r="I77" s="12">
        <v>3881.6</v>
      </c>
      <c r="J77" s="12">
        <v>3881.6</v>
      </c>
      <c r="K77" s="12">
        <v>1.07</v>
      </c>
      <c r="L77" s="13">
        <v>0</v>
      </c>
    </row>
    <row r="78" spans="1:12" s="20" customFormat="1" ht="15" x14ac:dyDescent="0.2">
      <c r="A78" s="46" t="s">
        <v>91</v>
      </c>
      <c r="B78" s="54"/>
      <c r="C78" s="55"/>
      <c r="D78" s="26">
        <v>0</v>
      </c>
      <c r="E78" s="57"/>
      <c r="F78" s="58"/>
      <c r="G78" s="26">
        <f>D78/I78</f>
        <v>0</v>
      </c>
      <c r="H78" s="27">
        <f>G78/12</f>
        <v>0</v>
      </c>
      <c r="I78" s="12">
        <v>3881.6</v>
      </c>
      <c r="J78" s="12">
        <v>3881.6</v>
      </c>
      <c r="K78" s="12">
        <v>1.07</v>
      </c>
      <c r="L78" s="13">
        <v>0.03</v>
      </c>
    </row>
    <row r="79" spans="1:12" s="20" customFormat="1" ht="15" hidden="1" x14ac:dyDescent="0.2">
      <c r="A79" s="53" t="s">
        <v>93</v>
      </c>
      <c r="B79" s="54" t="s">
        <v>54</v>
      </c>
      <c r="C79" s="55"/>
      <c r="D79" s="56"/>
      <c r="E79" s="57"/>
      <c r="F79" s="58"/>
      <c r="G79" s="57"/>
      <c r="H79" s="58"/>
      <c r="I79" s="12">
        <v>3881.6</v>
      </c>
      <c r="J79" s="12">
        <v>3881.6</v>
      </c>
      <c r="K79" s="12">
        <v>1.07</v>
      </c>
      <c r="L79" s="13">
        <v>0.01</v>
      </c>
    </row>
    <row r="80" spans="1:12" s="12" customFormat="1" ht="15" x14ac:dyDescent="0.2">
      <c r="A80" s="46" t="s">
        <v>94</v>
      </c>
      <c r="B80" s="23"/>
      <c r="C80" s="24"/>
      <c r="D80" s="26">
        <f>D81</f>
        <v>17847</v>
      </c>
      <c r="E80" s="26"/>
      <c r="F80" s="47"/>
      <c r="G80" s="26">
        <f>D80/I80</f>
        <v>4.5999999999999996</v>
      </c>
      <c r="H80" s="27">
        <f>G80/12</f>
        <v>0.38</v>
      </c>
      <c r="I80" s="12">
        <v>3881.6</v>
      </c>
      <c r="J80" s="12">
        <v>3881.6</v>
      </c>
      <c r="K80" s="12">
        <v>1.07</v>
      </c>
      <c r="L80" s="13">
        <v>0.03</v>
      </c>
    </row>
    <row r="81" spans="1:12" s="20" customFormat="1" ht="15" x14ac:dyDescent="0.2">
      <c r="A81" s="53" t="s">
        <v>95</v>
      </c>
      <c r="B81" s="62" t="s">
        <v>57</v>
      </c>
      <c r="C81" s="55"/>
      <c r="D81" s="56">
        <v>17847</v>
      </c>
      <c r="E81" s="57"/>
      <c r="F81" s="58"/>
      <c r="G81" s="57"/>
      <c r="H81" s="58"/>
      <c r="I81" s="12">
        <v>3881.6</v>
      </c>
      <c r="J81" s="12">
        <v>3881.6</v>
      </c>
      <c r="K81" s="12">
        <v>1.07</v>
      </c>
      <c r="L81" s="13">
        <v>0.03</v>
      </c>
    </row>
    <row r="82" spans="1:12" s="12" customFormat="1" ht="15" x14ac:dyDescent="0.2">
      <c r="A82" s="46" t="s">
        <v>96</v>
      </c>
      <c r="B82" s="23"/>
      <c r="C82" s="24"/>
      <c r="D82" s="26">
        <f>D83+D84+D85</f>
        <v>27611.279999999999</v>
      </c>
      <c r="E82" s="26"/>
      <c r="F82" s="47"/>
      <c r="G82" s="26">
        <f>D82/I82</f>
        <v>7.11</v>
      </c>
      <c r="H82" s="27">
        <f>G82/12</f>
        <v>0.59</v>
      </c>
      <c r="I82" s="12">
        <v>3881.6</v>
      </c>
      <c r="J82" s="12">
        <v>3881.6</v>
      </c>
      <c r="K82" s="12">
        <v>1.07</v>
      </c>
      <c r="L82" s="13">
        <v>0.52</v>
      </c>
    </row>
    <row r="83" spans="1:12" s="20" customFormat="1" ht="15" x14ac:dyDescent="0.2">
      <c r="A83" s="53" t="s">
        <v>136</v>
      </c>
      <c r="B83" s="54" t="s">
        <v>68</v>
      </c>
      <c r="C83" s="55"/>
      <c r="D83" s="56">
        <v>8835.1200000000008</v>
      </c>
      <c r="E83" s="57"/>
      <c r="F83" s="58"/>
      <c r="G83" s="57"/>
      <c r="H83" s="58"/>
      <c r="I83" s="12">
        <v>3881.6</v>
      </c>
      <c r="J83" s="12">
        <v>3881.6</v>
      </c>
      <c r="K83" s="12">
        <v>1.07</v>
      </c>
      <c r="L83" s="13">
        <v>0.17</v>
      </c>
    </row>
    <row r="84" spans="1:12" s="20" customFormat="1" ht="15.75" thickBot="1" x14ac:dyDescent="0.25">
      <c r="A84" s="53" t="s">
        <v>97</v>
      </c>
      <c r="B84" s="54" t="s">
        <v>68</v>
      </c>
      <c r="C84" s="55"/>
      <c r="D84" s="56">
        <v>18776.16</v>
      </c>
      <c r="E84" s="57"/>
      <c r="F84" s="58"/>
      <c r="G84" s="57"/>
      <c r="H84" s="58"/>
      <c r="I84" s="12">
        <v>3881.6</v>
      </c>
      <c r="J84" s="12">
        <v>3881.6</v>
      </c>
      <c r="K84" s="12">
        <v>1.07</v>
      </c>
      <c r="L84" s="13">
        <v>0.35</v>
      </c>
    </row>
    <row r="85" spans="1:12" s="20" customFormat="1" ht="25.5" hidden="1" customHeight="1" x14ac:dyDescent="0.2">
      <c r="A85" s="117" t="s">
        <v>98</v>
      </c>
      <c r="B85" s="118" t="s">
        <v>54</v>
      </c>
      <c r="C85" s="119"/>
      <c r="D85" s="120">
        <f>G85*I85</f>
        <v>0</v>
      </c>
      <c r="E85" s="121"/>
      <c r="F85" s="122"/>
      <c r="G85" s="121">
        <f>H85*12</f>
        <v>0</v>
      </c>
      <c r="H85" s="122">
        <v>0</v>
      </c>
      <c r="I85" s="12">
        <v>3881.6</v>
      </c>
      <c r="J85" s="12">
        <v>3881.6</v>
      </c>
      <c r="K85" s="12">
        <v>1.07</v>
      </c>
      <c r="L85" s="13">
        <v>0</v>
      </c>
    </row>
    <row r="86" spans="1:12" s="12" customFormat="1" ht="30.75" thickBot="1" x14ac:dyDescent="0.25">
      <c r="A86" s="126" t="s">
        <v>99</v>
      </c>
      <c r="B86" s="10" t="s">
        <v>31</v>
      </c>
      <c r="C86" s="114">
        <f>F86*12</f>
        <v>0</v>
      </c>
      <c r="D86" s="115">
        <v>45181.83</v>
      </c>
      <c r="E86" s="115">
        <f>H86*12</f>
        <v>11.64</v>
      </c>
      <c r="F86" s="116"/>
      <c r="G86" s="115">
        <f>H86*12</f>
        <v>11.64</v>
      </c>
      <c r="H86" s="116">
        <f>0.86+0.11</f>
        <v>0.97</v>
      </c>
      <c r="I86" s="12">
        <v>3881.6</v>
      </c>
      <c r="J86" s="12">
        <v>3881.6</v>
      </c>
      <c r="K86" s="12">
        <v>1.07</v>
      </c>
      <c r="L86" s="13">
        <v>0.96</v>
      </c>
    </row>
    <row r="87" spans="1:12" s="12" customFormat="1" ht="30.75" thickBot="1" x14ac:dyDescent="0.25">
      <c r="A87" s="123" t="s">
        <v>131</v>
      </c>
      <c r="B87" s="90" t="s">
        <v>134</v>
      </c>
      <c r="C87" s="91" t="e">
        <f>F87*12</f>
        <v>#REF!</v>
      </c>
      <c r="D87" s="124">
        <v>101000</v>
      </c>
      <c r="E87" s="124">
        <f>H87*12</f>
        <v>26.04</v>
      </c>
      <c r="F87" s="125" t="e">
        <f>#REF!+#REF!+#REF!+#REF!+#REF!+#REF!+#REF!+#REF!+#REF!+#REF!</f>
        <v>#REF!</v>
      </c>
      <c r="G87" s="124">
        <f>D87/I87</f>
        <v>26.02</v>
      </c>
      <c r="H87" s="125">
        <f>G87/12</f>
        <v>2.17</v>
      </c>
      <c r="I87" s="12">
        <v>3881.6</v>
      </c>
      <c r="J87" s="12">
        <v>3881.6</v>
      </c>
      <c r="K87" s="12">
        <v>1.07</v>
      </c>
      <c r="L87" s="13">
        <v>0</v>
      </c>
    </row>
    <row r="88" spans="1:12" s="12" customFormat="1" ht="21" customHeight="1" thickBot="1" x14ac:dyDescent="0.25">
      <c r="A88" s="66" t="s">
        <v>101</v>
      </c>
      <c r="B88" s="67" t="s">
        <v>24</v>
      </c>
      <c r="C88" s="114"/>
      <c r="D88" s="115">
        <f>G88*I88</f>
        <v>80116.22</v>
      </c>
      <c r="E88" s="115"/>
      <c r="F88" s="115"/>
      <c r="G88" s="115">
        <f>12*H88</f>
        <v>20.64</v>
      </c>
      <c r="H88" s="116">
        <v>1.72</v>
      </c>
      <c r="I88" s="12">
        <v>3881.6</v>
      </c>
      <c r="L88" s="13"/>
    </row>
    <row r="89" spans="1:12" s="12" customFormat="1" ht="20.25" thickBot="1" x14ac:dyDescent="0.45">
      <c r="A89" s="68" t="s">
        <v>102</v>
      </c>
      <c r="B89" s="69"/>
      <c r="C89" s="70" t="e">
        <f>F89*12</f>
        <v>#REF!</v>
      </c>
      <c r="D89" s="71">
        <f>D15+D23+D32+D33+D34+D35+D36+D40+D41+D42+D43+D44+D45+D59+D66+D70+D78+D80+D82+D86+D87+D88</f>
        <v>790208.95</v>
      </c>
      <c r="E89" s="71">
        <f>E15+E23+E32+E33+E34+E35+E36+E40+E41+E42+E43+E44+E45+E59+E66+E70+E78+E80+E82+E86+E87+E88</f>
        <v>157.19999999999999</v>
      </c>
      <c r="F89" s="71" t="e">
        <f>F15+F23+F32+F33+F34+F35+F36+F40+F41+F42+F43+F44+F45+F59+F66+F70+F78+F80+F82+F86+F87+F88</f>
        <v>#REF!</v>
      </c>
      <c r="G89" s="71">
        <f>G15+G23+G32+G33+G34+G35+G36+G40+G41+G42+G43+G44+G45+G59+G66+G70+G78+G80+G82+G86+G87+G88</f>
        <v>203.58</v>
      </c>
      <c r="H89" s="71">
        <f>H15+H23+H32+H33+H34+H35+H36+H40+H41+H42+H43+H44+H45+H59+H66+H70+H78+H80+H82+H86+H87+H88</f>
        <v>16.97</v>
      </c>
      <c r="L89" s="13"/>
    </row>
    <row r="90" spans="1:12" s="76" customFormat="1" ht="20.25" hidden="1" thickBot="1" x14ac:dyDescent="0.25">
      <c r="A90" s="72" t="s">
        <v>103</v>
      </c>
      <c r="B90" s="67" t="s">
        <v>24</v>
      </c>
      <c r="C90" s="67" t="s">
        <v>104</v>
      </c>
      <c r="D90" s="73"/>
      <c r="E90" s="74" t="s">
        <v>104</v>
      </c>
      <c r="F90" s="75"/>
      <c r="G90" s="74" t="s">
        <v>104</v>
      </c>
      <c r="H90" s="75"/>
      <c r="L90" s="77"/>
    </row>
    <row r="91" spans="1:12" s="78" customFormat="1" x14ac:dyDescent="0.2">
      <c r="D91" s="79"/>
      <c r="E91" s="79"/>
      <c r="F91" s="79"/>
      <c r="G91" s="79"/>
      <c r="H91" s="79"/>
      <c r="L91" s="80"/>
    </row>
    <row r="92" spans="1:12" s="78" customFormat="1" x14ac:dyDescent="0.2">
      <c r="D92" s="79"/>
      <c r="E92" s="79"/>
      <c r="F92" s="79"/>
      <c r="G92" s="79"/>
      <c r="H92" s="79"/>
      <c r="L92" s="80"/>
    </row>
    <row r="93" spans="1:12" s="78" customFormat="1" x14ac:dyDescent="0.2">
      <c r="D93" s="79"/>
      <c r="E93" s="79"/>
      <c r="F93" s="79"/>
      <c r="G93" s="79"/>
      <c r="H93" s="79"/>
      <c r="L93" s="80"/>
    </row>
    <row r="94" spans="1:12" s="78" customFormat="1" ht="13.5" thickBot="1" x14ac:dyDescent="0.25">
      <c r="D94" s="79"/>
      <c r="E94" s="79"/>
      <c r="F94" s="79"/>
      <c r="G94" s="79"/>
      <c r="H94" s="79"/>
      <c r="L94" s="80"/>
    </row>
    <row r="95" spans="1:12" s="12" customFormat="1" ht="30.75" thickBot="1" x14ac:dyDescent="0.25">
      <c r="A95" s="81" t="s">
        <v>105</v>
      </c>
      <c r="B95" s="82"/>
      <c r="C95" s="83">
        <f>F95*12</f>
        <v>0</v>
      </c>
      <c r="D95" s="84">
        <f>D96+D97+D98</f>
        <v>95531.8</v>
      </c>
      <c r="E95" s="84">
        <f t="shared" ref="E95:H95" si="8">E96+E97+E98</f>
        <v>0</v>
      </c>
      <c r="F95" s="84">
        <f t="shared" si="8"/>
        <v>0</v>
      </c>
      <c r="G95" s="84">
        <f t="shared" si="8"/>
        <v>24.61</v>
      </c>
      <c r="H95" s="84">
        <f t="shared" si="8"/>
        <v>2.0499999999999998</v>
      </c>
      <c r="I95" s="12">
        <v>3881.6</v>
      </c>
      <c r="J95" s="12">
        <v>3881.6</v>
      </c>
      <c r="L95" s="13"/>
    </row>
    <row r="96" spans="1:12" s="12" customFormat="1" ht="15" x14ac:dyDescent="0.2">
      <c r="A96" s="63" t="s">
        <v>139</v>
      </c>
      <c r="B96" s="23"/>
      <c r="C96" s="49"/>
      <c r="D96" s="64">
        <v>81200.55</v>
      </c>
      <c r="E96" s="65"/>
      <c r="F96" s="65"/>
      <c r="G96" s="64">
        <f t="shared" ref="G96:G99" si="9">D96/I96</f>
        <v>20.92</v>
      </c>
      <c r="H96" s="112">
        <f>G96/12</f>
        <v>1.74</v>
      </c>
      <c r="I96" s="12">
        <v>3881.6</v>
      </c>
      <c r="L96" s="13"/>
    </row>
    <row r="97" spans="1:12" s="12" customFormat="1" ht="15" x14ac:dyDescent="0.2">
      <c r="A97" s="63" t="s">
        <v>141</v>
      </c>
      <c r="B97" s="23"/>
      <c r="C97" s="49"/>
      <c r="D97" s="64">
        <v>7704.75</v>
      </c>
      <c r="E97" s="65"/>
      <c r="F97" s="65"/>
      <c r="G97" s="64">
        <f t="shared" si="9"/>
        <v>1.98</v>
      </c>
      <c r="H97" s="112">
        <f t="shared" ref="H97:H99" si="10">G97/12</f>
        <v>0.17</v>
      </c>
      <c r="I97" s="12">
        <v>3881.6</v>
      </c>
      <c r="L97" s="13"/>
    </row>
    <row r="98" spans="1:12" s="12" customFormat="1" ht="15" x14ac:dyDescent="0.2">
      <c r="A98" s="63" t="s">
        <v>130</v>
      </c>
      <c r="B98" s="23"/>
      <c r="C98" s="49"/>
      <c r="D98" s="65">
        <v>6626.5</v>
      </c>
      <c r="E98" s="65"/>
      <c r="F98" s="65"/>
      <c r="G98" s="65">
        <f t="shared" si="9"/>
        <v>1.71</v>
      </c>
      <c r="H98" s="65">
        <f t="shared" si="10"/>
        <v>0.14000000000000001</v>
      </c>
      <c r="I98" s="12">
        <v>3881.6</v>
      </c>
      <c r="L98" s="13"/>
    </row>
    <row r="99" spans="1:12" s="12" customFormat="1" ht="15" hidden="1" x14ac:dyDescent="0.2">
      <c r="A99" s="63"/>
      <c r="B99" s="23"/>
      <c r="C99" s="49"/>
      <c r="D99" s="64"/>
      <c r="E99" s="65"/>
      <c r="F99" s="65"/>
      <c r="G99" s="64">
        <f t="shared" si="9"/>
        <v>0</v>
      </c>
      <c r="H99" s="112">
        <f t="shared" si="10"/>
        <v>0</v>
      </c>
      <c r="I99" s="12">
        <v>3881.6</v>
      </c>
      <c r="L99" s="13"/>
    </row>
    <row r="100" spans="1:12" s="76" customFormat="1" ht="19.5" x14ac:dyDescent="0.2">
      <c r="A100" s="93"/>
      <c r="B100" s="94"/>
      <c r="C100" s="94"/>
      <c r="D100" s="94"/>
      <c r="E100" s="94"/>
      <c r="F100" s="95"/>
      <c r="G100" s="94"/>
      <c r="H100" s="95"/>
      <c r="L100" s="77"/>
    </row>
    <row r="101" spans="1:12" s="78" customFormat="1" x14ac:dyDescent="0.2">
      <c r="A101" s="96"/>
      <c r="F101" s="97"/>
      <c r="H101" s="97"/>
      <c r="L101" s="80"/>
    </row>
    <row r="102" spans="1:12" s="78" customFormat="1" ht="13.5" thickBot="1" x14ac:dyDescent="0.25">
      <c r="A102" s="96"/>
      <c r="F102" s="97"/>
      <c r="H102" s="97"/>
      <c r="L102" s="80"/>
    </row>
    <row r="103" spans="1:12" s="78" customFormat="1" ht="20.25" thickBot="1" x14ac:dyDescent="0.25">
      <c r="A103" s="98" t="s">
        <v>109</v>
      </c>
      <c r="B103" s="99"/>
      <c r="C103" s="99"/>
      <c r="D103" s="100">
        <f>D89+D95</f>
        <v>885740.75</v>
      </c>
      <c r="E103" s="100">
        <f>E89+E95</f>
        <v>157.19999999999999</v>
      </c>
      <c r="F103" s="100" t="e">
        <f>F89+F95</f>
        <v>#REF!</v>
      </c>
      <c r="G103" s="100">
        <f>G89+G95</f>
        <v>228.19</v>
      </c>
      <c r="H103" s="100">
        <f>H89+H95</f>
        <v>19.02</v>
      </c>
      <c r="J103" s="78" t="e">
        <f>D103/12/#REF!</f>
        <v>#REF!</v>
      </c>
      <c r="L103" s="80"/>
    </row>
    <row r="104" spans="1:12" s="78" customFormat="1" ht="20.25" hidden="1" thickBot="1" x14ac:dyDescent="0.25">
      <c r="A104" s="101"/>
      <c r="B104" s="99"/>
      <c r="C104" s="99"/>
      <c r="D104" s="100"/>
      <c r="E104" s="102"/>
      <c r="F104" s="103"/>
      <c r="G104" s="104"/>
      <c r="H104" s="105"/>
      <c r="L104" s="80"/>
    </row>
    <row r="105" spans="1:12" s="76" customFormat="1" ht="19.5" x14ac:dyDescent="0.2">
      <c r="A105" s="93"/>
      <c r="B105" s="94"/>
      <c r="C105" s="94"/>
      <c r="D105" s="94"/>
      <c r="E105" s="106"/>
      <c r="F105" s="106"/>
      <c r="G105" s="106"/>
      <c r="H105" s="95"/>
      <c r="L105" s="77"/>
    </row>
    <row r="106" spans="1:12" s="76" customFormat="1" ht="19.5" x14ac:dyDescent="0.2">
      <c r="A106" s="107"/>
      <c r="B106" s="106"/>
      <c r="C106" s="108"/>
      <c r="D106" s="108"/>
      <c r="E106" s="108"/>
      <c r="F106" s="109"/>
      <c r="G106" s="108"/>
      <c r="H106" s="109"/>
      <c r="L106" s="77"/>
    </row>
    <row r="107" spans="1:12" s="78" customFormat="1" ht="14.25" x14ac:dyDescent="0.2">
      <c r="A107" s="148" t="s">
        <v>110</v>
      </c>
      <c r="B107" s="148"/>
      <c r="C107" s="148"/>
      <c r="D107" s="148"/>
      <c r="E107" s="148"/>
      <c r="F107" s="148"/>
      <c r="L107" s="80"/>
    </row>
    <row r="108" spans="1:12" s="78" customFormat="1" x14ac:dyDescent="0.2">
      <c r="F108" s="97"/>
      <c r="H108" s="97"/>
      <c r="L108" s="80"/>
    </row>
    <row r="109" spans="1:12" s="78" customFormat="1" x14ac:dyDescent="0.2">
      <c r="A109" s="96" t="s">
        <v>111</v>
      </c>
      <c r="F109" s="97"/>
      <c r="H109" s="97"/>
      <c r="L109" s="80"/>
    </row>
    <row r="110" spans="1:12" s="78" customFormat="1" x14ac:dyDescent="0.2">
      <c r="F110" s="97"/>
      <c r="H110" s="97"/>
      <c r="L110" s="80"/>
    </row>
    <row r="111" spans="1:12" s="78" customFormat="1" x14ac:dyDescent="0.2">
      <c r="F111" s="97"/>
      <c r="H111" s="97"/>
      <c r="L111" s="80"/>
    </row>
    <row r="112" spans="1:12" s="78" customFormat="1" x14ac:dyDescent="0.2">
      <c r="F112" s="97"/>
      <c r="H112" s="97"/>
      <c r="L112" s="80"/>
    </row>
    <row r="113" spans="6:12" s="78" customFormat="1" x14ac:dyDescent="0.2">
      <c r="F113" s="97"/>
      <c r="H113" s="97"/>
      <c r="L113" s="80"/>
    </row>
    <row r="114" spans="6:12" s="78" customFormat="1" x14ac:dyDescent="0.2">
      <c r="F114" s="97"/>
      <c r="H114" s="97"/>
      <c r="L114" s="80"/>
    </row>
    <row r="115" spans="6:12" s="78" customFormat="1" x14ac:dyDescent="0.2">
      <c r="F115" s="97"/>
      <c r="H115" s="97"/>
      <c r="L115" s="80"/>
    </row>
    <row r="116" spans="6:12" s="78" customFormat="1" x14ac:dyDescent="0.2">
      <c r="F116" s="97"/>
      <c r="H116" s="97"/>
      <c r="L116" s="80"/>
    </row>
    <row r="117" spans="6:12" s="78" customFormat="1" x14ac:dyDescent="0.2">
      <c r="F117" s="97"/>
      <c r="H117" s="97"/>
      <c r="L117" s="80"/>
    </row>
    <row r="118" spans="6:12" s="78" customFormat="1" x14ac:dyDescent="0.2">
      <c r="F118" s="97"/>
      <c r="H118" s="97"/>
      <c r="L118" s="80"/>
    </row>
    <row r="119" spans="6:12" s="78" customFormat="1" x14ac:dyDescent="0.2">
      <c r="F119" s="97"/>
      <c r="H119" s="97"/>
      <c r="L119" s="80"/>
    </row>
    <row r="120" spans="6:12" s="78" customFormat="1" x14ac:dyDescent="0.2">
      <c r="F120" s="97"/>
      <c r="H120" s="97"/>
      <c r="L120" s="80"/>
    </row>
    <row r="121" spans="6:12" s="78" customFormat="1" x14ac:dyDescent="0.2">
      <c r="F121" s="97"/>
      <c r="H121" s="97"/>
      <c r="L121" s="80"/>
    </row>
    <row r="122" spans="6:12" s="78" customFormat="1" x14ac:dyDescent="0.2">
      <c r="F122" s="97"/>
      <c r="H122" s="97"/>
      <c r="L122" s="80"/>
    </row>
    <row r="123" spans="6:12" s="78" customFormat="1" x14ac:dyDescent="0.2">
      <c r="F123" s="97"/>
      <c r="H123" s="97"/>
      <c r="L123" s="80"/>
    </row>
    <row r="124" spans="6:12" s="78" customFormat="1" x14ac:dyDescent="0.2">
      <c r="F124" s="97"/>
      <c r="H124" s="97"/>
      <c r="L124" s="80"/>
    </row>
    <row r="125" spans="6:12" s="78" customFormat="1" x14ac:dyDescent="0.2">
      <c r="F125" s="97"/>
      <c r="H125" s="97"/>
      <c r="L125" s="80"/>
    </row>
    <row r="126" spans="6:12" s="78" customFormat="1" x14ac:dyDescent="0.2">
      <c r="F126" s="97"/>
      <c r="H126" s="97"/>
      <c r="L126" s="80"/>
    </row>
    <row r="127" spans="6:12" s="78" customFormat="1" x14ac:dyDescent="0.2">
      <c r="F127" s="97"/>
      <c r="H127" s="97"/>
      <c r="L127" s="80"/>
    </row>
  </sheetData>
  <mergeCells count="13">
    <mergeCell ref="A107:F107"/>
    <mergeCell ref="A7:H7"/>
    <mergeCell ref="A8:H8"/>
    <mergeCell ref="A9:H9"/>
    <mergeCell ref="A10:H10"/>
    <mergeCell ref="A11:H11"/>
    <mergeCell ref="A14:H14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</vt:lpstr>
      <vt:lpstr>проект1 (с переносом)</vt:lpstr>
      <vt:lpstr>по голосованию</vt:lpstr>
      <vt:lpstr>'по голосованию'!Область_печати</vt:lpstr>
      <vt:lpstr>проект!Область_печати</vt:lpstr>
      <vt:lpstr>'проект1 (с переносом)'!Область_печати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2014-05-21T06:02:45Z</cp:lastPrinted>
  <dcterms:created xsi:type="dcterms:W3CDTF">2014-01-30T04:24:59Z</dcterms:created>
  <dcterms:modified xsi:type="dcterms:W3CDTF">2014-07-17T09:12:10Z</dcterms:modified>
</cp:coreProperties>
</file>