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480" windowHeight="11640" firstSheet="1" activeTab="1"/>
  </bookViews>
  <sheets>
    <sheet name="проект 1 с переносом" sheetId="6" r:id="rId1"/>
    <sheet name="по голосованию" sheetId="9" r:id="rId2"/>
  </sheets>
  <definedNames>
    <definedName name="_xlnm.Print_Area" localSheetId="1">'по голосованию'!$A$1:$H$135</definedName>
    <definedName name="_xlnm.Print_Area" localSheetId="0">'проект 1 с переносом'!$A$1:$H$141</definedName>
  </definedNames>
  <calcPr calcId="145621"/>
</workbook>
</file>

<file path=xl/calcChain.xml><?xml version="1.0" encoding="utf-8"?>
<calcChain xmlns="http://schemas.openxmlformats.org/spreadsheetml/2006/main">
  <c r="E108" i="9" l="1"/>
  <c r="F108" i="9"/>
  <c r="G108" i="9"/>
  <c r="H108" i="9"/>
  <c r="D108" i="9"/>
  <c r="H93" i="9"/>
  <c r="G120" i="9" l="1"/>
  <c r="H120" i="9" s="1"/>
  <c r="G119" i="9"/>
  <c r="H119" i="9" s="1"/>
  <c r="G118" i="9"/>
  <c r="H118" i="9" s="1"/>
  <c r="G117" i="9"/>
  <c r="H117" i="9" s="1"/>
  <c r="D116" i="9"/>
  <c r="G116" i="9" s="1"/>
  <c r="H116" i="9" s="1"/>
  <c r="G115" i="9"/>
  <c r="H115" i="9" s="1"/>
  <c r="G114" i="9"/>
  <c r="H114" i="9" s="1"/>
  <c r="G113" i="9"/>
  <c r="H113" i="9" s="1"/>
  <c r="G112" i="9"/>
  <c r="H112" i="9" s="1"/>
  <c r="G111" i="9"/>
  <c r="H111" i="9" s="1"/>
  <c r="G110" i="9"/>
  <c r="H110" i="9" s="1"/>
  <c r="G109" i="9"/>
  <c r="H109" i="9" s="1"/>
  <c r="D123" i="9"/>
  <c r="C108" i="9"/>
  <c r="F102" i="9"/>
  <c r="F123" i="9" s="1"/>
  <c r="C102" i="9"/>
  <c r="G101" i="9"/>
  <c r="D101" i="9"/>
  <c r="G100" i="9"/>
  <c r="H100" i="9" s="1"/>
  <c r="C94" i="9"/>
  <c r="G93" i="9"/>
  <c r="D93" i="9"/>
  <c r="C93" i="9"/>
  <c r="G92" i="9"/>
  <c r="D92" i="9"/>
  <c r="G91" i="9"/>
  <c r="D91" i="9"/>
  <c r="D89" i="9"/>
  <c r="G89" i="9" s="1"/>
  <c r="H89" i="9" s="1"/>
  <c r="G87" i="9"/>
  <c r="E87" i="9"/>
  <c r="D87" i="9"/>
  <c r="C87" i="9"/>
  <c r="D86" i="9"/>
  <c r="D85" i="9"/>
  <c r="G85" i="9" s="1"/>
  <c r="H85" i="9" s="1"/>
  <c r="D82" i="9"/>
  <c r="G82" i="9" s="1"/>
  <c r="H82" i="9" s="1"/>
  <c r="G80" i="9"/>
  <c r="D80" i="9"/>
  <c r="G79" i="9"/>
  <c r="D79" i="9"/>
  <c r="G78" i="9"/>
  <c r="D78" i="9"/>
  <c r="G77" i="9"/>
  <c r="D77" i="9"/>
  <c r="D72" i="9"/>
  <c r="G72" i="9" s="1"/>
  <c r="H72" i="9" s="1"/>
  <c r="G70" i="9"/>
  <c r="D70" i="9"/>
  <c r="D67" i="9"/>
  <c r="G67" i="9" s="1"/>
  <c r="H67" i="9" s="1"/>
  <c r="G66" i="9"/>
  <c r="D66" i="9"/>
  <c r="G65" i="9"/>
  <c r="D65" i="9"/>
  <c r="D62" i="9"/>
  <c r="G62" i="9" s="1"/>
  <c r="H62" i="9" s="1"/>
  <c r="G61" i="9"/>
  <c r="D61" i="9"/>
  <c r="D59" i="9"/>
  <c r="C57" i="9"/>
  <c r="E54" i="9"/>
  <c r="C54" i="9"/>
  <c r="E53" i="9"/>
  <c r="C53" i="9"/>
  <c r="E52" i="9"/>
  <c r="C52" i="9"/>
  <c r="E50" i="9"/>
  <c r="C50" i="9"/>
  <c r="E48" i="9"/>
  <c r="C48" i="9"/>
  <c r="D45" i="9"/>
  <c r="G45" i="9" s="1"/>
  <c r="H45" i="9" s="1"/>
  <c r="G44" i="9"/>
  <c r="E44" i="9"/>
  <c r="D44" i="9"/>
  <c r="C44" i="9"/>
  <c r="G43" i="9"/>
  <c r="E43" i="9"/>
  <c r="D43" i="9"/>
  <c r="C43" i="9"/>
  <c r="H42" i="9"/>
  <c r="E42" i="9"/>
  <c r="D42" i="9"/>
  <c r="C42" i="9"/>
  <c r="G41" i="9"/>
  <c r="E41" i="9"/>
  <c r="D41" i="9"/>
  <c r="C41" i="9"/>
  <c r="G40" i="9"/>
  <c r="H40" i="9" s="1"/>
  <c r="G39" i="9"/>
  <c r="H39" i="9" s="1"/>
  <c r="G35" i="9"/>
  <c r="H35" i="9" s="1"/>
  <c r="E35" i="9" s="1"/>
  <c r="G34" i="9"/>
  <c r="H34" i="9" s="1"/>
  <c r="E34" i="9" s="1"/>
  <c r="G33" i="9"/>
  <c r="H33" i="9" s="1"/>
  <c r="E33" i="9" s="1"/>
  <c r="G32" i="9"/>
  <c r="E32" i="9"/>
  <c r="D32" i="9"/>
  <c r="C32" i="9"/>
  <c r="G31" i="9"/>
  <c r="E31" i="9"/>
  <c r="D31" i="9"/>
  <c r="C31" i="9"/>
  <c r="G22" i="9"/>
  <c r="E22" i="9"/>
  <c r="D22" i="9"/>
  <c r="C22" i="9"/>
  <c r="H14" i="9"/>
  <c r="G14" i="9"/>
  <c r="E14" i="9"/>
  <c r="D14" i="9"/>
  <c r="C14" i="9"/>
  <c r="E102" i="9" l="1"/>
  <c r="E123" i="9" s="1"/>
  <c r="H102" i="9"/>
  <c r="H123" i="9" s="1"/>
  <c r="G102" i="9"/>
  <c r="G123" i="9" s="1"/>
  <c r="E129" i="6" l="1"/>
  <c r="F129" i="6"/>
  <c r="G129" i="6"/>
  <c r="H129" i="6"/>
  <c r="D89" i="6"/>
  <c r="D85" i="6"/>
  <c r="D47" i="6"/>
  <c r="H14" i="6"/>
  <c r="E111" i="6" l="1"/>
  <c r="F111" i="6"/>
  <c r="F105" i="6"/>
  <c r="G103" i="6"/>
  <c r="H103" i="6" s="1"/>
  <c r="D44" i="6"/>
  <c r="D74" i="6" l="1"/>
  <c r="D69" i="6" l="1"/>
  <c r="D126" i="6"/>
  <c r="G125" i="6"/>
  <c r="H125" i="6" s="1"/>
  <c r="G124" i="6"/>
  <c r="H124" i="6" s="1"/>
  <c r="G123" i="6"/>
  <c r="H123" i="6" s="1"/>
  <c r="G122" i="6"/>
  <c r="H122" i="6" s="1"/>
  <c r="G121" i="6"/>
  <c r="H121" i="6" s="1"/>
  <c r="D120" i="6"/>
  <c r="G120" i="6" s="1"/>
  <c r="H120" i="6" s="1"/>
  <c r="G119" i="6"/>
  <c r="H119" i="6" s="1"/>
  <c r="G118" i="6"/>
  <c r="H118" i="6" s="1"/>
  <c r="G117" i="6"/>
  <c r="H117" i="6" s="1"/>
  <c r="G116" i="6"/>
  <c r="H116" i="6" s="1"/>
  <c r="G115" i="6"/>
  <c r="H115" i="6" s="1"/>
  <c r="G114" i="6"/>
  <c r="H114" i="6" s="1"/>
  <c r="G113" i="6"/>
  <c r="H113" i="6" s="1"/>
  <c r="G112" i="6"/>
  <c r="C111" i="6"/>
  <c r="C105" i="6"/>
  <c r="G104" i="6"/>
  <c r="D104" i="6"/>
  <c r="C97" i="6"/>
  <c r="G96" i="6"/>
  <c r="D96" i="6"/>
  <c r="C96" i="6"/>
  <c r="G95" i="6"/>
  <c r="D95" i="6"/>
  <c r="G94" i="6"/>
  <c r="D94" i="6"/>
  <c r="D92" i="6"/>
  <c r="G92" i="6" s="1"/>
  <c r="H92" i="6" s="1"/>
  <c r="G90" i="6"/>
  <c r="E90" i="6"/>
  <c r="D90" i="6"/>
  <c r="C90" i="6"/>
  <c r="D88" i="6"/>
  <c r="G88" i="6" s="1"/>
  <c r="H88" i="6" s="1"/>
  <c r="G82" i="6"/>
  <c r="D82" i="6"/>
  <c r="G81" i="6"/>
  <c r="D81" i="6"/>
  <c r="G80" i="6"/>
  <c r="D80" i="6"/>
  <c r="G79" i="6"/>
  <c r="D79" i="6"/>
  <c r="G74" i="6"/>
  <c r="H74" i="6" s="1"/>
  <c r="G72" i="6"/>
  <c r="D72" i="6"/>
  <c r="G69" i="6"/>
  <c r="H69" i="6" s="1"/>
  <c r="G68" i="6"/>
  <c r="D68" i="6"/>
  <c r="G67" i="6"/>
  <c r="D67" i="6"/>
  <c r="D64" i="6"/>
  <c r="G64" i="6" s="1"/>
  <c r="H64" i="6" s="1"/>
  <c r="G63" i="6"/>
  <c r="D63" i="6"/>
  <c r="D61" i="6"/>
  <c r="C59" i="6"/>
  <c r="E56" i="6"/>
  <c r="C56" i="6"/>
  <c r="E55" i="6"/>
  <c r="C55" i="6"/>
  <c r="E54" i="6"/>
  <c r="C54" i="6"/>
  <c r="E52" i="6"/>
  <c r="C52" i="6"/>
  <c r="E50" i="6"/>
  <c r="C50" i="6"/>
  <c r="G47" i="6"/>
  <c r="H47" i="6" s="1"/>
  <c r="G46" i="6"/>
  <c r="E46" i="6"/>
  <c r="D46" i="6"/>
  <c r="C46" i="6"/>
  <c r="G45" i="6"/>
  <c r="E45" i="6"/>
  <c r="D45" i="6"/>
  <c r="C45" i="6"/>
  <c r="H44" i="6"/>
  <c r="E44" i="6" s="1"/>
  <c r="C44" i="6"/>
  <c r="G43" i="6"/>
  <c r="E43" i="6"/>
  <c r="D43" i="6"/>
  <c r="C43" i="6"/>
  <c r="G42" i="6"/>
  <c r="H42" i="6" s="1"/>
  <c r="G41" i="6"/>
  <c r="H41" i="6" s="1"/>
  <c r="G40" i="6"/>
  <c r="H40" i="6" s="1"/>
  <c r="G36" i="6"/>
  <c r="H36" i="6" s="1"/>
  <c r="E36" i="6" s="1"/>
  <c r="G35" i="6"/>
  <c r="H35" i="6" s="1"/>
  <c r="E35" i="6" s="1"/>
  <c r="G34" i="6"/>
  <c r="H34" i="6" s="1"/>
  <c r="E34" i="6" s="1"/>
  <c r="G33" i="6"/>
  <c r="E33" i="6"/>
  <c r="D33" i="6"/>
  <c r="C33" i="6"/>
  <c r="G32" i="6"/>
  <c r="E32" i="6"/>
  <c r="D32" i="6"/>
  <c r="C32" i="6"/>
  <c r="G23" i="6"/>
  <c r="E23" i="6"/>
  <c r="D23" i="6"/>
  <c r="C23" i="6"/>
  <c r="G14" i="6"/>
  <c r="E14" i="6"/>
  <c r="D14" i="6"/>
  <c r="C14" i="6"/>
  <c r="H112" i="6" l="1"/>
  <c r="G126" i="6"/>
  <c r="G111" i="6" s="1"/>
  <c r="D111" i="6"/>
  <c r="E105" i="6"/>
  <c r="H126" i="6"/>
  <c r="H111" i="6" l="1"/>
  <c r="G85" i="6" l="1"/>
  <c r="D105" i="6"/>
  <c r="D129" i="6"/>
  <c r="H85" i="6" l="1"/>
  <c r="H105" i="6" s="1"/>
  <c r="G105" i="6"/>
  <c r="H38" i="9"/>
  <c r="H38" i="6"/>
  <c r="H36" i="9"/>
  <c r="H39" i="6"/>
  <c r="H37" i="6"/>
  <c r="H37" i="9"/>
  <c r="D39" i="6"/>
  <c r="G39" i="6"/>
  <c r="D36" i="9"/>
  <c r="G36" i="9"/>
  <c r="D38" i="6"/>
  <c r="G38" i="6"/>
  <c r="D37" i="6"/>
  <c r="G37" i="6"/>
  <c r="D38" i="9"/>
  <c r="G38" i="9"/>
  <c r="D37" i="9"/>
  <c r="G37" i="9"/>
</calcChain>
</file>

<file path=xl/sharedStrings.xml><?xml version="1.0" encoding="utf-8"?>
<sst xmlns="http://schemas.openxmlformats.org/spreadsheetml/2006/main" count="382" uniqueCount="134">
  <si>
    <t>(многоквартирный дом с газовыми плитами )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</si>
  <si>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</si>
  <si>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</si>
  <si>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</si>
  <si>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</si>
  <si>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</si>
  <si>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</si>
  <si>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</si>
  <si>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</si>
  <si>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</si>
  <si>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</si>
  <si>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</si>
  <si>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</si>
  <si>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</si>
  <si>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</si>
  <si>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</si>
  <si>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общедомовых приборов учета теплоэнергии</t>
  </si>
  <si>
    <t>Поверка общедомовых приборов учета холодного водоснабжения</t>
  </si>
  <si>
    <t>по мере необходимости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</si>
  <si>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</si>
  <si>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</si>
  <si>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</si>
  <si>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</si>
  <si>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</si>
  <si>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</si>
  <si>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</si>
  <si>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</si>
  <si>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</si>
  <si>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отключение системы отопления в местах общего пользования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</si>
  <si>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</si>
  <si>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</si>
  <si>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</si>
  <si>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</si>
  <si>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</si>
  <si>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</si>
  <si>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</si>
  <si>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</si>
  <si>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</si>
  <si>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</si>
  <si>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в местах общего пользования</t>
  </si>
  <si>
    <t>испытания тепловых сетей на максимальную температуру</t>
  </si>
  <si>
    <t>замена ( поверка ) КИП</t>
  </si>
  <si>
    <t>Регламентные работы по системе горячего водоснабжения в т.числе:</t>
  </si>
  <si>
    <t>3 раза в год</t>
  </si>
  <si>
    <t>ревизия задвижек ГВС (3шт. Диам.80 мм)</t>
  </si>
  <si>
    <t>обслуживание насосов горячего водоснабжения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</si>
  <si>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</si>
  <si>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</si>
  <si>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врезка манометра на водяной узел холодной воды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</si>
  <si>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</si>
  <si>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</si>
  <si>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</si>
  <si>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</si>
  <si>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</si>
  <si>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</si>
  <si>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</si>
  <si>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</si>
  <si>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</si>
  <si>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</si>
  <si>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</si>
  <si>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</si>
  <si>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</si>
  <si>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</si>
  <si>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Регламентные работы по содержанию кровли в т.числе:</t>
  </si>
  <si>
    <t>очистка от снега и льда водостоков</t>
  </si>
  <si>
    <t>восстановление водостоков ( мелкий ремонт после очистки от снега и льда )</t>
  </si>
  <si>
    <t>Работы заявочного характера</t>
  </si>
  <si>
    <t>Работы по текущему ремонту, в т.ч.:</t>
  </si>
  <si>
    <t>ИТОГО:</t>
  </si>
  <si>
    <t>Сбор, вывоз и утилизация ТБО*</t>
  </si>
  <si>
    <t>руб./чел.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</si>
  <si>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</si>
  <si>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</si>
  <si>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от______________2012г.</t>
  </si>
  <si>
    <t>Приложение №3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</si>
  <si>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</si>
  <si>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</si>
  <si>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Дополнительные работы (по текущему ремонту), в т.ч.:</t>
  </si>
  <si>
    <t>ревизия ШР, ЩЭ (ШР-2 шт.; ЩЭ-35 шт.)</t>
  </si>
  <si>
    <t>ревизия ВРУ (2 шт.)</t>
  </si>
  <si>
    <t>ВСЕГО:</t>
  </si>
  <si>
    <t>по адресу: ул.Парковая, д.35 (Sжил.помещ.=6022,2 м2, Sубор.зем.уч.=3554 м2)</t>
  </si>
  <si>
    <t>договорная  и претензионно - 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</si>
  <si>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</si>
  <si>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</si>
  <si>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</si>
  <si>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</si>
  <si>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</si>
  <si>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</si>
  <si>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уборка мусора с газона</t>
  </si>
  <si>
    <t>окос травы</t>
  </si>
  <si>
    <t>2-3 раза в год</t>
  </si>
  <si>
    <t>сдвижка и подметание снега при отсутствии снегопада</t>
  </si>
  <si>
    <t>сдвижка и подметание снега при  снегопаде</t>
  </si>
  <si>
    <t>погрузка мусора на автотранспорт вручную</t>
  </si>
  <si>
    <t>очистка урн от мусора</t>
  </si>
  <si>
    <t>посыпка территории песко - соляной смесью</t>
  </si>
  <si>
    <t>1 раз в сутки во время гололеда</t>
  </si>
  <si>
    <t>подключение системы отопления с регулировкой</t>
  </si>
  <si>
    <t>ремонт отмостки 57 м2</t>
  </si>
  <si>
    <t>смена задвижек на эл.узлах (д.50 - 8 шт.)</t>
  </si>
  <si>
    <t>смена шаровых кранов отопления для промывки ( д.32 мм - 2 шт.)</t>
  </si>
  <si>
    <t>укрепление трубопроводов отопления</t>
  </si>
  <si>
    <t>смена задвижек на ХВС ( д.80 - 2 шт.)</t>
  </si>
  <si>
    <t>окраска газопровода</t>
  </si>
  <si>
    <t>Сбор, вывоз и утилизация ТБО*, руб./м2</t>
  </si>
  <si>
    <t>2014-2015 гг.</t>
  </si>
  <si>
    <t>на период с 01.05.2014 по 30.04.2015гг.</t>
  </si>
  <si>
    <t>ремонт панельных швов 100 п.м.</t>
  </si>
  <si>
    <t>ремонт козырьков над входом в подъезд - 3 шт.</t>
  </si>
  <si>
    <t>установка металлической решетки в цоколе 1 шт.</t>
  </si>
  <si>
    <t>смена запорной арматуры отопления (д.40 - 8 шт., д.32 - 12 шт.,д.25 - 20 шт, д.20 - 50 шт., д.15 - 87 шт)</t>
  </si>
  <si>
    <t>установка воздухоотводчиков  на ГВС - чердак д.15 - 28 шт.</t>
  </si>
  <si>
    <t>энергоаудит</t>
  </si>
  <si>
    <t>заполнение электронных паспортов</t>
  </si>
  <si>
    <t>учет работ по капремонту</t>
  </si>
  <si>
    <t>электроизмерения (замеры сопротивления изоляции)</t>
  </si>
  <si>
    <t>1 раз в 3 года</t>
  </si>
  <si>
    <t>пылеудаление и дезинфекция вентканалов без пробивки</t>
  </si>
  <si>
    <t>ревизия задвижек отопления ( диам.50 мм - 4 шт.)</t>
  </si>
  <si>
    <t>ревизия задвижек  ХВС (1шт. Диам.50 мм - 1 шт. Диам.80 мм - 3 шт.)</t>
  </si>
  <si>
    <t>Погашение задолженности прошлых периодов</t>
  </si>
  <si>
    <t>по состоянию на 01.05.2014</t>
  </si>
  <si>
    <t>Управление многоквартирным домом, всего в т.ч.</t>
  </si>
  <si>
    <t>гидравлическое испытание элеваторных узлов и запорной арматуры</t>
  </si>
  <si>
    <t>очистка  водосточных воронок</t>
  </si>
  <si>
    <t>Проект 1 (с учетом поверки общедомового прибора ХВС, ГВС, теплоэнергии)</t>
  </si>
  <si>
    <t xml:space="preserve"> Замена общедомовых приборов учета холодного водоснабжения</t>
  </si>
  <si>
    <t>(стоимость услуг  увеличена на 6,6% в соответствии с уровнем инфляции 2013 г.)</t>
  </si>
  <si>
    <t>ремонт панельных швов 50 п.м.</t>
  </si>
  <si>
    <t>смена задвижек на ГВС диам.80мм - 1 шт., диам.50 мм - 1 шт.</t>
  </si>
  <si>
    <t>смена запорной арматуры отопления (д.40 - 4 шт., д.32 - 6 шт.,д.25 - 10 шт, д.20 - 25 шт., д.15 - 40 шт)</t>
  </si>
  <si>
    <t>Поверка общедомовых приборов учета теплоэнергии (отопление и ГВС)</t>
  </si>
  <si>
    <t>установка светильника уличного освещения 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</si>
</sst>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b/>
      <sz val="14"/>
      <name val="Arial Cyr"/>
      <charset val="204"/>
    </font>
    <font>
      <b/>
      <sz val="10"/>
      <name val="Arial Cyr"/>
      <charset val="204"/>
    </font>
    <font>
      <b/>
      <u/>
      <sz val="14"/>
      <name val="Arial Cyr"/>
      <charset val="204"/>
    </font>
    <font>
      <sz val="11"/>
      <name val="Arial Black"/>
      <family val="2"/>
    </font>
    <font>
      <sz val="12"/>
      <name val="Arial Cyr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color indexed="10"/>
      <name val="Arial Cyr"/>
      <family val="2"/>
      <charset val="204"/>
    </font>
    <font>
      <sz val="10"/>
      <color indexed="10"/>
      <name val="Arial Cyr"/>
      <charset val="204"/>
    </font>
    <font>
      <sz val="12"/>
      <name val="Arial Black"/>
      <family val="2"/>
      <charset val="204"/>
    </font>
    <font>
      <sz val="9"/>
      <name val="Arial Black"/>
      <family val="2"/>
      <charset val="204"/>
    </font>
    <font>
      <sz val="9"/>
      <name val="Arial Cyr"/>
      <charset val="204"/>
    </font>
    <font>
      <sz val="9"/>
      <name val="Arial"/>
      <family val="2"/>
      <charset val="204"/>
    </font>
    <font>
      <sz val="9"/>
      <name val="Arial Cyr"/>
      <family val="2"/>
      <charset val="204"/>
    </font>
    <font>
      <sz val="9"/>
      <color indexed="10"/>
      <name val="Arial"/>
      <family val="2"/>
      <charset val="204"/>
    </font>
    <font>
      <i/>
      <u/>
      <sz val="9"/>
      <name val="Arial Black"/>
      <family val="2"/>
      <charset val="204"/>
    </font>
    <font>
      <sz val="9"/>
      <name val="Arial Black"/>
      <family val="2"/>
    </font>
    <font>
      <b/>
      <sz val="9"/>
      <name val="Arial Black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4" fillId="2" borderId="0" xfId="0" applyFont="1" applyFill="1"/>
    <xf numFmtId="0" fontId="2" fillId="2" borderId="0" xfId="0" applyFont="1" applyFill="1" applyAlignment="1">
      <alignment horizontal="center" vertical="center"/>
    </xf>
    <xf numFmtId="0" fontId="7" fillId="2" borderId="0" xfId="0" applyFont="1" applyFill="1"/>
    <xf numFmtId="2" fontId="0" fillId="2" borderId="0" xfId="0" applyNumberFormat="1" applyFill="1" applyAlignment="1">
      <alignment horizontal="center" vertical="center" wrapText="1"/>
    </xf>
    <xf numFmtId="2" fontId="9" fillId="2" borderId="0" xfId="0" applyNumberFormat="1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textRotation="90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11" fillId="2" borderId="0" xfId="0" applyFont="1" applyFill="1"/>
    <xf numFmtId="0" fontId="15" fillId="2" borderId="13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center" vertical="center" wrapText="1"/>
    </xf>
    <xf numFmtId="2" fontId="15" fillId="2" borderId="15" xfId="0" applyNumberFormat="1" applyFont="1" applyFill="1" applyBorder="1" applyAlignment="1">
      <alignment horizontal="center" vertical="center" wrapText="1"/>
    </xf>
    <xf numFmtId="2" fontId="15" fillId="2" borderId="16" xfId="0" applyNumberFormat="1" applyFont="1" applyFill="1" applyBorder="1" applyAlignment="1">
      <alignment horizontal="center" vertical="center" wrapText="1"/>
    </xf>
    <xf numFmtId="2" fontId="15" fillId="2" borderId="17" xfId="0" applyNumberFormat="1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left" vertical="center" wrapText="1"/>
    </xf>
    <xf numFmtId="2" fontId="15" fillId="2" borderId="19" xfId="0" applyNumberFormat="1" applyFont="1" applyFill="1" applyBorder="1" applyAlignment="1">
      <alignment horizontal="center" vertical="center" wrapText="1"/>
    </xf>
    <xf numFmtId="2" fontId="15" fillId="2" borderId="14" xfId="0" applyNumberFormat="1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2" fontId="15" fillId="2" borderId="20" xfId="0" applyNumberFormat="1" applyFont="1" applyFill="1" applyBorder="1" applyAlignment="1">
      <alignment horizontal="center" vertical="center" wrapText="1"/>
    </xf>
    <xf numFmtId="2" fontId="15" fillId="2" borderId="21" xfId="0" applyNumberFormat="1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left" vertical="center" wrapText="1"/>
    </xf>
    <xf numFmtId="0" fontId="16" fillId="2" borderId="14" xfId="0" applyFont="1" applyFill="1" applyBorder="1" applyAlignment="1">
      <alignment horizontal="center" vertical="center" wrapText="1"/>
    </xf>
    <xf numFmtId="2" fontId="16" fillId="2" borderId="14" xfId="0" applyNumberFormat="1" applyFont="1" applyFill="1" applyBorder="1" applyAlignment="1">
      <alignment horizontal="center" vertical="center" wrapText="1"/>
    </xf>
    <xf numFmtId="2" fontId="16" fillId="2" borderId="22" xfId="0" applyNumberFormat="1" applyFont="1" applyFill="1" applyBorder="1" applyAlignment="1">
      <alignment horizontal="center" vertical="center" wrapText="1"/>
    </xf>
    <xf numFmtId="2" fontId="16" fillId="2" borderId="19" xfId="0" applyNumberFormat="1" applyFont="1" applyFill="1" applyBorder="1" applyAlignment="1">
      <alignment horizontal="center" vertical="center" wrapText="1"/>
    </xf>
    <xf numFmtId="2" fontId="16" fillId="2" borderId="15" xfId="0" applyNumberFormat="1" applyFont="1" applyFill="1" applyBorder="1" applyAlignment="1">
      <alignment horizontal="center" vertical="center" wrapText="1"/>
    </xf>
    <xf numFmtId="2" fontId="16" fillId="2" borderId="17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left" vertical="center" wrapText="1"/>
    </xf>
    <xf numFmtId="0" fontId="17" fillId="2" borderId="18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center" vertical="center" wrapText="1"/>
    </xf>
    <xf numFmtId="2" fontId="17" fillId="2" borderId="14" xfId="0" applyNumberFormat="1" applyFont="1" applyFill="1" applyBorder="1" applyAlignment="1">
      <alignment horizontal="center" vertical="center" wrapText="1"/>
    </xf>
    <xf numFmtId="2" fontId="17" fillId="2" borderId="19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23" xfId="0" applyFont="1" applyFill="1" applyBorder="1" applyAlignment="1">
      <alignment horizontal="left" vertical="center" wrapText="1"/>
    </xf>
    <xf numFmtId="0" fontId="21" fillId="2" borderId="24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2" fontId="15" fillId="2" borderId="2" xfId="0" applyNumberFormat="1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left" vertical="center" wrapText="1"/>
    </xf>
    <xf numFmtId="0" fontId="16" fillId="2" borderId="15" xfId="0" applyFont="1" applyFill="1" applyBorder="1" applyAlignment="1">
      <alignment horizontal="center" vertical="center" wrapText="1"/>
    </xf>
    <xf numFmtId="2" fontId="16" fillId="2" borderId="16" xfId="0" applyNumberFormat="1" applyFont="1" applyFill="1" applyBorder="1" applyAlignment="1">
      <alignment horizontal="center" vertical="center"/>
    </xf>
    <xf numFmtId="2" fontId="16" fillId="2" borderId="15" xfId="0" applyNumberFormat="1" applyFont="1" applyFill="1" applyBorder="1" applyAlignment="1">
      <alignment horizontal="center" vertical="center"/>
    </xf>
    <xf numFmtId="2" fontId="16" fillId="2" borderId="17" xfId="0" applyNumberFormat="1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left" vertical="center" wrapText="1"/>
    </xf>
    <xf numFmtId="0" fontId="16" fillId="2" borderId="20" xfId="0" applyFont="1" applyFill="1" applyBorder="1" applyAlignment="1">
      <alignment horizontal="center" vertical="center" wrapText="1"/>
    </xf>
    <xf numFmtId="2" fontId="16" fillId="2" borderId="20" xfId="0" applyNumberFormat="1" applyFont="1" applyFill="1" applyBorder="1" applyAlignment="1">
      <alignment horizontal="center" vertical="center" wrapText="1"/>
    </xf>
    <xf numFmtId="2" fontId="16" fillId="2" borderId="28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 wrapText="1"/>
    </xf>
    <xf numFmtId="2" fontId="16" fillId="2" borderId="0" xfId="0" applyNumberFormat="1" applyFont="1" applyFill="1" applyBorder="1" applyAlignment="1">
      <alignment horizontal="center" vertical="center" wrapText="1"/>
    </xf>
    <xf numFmtId="2" fontId="17" fillId="2" borderId="15" xfId="0" applyNumberFormat="1" applyFont="1" applyFill="1" applyBorder="1" applyAlignment="1">
      <alignment horizontal="center" vertical="center" wrapText="1"/>
    </xf>
    <xf numFmtId="2" fontId="17" fillId="2" borderId="16" xfId="0" applyNumberFormat="1" applyFont="1" applyFill="1" applyBorder="1" applyAlignment="1">
      <alignment horizontal="center" vertical="center" wrapText="1"/>
    </xf>
    <xf numFmtId="2" fontId="17" fillId="2" borderId="17" xfId="0" applyNumberFormat="1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left" vertical="center" wrapText="1"/>
    </xf>
    <xf numFmtId="0" fontId="18" fillId="2" borderId="30" xfId="0" applyFont="1" applyFill="1" applyBorder="1" applyAlignment="1">
      <alignment horizontal="left" vertical="center" wrapText="1"/>
    </xf>
    <xf numFmtId="2" fontId="16" fillId="2" borderId="14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8" fillId="2" borderId="14" xfId="0" applyFont="1" applyFill="1" applyBorder="1" applyAlignment="1">
      <alignment horizontal="left" vertical="center" wrapText="1"/>
    </xf>
    <xf numFmtId="0" fontId="17" fillId="2" borderId="27" xfId="0" applyFont="1" applyFill="1" applyBorder="1" applyAlignment="1">
      <alignment horizontal="left" vertical="center" wrapText="1"/>
    </xf>
    <xf numFmtId="0" fontId="17" fillId="2" borderId="20" xfId="0" applyFont="1" applyFill="1" applyBorder="1" applyAlignment="1">
      <alignment horizontal="center" vertical="center" wrapText="1"/>
    </xf>
    <xf numFmtId="2" fontId="17" fillId="2" borderId="20" xfId="0" applyNumberFormat="1" applyFont="1" applyFill="1" applyBorder="1" applyAlignment="1">
      <alignment horizontal="center" vertical="center" wrapText="1"/>
    </xf>
    <xf numFmtId="2" fontId="19" fillId="2" borderId="21" xfId="0" applyNumberFormat="1" applyFont="1" applyFill="1" applyBorder="1" applyAlignment="1">
      <alignment horizontal="center" vertical="center" wrapText="1"/>
    </xf>
    <xf numFmtId="0" fontId="20" fillId="2" borderId="24" xfId="0" applyFont="1" applyFill="1" applyBorder="1" applyAlignment="1">
      <alignment horizontal="center" vertical="center" wrapText="1"/>
    </xf>
    <xf numFmtId="2" fontId="20" fillId="2" borderId="24" xfId="0" applyNumberFormat="1" applyFont="1" applyFill="1" applyBorder="1" applyAlignment="1">
      <alignment horizontal="center" vertical="center" wrapText="1"/>
    </xf>
    <xf numFmtId="2" fontId="15" fillId="2" borderId="24" xfId="0" applyNumberFormat="1" applyFont="1" applyFill="1" applyBorder="1" applyAlignment="1">
      <alignment horizontal="center"/>
    </xf>
    <xf numFmtId="0" fontId="22" fillId="2" borderId="14" xfId="0" applyFont="1" applyFill="1" applyBorder="1" applyAlignment="1">
      <alignment horizontal="left" vertical="center" wrapText="1"/>
    </xf>
    <xf numFmtId="0" fontId="22" fillId="2" borderId="14" xfId="0" applyFont="1" applyFill="1" applyBorder="1" applyAlignment="1">
      <alignment horizontal="center" vertical="center" wrapText="1"/>
    </xf>
    <xf numFmtId="2" fontId="22" fillId="2" borderId="14" xfId="0" applyNumberFormat="1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left" vertical="center" wrapText="1"/>
    </xf>
    <xf numFmtId="2" fontId="16" fillId="2" borderId="16" xfId="0" applyNumberFormat="1" applyFont="1" applyFill="1" applyBorder="1" applyAlignment="1">
      <alignment horizontal="center" vertical="center" wrapText="1"/>
    </xf>
    <xf numFmtId="2" fontId="15" fillId="2" borderId="22" xfId="0" applyNumberFormat="1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left" vertical="center" wrapText="1"/>
    </xf>
    <xf numFmtId="2" fontId="16" fillId="2" borderId="31" xfId="0" applyNumberFormat="1" applyFont="1" applyFill="1" applyBorder="1" applyAlignment="1">
      <alignment horizontal="center" vertical="center"/>
    </xf>
    <xf numFmtId="2" fontId="16" fillId="2" borderId="2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0" fillId="2" borderId="0" xfId="0" applyFill="1" applyAlignment="1"/>
    <xf numFmtId="0" fontId="6" fillId="3" borderId="0" xfId="0" applyFont="1" applyFill="1" applyAlignment="1">
      <alignment horizontal="center" wrapText="1"/>
    </xf>
    <xf numFmtId="2" fontId="8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"/>
  <sheetViews>
    <sheetView topLeftCell="A89" zoomScale="80" zoomScaleNormal="80" workbookViewId="0">
      <selection sqref="A1:H135"/>
    </sheetView>
  </sheetViews>
  <sheetFormatPr defaultRowHeight="12.75" x14ac:dyDescent="0.2"/>
  <cols>
    <col min="1" max="1" width="72.7109375" style="2" customWidth="1"/>
    <col min="2" max="2" width="18" style="2" customWidth="1"/>
    <col min="3" max="3" width="13.85546875" style="2" hidden="1" customWidth="1"/>
    <col min="4" max="4" width="17.85546875" style="2" customWidth="1"/>
    <col min="5" max="5" width="13.85546875" style="2" hidden="1" customWidth="1"/>
    <col min="6" max="6" width="20.85546875" style="2" hidden="1" customWidth="1"/>
    <col min="7" max="7" width="13.85546875" style="2" customWidth="1"/>
    <col min="8" max="8" width="23" style="2" bestFit="1" customWidth="1"/>
    <col min="9" max="9" width="13.140625" style="2" customWidth="1"/>
    <col min="10" max="10" width="15.42578125" style="2" customWidth="1"/>
    <col min="11" max="11" width="18.7109375" style="2" customWidth="1"/>
    <col min="12" max="14" width="15.42578125" style="2" customWidth="1"/>
    <col min="15" max="16384" width="9.140625" style="2"/>
  </cols>
  <sheetData>
    <row r="1" spans="1:9" ht="16.5" customHeight="1" x14ac:dyDescent="0.2">
      <c r="A1" s="108" t="s">
        <v>74</v>
      </c>
      <c r="B1" s="109"/>
      <c r="C1" s="109"/>
      <c r="D1" s="109"/>
      <c r="E1" s="109"/>
      <c r="F1" s="109"/>
      <c r="G1" s="109"/>
      <c r="H1" s="109"/>
    </row>
    <row r="2" spans="1:9" ht="15" customHeight="1" x14ac:dyDescent="0.3">
      <c r="A2" s="79" t="s">
        <v>106</v>
      </c>
      <c r="B2" s="110" t="s">
        <v>71</v>
      </c>
      <c r="C2" s="110"/>
      <c r="D2" s="110"/>
      <c r="E2" s="110"/>
      <c r="F2" s="110"/>
      <c r="G2" s="109"/>
      <c r="H2" s="109"/>
    </row>
    <row r="3" spans="1:9" ht="14.25" customHeight="1" x14ac:dyDescent="0.3">
      <c r="A3" s="3"/>
      <c r="B3" s="110" t="s">
        <v>73</v>
      </c>
      <c r="C3" s="110"/>
      <c r="D3" s="110"/>
      <c r="E3" s="110"/>
      <c r="F3" s="110"/>
      <c r="G3" s="109"/>
      <c r="H3" s="109"/>
    </row>
    <row r="4" spans="1:9" ht="14.25" customHeight="1" x14ac:dyDescent="0.3">
      <c r="B4" s="110"/>
      <c r="C4" s="110"/>
      <c r="D4" s="110"/>
      <c r="E4" s="110"/>
      <c r="F4" s="110"/>
      <c r="G4" s="109"/>
      <c r="H4" s="109"/>
    </row>
    <row r="5" spans="1:9" ht="35.25" customHeight="1" x14ac:dyDescent="0.25">
      <c r="A5" s="111" t="s">
        <v>126</v>
      </c>
      <c r="B5" s="112"/>
      <c r="C5" s="112"/>
      <c r="D5" s="112"/>
      <c r="E5" s="112"/>
      <c r="F5" s="112"/>
      <c r="G5" s="112"/>
      <c r="H5" s="112"/>
      <c r="I5" s="4"/>
    </row>
    <row r="6" spans="1:9" ht="21.75" customHeight="1" x14ac:dyDescent="0.2">
      <c r="A6" s="113" t="s">
        <v>128</v>
      </c>
      <c r="B6" s="113"/>
      <c r="C6" s="113"/>
      <c r="D6" s="113"/>
      <c r="E6" s="113"/>
      <c r="F6" s="113"/>
      <c r="G6" s="113"/>
      <c r="H6" s="113"/>
      <c r="I6" s="4"/>
    </row>
    <row r="7" spans="1:9" s="5" customFormat="1" ht="22.5" customHeight="1" x14ac:dyDescent="0.4">
      <c r="A7" s="98" t="s">
        <v>72</v>
      </c>
      <c r="B7" s="98"/>
      <c r="C7" s="98"/>
      <c r="D7" s="98"/>
      <c r="E7" s="99"/>
      <c r="F7" s="99"/>
      <c r="G7" s="99"/>
      <c r="H7" s="99"/>
    </row>
    <row r="8" spans="1:9" s="6" customFormat="1" ht="18.75" customHeight="1" x14ac:dyDescent="0.4">
      <c r="A8" s="98" t="s">
        <v>81</v>
      </c>
      <c r="B8" s="98"/>
      <c r="C8" s="98"/>
      <c r="D8" s="98"/>
      <c r="E8" s="99"/>
      <c r="F8" s="99"/>
      <c r="G8" s="99"/>
      <c r="H8" s="99"/>
    </row>
    <row r="9" spans="1:9" s="6" customFormat="1" ht="18.75" customHeight="1" x14ac:dyDescent="0.4">
      <c r="A9" s="100" t="s">
        <v>107</v>
      </c>
      <c r="B9" s="100"/>
      <c r="C9" s="100"/>
      <c r="D9" s="100"/>
      <c r="E9" s="100"/>
      <c r="F9" s="100"/>
      <c r="G9" s="100"/>
      <c r="H9" s="100"/>
    </row>
    <row r="10" spans="1:9" s="7" customFormat="1" ht="17.25" customHeight="1" thickBot="1" x14ac:dyDescent="0.25">
      <c r="A10" s="101" t="s">
        <v>0</v>
      </c>
      <c r="B10" s="101"/>
      <c r="C10" s="101"/>
      <c r="D10" s="101"/>
      <c r="E10" s="102"/>
      <c r="F10" s="102"/>
      <c r="G10" s="102"/>
      <c r="H10" s="102"/>
    </row>
    <row r="11" spans="1:9" s="12" customFormat="1" ht="139.5" customHeight="1" thickBot="1" x14ac:dyDescent="0.25">
      <c r="A11" s="8" t="s">
        <v>1</v>
      </c>
      <c r="B11" s="9" t="s">
        <v>2</v>
      </c>
      <c r="C11" s="10" t="s">
        <v>3</v>
      </c>
      <c r="D11" s="10" t="s">
        <v>4</v>
      </c>
      <c r="E11" s="10" t="s">
        <v>3</v>
      </c>
      <c r="F11" s="11" t="s">
        <v>5</v>
      </c>
      <c r="G11" s="10" t="s">
        <v>3</v>
      </c>
      <c r="H11" s="11" t="s">
        <v>5</v>
      </c>
    </row>
    <row r="12" spans="1:9" s="19" customFormat="1" x14ac:dyDescent="0.2">
      <c r="A12" s="13">
        <v>1</v>
      </c>
      <c r="B12" s="14">
        <v>2</v>
      </c>
      <c r="C12" s="14">
        <v>3</v>
      </c>
      <c r="D12" s="15"/>
      <c r="E12" s="14">
        <v>3</v>
      </c>
      <c r="F12" s="16">
        <v>4</v>
      </c>
      <c r="G12" s="17">
        <v>3</v>
      </c>
      <c r="H12" s="18">
        <v>4</v>
      </c>
    </row>
    <row r="13" spans="1:9" s="19" customFormat="1" ht="49.5" customHeight="1" x14ac:dyDescent="0.2">
      <c r="A13" s="103" t="s">
        <v>6</v>
      </c>
      <c r="B13" s="104"/>
      <c r="C13" s="104"/>
      <c r="D13" s="104"/>
      <c r="E13" s="104"/>
      <c r="F13" s="104"/>
      <c r="G13" s="105"/>
      <c r="H13" s="106"/>
    </row>
    <row r="14" spans="1:9" s="12" customFormat="1" ht="15.75" customHeight="1" x14ac:dyDescent="0.2">
      <c r="A14" s="26" t="s">
        <v>123</v>
      </c>
      <c r="B14" s="27"/>
      <c r="C14" s="28">
        <f>F14*12</f>
        <v>0</v>
      </c>
      <c r="D14" s="29">
        <f>G14*I14</f>
        <v>200900.592</v>
      </c>
      <c r="E14" s="28">
        <f t="shared" ref="E14:E36" si="0">H14*12</f>
        <v>33.36</v>
      </c>
      <c r="F14" s="30"/>
      <c r="G14" s="28">
        <f t="shared" ref="G14:G43" si="1">H14*12</f>
        <v>33.36</v>
      </c>
      <c r="H14" s="30">
        <f>H19+H22</f>
        <v>2.7800000000000002</v>
      </c>
      <c r="I14" s="12">
        <v>6022.2</v>
      </c>
    </row>
    <row r="15" spans="1:9" s="12" customFormat="1" ht="15" x14ac:dyDescent="0.2">
      <c r="A15" s="31" t="s">
        <v>82</v>
      </c>
      <c r="B15" s="32" t="s">
        <v>83</v>
      </c>
      <c r="C15" s="28"/>
      <c r="D15" s="29"/>
      <c r="E15" s="28"/>
      <c r="F15" s="30"/>
      <c r="G15" s="28"/>
      <c r="H15" s="30"/>
    </row>
    <row r="16" spans="1:9" s="12" customFormat="1" ht="15" x14ac:dyDescent="0.2">
      <c r="A16" s="31" t="s">
        <v>84</v>
      </c>
      <c r="B16" s="32" t="s">
        <v>83</v>
      </c>
      <c r="C16" s="28"/>
      <c r="D16" s="29"/>
      <c r="E16" s="28"/>
      <c r="F16" s="30"/>
      <c r="G16" s="28"/>
      <c r="H16" s="30"/>
    </row>
    <row r="17" spans="1:9" s="12" customFormat="1" ht="15" x14ac:dyDescent="0.2">
      <c r="A17" s="31" t="s">
        <v>85</v>
      </c>
      <c r="B17" s="32" t="s">
        <v>86</v>
      </c>
      <c r="C17" s="28"/>
      <c r="D17" s="29"/>
      <c r="E17" s="28"/>
      <c r="F17" s="30"/>
      <c r="G17" s="28"/>
      <c r="H17" s="30"/>
    </row>
    <row r="18" spans="1:9" s="12" customFormat="1" ht="15" x14ac:dyDescent="0.2">
      <c r="A18" s="31" t="s">
        <v>87</v>
      </c>
      <c r="B18" s="32" t="s">
        <v>83</v>
      </c>
      <c r="C18" s="28"/>
      <c r="D18" s="29"/>
      <c r="E18" s="28"/>
      <c r="F18" s="30"/>
      <c r="G18" s="28"/>
      <c r="H18" s="30"/>
    </row>
    <row r="19" spans="1:9" s="12" customFormat="1" ht="15" x14ac:dyDescent="0.2">
      <c r="A19" s="26" t="s">
        <v>68</v>
      </c>
      <c r="B19" s="32"/>
      <c r="C19" s="28"/>
      <c r="D19" s="29"/>
      <c r="E19" s="28"/>
      <c r="F19" s="30"/>
      <c r="G19" s="28"/>
      <c r="H19" s="30">
        <v>2.56</v>
      </c>
    </row>
    <row r="20" spans="1:9" s="12" customFormat="1" ht="15" x14ac:dyDescent="0.2">
      <c r="A20" s="31" t="s">
        <v>114</v>
      </c>
      <c r="B20" s="32" t="s">
        <v>83</v>
      </c>
      <c r="C20" s="28"/>
      <c r="D20" s="29"/>
      <c r="E20" s="28"/>
      <c r="F20" s="30"/>
      <c r="G20" s="28"/>
      <c r="H20" s="30"/>
    </row>
    <row r="21" spans="1:9" s="12" customFormat="1" ht="15" x14ac:dyDescent="0.2">
      <c r="A21" s="31" t="s">
        <v>115</v>
      </c>
      <c r="B21" s="32" t="s">
        <v>83</v>
      </c>
      <c r="C21" s="28"/>
      <c r="D21" s="29"/>
      <c r="E21" s="28"/>
      <c r="F21" s="30"/>
      <c r="G21" s="28"/>
      <c r="H21" s="30"/>
    </row>
    <row r="22" spans="1:9" s="12" customFormat="1" ht="15" x14ac:dyDescent="0.2">
      <c r="A22" s="26" t="s">
        <v>68</v>
      </c>
      <c r="B22" s="32"/>
      <c r="C22" s="28"/>
      <c r="D22" s="29"/>
      <c r="E22" s="28"/>
      <c r="F22" s="30"/>
      <c r="G22" s="28"/>
      <c r="H22" s="30">
        <v>0.22</v>
      </c>
    </row>
    <row r="23" spans="1:9" s="12" customFormat="1" ht="15" x14ac:dyDescent="0.2">
      <c r="A23" s="26" t="s">
        <v>8</v>
      </c>
      <c r="B23" s="33"/>
      <c r="C23" s="28">
        <f>F23*12</f>
        <v>0</v>
      </c>
      <c r="D23" s="29">
        <f t="shared" ref="D23:D43" si="2">G23*I23</f>
        <v>179220.67199999999</v>
      </c>
      <c r="E23" s="28">
        <f t="shared" si="0"/>
        <v>29.759999999999998</v>
      </c>
      <c r="F23" s="30"/>
      <c r="G23" s="28">
        <f t="shared" si="1"/>
        <v>29.759999999999998</v>
      </c>
      <c r="H23" s="30">
        <v>2.48</v>
      </c>
      <c r="I23" s="12">
        <v>6022.2</v>
      </c>
    </row>
    <row r="24" spans="1:9" s="12" customFormat="1" ht="14.25" customHeight="1" x14ac:dyDescent="0.2">
      <c r="A24" s="31" t="s">
        <v>88</v>
      </c>
      <c r="B24" s="32" t="s">
        <v>9</v>
      </c>
      <c r="C24" s="73"/>
      <c r="D24" s="74"/>
      <c r="E24" s="73"/>
      <c r="F24" s="75"/>
      <c r="G24" s="73"/>
      <c r="H24" s="75"/>
    </row>
    <row r="25" spans="1:9" s="12" customFormat="1" ht="15" x14ac:dyDescent="0.2">
      <c r="A25" s="31" t="s">
        <v>89</v>
      </c>
      <c r="B25" s="32" t="s">
        <v>9</v>
      </c>
      <c r="C25" s="73"/>
      <c r="D25" s="74"/>
      <c r="E25" s="73"/>
      <c r="F25" s="75"/>
      <c r="G25" s="73"/>
      <c r="H25" s="75"/>
    </row>
    <row r="26" spans="1:9" s="12" customFormat="1" ht="15.75" customHeight="1" x14ac:dyDescent="0.2">
      <c r="A26" s="31" t="s">
        <v>90</v>
      </c>
      <c r="B26" s="32" t="s">
        <v>91</v>
      </c>
      <c r="C26" s="73"/>
      <c r="D26" s="74"/>
      <c r="E26" s="73"/>
      <c r="F26" s="75"/>
      <c r="G26" s="73"/>
      <c r="H26" s="75"/>
    </row>
    <row r="27" spans="1:9" s="12" customFormat="1" ht="15" x14ac:dyDescent="0.2">
      <c r="A27" s="31" t="s">
        <v>92</v>
      </c>
      <c r="B27" s="32" t="s">
        <v>9</v>
      </c>
      <c r="C27" s="73"/>
      <c r="D27" s="74"/>
      <c r="E27" s="73"/>
      <c r="F27" s="75"/>
      <c r="G27" s="73"/>
      <c r="H27" s="75"/>
    </row>
    <row r="28" spans="1:9" s="12" customFormat="1" ht="24" x14ac:dyDescent="0.2">
      <c r="A28" s="31" t="s">
        <v>93</v>
      </c>
      <c r="B28" s="32" t="s">
        <v>18</v>
      </c>
      <c r="C28" s="73"/>
      <c r="D28" s="74"/>
      <c r="E28" s="73"/>
      <c r="F28" s="75"/>
      <c r="G28" s="73"/>
      <c r="H28" s="75"/>
    </row>
    <row r="29" spans="1:9" s="12" customFormat="1" ht="15" x14ac:dyDescent="0.2">
      <c r="A29" s="31" t="s">
        <v>94</v>
      </c>
      <c r="B29" s="32" t="s">
        <v>9</v>
      </c>
      <c r="C29" s="73"/>
      <c r="D29" s="74"/>
      <c r="E29" s="73"/>
      <c r="F29" s="75"/>
      <c r="G29" s="73"/>
      <c r="H29" s="75"/>
    </row>
    <row r="30" spans="1:9" s="12" customFormat="1" ht="15" x14ac:dyDescent="0.2">
      <c r="A30" s="31" t="s">
        <v>95</v>
      </c>
      <c r="B30" s="32" t="s">
        <v>9</v>
      </c>
      <c r="C30" s="73"/>
      <c r="D30" s="74"/>
      <c r="E30" s="73"/>
      <c r="F30" s="75"/>
      <c r="G30" s="73"/>
      <c r="H30" s="75"/>
    </row>
    <row r="31" spans="1:9" s="12" customFormat="1" ht="24" x14ac:dyDescent="0.2">
      <c r="A31" s="31" t="s">
        <v>96</v>
      </c>
      <c r="B31" s="32" t="s">
        <v>97</v>
      </c>
      <c r="C31" s="73"/>
      <c r="D31" s="74"/>
      <c r="E31" s="73"/>
      <c r="F31" s="75"/>
      <c r="G31" s="73"/>
      <c r="H31" s="75"/>
    </row>
    <row r="32" spans="1:9" s="20" customFormat="1" ht="15" x14ac:dyDescent="0.2">
      <c r="A32" s="34" t="s">
        <v>10</v>
      </c>
      <c r="B32" s="27" t="s">
        <v>11</v>
      </c>
      <c r="C32" s="28">
        <f>F32*12</f>
        <v>0</v>
      </c>
      <c r="D32" s="29">
        <f t="shared" si="2"/>
        <v>49141.152000000002</v>
      </c>
      <c r="E32" s="28">
        <f t="shared" si="0"/>
        <v>8.16</v>
      </c>
      <c r="F32" s="35"/>
      <c r="G32" s="28">
        <f t="shared" si="1"/>
        <v>8.16</v>
      </c>
      <c r="H32" s="35">
        <v>0.68</v>
      </c>
      <c r="I32" s="12">
        <v>6022.2</v>
      </c>
    </row>
    <row r="33" spans="1:9" s="12" customFormat="1" ht="15" x14ac:dyDescent="0.2">
      <c r="A33" s="34" t="s">
        <v>12</v>
      </c>
      <c r="B33" s="27" t="s">
        <v>13</v>
      </c>
      <c r="C33" s="28">
        <f>F33*12</f>
        <v>0</v>
      </c>
      <c r="D33" s="29">
        <f t="shared" si="2"/>
        <v>160431.408</v>
      </c>
      <c r="E33" s="28">
        <f t="shared" si="0"/>
        <v>26.64</v>
      </c>
      <c r="F33" s="35"/>
      <c r="G33" s="28">
        <f t="shared" si="1"/>
        <v>26.64</v>
      </c>
      <c r="H33" s="35">
        <v>2.2200000000000002</v>
      </c>
      <c r="I33" s="12">
        <v>6022.2</v>
      </c>
    </row>
    <row r="34" spans="1:9" s="19" customFormat="1" ht="13.5" customHeight="1" x14ac:dyDescent="0.2">
      <c r="A34" s="34" t="s">
        <v>14</v>
      </c>
      <c r="B34" s="27" t="s">
        <v>7</v>
      </c>
      <c r="C34" s="36"/>
      <c r="D34" s="29">
        <v>1848.15</v>
      </c>
      <c r="E34" s="36">
        <f t="shared" si="0"/>
        <v>0.30688950881737576</v>
      </c>
      <c r="F34" s="35"/>
      <c r="G34" s="28">
        <f>D34/I34</f>
        <v>0.30688950881737576</v>
      </c>
      <c r="H34" s="35">
        <f>G34/12</f>
        <v>2.5574125734781312E-2</v>
      </c>
      <c r="I34" s="12">
        <v>6022.2</v>
      </c>
    </row>
    <row r="35" spans="1:9" s="19" customFormat="1" ht="12.75" customHeight="1" x14ac:dyDescent="0.2">
      <c r="A35" s="34" t="s">
        <v>15</v>
      </c>
      <c r="B35" s="27" t="s">
        <v>7</v>
      </c>
      <c r="C35" s="36"/>
      <c r="D35" s="29">
        <v>1848.15</v>
      </c>
      <c r="E35" s="36">
        <f t="shared" si="0"/>
        <v>0.30688950881737576</v>
      </c>
      <c r="F35" s="35"/>
      <c r="G35" s="28">
        <f>D35/I35</f>
        <v>0.30688950881737576</v>
      </c>
      <c r="H35" s="35">
        <f>G35/12</f>
        <v>2.5574125734781312E-2</v>
      </c>
      <c r="I35" s="12">
        <v>6022.2</v>
      </c>
    </row>
    <row r="36" spans="1:9" s="19" customFormat="1" ht="15" x14ac:dyDescent="0.2">
      <c r="A36" s="34" t="s">
        <v>16</v>
      </c>
      <c r="B36" s="27" t="s">
        <v>7</v>
      </c>
      <c r="C36" s="36"/>
      <c r="D36" s="29">
        <v>11670.68</v>
      </c>
      <c r="E36" s="36">
        <f t="shared" si="0"/>
        <v>1.9379429444389098</v>
      </c>
      <c r="F36" s="35"/>
      <c r="G36" s="28">
        <f>D36/I36</f>
        <v>1.9379429444389096</v>
      </c>
      <c r="H36" s="35">
        <f>G36/12</f>
        <v>0.16149524536990914</v>
      </c>
      <c r="I36" s="12">
        <v>6022.2</v>
      </c>
    </row>
    <row r="37" spans="1:9" s="19" customFormat="1" ht="28.5" hidden="1" x14ac:dyDescent="0.2">
      <c r="A37" s="34" t="s">
        <v>17</v>
      </c>
      <c r="B37" s="27" t="s">
        <v>18</v>
      </c>
      <c r="C37" s="36"/>
      <c r="D37" s="29">
        <f t="shared" ca="1" si="2"/>
        <v>0</v>
      </c>
      <c r="E37" s="36"/>
      <c r="F37" s="35"/>
      <c r="G37" s="28">
        <f t="shared" ref="G37:G42" ca="1" si="3">D37/I37</f>
        <v>1.9379429444389096</v>
      </c>
      <c r="H37" s="35">
        <f t="shared" ref="H37:H42" ca="1" si="4">G37/12</f>
        <v>0.16149524536990914</v>
      </c>
      <c r="I37" s="12">
        <v>6022.2</v>
      </c>
    </row>
    <row r="38" spans="1:9" s="19" customFormat="1" ht="28.5" hidden="1" x14ac:dyDescent="0.2">
      <c r="A38" s="34" t="s">
        <v>19</v>
      </c>
      <c r="B38" s="27" t="s">
        <v>18</v>
      </c>
      <c r="C38" s="36"/>
      <c r="D38" s="29">
        <f t="shared" ca="1" si="2"/>
        <v>0</v>
      </c>
      <c r="E38" s="36"/>
      <c r="F38" s="35"/>
      <c r="G38" s="28">
        <f t="shared" ca="1" si="3"/>
        <v>1.9379429444389096</v>
      </c>
      <c r="H38" s="35">
        <f t="shared" ca="1" si="4"/>
        <v>0.16149524536990914</v>
      </c>
      <c r="I38" s="12">
        <v>6022.2</v>
      </c>
    </row>
    <row r="39" spans="1:9" s="19" customFormat="1" ht="28.5" hidden="1" x14ac:dyDescent="0.2">
      <c r="A39" s="34" t="s">
        <v>20</v>
      </c>
      <c r="B39" s="27" t="s">
        <v>18</v>
      </c>
      <c r="C39" s="36"/>
      <c r="D39" s="29">
        <f t="shared" ca="1" si="2"/>
        <v>0</v>
      </c>
      <c r="E39" s="36"/>
      <c r="F39" s="35"/>
      <c r="G39" s="28">
        <f t="shared" ca="1" si="3"/>
        <v>1.9379429444389096</v>
      </c>
      <c r="H39" s="35">
        <f t="shared" ca="1" si="4"/>
        <v>0.16149524536990914</v>
      </c>
      <c r="I39" s="12">
        <v>6022.2</v>
      </c>
    </row>
    <row r="40" spans="1:9" s="19" customFormat="1" ht="28.5" x14ac:dyDescent="0.2">
      <c r="A40" s="34" t="s">
        <v>17</v>
      </c>
      <c r="B40" s="27" t="s">
        <v>18</v>
      </c>
      <c r="C40" s="36"/>
      <c r="D40" s="29">
        <v>3305.23</v>
      </c>
      <c r="E40" s="36"/>
      <c r="F40" s="35"/>
      <c r="G40" s="28">
        <f t="shared" si="3"/>
        <v>0.54884095513267583</v>
      </c>
      <c r="H40" s="35">
        <f t="shared" si="4"/>
        <v>4.5736746261056317E-2</v>
      </c>
      <c r="I40" s="12">
        <v>6022.2</v>
      </c>
    </row>
    <row r="41" spans="1:9" s="19" customFormat="1" ht="28.5" x14ac:dyDescent="0.2">
      <c r="A41" s="34" t="s">
        <v>20</v>
      </c>
      <c r="B41" s="27" t="s">
        <v>18</v>
      </c>
      <c r="C41" s="36"/>
      <c r="D41" s="29">
        <v>18281.150000000001</v>
      </c>
      <c r="E41" s="36"/>
      <c r="F41" s="35"/>
      <c r="G41" s="28">
        <f t="shared" si="3"/>
        <v>3.0356265152269937</v>
      </c>
      <c r="H41" s="35">
        <f t="shared" si="4"/>
        <v>0.25296887626891612</v>
      </c>
      <c r="I41" s="12">
        <v>6022.2</v>
      </c>
    </row>
    <row r="42" spans="1:9" s="19" customFormat="1" ht="28.5" x14ac:dyDescent="0.2">
      <c r="A42" s="34" t="s">
        <v>19</v>
      </c>
      <c r="B42" s="27" t="s">
        <v>18</v>
      </c>
      <c r="C42" s="36"/>
      <c r="D42" s="29">
        <v>18281.150000000001</v>
      </c>
      <c r="E42" s="36"/>
      <c r="F42" s="35"/>
      <c r="G42" s="28">
        <f t="shared" si="3"/>
        <v>3.0356265152269937</v>
      </c>
      <c r="H42" s="35">
        <f t="shared" si="4"/>
        <v>0.25296887626891612</v>
      </c>
      <c r="I42" s="12">
        <v>6022.2</v>
      </c>
    </row>
    <row r="43" spans="1:9" s="19" customFormat="1" ht="15" x14ac:dyDescent="0.2">
      <c r="A43" s="34" t="s">
        <v>21</v>
      </c>
      <c r="B43" s="27"/>
      <c r="C43" s="36">
        <f>F43*12</f>
        <v>0</v>
      </c>
      <c r="D43" s="29">
        <f t="shared" si="2"/>
        <v>13730.616000000002</v>
      </c>
      <c r="E43" s="36">
        <f>H43*12</f>
        <v>2.2800000000000002</v>
      </c>
      <c r="F43" s="35"/>
      <c r="G43" s="28">
        <f t="shared" si="1"/>
        <v>2.2800000000000002</v>
      </c>
      <c r="H43" s="35">
        <v>0.19</v>
      </c>
      <c r="I43" s="12">
        <v>6022.2</v>
      </c>
    </row>
    <row r="44" spans="1:9" s="12" customFormat="1" ht="15" x14ac:dyDescent="0.2">
      <c r="A44" s="34" t="s">
        <v>22</v>
      </c>
      <c r="B44" s="27" t="s">
        <v>23</v>
      </c>
      <c r="C44" s="36">
        <f>F44*12</f>
        <v>0</v>
      </c>
      <c r="D44" s="29">
        <f>G44*I44</f>
        <v>2890.6559999999999</v>
      </c>
      <c r="E44" s="36">
        <f>H44*12</f>
        <v>0.48</v>
      </c>
      <c r="F44" s="35"/>
      <c r="G44" s="28">
        <v>0.48</v>
      </c>
      <c r="H44" s="35">
        <f>G44/12</f>
        <v>0.04</v>
      </c>
      <c r="I44" s="12">
        <v>6022.2</v>
      </c>
    </row>
    <row r="45" spans="1:9" s="12" customFormat="1" ht="15" x14ac:dyDescent="0.2">
      <c r="A45" s="34" t="s">
        <v>24</v>
      </c>
      <c r="B45" s="37" t="s">
        <v>25</v>
      </c>
      <c r="C45" s="38">
        <f>F45*12</f>
        <v>0</v>
      </c>
      <c r="D45" s="29">
        <f>G45*I45</f>
        <v>2167.9919999999997</v>
      </c>
      <c r="E45" s="38">
        <f>H45*12</f>
        <v>0.36</v>
      </c>
      <c r="F45" s="39"/>
      <c r="G45" s="28">
        <f>12*H45</f>
        <v>0.36</v>
      </c>
      <c r="H45" s="35">
        <v>0.03</v>
      </c>
      <c r="I45" s="12">
        <v>6022.2</v>
      </c>
    </row>
    <row r="46" spans="1:9" s="20" customFormat="1" ht="26.25" customHeight="1" x14ac:dyDescent="0.2">
      <c r="A46" s="34" t="s">
        <v>26</v>
      </c>
      <c r="B46" s="27"/>
      <c r="C46" s="36">
        <f>F46*12</f>
        <v>0</v>
      </c>
      <c r="D46" s="29">
        <f>G46*I46</f>
        <v>2890.6559999999999</v>
      </c>
      <c r="E46" s="36">
        <f>H46*12</f>
        <v>0.48</v>
      </c>
      <c r="F46" s="35"/>
      <c r="G46" s="28">
        <f>12*H46</f>
        <v>0.48</v>
      </c>
      <c r="H46" s="35">
        <v>0.04</v>
      </c>
      <c r="I46" s="12">
        <v>6022.2</v>
      </c>
    </row>
    <row r="47" spans="1:9" s="20" customFormat="1" ht="15" x14ac:dyDescent="0.2">
      <c r="A47" s="34" t="s">
        <v>27</v>
      </c>
      <c r="B47" s="27"/>
      <c r="C47" s="28"/>
      <c r="D47" s="28">
        <f>D49+D50+D51+D52+D53+D54+D55+D56+D57+D58+D59+D60</f>
        <v>73274.460000000006</v>
      </c>
      <c r="E47" s="28"/>
      <c r="F47" s="35"/>
      <c r="G47" s="28">
        <f>D47/I47</f>
        <v>12.167390654578062</v>
      </c>
      <c r="H47" s="30">
        <f>G47/12</f>
        <v>1.0139492212148384</v>
      </c>
      <c r="I47" s="12">
        <v>6022.2</v>
      </c>
    </row>
    <row r="48" spans="1:9" s="19" customFormat="1" ht="15" hidden="1" x14ac:dyDescent="0.2">
      <c r="A48" s="40" t="s">
        <v>28</v>
      </c>
      <c r="B48" s="41" t="s">
        <v>29</v>
      </c>
      <c r="C48" s="42"/>
      <c r="D48" s="43"/>
      <c r="E48" s="42"/>
      <c r="F48" s="44"/>
      <c r="G48" s="42"/>
      <c r="H48" s="44"/>
      <c r="I48" s="12">
        <v>6022.2</v>
      </c>
    </row>
    <row r="49" spans="1:11" s="19" customFormat="1" ht="18" customHeight="1" x14ac:dyDescent="0.2">
      <c r="A49" s="40" t="s">
        <v>30</v>
      </c>
      <c r="B49" s="41" t="s">
        <v>29</v>
      </c>
      <c r="C49" s="42"/>
      <c r="D49" s="43">
        <v>392.99</v>
      </c>
      <c r="E49" s="42"/>
      <c r="F49" s="44"/>
      <c r="G49" s="42"/>
      <c r="H49" s="44"/>
      <c r="I49" s="12">
        <v>6022.2</v>
      </c>
    </row>
    <row r="50" spans="1:11" s="19" customFormat="1" ht="15.75" customHeight="1" x14ac:dyDescent="0.2">
      <c r="A50" s="40" t="s">
        <v>31</v>
      </c>
      <c r="B50" s="41" t="s">
        <v>32</v>
      </c>
      <c r="C50" s="42">
        <f>F50*12</f>
        <v>0</v>
      </c>
      <c r="D50" s="43">
        <v>1247.46</v>
      </c>
      <c r="E50" s="42">
        <f>H50*12</f>
        <v>0</v>
      </c>
      <c r="F50" s="44"/>
      <c r="G50" s="42"/>
      <c r="H50" s="44"/>
      <c r="I50" s="12">
        <v>6022.2</v>
      </c>
      <c r="J50" s="21"/>
      <c r="K50" s="21"/>
    </row>
    <row r="51" spans="1:11" s="19" customFormat="1" ht="15.75" customHeight="1" x14ac:dyDescent="0.2">
      <c r="A51" s="40" t="s">
        <v>124</v>
      </c>
      <c r="B51" s="41" t="s">
        <v>29</v>
      </c>
      <c r="C51" s="42"/>
      <c r="D51" s="43">
        <v>2222.8200000000002</v>
      </c>
      <c r="E51" s="42"/>
      <c r="F51" s="44"/>
      <c r="G51" s="42"/>
      <c r="H51" s="44"/>
      <c r="I51" s="12">
        <v>6022.2</v>
      </c>
      <c r="J51" s="21"/>
      <c r="K51" s="21"/>
    </row>
    <row r="52" spans="1:11" s="19" customFormat="1" ht="15" x14ac:dyDescent="0.2">
      <c r="A52" s="40" t="s">
        <v>119</v>
      </c>
      <c r="B52" s="41" t="s">
        <v>29</v>
      </c>
      <c r="C52" s="42">
        <f>F52*12</f>
        <v>0</v>
      </c>
      <c r="D52" s="43">
        <v>2254.6</v>
      </c>
      <c r="E52" s="42">
        <f>H52*12</f>
        <v>0</v>
      </c>
      <c r="F52" s="44"/>
      <c r="G52" s="42"/>
      <c r="H52" s="44"/>
      <c r="I52" s="12">
        <v>6022.2</v>
      </c>
    </row>
    <row r="53" spans="1:11" s="19" customFormat="1" ht="24" x14ac:dyDescent="0.2">
      <c r="A53" s="76" t="s">
        <v>100</v>
      </c>
      <c r="B53" s="41" t="s">
        <v>18</v>
      </c>
      <c r="C53" s="42"/>
      <c r="D53" s="43">
        <v>37819.730000000003</v>
      </c>
      <c r="E53" s="42"/>
      <c r="F53" s="44"/>
      <c r="G53" s="42"/>
      <c r="H53" s="44"/>
      <c r="I53" s="12">
        <v>6022.2</v>
      </c>
    </row>
    <row r="54" spans="1:11" s="19" customFormat="1" ht="13.5" customHeight="1" x14ac:dyDescent="0.2">
      <c r="A54" s="40" t="s">
        <v>33</v>
      </c>
      <c r="B54" s="41" t="s">
        <v>29</v>
      </c>
      <c r="C54" s="42">
        <f>F54*12</f>
        <v>0</v>
      </c>
      <c r="D54" s="43">
        <v>2377.23</v>
      </c>
      <c r="E54" s="42">
        <f>H54*12</f>
        <v>0</v>
      </c>
      <c r="F54" s="44"/>
      <c r="G54" s="42"/>
      <c r="H54" s="44"/>
      <c r="I54" s="12">
        <v>6022.2</v>
      </c>
      <c r="J54" s="21"/>
      <c r="K54" s="21"/>
    </row>
    <row r="55" spans="1:11" s="19" customFormat="1" ht="13.5" customHeight="1" x14ac:dyDescent="0.2">
      <c r="A55" s="40" t="s">
        <v>34</v>
      </c>
      <c r="B55" s="41" t="s">
        <v>29</v>
      </c>
      <c r="C55" s="42">
        <f>F55*12</f>
        <v>0</v>
      </c>
      <c r="D55" s="43">
        <v>7065.55</v>
      </c>
      <c r="E55" s="42">
        <f>H55*12</f>
        <v>0</v>
      </c>
      <c r="F55" s="44"/>
      <c r="G55" s="42"/>
      <c r="H55" s="44"/>
      <c r="I55" s="12">
        <v>6022.2</v>
      </c>
      <c r="J55" s="21"/>
      <c r="K55" s="21"/>
    </row>
    <row r="56" spans="1:11" s="19" customFormat="1" ht="14.25" customHeight="1" x14ac:dyDescent="0.2">
      <c r="A56" s="40" t="s">
        <v>35</v>
      </c>
      <c r="B56" s="41" t="s">
        <v>29</v>
      </c>
      <c r="C56" s="42">
        <f>F56*12</f>
        <v>0</v>
      </c>
      <c r="D56" s="43">
        <v>831.63</v>
      </c>
      <c r="E56" s="42">
        <f>H56*12</f>
        <v>0</v>
      </c>
      <c r="F56" s="44"/>
      <c r="G56" s="42"/>
      <c r="H56" s="44"/>
      <c r="I56" s="12">
        <v>6022.2</v>
      </c>
    </row>
    <row r="57" spans="1:11" s="19" customFormat="1" ht="14.25" customHeight="1" x14ac:dyDescent="0.2">
      <c r="A57" s="40" t="s">
        <v>36</v>
      </c>
      <c r="B57" s="41" t="s">
        <v>29</v>
      </c>
      <c r="C57" s="42"/>
      <c r="D57" s="43">
        <v>1188.57</v>
      </c>
      <c r="E57" s="42"/>
      <c r="F57" s="44"/>
      <c r="G57" s="42"/>
      <c r="H57" s="44"/>
      <c r="I57" s="12">
        <v>6022.2</v>
      </c>
      <c r="J57" s="21"/>
      <c r="K57" s="21"/>
    </row>
    <row r="58" spans="1:11" s="19" customFormat="1" ht="12.75" customHeight="1" x14ac:dyDescent="0.2">
      <c r="A58" s="40" t="s">
        <v>37</v>
      </c>
      <c r="B58" s="41" t="s">
        <v>32</v>
      </c>
      <c r="C58" s="42"/>
      <c r="D58" s="43">
        <v>4754.46</v>
      </c>
      <c r="E58" s="42"/>
      <c r="F58" s="44"/>
      <c r="G58" s="42"/>
      <c r="H58" s="44"/>
      <c r="I58" s="12">
        <v>6022.2</v>
      </c>
      <c r="J58" s="21"/>
      <c r="K58" s="21"/>
    </row>
    <row r="59" spans="1:11" s="22" customFormat="1" ht="28.5" customHeight="1" x14ac:dyDescent="0.2">
      <c r="A59" s="40" t="s">
        <v>38</v>
      </c>
      <c r="B59" s="41" t="s">
        <v>29</v>
      </c>
      <c r="C59" s="42">
        <f>F59*12</f>
        <v>0</v>
      </c>
      <c r="D59" s="43">
        <v>4945.78</v>
      </c>
      <c r="E59" s="42"/>
      <c r="F59" s="44"/>
      <c r="G59" s="42"/>
      <c r="H59" s="44"/>
      <c r="I59" s="12">
        <v>6022.2</v>
      </c>
    </row>
    <row r="60" spans="1:11" s="19" customFormat="1" ht="15" x14ac:dyDescent="0.2">
      <c r="A60" s="40" t="s">
        <v>98</v>
      </c>
      <c r="B60" s="41" t="s">
        <v>29</v>
      </c>
      <c r="C60" s="42"/>
      <c r="D60" s="43">
        <v>8173.64</v>
      </c>
      <c r="E60" s="42"/>
      <c r="F60" s="44"/>
      <c r="G60" s="42"/>
      <c r="H60" s="44"/>
      <c r="I60" s="12">
        <v>6022.2</v>
      </c>
    </row>
    <row r="61" spans="1:11" s="19" customFormat="1" ht="15" hidden="1" x14ac:dyDescent="0.2">
      <c r="A61" s="40" t="s">
        <v>39</v>
      </c>
      <c r="B61" s="41" t="s">
        <v>29</v>
      </c>
      <c r="C61" s="45"/>
      <c r="D61" s="43">
        <f t="shared" ref="D61" si="5">G61*I61</f>
        <v>0</v>
      </c>
      <c r="E61" s="45"/>
      <c r="F61" s="44"/>
      <c r="G61" s="42"/>
      <c r="H61" s="44"/>
      <c r="I61" s="12">
        <v>6022.2</v>
      </c>
    </row>
    <row r="62" spans="1:11" s="19" customFormat="1" ht="15" hidden="1" x14ac:dyDescent="0.2">
      <c r="A62" s="40" t="s">
        <v>40</v>
      </c>
      <c r="B62" s="41" t="s">
        <v>29</v>
      </c>
      <c r="C62" s="42"/>
      <c r="D62" s="43"/>
      <c r="E62" s="42"/>
      <c r="F62" s="44"/>
      <c r="G62" s="42"/>
      <c r="H62" s="44"/>
      <c r="I62" s="12">
        <v>6022.2</v>
      </c>
    </row>
    <row r="63" spans="1:11" s="19" customFormat="1" ht="15" hidden="1" x14ac:dyDescent="0.2">
      <c r="A63" s="40" t="s">
        <v>41</v>
      </c>
      <c r="B63" s="41" t="s">
        <v>29</v>
      </c>
      <c r="C63" s="42"/>
      <c r="D63" s="43">
        <f>G63*I63</f>
        <v>0</v>
      </c>
      <c r="E63" s="42"/>
      <c r="F63" s="44"/>
      <c r="G63" s="42">
        <f t="shared" ref="G63" si="6">H63*12</f>
        <v>0</v>
      </c>
      <c r="H63" s="44"/>
      <c r="I63" s="12">
        <v>6022.2</v>
      </c>
    </row>
    <row r="64" spans="1:11" s="20" customFormat="1" ht="24.75" customHeight="1" x14ac:dyDescent="0.2">
      <c r="A64" s="34" t="s">
        <v>42</v>
      </c>
      <c r="B64" s="27"/>
      <c r="C64" s="28"/>
      <c r="D64" s="28">
        <f>SUM(D65:D68)</f>
        <v>2284.71</v>
      </c>
      <c r="E64" s="28"/>
      <c r="F64" s="35"/>
      <c r="G64" s="28">
        <f>D64/I64</f>
        <v>0.37938128922984959</v>
      </c>
      <c r="H64" s="30">
        <f>G64/12</f>
        <v>3.16151074358208E-2</v>
      </c>
      <c r="I64" s="12">
        <v>6022.2</v>
      </c>
    </row>
    <row r="65" spans="1:11" s="19" customFormat="1" ht="18.75" customHeight="1" x14ac:dyDescent="0.2">
      <c r="A65" s="40" t="s">
        <v>44</v>
      </c>
      <c r="B65" s="41" t="s">
        <v>29</v>
      </c>
      <c r="C65" s="42"/>
      <c r="D65" s="43">
        <v>2284.71</v>
      </c>
      <c r="E65" s="42"/>
      <c r="F65" s="44"/>
      <c r="G65" s="42"/>
      <c r="H65" s="44"/>
      <c r="I65" s="12">
        <v>6022.2</v>
      </c>
    </row>
    <row r="66" spans="1:11" s="19" customFormat="1" ht="15" hidden="1" x14ac:dyDescent="0.2">
      <c r="A66" s="40" t="s">
        <v>45</v>
      </c>
      <c r="B66" s="41" t="s">
        <v>7</v>
      </c>
      <c r="C66" s="42"/>
      <c r="D66" s="43"/>
      <c r="E66" s="42"/>
      <c r="F66" s="44"/>
      <c r="G66" s="42"/>
      <c r="H66" s="46"/>
      <c r="I66" s="12">
        <v>6022.2</v>
      </c>
    </row>
    <row r="67" spans="1:11" s="19" customFormat="1" ht="15" hidden="1" x14ac:dyDescent="0.2">
      <c r="A67" s="40" t="s">
        <v>46</v>
      </c>
      <c r="B67" s="41" t="s">
        <v>7</v>
      </c>
      <c r="C67" s="45"/>
      <c r="D67" s="43">
        <f t="shared" ref="D67:D68" si="7">G67*I67</f>
        <v>0</v>
      </c>
      <c r="E67" s="45"/>
      <c r="F67" s="44"/>
      <c r="G67" s="42">
        <f t="shared" ref="G67:G68" si="8">H67*12</f>
        <v>0</v>
      </c>
      <c r="H67" s="44">
        <v>0</v>
      </c>
      <c r="I67" s="12">
        <v>6022.2</v>
      </c>
    </row>
    <row r="68" spans="1:11" s="19" customFormat="1" ht="15" hidden="1" x14ac:dyDescent="0.2">
      <c r="A68" s="40" t="s">
        <v>41</v>
      </c>
      <c r="B68" s="41" t="s">
        <v>29</v>
      </c>
      <c r="C68" s="42"/>
      <c r="D68" s="43">
        <f t="shared" si="7"/>
        <v>0</v>
      </c>
      <c r="E68" s="42"/>
      <c r="F68" s="44"/>
      <c r="G68" s="42">
        <f t="shared" si="8"/>
        <v>0</v>
      </c>
      <c r="H68" s="44"/>
      <c r="I68" s="12">
        <v>6022.2</v>
      </c>
    </row>
    <row r="69" spans="1:11" s="19" customFormat="1" ht="25.5" customHeight="1" x14ac:dyDescent="0.2">
      <c r="A69" s="34" t="s">
        <v>47</v>
      </c>
      <c r="B69" s="41"/>
      <c r="C69" s="42"/>
      <c r="D69" s="28">
        <f>D71+D73</f>
        <v>16377.230000000001</v>
      </c>
      <c r="E69" s="42"/>
      <c r="F69" s="44"/>
      <c r="G69" s="28">
        <f>D69/I69</f>
        <v>2.7194762711301519</v>
      </c>
      <c r="H69" s="30">
        <f>G69/12</f>
        <v>0.22662302259417932</v>
      </c>
      <c r="I69" s="12">
        <v>6022.2</v>
      </c>
    </row>
    <row r="70" spans="1:11" s="19" customFormat="1" ht="15" hidden="1" x14ac:dyDescent="0.2">
      <c r="A70" s="40" t="s">
        <v>48</v>
      </c>
      <c r="B70" s="41" t="s">
        <v>29</v>
      </c>
      <c r="C70" s="42"/>
      <c r="D70" s="43"/>
      <c r="E70" s="42"/>
      <c r="F70" s="44"/>
      <c r="G70" s="42"/>
      <c r="H70" s="44"/>
      <c r="I70" s="12">
        <v>6022.2</v>
      </c>
    </row>
    <row r="71" spans="1:11" s="19" customFormat="1" ht="15" x14ac:dyDescent="0.2">
      <c r="A71" s="40" t="s">
        <v>120</v>
      </c>
      <c r="B71" s="41" t="s">
        <v>29</v>
      </c>
      <c r="C71" s="42"/>
      <c r="D71" s="43">
        <v>2848.36</v>
      </c>
      <c r="E71" s="42"/>
      <c r="F71" s="44"/>
      <c r="G71" s="42"/>
      <c r="H71" s="44"/>
      <c r="I71" s="12">
        <v>6022.2</v>
      </c>
    </row>
    <row r="72" spans="1:11" s="19" customFormat="1" ht="15" hidden="1" x14ac:dyDescent="0.2">
      <c r="A72" s="40" t="s">
        <v>49</v>
      </c>
      <c r="B72" s="41" t="s">
        <v>7</v>
      </c>
      <c r="C72" s="42"/>
      <c r="D72" s="43">
        <f>G72*I72</f>
        <v>0</v>
      </c>
      <c r="E72" s="42"/>
      <c r="F72" s="44"/>
      <c r="G72" s="42">
        <f>H72*12</f>
        <v>0</v>
      </c>
      <c r="H72" s="46"/>
      <c r="I72" s="12">
        <v>6022.2</v>
      </c>
    </row>
    <row r="73" spans="1:11" s="19" customFormat="1" ht="15" x14ac:dyDescent="0.2">
      <c r="A73" s="77" t="s">
        <v>103</v>
      </c>
      <c r="B73" s="68"/>
      <c r="C73" s="69"/>
      <c r="D73" s="69">
        <v>13528.87</v>
      </c>
      <c r="E73" s="42"/>
      <c r="F73" s="44"/>
      <c r="G73" s="45"/>
      <c r="H73" s="46"/>
      <c r="I73" s="12"/>
    </row>
    <row r="74" spans="1:11" s="19" customFormat="1" ht="15" x14ac:dyDescent="0.2">
      <c r="A74" s="34" t="s">
        <v>50</v>
      </c>
      <c r="B74" s="41"/>
      <c r="C74" s="42"/>
      <c r="D74" s="36">
        <f>D76+D77+D83+D84</f>
        <v>41030.949999999997</v>
      </c>
      <c r="E74" s="42"/>
      <c r="F74" s="44"/>
      <c r="G74" s="28">
        <f>D74/I74</f>
        <v>6.8132825213377171</v>
      </c>
      <c r="H74" s="30">
        <f>G74/12</f>
        <v>0.56777354344480979</v>
      </c>
      <c r="I74" s="12">
        <v>6022.2</v>
      </c>
    </row>
    <row r="75" spans="1:11" s="19" customFormat="1" ht="15" hidden="1" x14ac:dyDescent="0.2">
      <c r="A75" s="40" t="s">
        <v>51</v>
      </c>
      <c r="B75" s="41" t="s">
        <v>7</v>
      </c>
      <c r="C75" s="42"/>
      <c r="D75" s="43"/>
      <c r="E75" s="42"/>
      <c r="F75" s="44"/>
      <c r="G75" s="42"/>
      <c r="H75" s="44"/>
      <c r="I75" s="12">
        <v>6022.2</v>
      </c>
    </row>
    <row r="76" spans="1:11" s="19" customFormat="1" ht="15" x14ac:dyDescent="0.2">
      <c r="A76" s="40" t="s">
        <v>78</v>
      </c>
      <c r="B76" s="41" t="s">
        <v>29</v>
      </c>
      <c r="C76" s="42"/>
      <c r="D76" s="47">
        <v>9696.99</v>
      </c>
      <c r="E76" s="42"/>
      <c r="F76" s="44"/>
      <c r="G76" s="42"/>
      <c r="H76" s="44"/>
      <c r="I76" s="12">
        <v>6022.2</v>
      </c>
      <c r="K76" s="22"/>
    </row>
    <row r="77" spans="1:11" s="19" customFormat="1" ht="15" x14ac:dyDescent="0.2">
      <c r="A77" s="40" t="s">
        <v>79</v>
      </c>
      <c r="B77" s="41" t="s">
        <v>29</v>
      </c>
      <c r="C77" s="42"/>
      <c r="D77" s="43">
        <v>1656.62</v>
      </c>
      <c r="E77" s="42"/>
      <c r="F77" s="44"/>
      <c r="G77" s="42"/>
      <c r="H77" s="44"/>
      <c r="I77" s="12">
        <v>6022.2</v>
      </c>
    </row>
    <row r="78" spans="1:11" s="19" customFormat="1" ht="27.75" hidden="1" customHeight="1" x14ac:dyDescent="0.2">
      <c r="A78" s="40" t="s">
        <v>52</v>
      </c>
      <c r="B78" s="41" t="s">
        <v>18</v>
      </c>
      <c r="C78" s="42"/>
      <c r="D78" s="43"/>
      <c r="E78" s="42"/>
      <c r="F78" s="44"/>
      <c r="G78" s="42"/>
      <c r="H78" s="46"/>
      <c r="I78" s="12">
        <v>6022.2</v>
      </c>
    </row>
    <row r="79" spans="1:11" s="19" customFormat="1" ht="24" hidden="1" x14ac:dyDescent="0.2">
      <c r="A79" s="40" t="s">
        <v>53</v>
      </c>
      <c r="B79" s="41" t="s">
        <v>18</v>
      </c>
      <c r="C79" s="42"/>
      <c r="D79" s="43">
        <f>G79*I79</f>
        <v>0</v>
      </c>
      <c r="E79" s="42"/>
      <c r="F79" s="44"/>
      <c r="G79" s="42">
        <f t="shared" ref="G79:G82" si="9">H79*12</f>
        <v>0</v>
      </c>
      <c r="H79" s="46"/>
      <c r="I79" s="12">
        <v>6022.2</v>
      </c>
    </row>
    <row r="80" spans="1:11" s="19" customFormat="1" ht="24" hidden="1" x14ac:dyDescent="0.2">
      <c r="A80" s="40" t="s">
        <v>54</v>
      </c>
      <c r="B80" s="41" t="s">
        <v>18</v>
      </c>
      <c r="C80" s="42"/>
      <c r="D80" s="43">
        <f>G80*I80</f>
        <v>0</v>
      </c>
      <c r="E80" s="42"/>
      <c r="F80" s="44"/>
      <c r="G80" s="42">
        <f t="shared" si="9"/>
        <v>0</v>
      </c>
      <c r="H80" s="46"/>
      <c r="I80" s="12">
        <v>6022.2</v>
      </c>
    </row>
    <row r="81" spans="1:9" s="19" customFormat="1" ht="24" hidden="1" x14ac:dyDescent="0.2">
      <c r="A81" s="40" t="s">
        <v>55</v>
      </c>
      <c r="B81" s="41" t="s">
        <v>18</v>
      </c>
      <c r="C81" s="42"/>
      <c r="D81" s="43">
        <f>G81*I81</f>
        <v>0</v>
      </c>
      <c r="E81" s="42"/>
      <c r="F81" s="44"/>
      <c r="G81" s="42">
        <f t="shared" si="9"/>
        <v>0</v>
      </c>
      <c r="H81" s="46"/>
      <c r="I81" s="12">
        <v>6022.2</v>
      </c>
    </row>
    <row r="82" spans="1:9" s="19" customFormat="1" ht="24" hidden="1" x14ac:dyDescent="0.2">
      <c r="A82" s="40" t="s">
        <v>56</v>
      </c>
      <c r="B82" s="41" t="s">
        <v>18</v>
      </c>
      <c r="C82" s="42"/>
      <c r="D82" s="43">
        <f>G82*I82</f>
        <v>0</v>
      </c>
      <c r="E82" s="42"/>
      <c r="F82" s="44"/>
      <c r="G82" s="42">
        <f t="shared" si="9"/>
        <v>0</v>
      </c>
      <c r="H82" s="46">
        <v>0</v>
      </c>
      <c r="I82" s="12">
        <v>6022.2</v>
      </c>
    </row>
    <row r="83" spans="1:9" s="19" customFormat="1" ht="24" x14ac:dyDescent="0.2">
      <c r="A83" s="40" t="s">
        <v>56</v>
      </c>
      <c r="B83" s="41" t="s">
        <v>18</v>
      </c>
      <c r="C83" s="42"/>
      <c r="D83" s="92">
        <v>2779.64</v>
      </c>
      <c r="E83" s="42"/>
      <c r="F83" s="44"/>
      <c r="G83" s="45"/>
      <c r="H83" s="46"/>
      <c r="I83" s="12">
        <v>6022.2</v>
      </c>
    </row>
    <row r="84" spans="1:9" s="19" customFormat="1" ht="15" x14ac:dyDescent="0.2">
      <c r="A84" s="40" t="s">
        <v>116</v>
      </c>
      <c r="B84" s="41" t="s">
        <v>117</v>
      </c>
      <c r="C84" s="42"/>
      <c r="D84" s="92">
        <v>26897.7</v>
      </c>
      <c r="E84" s="42"/>
      <c r="F84" s="44"/>
      <c r="G84" s="45"/>
      <c r="H84" s="46"/>
      <c r="I84" s="12">
        <v>6022.2</v>
      </c>
    </row>
    <row r="85" spans="1:9" s="19" customFormat="1" ht="15" x14ac:dyDescent="0.2">
      <c r="A85" s="34" t="s">
        <v>57</v>
      </c>
      <c r="B85" s="41"/>
      <c r="C85" s="42"/>
      <c r="D85" s="28">
        <f>D86</f>
        <v>993.79</v>
      </c>
      <c r="E85" s="42"/>
      <c r="F85" s="44"/>
      <c r="G85" s="28">
        <f>D85/I85</f>
        <v>0.16502108863870346</v>
      </c>
      <c r="H85" s="30">
        <f>G85/12</f>
        <v>1.3751757386558622E-2</v>
      </c>
      <c r="I85" s="12">
        <v>6022.2</v>
      </c>
    </row>
    <row r="86" spans="1:9" s="19" customFormat="1" ht="15" x14ac:dyDescent="0.2">
      <c r="A86" s="40" t="s">
        <v>58</v>
      </c>
      <c r="B86" s="41" t="s">
        <v>29</v>
      </c>
      <c r="C86" s="42"/>
      <c r="D86" s="43">
        <v>993.79</v>
      </c>
      <c r="E86" s="42"/>
      <c r="F86" s="44"/>
      <c r="G86" s="42"/>
      <c r="H86" s="44"/>
      <c r="I86" s="12">
        <v>6022.2</v>
      </c>
    </row>
    <row r="87" spans="1:9" s="19" customFormat="1" ht="15" hidden="1" x14ac:dyDescent="0.2">
      <c r="A87" s="40" t="s">
        <v>59</v>
      </c>
      <c r="B87" s="41" t="s">
        <v>29</v>
      </c>
      <c r="C87" s="42"/>
      <c r="D87" s="43"/>
      <c r="E87" s="42"/>
      <c r="F87" s="44"/>
      <c r="G87" s="42"/>
      <c r="H87" s="44"/>
      <c r="I87" s="12">
        <v>6022.2</v>
      </c>
    </row>
    <row r="88" spans="1:9" s="12" customFormat="1" ht="15" x14ac:dyDescent="0.2">
      <c r="A88" s="34" t="s">
        <v>60</v>
      </c>
      <c r="B88" s="27"/>
      <c r="C88" s="28"/>
      <c r="D88" s="28">
        <f>D89+D91</f>
        <v>36703.199999999997</v>
      </c>
      <c r="E88" s="28"/>
      <c r="F88" s="35"/>
      <c r="G88" s="28">
        <f>D88/I88</f>
        <v>6.0946497957557035</v>
      </c>
      <c r="H88" s="30">
        <f>G88/12</f>
        <v>0.50788748297964192</v>
      </c>
      <c r="I88" s="12">
        <v>6022.2</v>
      </c>
    </row>
    <row r="89" spans="1:9" s="19" customFormat="1" ht="15" x14ac:dyDescent="0.2">
      <c r="A89" s="40" t="s">
        <v>118</v>
      </c>
      <c r="B89" s="41" t="s">
        <v>117</v>
      </c>
      <c r="C89" s="42"/>
      <c r="D89" s="43">
        <f>48240/3</f>
        <v>16080</v>
      </c>
      <c r="E89" s="42"/>
      <c r="F89" s="44"/>
      <c r="G89" s="42"/>
      <c r="H89" s="44"/>
      <c r="I89" s="12">
        <v>6022.2</v>
      </c>
    </row>
    <row r="90" spans="1:9" s="19" customFormat="1" ht="24" hidden="1" x14ac:dyDescent="0.2">
      <c r="A90" s="40" t="s">
        <v>62</v>
      </c>
      <c r="B90" s="41" t="s">
        <v>18</v>
      </c>
      <c r="C90" s="42">
        <f>F90*12</f>
        <v>0</v>
      </c>
      <c r="D90" s="43">
        <f>G90*I90</f>
        <v>0</v>
      </c>
      <c r="E90" s="42">
        <f>H90*12</f>
        <v>0</v>
      </c>
      <c r="F90" s="44"/>
      <c r="G90" s="42">
        <f>H90*12</f>
        <v>0</v>
      </c>
      <c r="H90" s="44"/>
      <c r="I90" s="12">
        <v>6022.2</v>
      </c>
    </row>
    <row r="91" spans="1:9" s="19" customFormat="1" ht="15" x14ac:dyDescent="0.2">
      <c r="A91" s="40" t="s">
        <v>61</v>
      </c>
      <c r="B91" s="41" t="s">
        <v>32</v>
      </c>
      <c r="C91" s="45"/>
      <c r="D91" s="92">
        <v>20623.2</v>
      </c>
      <c r="E91" s="45"/>
      <c r="F91" s="44"/>
      <c r="G91" s="45"/>
      <c r="H91" s="46"/>
      <c r="I91" s="12">
        <v>6022.2</v>
      </c>
    </row>
    <row r="92" spans="1:9" s="12" customFormat="1" ht="15" x14ac:dyDescent="0.2">
      <c r="A92" s="34" t="s">
        <v>63</v>
      </c>
      <c r="B92" s="27"/>
      <c r="C92" s="28"/>
      <c r="D92" s="28">
        <f>D93+D94+D95</f>
        <v>6626.34</v>
      </c>
      <c r="E92" s="28"/>
      <c r="F92" s="35"/>
      <c r="G92" s="28">
        <f>D92/I92</f>
        <v>1.1003188203646508</v>
      </c>
      <c r="H92" s="30">
        <f>G92/12</f>
        <v>9.1693235030387565E-2</v>
      </c>
      <c r="I92" s="12">
        <v>6022.2</v>
      </c>
    </row>
    <row r="93" spans="1:9" s="19" customFormat="1" ht="15" x14ac:dyDescent="0.2">
      <c r="A93" s="40" t="s">
        <v>125</v>
      </c>
      <c r="B93" s="41" t="s">
        <v>43</v>
      </c>
      <c r="C93" s="42"/>
      <c r="D93" s="43">
        <v>6626.34</v>
      </c>
      <c r="E93" s="42"/>
      <c r="F93" s="44"/>
      <c r="G93" s="42"/>
      <c r="H93" s="44"/>
      <c r="I93" s="12">
        <v>6022.2</v>
      </c>
    </row>
    <row r="94" spans="1:9" s="19" customFormat="1" ht="15" hidden="1" x14ac:dyDescent="0.2">
      <c r="A94" s="40" t="s">
        <v>64</v>
      </c>
      <c r="B94" s="41" t="s">
        <v>43</v>
      </c>
      <c r="C94" s="42"/>
      <c r="D94" s="43">
        <f>G94*I94</f>
        <v>0</v>
      </c>
      <c r="E94" s="42"/>
      <c r="F94" s="44"/>
      <c r="G94" s="42">
        <f>H94*12</f>
        <v>0</v>
      </c>
      <c r="H94" s="44">
        <v>0</v>
      </c>
      <c r="I94" s="12">
        <v>6022.2</v>
      </c>
    </row>
    <row r="95" spans="1:9" s="19" customFormat="1" ht="25.5" hidden="1" customHeight="1" x14ac:dyDescent="0.2">
      <c r="A95" s="40" t="s">
        <v>65</v>
      </c>
      <c r="B95" s="41" t="s">
        <v>29</v>
      </c>
      <c r="C95" s="42"/>
      <c r="D95" s="43">
        <f>G95*I95</f>
        <v>0</v>
      </c>
      <c r="E95" s="42"/>
      <c r="F95" s="44"/>
      <c r="G95" s="42">
        <f>H95*12</f>
        <v>0</v>
      </c>
      <c r="H95" s="44">
        <v>0</v>
      </c>
      <c r="I95" s="12">
        <v>6022.2</v>
      </c>
    </row>
    <row r="96" spans="1:9" s="12" customFormat="1" ht="28.5" x14ac:dyDescent="0.2">
      <c r="A96" s="34" t="s">
        <v>66</v>
      </c>
      <c r="B96" s="27" t="s">
        <v>18</v>
      </c>
      <c r="C96" s="38">
        <f>F96*12</f>
        <v>0</v>
      </c>
      <c r="D96" s="93">
        <f>G96*I96</f>
        <v>24570.576000000001</v>
      </c>
      <c r="E96" s="36"/>
      <c r="F96" s="35"/>
      <c r="G96" s="36">
        <f>H96*12</f>
        <v>4.08</v>
      </c>
      <c r="H96" s="36">
        <v>0.34</v>
      </c>
      <c r="I96" s="12">
        <v>6022.2</v>
      </c>
    </row>
    <row r="97" spans="1:10" s="12" customFormat="1" ht="15" hidden="1" x14ac:dyDescent="0.2">
      <c r="A97" s="48" t="s">
        <v>67</v>
      </c>
      <c r="B97" s="37"/>
      <c r="C97" s="38">
        <f>F97*12</f>
        <v>0</v>
      </c>
      <c r="D97" s="38"/>
      <c r="E97" s="38"/>
      <c r="F97" s="39"/>
      <c r="G97" s="38"/>
      <c r="H97" s="39"/>
      <c r="I97" s="12">
        <v>6022.2</v>
      </c>
    </row>
    <row r="98" spans="1:10" s="12" customFormat="1" ht="15" hidden="1" x14ac:dyDescent="0.2">
      <c r="A98" s="49"/>
      <c r="B98" s="50"/>
      <c r="C98" s="51"/>
      <c r="D98" s="38"/>
      <c r="E98" s="38"/>
      <c r="F98" s="39"/>
      <c r="G98" s="38"/>
      <c r="H98" s="52"/>
      <c r="I98" s="12">
        <v>6022.2</v>
      </c>
    </row>
    <row r="99" spans="1:10" s="12" customFormat="1" ht="15" hidden="1" x14ac:dyDescent="0.2">
      <c r="A99" s="49"/>
      <c r="B99" s="50"/>
      <c r="C99" s="51"/>
      <c r="D99" s="38"/>
      <c r="E99" s="38"/>
      <c r="F99" s="39"/>
      <c r="G99" s="38"/>
      <c r="H99" s="52"/>
      <c r="I99" s="12">
        <v>6022.2</v>
      </c>
    </row>
    <row r="100" spans="1:10" s="12" customFormat="1" ht="15" hidden="1" x14ac:dyDescent="0.2">
      <c r="A100" s="49"/>
      <c r="B100" s="50"/>
      <c r="C100" s="51"/>
      <c r="D100" s="38"/>
      <c r="E100" s="38"/>
      <c r="F100" s="39"/>
      <c r="G100" s="38"/>
      <c r="H100" s="52"/>
      <c r="I100" s="12">
        <v>6022.2</v>
      </c>
    </row>
    <row r="101" spans="1:10" s="12" customFormat="1" ht="15" hidden="1" x14ac:dyDescent="0.2">
      <c r="A101" s="49"/>
      <c r="B101" s="50"/>
      <c r="C101" s="51"/>
      <c r="D101" s="38"/>
      <c r="E101" s="38"/>
      <c r="F101" s="39"/>
      <c r="G101" s="38"/>
      <c r="H101" s="52"/>
      <c r="I101" s="12">
        <v>6022.2</v>
      </c>
    </row>
    <row r="102" spans="1:10" s="12" customFormat="1" ht="15" hidden="1" x14ac:dyDescent="0.2">
      <c r="A102" s="81"/>
      <c r="B102" s="82"/>
      <c r="C102" s="83"/>
      <c r="D102" s="38"/>
      <c r="E102" s="38"/>
      <c r="F102" s="39"/>
      <c r="G102" s="38"/>
      <c r="H102" s="84"/>
      <c r="I102" s="12">
        <v>6022.2</v>
      </c>
    </row>
    <row r="103" spans="1:10" s="12" customFormat="1" ht="24" x14ac:dyDescent="0.2">
      <c r="A103" s="91" t="s">
        <v>121</v>
      </c>
      <c r="B103" s="50" t="s">
        <v>122</v>
      </c>
      <c r="C103" s="51"/>
      <c r="D103" s="36">
        <v>37000</v>
      </c>
      <c r="E103" s="36"/>
      <c r="F103" s="36"/>
      <c r="G103" s="36">
        <f>D103/I103</f>
        <v>6.1439341104579723</v>
      </c>
      <c r="H103" s="36">
        <f>G103/12</f>
        <v>0.51199450920483103</v>
      </c>
      <c r="I103" s="12">
        <v>6022.2</v>
      </c>
    </row>
    <row r="104" spans="1:10" s="12" customFormat="1" ht="17.25" customHeight="1" x14ac:dyDescent="0.2">
      <c r="A104" s="88" t="s">
        <v>105</v>
      </c>
      <c r="B104" s="89" t="s">
        <v>9</v>
      </c>
      <c r="C104" s="90"/>
      <c r="D104" s="90">
        <f>G104*I104</f>
        <v>132247.51199999999</v>
      </c>
      <c r="E104" s="90"/>
      <c r="F104" s="90"/>
      <c r="G104" s="90">
        <f>H104*12</f>
        <v>21.96</v>
      </c>
      <c r="H104" s="90">
        <v>1.83</v>
      </c>
      <c r="I104" s="12">
        <v>6022.2</v>
      </c>
    </row>
    <row r="105" spans="1:10" s="12" customFormat="1" ht="19.5" customHeight="1" thickBot="1" x14ac:dyDescent="0.35">
      <c r="A105" s="54" t="s">
        <v>68</v>
      </c>
      <c r="B105" s="85"/>
      <c r="C105" s="86">
        <f>F105*12</f>
        <v>0</v>
      </c>
      <c r="D105" s="87">
        <f>D104+D103+D96+D92+D88+D85+D74+D69+D64+D47+D46+D45+D44+D43+D42+D41+D40+D36+D35+D34+D33+D32+D23+D14</f>
        <v>1037717.0220000001</v>
      </c>
      <c r="E105" s="87">
        <f>E104+E103+E96+E92+E88+E85+E74+E69+E64+E47+E46+E45+E44+E43+E42+E41+E40+E36+E35+E34+E33+E32+E23+E14</f>
        <v>104.07172196207365</v>
      </c>
      <c r="F105" s="87">
        <f>F104+F103+F96+F92+F88+F85+F74+F69+F64+F47+F46+F45+F44+F43+F42+F41+F40+F36+F35+F34+F33+F32+F23+F14</f>
        <v>0</v>
      </c>
      <c r="G105" s="87">
        <f>G104+G103+G96+G92+G88+G85+G74+G69+G64+G47+G46+G45+G44+G43+G42+G41+G40+G36+G35+G34+G33+G32+G23+G14</f>
        <v>172.31527049915314</v>
      </c>
      <c r="H105" s="87">
        <f>H104+H103+H96+H92+H88+H85+H74+H69+H64+H47+H46+H45+H44+H43+H42+H41+H40+H36+H35+H34+H33+H32+H23+H14</f>
        <v>14.359605874929429</v>
      </c>
      <c r="I105" s="12">
        <v>6022.2</v>
      </c>
    </row>
    <row r="106" spans="1:10" s="23" customFormat="1" ht="20.25" hidden="1" thickBot="1" x14ac:dyDescent="0.25">
      <c r="A106" s="54" t="s">
        <v>69</v>
      </c>
      <c r="B106" s="55" t="s">
        <v>9</v>
      </c>
      <c r="C106" s="55" t="s">
        <v>70</v>
      </c>
      <c r="D106" s="56"/>
      <c r="E106" s="55" t="s">
        <v>70</v>
      </c>
      <c r="F106" s="57"/>
      <c r="G106" s="55" t="s">
        <v>70</v>
      </c>
      <c r="H106" s="57"/>
      <c r="I106" s="12">
        <v>6022.2</v>
      </c>
    </row>
    <row r="107" spans="1:10" s="1" customFormat="1" ht="15" x14ac:dyDescent="0.2">
      <c r="A107" s="58"/>
      <c r="B107" s="59"/>
      <c r="C107" s="59"/>
      <c r="D107" s="59"/>
      <c r="E107" s="59"/>
      <c r="F107" s="59"/>
      <c r="G107" s="59"/>
      <c r="H107" s="59"/>
      <c r="I107" s="12"/>
    </row>
    <row r="108" spans="1:10" s="1" customFormat="1" ht="15" x14ac:dyDescent="0.2">
      <c r="A108" s="58"/>
      <c r="B108" s="59"/>
      <c r="C108" s="59"/>
      <c r="D108" s="59"/>
      <c r="E108" s="59"/>
      <c r="F108" s="59"/>
      <c r="G108" s="59"/>
      <c r="H108" s="59"/>
      <c r="I108" s="12"/>
    </row>
    <row r="109" spans="1:10" s="1" customFormat="1" ht="15" x14ac:dyDescent="0.2">
      <c r="A109" s="58"/>
      <c r="B109" s="59"/>
      <c r="C109" s="59"/>
      <c r="D109" s="59"/>
      <c r="E109" s="59"/>
      <c r="F109" s="59"/>
      <c r="G109" s="59"/>
      <c r="H109" s="59"/>
      <c r="I109" s="12"/>
    </row>
    <row r="110" spans="1:10" s="1" customFormat="1" ht="15.75" thickBot="1" x14ac:dyDescent="0.25">
      <c r="A110" s="58"/>
      <c r="B110" s="59"/>
      <c r="C110" s="59"/>
      <c r="D110" s="59"/>
      <c r="E110" s="59"/>
      <c r="F110" s="59"/>
      <c r="G110" s="59"/>
      <c r="H110" s="59"/>
      <c r="I110" s="12"/>
    </row>
    <row r="111" spans="1:10" s="1" customFormat="1" ht="14.25" customHeight="1" thickBot="1" x14ac:dyDescent="0.25">
      <c r="A111" s="53" t="s">
        <v>77</v>
      </c>
      <c r="B111" s="60"/>
      <c r="C111" s="61">
        <f>F111*12</f>
        <v>0</v>
      </c>
      <c r="D111" s="61">
        <f>D112+D114+D116+D119+D121+D122+D123+D124+D125+D126</f>
        <v>472083.56799999997</v>
      </c>
      <c r="E111" s="61">
        <f t="shared" ref="E111:H111" si="10">E112+E114+E116+E119+E121+E122+E123+E124+E125+E126</f>
        <v>0</v>
      </c>
      <c r="F111" s="61">
        <f t="shared" si="10"/>
        <v>0</v>
      </c>
      <c r="G111" s="61">
        <f t="shared" si="10"/>
        <v>78.390549633024477</v>
      </c>
      <c r="H111" s="61">
        <f t="shared" si="10"/>
        <v>6.5325458027520416</v>
      </c>
      <c r="I111" s="12">
        <v>6022.2</v>
      </c>
      <c r="J111" s="24"/>
    </row>
    <row r="112" spans="1:10" s="1" customFormat="1" ht="15" x14ac:dyDescent="0.2">
      <c r="A112" s="62" t="s">
        <v>108</v>
      </c>
      <c r="B112" s="63"/>
      <c r="C112" s="45"/>
      <c r="D112" s="64">
        <v>61094.67</v>
      </c>
      <c r="E112" s="65"/>
      <c r="F112" s="66"/>
      <c r="G112" s="65">
        <f>D112/I112</f>
        <v>10.144908837301983</v>
      </c>
      <c r="H112" s="78">
        <f>G112/12</f>
        <v>0.84540906977516528</v>
      </c>
      <c r="I112" s="12">
        <v>6022.2</v>
      </c>
    </row>
    <row r="113" spans="1:10" s="1" customFormat="1" ht="15" hidden="1" x14ac:dyDescent="0.2">
      <c r="A113" s="62"/>
      <c r="B113" s="63"/>
      <c r="C113" s="45"/>
      <c r="D113" s="64"/>
      <c r="E113" s="65"/>
      <c r="F113" s="66"/>
      <c r="G113" s="65" t="e">
        <f t="shared" ref="G113:G126" si="11">D113/I113</f>
        <v>#DIV/0!</v>
      </c>
      <c r="H113" s="78" t="e">
        <f t="shared" ref="H113:H126" si="12">G113/12</f>
        <v>#DIV/0!</v>
      </c>
      <c r="I113" s="12"/>
    </row>
    <row r="114" spans="1:10" s="1" customFormat="1" ht="15" x14ac:dyDescent="0.2">
      <c r="A114" s="62" t="s">
        <v>109</v>
      </c>
      <c r="B114" s="63"/>
      <c r="C114" s="45"/>
      <c r="D114" s="64">
        <v>30112.98</v>
      </c>
      <c r="E114" s="65"/>
      <c r="F114" s="66"/>
      <c r="G114" s="65">
        <f t="shared" si="11"/>
        <v>5.0003287835010459</v>
      </c>
      <c r="H114" s="78">
        <f t="shared" si="12"/>
        <v>0.41669406529175385</v>
      </c>
      <c r="I114" s="12">
        <v>6022.2</v>
      </c>
    </row>
    <row r="115" spans="1:10" s="1" customFormat="1" ht="15" hidden="1" x14ac:dyDescent="0.2">
      <c r="A115" s="40"/>
      <c r="B115" s="41"/>
      <c r="C115" s="42"/>
      <c r="D115" s="43"/>
      <c r="E115" s="42"/>
      <c r="F115" s="44"/>
      <c r="G115" s="65" t="e">
        <f t="shared" si="11"/>
        <v>#DIV/0!</v>
      </c>
      <c r="H115" s="78" t="e">
        <f t="shared" si="12"/>
        <v>#DIV/0!</v>
      </c>
      <c r="I115" s="12"/>
    </row>
    <row r="116" spans="1:10" s="1" customFormat="1" ht="16.5" customHeight="1" x14ac:dyDescent="0.2">
      <c r="A116" s="40" t="s">
        <v>99</v>
      </c>
      <c r="B116" s="41"/>
      <c r="C116" s="42"/>
      <c r="D116" s="43">
        <v>81109.649999999994</v>
      </c>
      <c r="E116" s="42"/>
      <c r="F116" s="44"/>
      <c r="G116" s="65">
        <f t="shared" si="11"/>
        <v>13.468441765467769</v>
      </c>
      <c r="H116" s="78">
        <f t="shared" si="12"/>
        <v>1.1223701471223142</v>
      </c>
      <c r="I116" s="12">
        <v>6022.2</v>
      </c>
    </row>
    <row r="117" spans="1:10" s="1" customFormat="1" ht="15" hidden="1" x14ac:dyDescent="0.2">
      <c r="A117" s="40"/>
      <c r="B117" s="41"/>
      <c r="C117" s="42"/>
      <c r="D117" s="43"/>
      <c r="E117" s="42"/>
      <c r="F117" s="44"/>
      <c r="G117" s="65">
        <f t="shared" si="11"/>
        <v>0</v>
      </c>
      <c r="H117" s="78">
        <f t="shared" si="12"/>
        <v>0</v>
      </c>
      <c r="I117" s="12">
        <v>6022.2</v>
      </c>
    </row>
    <row r="118" spans="1:10" s="1" customFormat="1" ht="15" hidden="1" x14ac:dyDescent="0.2">
      <c r="A118" s="40"/>
      <c r="B118" s="41"/>
      <c r="C118" s="42"/>
      <c r="D118" s="43"/>
      <c r="E118" s="42"/>
      <c r="F118" s="44"/>
      <c r="G118" s="65">
        <f t="shared" si="11"/>
        <v>0</v>
      </c>
      <c r="H118" s="78">
        <f t="shared" si="12"/>
        <v>0</v>
      </c>
      <c r="I118" s="12">
        <v>6022.2</v>
      </c>
    </row>
    <row r="119" spans="1:10" s="1" customFormat="1" ht="15" x14ac:dyDescent="0.2">
      <c r="A119" s="76" t="s">
        <v>110</v>
      </c>
      <c r="B119" s="41"/>
      <c r="C119" s="42"/>
      <c r="D119" s="43">
        <v>1534.88</v>
      </c>
      <c r="E119" s="69"/>
      <c r="F119" s="70"/>
      <c r="G119" s="65">
        <f t="shared" si="11"/>
        <v>0.25487031317458736</v>
      </c>
      <c r="H119" s="78">
        <f t="shared" si="12"/>
        <v>2.1239192764548945E-2</v>
      </c>
      <c r="I119" s="12">
        <v>6022.2</v>
      </c>
    </row>
    <row r="120" spans="1:10" s="1" customFormat="1" ht="15" hidden="1" x14ac:dyDescent="0.2">
      <c r="A120" s="67"/>
      <c r="B120" s="68"/>
      <c r="C120" s="69"/>
      <c r="D120" s="69">
        <f>SUM(D112:D119)</f>
        <v>173852.18</v>
      </c>
      <c r="E120" s="69"/>
      <c r="F120" s="70"/>
      <c r="G120" s="65">
        <f t="shared" si="11"/>
        <v>28.868549699445385</v>
      </c>
      <c r="H120" s="78">
        <f t="shared" si="12"/>
        <v>2.4057124749537819</v>
      </c>
      <c r="I120" s="12">
        <v>6022.2</v>
      </c>
      <c r="J120" s="24"/>
    </row>
    <row r="121" spans="1:10" s="1" customFormat="1" ht="24" x14ac:dyDescent="0.2">
      <c r="A121" s="77" t="s">
        <v>111</v>
      </c>
      <c r="B121" s="68"/>
      <c r="C121" s="69"/>
      <c r="D121" s="69">
        <v>163915.35999999999</v>
      </c>
      <c r="E121" s="69"/>
      <c r="F121" s="70"/>
      <c r="G121" s="65">
        <f t="shared" si="11"/>
        <v>27.218518149513464</v>
      </c>
      <c r="H121" s="78">
        <f t="shared" si="12"/>
        <v>2.2682098457927888</v>
      </c>
      <c r="I121" s="12">
        <v>6022.2</v>
      </c>
      <c r="J121" s="24"/>
    </row>
    <row r="122" spans="1:10" s="1" customFormat="1" ht="15" x14ac:dyDescent="0.2">
      <c r="A122" s="77" t="s">
        <v>101</v>
      </c>
      <c r="B122" s="68"/>
      <c r="C122" s="69"/>
      <c r="D122" s="69">
        <v>2754.23</v>
      </c>
      <c r="E122" s="69"/>
      <c r="F122" s="70"/>
      <c r="G122" s="65">
        <f t="shared" si="11"/>
        <v>0.45734615256882866</v>
      </c>
      <c r="H122" s="78">
        <f t="shared" si="12"/>
        <v>3.8112179380735724E-2</v>
      </c>
      <c r="I122" s="12">
        <v>6022.2</v>
      </c>
      <c r="J122" s="24"/>
    </row>
    <row r="123" spans="1:10" s="1" customFormat="1" ht="15" x14ac:dyDescent="0.2">
      <c r="A123" s="77" t="s">
        <v>102</v>
      </c>
      <c r="B123" s="68"/>
      <c r="C123" s="69"/>
      <c r="D123" s="69">
        <v>4612.01</v>
      </c>
      <c r="E123" s="69"/>
      <c r="F123" s="70"/>
      <c r="G123" s="65">
        <f t="shared" si="11"/>
        <v>0.76583474477765612</v>
      </c>
      <c r="H123" s="78">
        <f t="shared" si="12"/>
        <v>6.3819562064804672E-2</v>
      </c>
      <c r="I123" s="12">
        <v>6022.2</v>
      </c>
      <c r="J123" s="24"/>
    </row>
    <row r="124" spans="1:10" s="1" customFormat="1" ht="15" x14ac:dyDescent="0.2">
      <c r="A124" s="77" t="s">
        <v>112</v>
      </c>
      <c r="B124" s="68"/>
      <c r="C124" s="69"/>
      <c r="D124" s="69">
        <v>31729.42</v>
      </c>
      <c r="E124" s="69"/>
      <c r="F124" s="70"/>
      <c r="G124" s="65">
        <f t="shared" si="11"/>
        <v>5.268742320082362</v>
      </c>
      <c r="H124" s="78">
        <f t="shared" si="12"/>
        <v>0.43906186000686348</v>
      </c>
      <c r="I124" s="12">
        <v>6022.2</v>
      </c>
      <c r="J124" s="24"/>
    </row>
    <row r="125" spans="1:10" s="1" customFormat="1" ht="15" x14ac:dyDescent="0.2">
      <c r="A125" s="80" t="s">
        <v>104</v>
      </c>
      <c r="B125" s="41"/>
      <c r="C125" s="42"/>
      <c r="D125" s="42">
        <v>20453.259999999998</v>
      </c>
      <c r="E125" s="42"/>
      <c r="F125" s="42"/>
      <c r="G125" s="78">
        <f t="shared" si="11"/>
        <v>3.3963103184882599</v>
      </c>
      <c r="H125" s="78">
        <f t="shared" si="12"/>
        <v>0.28302585987402168</v>
      </c>
      <c r="I125" s="12">
        <v>6022.2</v>
      </c>
      <c r="J125" s="24"/>
    </row>
    <row r="126" spans="1:10" s="1" customFormat="1" ht="15" x14ac:dyDescent="0.2">
      <c r="A126" s="80" t="s">
        <v>113</v>
      </c>
      <c r="B126" s="41"/>
      <c r="C126" s="42"/>
      <c r="D126" s="42">
        <f>70138*1.066</f>
        <v>74767.108000000007</v>
      </c>
      <c r="E126" s="42"/>
      <c r="F126" s="42"/>
      <c r="G126" s="78">
        <f t="shared" si="11"/>
        <v>12.415248248148519</v>
      </c>
      <c r="H126" s="78">
        <f t="shared" si="12"/>
        <v>1.0346040206790432</v>
      </c>
      <c r="I126" s="12">
        <v>6022.2</v>
      </c>
      <c r="J126" s="24"/>
    </row>
    <row r="127" spans="1:10" s="1" customFormat="1" ht="15" x14ac:dyDescent="0.2">
      <c r="A127" s="71"/>
      <c r="B127" s="47"/>
      <c r="C127" s="72"/>
      <c r="D127" s="72"/>
      <c r="E127" s="72"/>
      <c r="F127" s="72"/>
      <c r="G127" s="72"/>
      <c r="H127" s="72"/>
      <c r="I127" s="12"/>
      <c r="J127" s="24"/>
    </row>
    <row r="128" spans="1:10" s="1" customFormat="1" ht="15.75" thickBot="1" x14ac:dyDescent="0.25">
      <c r="A128" s="71"/>
      <c r="B128" s="47"/>
      <c r="C128" s="72"/>
      <c r="D128" s="72"/>
      <c r="E128" s="72"/>
      <c r="F128" s="72"/>
      <c r="G128" s="72"/>
      <c r="H128" s="72"/>
      <c r="I128" s="12"/>
    </row>
    <row r="129" spans="1:8" s="1" customFormat="1" ht="15" thickBot="1" x14ac:dyDescent="0.25">
      <c r="A129" s="53" t="s">
        <v>80</v>
      </c>
      <c r="B129" s="60"/>
      <c r="C129" s="61"/>
      <c r="D129" s="61">
        <f>D105+D111</f>
        <v>1509800.59</v>
      </c>
      <c r="E129" s="61">
        <f t="shared" ref="E129:H129" si="13">E105+E111</f>
        <v>104.07172196207365</v>
      </c>
      <c r="F129" s="61">
        <f t="shared" si="13"/>
        <v>0</v>
      </c>
      <c r="G129" s="61">
        <f t="shared" si="13"/>
        <v>250.70582013217762</v>
      </c>
      <c r="H129" s="61">
        <f t="shared" si="13"/>
        <v>20.892151677681468</v>
      </c>
    </row>
    <row r="130" spans="1:8" s="1" customFormat="1" x14ac:dyDescent="0.2">
      <c r="A130" s="71"/>
      <c r="B130" s="47"/>
      <c r="C130" s="72"/>
      <c r="D130" s="72"/>
      <c r="E130" s="72"/>
      <c r="F130" s="72"/>
      <c r="G130" s="72"/>
      <c r="H130" s="72"/>
    </row>
    <row r="131" spans="1:8" s="1" customFormat="1" x14ac:dyDescent="0.2">
      <c r="A131" s="71"/>
      <c r="B131" s="47"/>
      <c r="C131" s="72"/>
      <c r="D131" s="72"/>
      <c r="E131" s="72"/>
      <c r="F131" s="72"/>
      <c r="G131" s="72"/>
      <c r="H131" s="72"/>
    </row>
    <row r="132" spans="1:8" s="25" customFormat="1" ht="18.75" x14ac:dyDescent="0.4">
      <c r="A132" s="107" t="s">
        <v>75</v>
      </c>
      <c r="B132" s="107"/>
      <c r="C132" s="107"/>
      <c r="D132" s="107"/>
      <c r="E132" s="107"/>
      <c r="F132" s="107"/>
      <c r="G132" s="59"/>
      <c r="H132" s="59"/>
    </row>
    <row r="133" spans="1:8" s="1" customFormat="1" x14ac:dyDescent="0.2">
      <c r="A133" s="59"/>
      <c r="B133" s="59"/>
      <c r="C133" s="59"/>
      <c r="D133" s="59"/>
      <c r="E133" s="59"/>
      <c r="F133" s="59"/>
      <c r="G133" s="59"/>
      <c r="H133" s="59"/>
    </row>
    <row r="134" spans="1:8" s="1" customFormat="1" x14ac:dyDescent="0.2">
      <c r="A134" s="58" t="s">
        <v>76</v>
      </c>
      <c r="B134" s="59"/>
      <c r="C134" s="59"/>
      <c r="D134" s="59"/>
      <c r="E134" s="59"/>
      <c r="F134" s="59"/>
      <c r="G134" s="59"/>
      <c r="H134" s="59"/>
    </row>
  </sheetData>
  <mergeCells count="12">
    <mergeCell ref="A7:H7"/>
    <mergeCell ref="A1:H1"/>
    <mergeCell ref="B2:H2"/>
    <mergeCell ref="B3:H3"/>
    <mergeCell ref="B4:H4"/>
    <mergeCell ref="A5:H5"/>
    <mergeCell ref="A6:H6"/>
    <mergeCell ref="A8:H8"/>
    <mergeCell ref="A9:H9"/>
    <mergeCell ref="A10:H10"/>
    <mergeCell ref="A13:H13"/>
    <mergeCell ref="A132:F132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tabSelected="1" topLeftCell="A85" zoomScale="80" zoomScaleNormal="80" workbookViewId="0">
      <selection activeCell="A120" sqref="A120"/>
    </sheetView>
  </sheetViews>
  <sheetFormatPr defaultRowHeight="12.75" x14ac:dyDescent="0.2"/>
  <cols>
    <col min="1" max="1" width="72.7109375" style="2" customWidth="1"/>
    <col min="2" max="2" width="18" style="2" customWidth="1"/>
    <col min="3" max="3" width="13.85546875" style="2" hidden="1" customWidth="1"/>
    <col min="4" max="4" width="17.85546875" style="2" customWidth="1"/>
    <col min="5" max="5" width="13.85546875" style="2" hidden="1" customWidth="1"/>
    <col min="6" max="6" width="20.85546875" style="2" hidden="1" customWidth="1"/>
    <col min="7" max="7" width="13.85546875" style="2" customWidth="1"/>
    <col min="8" max="8" width="23" style="2" bestFit="1" customWidth="1"/>
    <col min="9" max="9" width="13.140625" style="2" customWidth="1"/>
    <col min="10" max="10" width="15.42578125" style="2" customWidth="1"/>
    <col min="11" max="11" width="18.7109375" style="2" customWidth="1"/>
    <col min="12" max="14" width="15.42578125" style="2" customWidth="1"/>
    <col min="15" max="16384" width="9.140625" style="2"/>
  </cols>
  <sheetData>
    <row r="1" spans="1:9" ht="16.5" customHeight="1" x14ac:dyDescent="0.2">
      <c r="A1" s="108" t="s">
        <v>74</v>
      </c>
      <c r="B1" s="109"/>
      <c r="C1" s="109"/>
      <c r="D1" s="109"/>
      <c r="E1" s="109"/>
      <c r="F1" s="109"/>
      <c r="G1" s="109"/>
      <c r="H1" s="109"/>
    </row>
    <row r="2" spans="1:9" ht="15" customHeight="1" x14ac:dyDescent="0.3">
      <c r="A2" s="97" t="s">
        <v>106</v>
      </c>
      <c r="B2" s="110" t="s">
        <v>71</v>
      </c>
      <c r="C2" s="110"/>
      <c r="D2" s="110"/>
      <c r="E2" s="110"/>
      <c r="F2" s="110"/>
      <c r="G2" s="109"/>
      <c r="H2" s="109"/>
    </row>
    <row r="3" spans="1:9" ht="14.25" customHeight="1" x14ac:dyDescent="0.3">
      <c r="A3" s="3"/>
      <c r="B3" s="110" t="s">
        <v>73</v>
      </c>
      <c r="C3" s="110"/>
      <c r="D3" s="110"/>
      <c r="E3" s="110"/>
      <c r="F3" s="110"/>
      <c r="G3" s="109"/>
      <c r="H3" s="109"/>
    </row>
    <row r="4" spans="1:9" ht="14.25" customHeight="1" x14ac:dyDescent="0.3">
      <c r="B4" s="110"/>
      <c r="C4" s="110"/>
      <c r="D4" s="110"/>
      <c r="E4" s="110"/>
      <c r="F4" s="110"/>
      <c r="G4" s="109"/>
      <c r="H4" s="109"/>
    </row>
    <row r="5" spans="1:9" ht="35.25" customHeight="1" x14ac:dyDescent="0.25">
      <c r="A5" s="111"/>
      <c r="B5" s="112"/>
      <c r="C5" s="112"/>
      <c r="D5" s="112"/>
      <c r="E5" s="112"/>
      <c r="F5" s="112"/>
      <c r="G5" s="112"/>
      <c r="H5" s="112"/>
      <c r="I5" s="4"/>
    </row>
    <row r="6" spans="1:9" ht="20.25" customHeight="1" x14ac:dyDescent="0.2">
      <c r="A6" s="113" t="s">
        <v>128</v>
      </c>
      <c r="B6" s="113"/>
      <c r="C6" s="113"/>
      <c r="D6" s="113"/>
      <c r="E6" s="113"/>
      <c r="F6" s="113"/>
      <c r="G6" s="113"/>
      <c r="H6" s="113"/>
      <c r="I6" s="4"/>
    </row>
    <row r="7" spans="1:9" s="5" customFormat="1" ht="22.5" customHeight="1" x14ac:dyDescent="0.4">
      <c r="A7" s="98" t="s">
        <v>72</v>
      </c>
      <c r="B7" s="98"/>
      <c r="C7" s="98"/>
      <c r="D7" s="98"/>
      <c r="E7" s="99"/>
      <c r="F7" s="99"/>
      <c r="G7" s="99"/>
      <c r="H7" s="99"/>
    </row>
    <row r="8" spans="1:9" s="6" customFormat="1" ht="18.75" customHeight="1" x14ac:dyDescent="0.4">
      <c r="A8" s="98" t="s">
        <v>81</v>
      </c>
      <c r="B8" s="98"/>
      <c r="C8" s="98"/>
      <c r="D8" s="98"/>
      <c r="E8" s="99"/>
      <c r="F8" s="99"/>
      <c r="G8" s="99"/>
      <c r="H8" s="99"/>
    </row>
    <row r="9" spans="1:9" s="6" customFormat="1" ht="18.75" customHeight="1" x14ac:dyDescent="0.4">
      <c r="A9" s="100" t="s">
        <v>107</v>
      </c>
      <c r="B9" s="100"/>
      <c r="C9" s="100"/>
      <c r="D9" s="100"/>
      <c r="E9" s="100"/>
      <c r="F9" s="100"/>
      <c r="G9" s="100"/>
      <c r="H9" s="100"/>
    </row>
    <row r="10" spans="1:9" s="7" customFormat="1" ht="17.25" customHeight="1" thickBot="1" x14ac:dyDescent="0.25">
      <c r="A10" s="101" t="s">
        <v>0</v>
      </c>
      <c r="B10" s="101"/>
      <c r="C10" s="101"/>
      <c r="D10" s="101"/>
      <c r="E10" s="102"/>
      <c r="F10" s="102"/>
      <c r="G10" s="102"/>
      <c r="H10" s="102"/>
    </row>
    <row r="11" spans="1:9" s="12" customFormat="1" ht="139.5" customHeight="1" thickBot="1" x14ac:dyDescent="0.25">
      <c r="A11" s="8" t="s">
        <v>1</v>
      </c>
      <c r="B11" s="9" t="s">
        <v>2</v>
      </c>
      <c r="C11" s="10" t="s">
        <v>3</v>
      </c>
      <c r="D11" s="10" t="s">
        <v>4</v>
      </c>
      <c r="E11" s="10" t="s">
        <v>3</v>
      </c>
      <c r="F11" s="11" t="s">
        <v>5</v>
      </c>
      <c r="G11" s="10" t="s">
        <v>3</v>
      </c>
      <c r="H11" s="11" t="s">
        <v>5</v>
      </c>
    </row>
    <row r="12" spans="1:9" s="19" customFormat="1" x14ac:dyDescent="0.2">
      <c r="A12" s="13">
        <v>1</v>
      </c>
      <c r="B12" s="14">
        <v>2</v>
      </c>
      <c r="C12" s="14">
        <v>3</v>
      </c>
      <c r="D12" s="15"/>
      <c r="E12" s="14">
        <v>3</v>
      </c>
      <c r="F12" s="16">
        <v>4</v>
      </c>
      <c r="G12" s="17">
        <v>3</v>
      </c>
      <c r="H12" s="18">
        <v>4</v>
      </c>
    </row>
    <row r="13" spans="1:9" s="19" customFormat="1" ht="49.5" customHeight="1" x14ac:dyDescent="0.2">
      <c r="A13" s="103" t="s">
        <v>6</v>
      </c>
      <c r="B13" s="104"/>
      <c r="C13" s="104"/>
      <c r="D13" s="104"/>
      <c r="E13" s="104"/>
      <c r="F13" s="104"/>
      <c r="G13" s="105"/>
      <c r="H13" s="106"/>
    </row>
    <row r="14" spans="1:9" s="12" customFormat="1" ht="15.75" customHeight="1" x14ac:dyDescent="0.2">
      <c r="A14" s="26" t="s">
        <v>123</v>
      </c>
      <c r="B14" s="27"/>
      <c r="C14" s="28">
        <f>F14*12</f>
        <v>0</v>
      </c>
      <c r="D14" s="29">
        <f>G14*I14</f>
        <v>192951.288</v>
      </c>
      <c r="E14" s="28">
        <f t="shared" ref="E14:E35" si="0">H14*12</f>
        <v>32.04</v>
      </c>
      <c r="F14" s="30"/>
      <c r="G14" s="28">
        <f t="shared" ref="G14:G41" si="1">H14*12</f>
        <v>32.04</v>
      </c>
      <c r="H14" s="30">
        <f>H19+H21</f>
        <v>2.67</v>
      </c>
      <c r="I14" s="12">
        <v>6022.2</v>
      </c>
    </row>
    <row r="15" spans="1:9" s="12" customFormat="1" ht="15" x14ac:dyDescent="0.2">
      <c r="A15" s="31" t="s">
        <v>82</v>
      </c>
      <c r="B15" s="32" t="s">
        <v>83</v>
      </c>
      <c r="C15" s="28"/>
      <c r="D15" s="29"/>
      <c r="E15" s="28"/>
      <c r="F15" s="30"/>
      <c r="G15" s="28"/>
      <c r="H15" s="30"/>
    </row>
    <row r="16" spans="1:9" s="12" customFormat="1" ht="15" x14ac:dyDescent="0.2">
      <c r="A16" s="31" t="s">
        <v>84</v>
      </c>
      <c r="B16" s="32" t="s">
        <v>83</v>
      </c>
      <c r="C16" s="28"/>
      <c r="D16" s="29"/>
      <c r="E16" s="28"/>
      <c r="F16" s="30"/>
      <c r="G16" s="28"/>
      <c r="H16" s="30"/>
    </row>
    <row r="17" spans="1:9" s="12" customFormat="1" ht="15" x14ac:dyDescent="0.2">
      <c r="A17" s="31" t="s">
        <v>85</v>
      </c>
      <c r="B17" s="32" t="s">
        <v>86</v>
      </c>
      <c r="C17" s="28"/>
      <c r="D17" s="29"/>
      <c r="E17" s="28"/>
      <c r="F17" s="30"/>
      <c r="G17" s="28"/>
      <c r="H17" s="30"/>
    </row>
    <row r="18" spans="1:9" s="12" customFormat="1" ht="15" x14ac:dyDescent="0.2">
      <c r="A18" s="31" t="s">
        <v>87</v>
      </c>
      <c r="B18" s="32" t="s">
        <v>83</v>
      </c>
      <c r="C18" s="28"/>
      <c r="D18" s="29"/>
      <c r="E18" s="28"/>
      <c r="F18" s="30"/>
      <c r="G18" s="28"/>
      <c r="H18" s="30"/>
    </row>
    <row r="19" spans="1:9" s="12" customFormat="1" ht="15" x14ac:dyDescent="0.2">
      <c r="A19" s="26" t="s">
        <v>68</v>
      </c>
      <c r="B19" s="32"/>
      <c r="C19" s="28"/>
      <c r="D19" s="29"/>
      <c r="E19" s="28"/>
      <c r="F19" s="30"/>
      <c r="G19" s="28"/>
      <c r="H19" s="30">
        <v>2.56</v>
      </c>
    </row>
    <row r="20" spans="1:9" s="12" customFormat="1" ht="15" x14ac:dyDescent="0.2">
      <c r="A20" s="31" t="s">
        <v>114</v>
      </c>
      <c r="B20" s="32" t="s">
        <v>83</v>
      </c>
      <c r="C20" s="28"/>
      <c r="D20" s="29"/>
      <c r="E20" s="28"/>
      <c r="F20" s="30"/>
      <c r="G20" s="28"/>
      <c r="H20" s="30"/>
    </row>
    <row r="21" spans="1:9" s="12" customFormat="1" ht="15" x14ac:dyDescent="0.2">
      <c r="A21" s="26" t="s">
        <v>68</v>
      </c>
      <c r="B21" s="32"/>
      <c r="C21" s="28"/>
      <c r="D21" s="29"/>
      <c r="E21" s="28"/>
      <c r="F21" s="30"/>
      <c r="G21" s="28"/>
      <c r="H21" s="30">
        <v>0.11</v>
      </c>
    </row>
    <row r="22" spans="1:9" s="12" customFormat="1" ht="15" x14ac:dyDescent="0.2">
      <c r="A22" s="26" t="s">
        <v>8</v>
      </c>
      <c r="B22" s="33"/>
      <c r="C22" s="28">
        <f>F22*12</f>
        <v>0</v>
      </c>
      <c r="D22" s="29">
        <f t="shared" ref="D22:D41" si="2">G22*I22</f>
        <v>179220.67199999999</v>
      </c>
      <c r="E22" s="28">
        <f t="shared" si="0"/>
        <v>29.759999999999998</v>
      </c>
      <c r="F22" s="30"/>
      <c r="G22" s="28">
        <f t="shared" si="1"/>
        <v>29.759999999999998</v>
      </c>
      <c r="H22" s="30">
        <v>2.48</v>
      </c>
      <c r="I22" s="12">
        <v>6022.2</v>
      </c>
    </row>
    <row r="23" spans="1:9" s="12" customFormat="1" ht="14.25" customHeight="1" x14ac:dyDescent="0.2">
      <c r="A23" s="31" t="s">
        <v>88</v>
      </c>
      <c r="B23" s="32" t="s">
        <v>9</v>
      </c>
      <c r="C23" s="73"/>
      <c r="D23" s="74"/>
      <c r="E23" s="73"/>
      <c r="F23" s="75"/>
      <c r="G23" s="73"/>
      <c r="H23" s="75"/>
    </row>
    <row r="24" spans="1:9" s="12" customFormat="1" ht="15" x14ac:dyDescent="0.2">
      <c r="A24" s="31" t="s">
        <v>89</v>
      </c>
      <c r="B24" s="32" t="s">
        <v>9</v>
      </c>
      <c r="C24" s="73"/>
      <c r="D24" s="74"/>
      <c r="E24" s="73"/>
      <c r="F24" s="75"/>
      <c r="G24" s="73"/>
      <c r="H24" s="75"/>
    </row>
    <row r="25" spans="1:9" s="12" customFormat="1" ht="15.75" customHeight="1" x14ac:dyDescent="0.2">
      <c r="A25" s="31" t="s">
        <v>90</v>
      </c>
      <c r="B25" s="32" t="s">
        <v>91</v>
      </c>
      <c r="C25" s="73"/>
      <c r="D25" s="74"/>
      <c r="E25" s="73"/>
      <c r="F25" s="75"/>
      <c r="G25" s="73"/>
      <c r="H25" s="75"/>
    </row>
    <row r="26" spans="1:9" s="12" customFormat="1" ht="15" x14ac:dyDescent="0.2">
      <c r="A26" s="31" t="s">
        <v>92</v>
      </c>
      <c r="B26" s="32" t="s">
        <v>9</v>
      </c>
      <c r="C26" s="73"/>
      <c r="D26" s="74"/>
      <c r="E26" s="73"/>
      <c r="F26" s="75"/>
      <c r="G26" s="73"/>
      <c r="H26" s="75"/>
    </row>
    <row r="27" spans="1:9" s="12" customFormat="1" ht="24" x14ac:dyDescent="0.2">
      <c r="A27" s="31" t="s">
        <v>93</v>
      </c>
      <c r="B27" s="32" t="s">
        <v>18</v>
      </c>
      <c r="C27" s="73"/>
      <c r="D27" s="74"/>
      <c r="E27" s="73"/>
      <c r="F27" s="75"/>
      <c r="G27" s="73"/>
      <c r="H27" s="75"/>
    </row>
    <row r="28" spans="1:9" s="12" customFormat="1" ht="15" x14ac:dyDescent="0.2">
      <c r="A28" s="31" t="s">
        <v>94</v>
      </c>
      <c r="B28" s="32" t="s">
        <v>9</v>
      </c>
      <c r="C28" s="73"/>
      <c r="D28" s="74"/>
      <c r="E28" s="73"/>
      <c r="F28" s="75"/>
      <c r="G28" s="73"/>
      <c r="H28" s="75"/>
    </row>
    <row r="29" spans="1:9" s="12" customFormat="1" ht="15" x14ac:dyDescent="0.2">
      <c r="A29" s="31" t="s">
        <v>95</v>
      </c>
      <c r="B29" s="32" t="s">
        <v>9</v>
      </c>
      <c r="C29" s="73"/>
      <c r="D29" s="74"/>
      <c r="E29" s="73"/>
      <c r="F29" s="75"/>
      <c r="G29" s="73"/>
      <c r="H29" s="75"/>
    </row>
    <row r="30" spans="1:9" s="12" customFormat="1" ht="24" x14ac:dyDescent="0.2">
      <c r="A30" s="31" t="s">
        <v>96</v>
      </c>
      <c r="B30" s="32" t="s">
        <v>97</v>
      </c>
      <c r="C30" s="73"/>
      <c r="D30" s="74"/>
      <c r="E30" s="73"/>
      <c r="F30" s="75"/>
      <c r="G30" s="73"/>
      <c r="H30" s="75"/>
    </row>
    <row r="31" spans="1:9" s="20" customFormat="1" ht="15" x14ac:dyDescent="0.2">
      <c r="A31" s="34" t="s">
        <v>10</v>
      </c>
      <c r="B31" s="27" t="s">
        <v>11</v>
      </c>
      <c r="C31" s="28">
        <f>F31*12</f>
        <v>0</v>
      </c>
      <c r="D31" s="29">
        <f t="shared" si="2"/>
        <v>49141.152000000002</v>
      </c>
      <c r="E31" s="28">
        <f t="shared" si="0"/>
        <v>8.16</v>
      </c>
      <c r="F31" s="35"/>
      <c r="G31" s="28">
        <f t="shared" si="1"/>
        <v>8.16</v>
      </c>
      <c r="H31" s="35">
        <v>0.68</v>
      </c>
      <c r="I31" s="12">
        <v>6022.2</v>
      </c>
    </row>
    <row r="32" spans="1:9" s="12" customFormat="1" ht="15" x14ac:dyDescent="0.2">
      <c r="A32" s="34" t="s">
        <v>12</v>
      </c>
      <c r="B32" s="27" t="s">
        <v>13</v>
      </c>
      <c r="C32" s="28">
        <f>F32*12</f>
        <v>0</v>
      </c>
      <c r="D32" s="29">
        <f t="shared" si="2"/>
        <v>160431.408</v>
      </c>
      <c r="E32" s="28">
        <f t="shared" si="0"/>
        <v>26.64</v>
      </c>
      <c r="F32" s="35"/>
      <c r="G32" s="28">
        <f t="shared" si="1"/>
        <v>26.64</v>
      </c>
      <c r="H32" s="35">
        <v>2.2200000000000002</v>
      </c>
      <c r="I32" s="12">
        <v>6022.2</v>
      </c>
    </row>
    <row r="33" spans="1:11" s="19" customFormat="1" ht="13.5" customHeight="1" x14ac:dyDescent="0.2">
      <c r="A33" s="34" t="s">
        <v>14</v>
      </c>
      <c r="B33" s="27" t="s">
        <v>7</v>
      </c>
      <c r="C33" s="36"/>
      <c r="D33" s="29">
        <v>1848.15</v>
      </c>
      <c r="E33" s="36">
        <f t="shared" si="0"/>
        <v>0.30688950881737576</v>
      </c>
      <c r="F33" s="35"/>
      <c r="G33" s="28">
        <f>D33/I33</f>
        <v>0.30688950881737576</v>
      </c>
      <c r="H33" s="35">
        <f>G33/12</f>
        <v>2.5574125734781312E-2</v>
      </c>
      <c r="I33" s="12">
        <v>6022.2</v>
      </c>
    </row>
    <row r="34" spans="1:11" s="19" customFormat="1" ht="12.75" customHeight="1" x14ac:dyDescent="0.2">
      <c r="A34" s="34" t="s">
        <v>15</v>
      </c>
      <c r="B34" s="27" t="s">
        <v>7</v>
      </c>
      <c r="C34" s="36"/>
      <c r="D34" s="29">
        <v>1848.15</v>
      </c>
      <c r="E34" s="36">
        <f t="shared" si="0"/>
        <v>0.30688950881737576</v>
      </c>
      <c r="F34" s="35"/>
      <c r="G34" s="28">
        <f>D34/I34</f>
        <v>0.30688950881737576</v>
      </c>
      <c r="H34" s="35">
        <f>G34/12</f>
        <v>2.5574125734781312E-2</v>
      </c>
      <c r="I34" s="12">
        <v>6022.2</v>
      </c>
    </row>
    <row r="35" spans="1:11" s="19" customFormat="1" ht="15" x14ac:dyDescent="0.2">
      <c r="A35" s="34" t="s">
        <v>16</v>
      </c>
      <c r="B35" s="27" t="s">
        <v>7</v>
      </c>
      <c r="C35" s="36"/>
      <c r="D35" s="29">
        <v>11670.68</v>
      </c>
      <c r="E35" s="36">
        <f t="shared" si="0"/>
        <v>1.9379429444389098</v>
      </c>
      <c r="F35" s="35"/>
      <c r="G35" s="28">
        <f>D35/I35</f>
        <v>1.9379429444389096</v>
      </c>
      <c r="H35" s="35">
        <f>G35/12</f>
        <v>0.16149524536990914</v>
      </c>
      <c r="I35" s="12">
        <v>6022.2</v>
      </c>
    </row>
    <row r="36" spans="1:11" s="19" customFormat="1" ht="28.5" hidden="1" x14ac:dyDescent="0.2">
      <c r="A36" s="34" t="s">
        <v>17</v>
      </c>
      <c r="B36" s="27" t="s">
        <v>18</v>
      </c>
      <c r="C36" s="36"/>
      <c r="D36" s="29">
        <f t="shared" ca="1" si="2"/>
        <v>0</v>
      </c>
      <c r="E36" s="36"/>
      <c r="F36" s="35"/>
      <c r="G36" s="28">
        <f t="shared" ref="G36:G40" ca="1" si="3">D36/I36</f>
        <v>1.9379429444389096</v>
      </c>
      <c r="H36" s="35">
        <f t="shared" ref="H36:H40" ca="1" si="4">G36/12</f>
        <v>0.16149524536990914</v>
      </c>
      <c r="I36" s="12">
        <v>6022.2</v>
      </c>
    </row>
    <row r="37" spans="1:11" s="19" customFormat="1" ht="28.5" hidden="1" x14ac:dyDescent="0.2">
      <c r="A37" s="34" t="s">
        <v>19</v>
      </c>
      <c r="B37" s="27" t="s">
        <v>18</v>
      </c>
      <c r="C37" s="36"/>
      <c r="D37" s="29">
        <f t="shared" ca="1" si="2"/>
        <v>0</v>
      </c>
      <c r="E37" s="36"/>
      <c r="F37" s="35"/>
      <c r="G37" s="28">
        <f t="shared" ca="1" si="3"/>
        <v>1.9379429444389096</v>
      </c>
      <c r="H37" s="35">
        <f t="shared" ca="1" si="4"/>
        <v>0.16149524536990914</v>
      </c>
      <c r="I37" s="12">
        <v>6022.2</v>
      </c>
    </row>
    <row r="38" spans="1:11" s="19" customFormat="1" ht="28.5" hidden="1" x14ac:dyDescent="0.2">
      <c r="A38" s="34" t="s">
        <v>20</v>
      </c>
      <c r="B38" s="27" t="s">
        <v>18</v>
      </c>
      <c r="C38" s="36"/>
      <c r="D38" s="29">
        <f t="shared" ca="1" si="2"/>
        <v>0</v>
      </c>
      <c r="E38" s="36"/>
      <c r="F38" s="35"/>
      <c r="G38" s="28">
        <f t="shared" ca="1" si="3"/>
        <v>1.9379429444389096</v>
      </c>
      <c r="H38" s="35">
        <f t="shared" ca="1" si="4"/>
        <v>0.16149524536990914</v>
      </c>
      <c r="I38" s="12">
        <v>6022.2</v>
      </c>
    </row>
    <row r="39" spans="1:11" s="19" customFormat="1" ht="28.5" x14ac:dyDescent="0.2">
      <c r="A39" s="34" t="s">
        <v>127</v>
      </c>
      <c r="B39" s="27" t="s">
        <v>18</v>
      </c>
      <c r="C39" s="36"/>
      <c r="D39" s="29">
        <v>15383.53</v>
      </c>
      <c r="E39" s="36"/>
      <c r="F39" s="35"/>
      <c r="G39" s="28">
        <f t="shared" si="3"/>
        <v>2.5544701271960415</v>
      </c>
      <c r="H39" s="35">
        <f t="shared" si="4"/>
        <v>0.21287251059967013</v>
      </c>
      <c r="I39" s="12">
        <v>6022.2</v>
      </c>
    </row>
    <row r="40" spans="1:11" s="19" customFormat="1" ht="28.5" x14ac:dyDescent="0.2">
      <c r="A40" s="34" t="s">
        <v>132</v>
      </c>
      <c r="B40" s="27" t="s">
        <v>18</v>
      </c>
      <c r="C40" s="36"/>
      <c r="D40" s="29">
        <v>26644.83</v>
      </c>
      <c r="E40" s="36"/>
      <c r="F40" s="35"/>
      <c r="G40" s="28">
        <f t="shared" si="3"/>
        <v>4.4244345920095647</v>
      </c>
      <c r="H40" s="35">
        <f t="shared" si="4"/>
        <v>0.3687028826674637</v>
      </c>
      <c r="I40" s="12">
        <v>6022.2</v>
      </c>
    </row>
    <row r="41" spans="1:11" s="19" customFormat="1" ht="15" x14ac:dyDescent="0.2">
      <c r="A41" s="34" t="s">
        <v>21</v>
      </c>
      <c r="B41" s="27"/>
      <c r="C41" s="36">
        <f>F41*12</f>
        <v>0</v>
      </c>
      <c r="D41" s="29">
        <f t="shared" si="2"/>
        <v>13730.616000000002</v>
      </c>
      <c r="E41" s="36">
        <f>H41*12</f>
        <v>2.2800000000000002</v>
      </c>
      <c r="F41" s="35"/>
      <c r="G41" s="28">
        <f t="shared" si="1"/>
        <v>2.2800000000000002</v>
      </c>
      <c r="H41" s="35">
        <v>0.19</v>
      </c>
      <c r="I41" s="12">
        <v>6022.2</v>
      </c>
    </row>
    <row r="42" spans="1:11" s="12" customFormat="1" ht="15" x14ac:dyDescent="0.2">
      <c r="A42" s="34" t="s">
        <v>22</v>
      </c>
      <c r="B42" s="27" t="s">
        <v>23</v>
      </c>
      <c r="C42" s="36">
        <f>F42*12</f>
        <v>0</v>
      </c>
      <c r="D42" s="29">
        <f>G42*I42</f>
        <v>2890.6559999999999</v>
      </c>
      <c r="E42" s="36">
        <f>H42*12</f>
        <v>0.48</v>
      </c>
      <c r="F42" s="35"/>
      <c r="G42" s="28">
        <v>0.48</v>
      </c>
      <c r="H42" s="35">
        <f>G42/12</f>
        <v>0.04</v>
      </c>
      <c r="I42" s="12">
        <v>6022.2</v>
      </c>
    </row>
    <row r="43" spans="1:11" s="12" customFormat="1" ht="15" x14ac:dyDescent="0.2">
      <c r="A43" s="34" t="s">
        <v>24</v>
      </c>
      <c r="B43" s="37" t="s">
        <v>25</v>
      </c>
      <c r="C43" s="38">
        <f>F43*12</f>
        <v>0</v>
      </c>
      <c r="D43" s="29">
        <f>G43*I43</f>
        <v>2167.9919999999997</v>
      </c>
      <c r="E43" s="38">
        <f>H43*12</f>
        <v>0.36</v>
      </c>
      <c r="F43" s="39"/>
      <c r="G43" s="28">
        <f>12*H43</f>
        <v>0.36</v>
      </c>
      <c r="H43" s="35">
        <v>0.03</v>
      </c>
      <c r="I43" s="12">
        <v>6022.2</v>
      </c>
    </row>
    <row r="44" spans="1:11" s="20" customFormat="1" ht="26.25" customHeight="1" x14ac:dyDescent="0.2">
      <c r="A44" s="34" t="s">
        <v>26</v>
      </c>
      <c r="B44" s="27"/>
      <c r="C44" s="36">
        <f>F44*12</f>
        <v>0</v>
      </c>
      <c r="D44" s="29">
        <f>G44*I44</f>
        <v>2890.6559999999999</v>
      </c>
      <c r="E44" s="36">
        <f>H44*12</f>
        <v>0.48</v>
      </c>
      <c r="F44" s="35"/>
      <c r="G44" s="28">
        <f>12*H44</f>
        <v>0.48</v>
      </c>
      <c r="H44" s="35">
        <v>0.04</v>
      </c>
      <c r="I44" s="12">
        <v>6022.2</v>
      </c>
    </row>
    <row r="45" spans="1:11" s="20" customFormat="1" ht="15" x14ac:dyDescent="0.2">
      <c r="A45" s="34" t="s">
        <v>27</v>
      </c>
      <c r="B45" s="27"/>
      <c r="C45" s="28"/>
      <c r="D45" s="28">
        <f>D47+D48+D49+D50+D51+D52+D53+D54+D55+D56+D57+D58</f>
        <v>73274.460000000006</v>
      </c>
      <c r="E45" s="28"/>
      <c r="F45" s="35"/>
      <c r="G45" s="28">
        <f>D45/I45</f>
        <v>12.167390654578062</v>
      </c>
      <c r="H45" s="30">
        <f>G45/12</f>
        <v>1.0139492212148384</v>
      </c>
      <c r="I45" s="12">
        <v>6022.2</v>
      </c>
    </row>
    <row r="46" spans="1:11" s="19" customFormat="1" ht="15" hidden="1" x14ac:dyDescent="0.2">
      <c r="A46" s="40" t="s">
        <v>28</v>
      </c>
      <c r="B46" s="41" t="s">
        <v>29</v>
      </c>
      <c r="C46" s="42"/>
      <c r="D46" s="43"/>
      <c r="E46" s="42"/>
      <c r="F46" s="44"/>
      <c r="G46" s="42"/>
      <c r="H46" s="44"/>
      <c r="I46" s="12">
        <v>6022.2</v>
      </c>
    </row>
    <row r="47" spans="1:11" s="19" customFormat="1" ht="18" customHeight="1" x14ac:dyDescent="0.2">
      <c r="A47" s="40" t="s">
        <v>30</v>
      </c>
      <c r="B47" s="41" t="s">
        <v>29</v>
      </c>
      <c r="C47" s="42"/>
      <c r="D47" s="43">
        <v>392.99</v>
      </c>
      <c r="E47" s="42"/>
      <c r="F47" s="44"/>
      <c r="G47" s="42"/>
      <c r="H47" s="44"/>
      <c r="I47" s="12">
        <v>6022.2</v>
      </c>
    </row>
    <row r="48" spans="1:11" s="19" customFormat="1" ht="15.75" customHeight="1" x14ac:dyDescent="0.2">
      <c r="A48" s="40" t="s">
        <v>31</v>
      </c>
      <c r="B48" s="41" t="s">
        <v>32</v>
      </c>
      <c r="C48" s="42">
        <f>F48*12</f>
        <v>0</v>
      </c>
      <c r="D48" s="43">
        <v>1247.46</v>
      </c>
      <c r="E48" s="42">
        <f>H48*12</f>
        <v>0</v>
      </c>
      <c r="F48" s="44"/>
      <c r="G48" s="42"/>
      <c r="H48" s="44"/>
      <c r="I48" s="12">
        <v>6022.2</v>
      </c>
      <c r="J48" s="21"/>
      <c r="K48" s="21"/>
    </row>
    <row r="49" spans="1:11" s="19" customFormat="1" ht="15.75" customHeight="1" x14ac:dyDescent="0.2">
      <c r="A49" s="40" t="s">
        <v>124</v>
      </c>
      <c r="B49" s="41" t="s">
        <v>29</v>
      </c>
      <c r="C49" s="42"/>
      <c r="D49" s="43">
        <v>2222.8200000000002</v>
      </c>
      <c r="E49" s="42"/>
      <c r="F49" s="44"/>
      <c r="G49" s="42"/>
      <c r="H49" s="44"/>
      <c r="I49" s="12">
        <v>6022.2</v>
      </c>
      <c r="J49" s="21"/>
      <c r="K49" s="21"/>
    </row>
    <row r="50" spans="1:11" s="19" customFormat="1" ht="15" x14ac:dyDescent="0.2">
      <c r="A50" s="40" t="s">
        <v>119</v>
      </c>
      <c r="B50" s="41" t="s">
        <v>29</v>
      </c>
      <c r="C50" s="42">
        <f>F50*12</f>
        <v>0</v>
      </c>
      <c r="D50" s="43">
        <v>2254.6</v>
      </c>
      <c r="E50" s="42">
        <f>H50*12</f>
        <v>0</v>
      </c>
      <c r="F50" s="44"/>
      <c r="G50" s="42"/>
      <c r="H50" s="44"/>
      <c r="I50" s="12">
        <v>6022.2</v>
      </c>
    </row>
    <row r="51" spans="1:11" s="19" customFormat="1" ht="24" x14ac:dyDescent="0.2">
      <c r="A51" s="76" t="s">
        <v>100</v>
      </c>
      <c r="B51" s="41" t="s">
        <v>18</v>
      </c>
      <c r="C51" s="42"/>
      <c r="D51" s="43">
        <v>37819.730000000003</v>
      </c>
      <c r="E51" s="42"/>
      <c r="F51" s="44"/>
      <c r="G51" s="42"/>
      <c r="H51" s="44"/>
      <c r="I51" s="12">
        <v>6022.2</v>
      </c>
    </row>
    <row r="52" spans="1:11" s="19" customFormat="1" ht="13.5" customHeight="1" x14ac:dyDescent="0.2">
      <c r="A52" s="40" t="s">
        <v>33</v>
      </c>
      <c r="B52" s="41" t="s">
        <v>29</v>
      </c>
      <c r="C52" s="42">
        <f>F52*12</f>
        <v>0</v>
      </c>
      <c r="D52" s="43">
        <v>2377.23</v>
      </c>
      <c r="E52" s="42">
        <f>H52*12</f>
        <v>0</v>
      </c>
      <c r="F52" s="44"/>
      <c r="G52" s="42"/>
      <c r="H52" s="44"/>
      <c r="I52" s="12">
        <v>6022.2</v>
      </c>
      <c r="J52" s="21"/>
      <c r="K52" s="21"/>
    </row>
    <row r="53" spans="1:11" s="19" customFormat="1" ht="13.5" customHeight="1" x14ac:dyDescent="0.2">
      <c r="A53" s="40" t="s">
        <v>34</v>
      </c>
      <c r="B53" s="41" t="s">
        <v>29</v>
      </c>
      <c r="C53" s="42">
        <f>F53*12</f>
        <v>0</v>
      </c>
      <c r="D53" s="43">
        <v>7065.55</v>
      </c>
      <c r="E53" s="42">
        <f>H53*12</f>
        <v>0</v>
      </c>
      <c r="F53" s="44"/>
      <c r="G53" s="42"/>
      <c r="H53" s="44"/>
      <c r="I53" s="12">
        <v>6022.2</v>
      </c>
      <c r="J53" s="21"/>
      <c r="K53" s="21"/>
    </row>
    <row r="54" spans="1:11" s="19" customFormat="1" ht="14.25" customHeight="1" x14ac:dyDescent="0.2">
      <c r="A54" s="40" t="s">
        <v>35</v>
      </c>
      <c r="B54" s="41" t="s">
        <v>29</v>
      </c>
      <c r="C54" s="42">
        <f>F54*12</f>
        <v>0</v>
      </c>
      <c r="D54" s="43">
        <v>831.63</v>
      </c>
      <c r="E54" s="42">
        <f>H54*12</f>
        <v>0</v>
      </c>
      <c r="F54" s="44"/>
      <c r="G54" s="42"/>
      <c r="H54" s="44"/>
      <c r="I54" s="12">
        <v>6022.2</v>
      </c>
    </row>
    <row r="55" spans="1:11" s="19" customFormat="1" ht="14.25" customHeight="1" x14ac:dyDescent="0.2">
      <c r="A55" s="40" t="s">
        <v>36</v>
      </c>
      <c r="B55" s="41" t="s">
        <v>29</v>
      </c>
      <c r="C55" s="42"/>
      <c r="D55" s="43">
        <v>1188.57</v>
      </c>
      <c r="E55" s="42"/>
      <c r="F55" s="44"/>
      <c r="G55" s="42"/>
      <c r="H55" s="44"/>
      <c r="I55" s="12">
        <v>6022.2</v>
      </c>
      <c r="J55" s="21"/>
      <c r="K55" s="21"/>
    </row>
    <row r="56" spans="1:11" s="19" customFormat="1" ht="12.75" customHeight="1" x14ac:dyDescent="0.2">
      <c r="A56" s="40" t="s">
        <v>37</v>
      </c>
      <c r="B56" s="41" t="s">
        <v>32</v>
      </c>
      <c r="C56" s="42"/>
      <c r="D56" s="43">
        <v>4754.46</v>
      </c>
      <c r="E56" s="42"/>
      <c r="F56" s="44"/>
      <c r="G56" s="42"/>
      <c r="H56" s="44"/>
      <c r="I56" s="12">
        <v>6022.2</v>
      </c>
      <c r="J56" s="21"/>
      <c r="K56" s="21"/>
    </row>
    <row r="57" spans="1:11" s="22" customFormat="1" ht="28.5" customHeight="1" x14ac:dyDescent="0.2">
      <c r="A57" s="40" t="s">
        <v>38</v>
      </c>
      <c r="B57" s="41" t="s">
        <v>29</v>
      </c>
      <c r="C57" s="42">
        <f>F57*12</f>
        <v>0</v>
      </c>
      <c r="D57" s="43">
        <v>4945.78</v>
      </c>
      <c r="E57" s="42"/>
      <c r="F57" s="44"/>
      <c r="G57" s="42"/>
      <c r="H57" s="44"/>
      <c r="I57" s="12">
        <v>6022.2</v>
      </c>
    </row>
    <row r="58" spans="1:11" s="19" customFormat="1" ht="15" x14ac:dyDescent="0.2">
      <c r="A58" s="40" t="s">
        <v>98</v>
      </c>
      <c r="B58" s="41" t="s">
        <v>29</v>
      </c>
      <c r="C58" s="42"/>
      <c r="D58" s="43">
        <v>8173.64</v>
      </c>
      <c r="E58" s="42"/>
      <c r="F58" s="44"/>
      <c r="G58" s="42"/>
      <c r="H58" s="44"/>
      <c r="I58" s="12">
        <v>6022.2</v>
      </c>
    </row>
    <row r="59" spans="1:11" s="19" customFormat="1" ht="15" hidden="1" x14ac:dyDescent="0.2">
      <c r="A59" s="40" t="s">
        <v>39</v>
      </c>
      <c r="B59" s="41" t="s">
        <v>29</v>
      </c>
      <c r="C59" s="45"/>
      <c r="D59" s="43">
        <f t="shared" ref="D59" si="5">G59*I59</f>
        <v>0</v>
      </c>
      <c r="E59" s="45"/>
      <c r="F59" s="44"/>
      <c r="G59" s="42"/>
      <c r="H59" s="44"/>
      <c r="I59" s="12">
        <v>6022.2</v>
      </c>
    </row>
    <row r="60" spans="1:11" s="19" customFormat="1" ht="15" hidden="1" x14ac:dyDescent="0.2">
      <c r="A60" s="40" t="s">
        <v>40</v>
      </c>
      <c r="B60" s="41" t="s">
        <v>29</v>
      </c>
      <c r="C60" s="42"/>
      <c r="D60" s="43"/>
      <c r="E60" s="42"/>
      <c r="F60" s="44"/>
      <c r="G60" s="42"/>
      <c r="H60" s="44"/>
      <c r="I60" s="12">
        <v>6022.2</v>
      </c>
    </row>
    <row r="61" spans="1:11" s="19" customFormat="1" ht="15" hidden="1" x14ac:dyDescent="0.2">
      <c r="A61" s="40" t="s">
        <v>41</v>
      </c>
      <c r="B61" s="41" t="s">
        <v>29</v>
      </c>
      <c r="C61" s="42"/>
      <c r="D61" s="43">
        <f>G61*I61</f>
        <v>0</v>
      </c>
      <c r="E61" s="42"/>
      <c r="F61" s="44"/>
      <c r="G61" s="42">
        <f t="shared" ref="G61" si="6">H61*12</f>
        <v>0</v>
      </c>
      <c r="H61" s="44"/>
      <c r="I61" s="12">
        <v>6022.2</v>
      </c>
    </row>
    <row r="62" spans="1:11" s="20" customFormat="1" ht="24.75" customHeight="1" x14ac:dyDescent="0.2">
      <c r="A62" s="34" t="s">
        <v>42</v>
      </c>
      <c r="B62" s="27"/>
      <c r="C62" s="28"/>
      <c r="D62" s="28">
        <f>SUM(D63:D66)</f>
        <v>2284.71</v>
      </c>
      <c r="E62" s="28"/>
      <c r="F62" s="35"/>
      <c r="G62" s="28">
        <f>D62/I62</f>
        <v>0.37938128922984959</v>
      </c>
      <c r="H62" s="30">
        <f>G62/12</f>
        <v>3.16151074358208E-2</v>
      </c>
      <c r="I62" s="12">
        <v>6022.2</v>
      </c>
    </row>
    <row r="63" spans="1:11" s="19" customFormat="1" ht="18.75" customHeight="1" x14ac:dyDescent="0.2">
      <c r="A63" s="40" t="s">
        <v>44</v>
      </c>
      <c r="B63" s="41" t="s">
        <v>29</v>
      </c>
      <c r="C63" s="42"/>
      <c r="D63" s="43">
        <v>2284.71</v>
      </c>
      <c r="E63" s="42"/>
      <c r="F63" s="44"/>
      <c r="G63" s="42"/>
      <c r="H63" s="44"/>
      <c r="I63" s="12">
        <v>6022.2</v>
      </c>
    </row>
    <row r="64" spans="1:11" s="19" customFormat="1" ht="15" hidden="1" x14ac:dyDescent="0.2">
      <c r="A64" s="40" t="s">
        <v>45</v>
      </c>
      <c r="B64" s="41" t="s">
        <v>7</v>
      </c>
      <c r="C64" s="42"/>
      <c r="D64" s="43"/>
      <c r="E64" s="42"/>
      <c r="F64" s="44"/>
      <c r="G64" s="42"/>
      <c r="H64" s="46"/>
      <c r="I64" s="12">
        <v>6022.2</v>
      </c>
    </row>
    <row r="65" spans="1:11" s="19" customFormat="1" ht="15" hidden="1" x14ac:dyDescent="0.2">
      <c r="A65" s="40" t="s">
        <v>46</v>
      </c>
      <c r="B65" s="41" t="s">
        <v>7</v>
      </c>
      <c r="C65" s="45"/>
      <c r="D65" s="43">
        <f t="shared" ref="D65:D66" si="7">G65*I65</f>
        <v>0</v>
      </c>
      <c r="E65" s="45"/>
      <c r="F65" s="44"/>
      <c r="G65" s="42">
        <f t="shared" ref="G65:G66" si="8">H65*12</f>
        <v>0</v>
      </c>
      <c r="H65" s="44">
        <v>0</v>
      </c>
      <c r="I65" s="12">
        <v>6022.2</v>
      </c>
    </row>
    <row r="66" spans="1:11" s="19" customFormat="1" ht="15" hidden="1" x14ac:dyDescent="0.2">
      <c r="A66" s="40" t="s">
        <v>41</v>
      </c>
      <c r="B66" s="41" t="s">
        <v>29</v>
      </c>
      <c r="C66" s="42"/>
      <c r="D66" s="43">
        <f t="shared" si="7"/>
        <v>0</v>
      </c>
      <c r="E66" s="42"/>
      <c r="F66" s="44"/>
      <c r="G66" s="42">
        <f t="shared" si="8"/>
        <v>0</v>
      </c>
      <c r="H66" s="44"/>
      <c r="I66" s="12">
        <v>6022.2</v>
      </c>
    </row>
    <row r="67" spans="1:11" s="19" customFormat="1" ht="25.5" customHeight="1" x14ac:dyDescent="0.2">
      <c r="A67" s="34" t="s">
        <v>47</v>
      </c>
      <c r="B67" s="41"/>
      <c r="C67" s="42"/>
      <c r="D67" s="28">
        <f>D69+D71</f>
        <v>16377.230000000001</v>
      </c>
      <c r="E67" s="42"/>
      <c r="F67" s="44"/>
      <c r="G67" s="28">
        <f>D67/I67</f>
        <v>2.7194762711301519</v>
      </c>
      <c r="H67" s="30">
        <f>G67/12</f>
        <v>0.22662302259417932</v>
      </c>
      <c r="I67" s="12">
        <v>6022.2</v>
      </c>
    </row>
    <row r="68" spans="1:11" s="19" customFormat="1" ht="15" hidden="1" x14ac:dyDescent="0.2">
      <c r="A68" s="40" t="s">
        <v>48</v>
      </c>
      <c r="B68" s="41" t="s">
        <v>29</v>
      </c>
      <c r="C68" s="42"/>
      <c r="D68" s="43"/>
      <c r="E68" s="42"/>
      <c r="F68" s="44"/>
      <c r="G68" s="42"/>
      <c r="H68" s="44"/>
      <c r="I68" s="12">
        <v>6022.2</v>
      </c>
    </row>
    <row r="69" spans="1:11" s="19" customFormat="1" ht="15" x14ac:dyDescent="0.2">
      <c r="A69" s="40" t="s">
        <v>120</v>
      </c>
      <c r="B69" s="41" t="s">
        <v>29</v>
      </c>
      <c r="C69" s="42"/>
      <c r="D69" s="43">
        <v>2848.36</v>
      </c>
      <c r="E69" s="42"/>
      <c r="F69" s="44"/>
      <c r="G69" s="42"/>
      <c r="H69" s="44"/>
      <c r="I69" s="12">
        <v>6022.2</v>
      </c>
    </row>
    <row r="70" spans="1:11" s="19" customFormat="1" ht="15" hidden="1" x14ac:dyDescent="0.2">
      <c r="A70" s="40" t="s">
        <v>49</v>
      </c>
      <c r="B70" s="41" t="s">
        <v>7</v>
      </c>
      <c r="C70" s="42"/>
      <c r="D70" s="43">
        <f>G70*I70</f>
        <v>0</v>
      </c>
      <c r="E70" s="42"/>
      <c r="F70" s="44"/>
      <c r="G70" s="42">
        <f>H70*12</f>
        <v>0</v>
      </c>
      <c r="H70" s="46"/>
      <c r="I70" s="12">
        <v>6022.2</v>
      </c>
    </row>
    <row r="71" spans="1:11" s="19" customFormat="1" ht="15" x14ac:dyDescent="0.2">
      <c r="A71" s="77" t="s">
        <v>103</v>
      </c>
      <c r="B71" s="68"/>
      <c r="C71" s="69"/>
      <c r="D71" s="69">
        <v>13528.87</v>
      </c>
      <c r="E71" s="42"/>
      <c r="F71" s="44"/>
      <c r="G71" s="45"/>
      <c r="H71" s="46"/>
      <c r="I71" s="12"/>
    </row>
    <row r="72" spans="1:11" s="19" customFormat="1" ht="15" x14ac:dyDescent="0.2">
      <c r="A72" s="34" t="s">
        <v>50</v>
      </c>
      <c r="B72" s="41"/>
      <c r="C72" s="42"/>
      <c r="D72" s="36">
        <f>D74+D75+D81</f>
        <v>38251.31</v>
      </c>
      <c r="E72" s="42"/>
      <c r="F72" s="44"/>
      <c r="G72" s="28">
        <f>D72/I72</f>
        <v>6.3517169805054632</v>
      </c>
      <c r="H72" s="30">
        <f>G72/12</f>
        <v>0.5293097483754553</v>
      </c>
      <c r="I72" s="12">
        <v>6022.2</v>
      </c>
    </row>
    <row r="73" spans="1:11" s="19" customFormat="1" ht="15" hidden="1" x14ac:dyDescent="0.2">
      <c r="A73" s="40" t="s">
        <v>51</v>
      </c>
      <c r="B73" s="41" t="s">
        <v>7</v>
      </c>
      <c r="C73" s="42"/>
      <c r="D73" s="43"/>
      <c r="E73" s="42"/>
      <c r="F73" s="44"/>
      <c r="G73" s="42"/>
      <c r="H73" s="44"/>
      <c r="I73" s="12">
        <v>6022.2</v>
      </c>
    </row>
    <row r="74" spans="1:11" s="19" customFormat="1" ht="15" x14ac:dyDescent="0.2">
      <c r="A74" s="40" t="s">
        <v>78</v>
      </c>
      <c r="B74" s="41" t="s">
        <v>29</v>
      </c>
      <c r="C74" s="42"/>
      <c r="D74" s="47">
        <v>9696.99</v>
      </c>
      <c r="E74" s="42"/>
      <c r="F74" s="44"/>
      <c r="G74" s="42"/>
      <c r="H74" s="44"/>
      <c r="I74" s="12">
        <v>6022.2</v>
      </c>
      <c r="K74" s="22"/>
    </row>
    <row r="75" spans="1:11" s="19" customFormat="1" ht="15" x14ac:dyDescent="0.2">
      <c r="A75" s="40" t="s">
        <v>79</v>
      </c>
      <c r="B75" s="41" t="s">
        <v>29</v>
      </c>
      <c r="C75" s="42"/>
      <c r="D75" s="43">
        <v>1656.62</v>
      </c>
      <c r="E75" s="42"/>
      <c r="F75" s="44"/>
      <c r="G75" s="42"/>
      <c r="H75" s="44"/>
      <c r="I75" s="12">
        <v>6022.2</v>
      </c>
    </row>
    <row r="76" spans="1:11" s="19" customFormat="1" ht="27.75" hidden="1" customHeight="1" x14ac:dyDescent="0.2">
      <c r="A76" s="40" t="s">
        <v>52</v>
      </c>
      <c r="B76" s="41" t="s">
        <v>18</v>
      </c>
      <c r="C76" s="42"/>
      <c r="D76" s="43"/>
      <c r="E76" s="42"/>
      <c r="F76" s="44"/>
      <c r="G76" s="42"/>
      <c r="H76" s="46"/>
      <c r="I76" s="12">
        <v>6022.2</v>
      </c>
    </row>
    <row r="77" spans="1:11" s="19" customFormat="1" ht="24" hidden="1" x14ac:dyDescent="0.2">
      <c r="A77" s="40" t="s">
        <v>53</v>
      </c>
      <c r="B77" s="41" t="s">
        <v>18</v>
      </c>
      <c r="C77" s="42"/>
      <c r="D77" s="43">
        <f>G77*I77</f>
        <v>0</v>
      </c>
      <c r="E77" s="42"/>
      <c r="F77" s="44"/>
      <c r="G77" s="42">
        <f t="shared" ref="G77:G80" si="9">H77*12</f>
        <v>0</v>
      </c>
      <c r="H77" s="46"/>
      <c r="I77" s="12">
        <v>6022.2</v>
      </c>
    </row>
    <row r="78" spans="1:11" s="19" customFormat="1" ht="24" hidden="1" x14ac:dyDescent="0.2">
      <c r="A78" s="40" t="s">
        <v>54</v>
      </c>
      <c r="B78" s="41" t="s">
        <v>18</v>
      </c>
      <c r="C78" s="42"/>
      <c r="D78" s="43">
        <f>G78*I78</f>
        <v>0</v>
      </c>
      <c r="E78" s="42"/>
      <c r="F78" s="44"/>
      <c r="G78" s="42">
        <f t="shared" si="9"/>
        <v>0</v>
      </c>
      <c r="H78" s="46"/>
      <c r="I78" s="12">
        <v>6022.2</v>
      </c>
    </row>
    <row r="79" spans="1:11" s="19" customFormat="1" ht="24" hidden="1" x14ac:dyDescent="0.2">
      <c r="A79" s="40" t="s">
        <v>55</v>
      </c>
      <c r="B79" s="41" t="s">
        <v>18</v>
      </c>
      <c r="C79" s="42"/>
      <c r="D79" s="43">
        <f>G79*I79</f>
        <v>0</v>
      </c>
      <c r="E79" s="42"/>
      <c r="F79" s="44"/>
      <c r="G79" s="42">
        <f t="shared" si="9"/>
        <v>0</v>
      </c>
      <c r="H79" s="46"/>
      <c r="I79" s="12">
        <v>6022.2</v>
      </c>
    </row>
    <row r="80" spans="1:11" s="19" customFormat="1" ht="24" hidden="1" x14ac:dyDescent="0.2">
      <c r="A80" s="40" t="s">
        <v>56</v>
      </c>
      <c r="B80" s="41" t="s">
        <v>18</v>
      </c>
      <c r="C80" s="42"/>
      <c r="D80" s="43">
        <f>G80*I80</f>
        <v>0</v>
      </c>
      <c r="E80" s="42"/>
      <c r="F80" s="44"/>
      <c r="G80" s="42">
        <f t="shared" si="9"/>
        <v>0</v>
      </c>
      <c r="H80" s="46">
        <v>0</v>
      </c>
      <c r="I80" s="12">
        <v>6022.2</v>
      </c>
    </row>
    <row r="81" spans="1:9" s="19" customFormat="1" ht="15" x14ac:dyDescent="0.2">
      <c r="A81" s="40" t="s">
        <v>116</v>
      </c>
      <c r="B81" s="41" t="s">
        <v>117</v>
      </c>
      <c r="C81" s="42"/>
      <c r="D81" s="92">
        <v>26897.7</v>
      </c>
      <c r="E81" s="42"/>
      <c r="F81" s="44"/>
      <c r="G81" s="45"/>
      <c r="H81" s="46"/>
      <c r="I81" s="12">
        <v>6022.2</v>
      </c>
    </row>
    <row r="82" spans="1:9" s="19" customFormat="1" ht="15" x14ac:dyDescent="0.2">
      <c r="A82" s="34" t="s">
        <v>57</v>
      </c>
      <c r="B82" s="41"/>
      <c r="C82" s="42"/>
      <c r="D82" s="28">
        <f>D83</f>
        <v>993.79</v>
      </c>
      <c r="E82" s="42"/>
      <c r="F82" s="44"/>
      <c r="G82" s="28">
        <f>D82/I82</f>
        <v>0.16502108863870346</v>
      </c>
      <c r="H82" s="30">
        <f>G82/12</f>
        <v>1.3751757386558622E-2</v>
      </c>
      <c r="I82" s="12">
        <v>6022.2</v>
      </c>
    </row>
    <row r="83" spans="1:9" s="19" customFormat="1" ht="15" x14ac:dyDescent="0.2">
      <c r="A83" s="40" t="s">
        <v>58</v>
      </c>
      <c r="B83" s="41" t="s">
        <v>29</v>
      </c>
      <c r="C83" s="42"/>
      <c r="D83" s="43">
        <v>993.79</v>
      </c>
      <c r="E83" s="42"/>
      <c r="F83" s="44"/>
      <c r="G83" s="42"/>
      <c r="H83" s="44"/>
      <c r="I83" s="12">
        <v>6022.2</v>
      </c>
    </row>
    <row r="84" spans="1:9" s="19" customFormat="1" ht="15" hidden="1" x14ac:dyDescent="0.2">
      <c r="A84" s="40" t="s">
        <v>59</v>
      </c>
      <c r="B84" s="41" t="s">
        <v>29</v>
      </c>
      <c r="C84" s="42"/>
      <c r="D84" s="43"/>
      <c r="E84" s="42"/>
      <c r="F84" s="44"/>
      <c r="G84" s="42"/>
      <c r="H84" s="44"/>
      <c r="I84" s="12">
        <v>6022.2</v>
      </c>
    </row>
    <row r="85" spans="1:9" s="12" customFormat="1" ht="15" x14ac:dyDescent="0.2">
      <c r="A85" s="34" t="s">
        <v>60</v>
      </c>
      <c r="B85" s="27"/>
      <c r="C85" s="28"/>
      <c r="D85" s="28">
        <f>D86+D88</f>
        <v>36703.199999999997</v>
      </c>
      <c r="E85" s="28"/>
      <c r="F85" s="35"/>
      <c r="G85" s="28">
        <f>D85/I85</f>
        <v>6.0946497957557035</v>
      </c>
      <c r="H85" s="30">
        <f>G85/12</f>
        <v>0.50788748297964192</v>
      </c>
      <c r="I85" s="12">
        <v>6022.2</v>
      </c>
    </row>
    <row r="86" spans="1:9" s="19" customFormat="1" ht="15" x14ac:dyDescent="0.2">
      <c r="A86" s="40" t="s">
        <v>118</v>
      </c>
      <c r="B86" s="41" t="s">
        <v>117</v>
      </c>
      <c r="C86" s="42"/>
      <c r="D86" s="43">
        <f>48240/3</f>
        <v>16080</v>
      </c>
      <c r="E86" s="42"/>
      <c r="F86" s="44"/>
      <c r="G86" s="42"/>
      <c r="H86" s="44"/>
      <c r="I86" s="12">
        <v>6022.2</v>
      </c>
    </row>
    <row r="87" spans="1:9" s="19" customFormat="1" ht="24" hidden="1" x14ac:dyDescent="0.2">
      <c r="A87" s="40" t="s">
        <v>62</v>
      </c>
      <c r="B87" s="41" t="s">
        <v>18</v>
      </c>
      <c r="C87" s="42">
        <f>F87*12</f>
        <v>0</v>
      </c>
      <c r="D87" s="43">
        <f>G87*I87</f>
        <v>0</v>
      </c>
      <c r="E87" s="42">
        <f>H87*12</f>
        <v>0</v>
      </c>
      <c r="F87" s="44"/>
      <c r="G87" s="42">
        <f>H87*12</f>
        <v>0</v>
      </c>
      <c r="H87" s="44"/>
      <c r="I87" s="12">
        <v>6022.2</v>
      </c>
    </row>
    <row r="88" spans="1:9" s="19" customFormat="1" ht="15" x14ac:dyDescent="0.2">
      <c r="A88" s="40" t="s">
        <v>61</v>
      </c>
      <c r="B88" s="41" t="s">
        <v>32</v>
      </c>
      <c r="C88" s="45"/>
      <c r="D88" s="92">
        <v>20623.2</v>
      </c>
      <c r="E88" s="45"/>
      <c r="F88" s="44"/>
      <c r="G88" s="45"/>
      <c r="H88" s="46"/>
      <c r="I88" s="12">
        <v>6022.2</v>
      </c>
    </row>
    <row r="89" spans="1:9" s="12" customFormat="1" ht="15" x14ac:dyDescent="0.2">
      <c r="A89" s="34" t="s">
        <v>63</v>
      </c>
      <c r="B89" s="27"/>
      <c r="C89" s="28"/>
      <c r="D89" s="28">
        <f>D90+D91+D92</f>
        <v>6626.34</v>
      </c>
      <c r="E89" s="28"/>
      <c r="F89" s="35"/>
      <c r="G89" s="28">
        <f>D89/I89</f>
        <v>1.1003188203646508</v>
      </c>
      <c r="H89" s="30">
        <f>G89/12</f>
        <v>9.1693235030387565E-2</v>
      </c>
      <c r="I89" s="12">
        <v>6022.2</v>
      </c>
    </row>
    <row r="90" spans="1:9" s="19" customFormat="1" ht="15" x14ac:dyDescent="0.2">
      <c r="A90" s="40" t="s">
        <v>125</v>
      </c>
      <c r="B90" s="41" t="s">
        <v>43</v>
      </c>
      <c r="C90" s="42"/>
      <c r="D90" s="43">
        <v>6626.34</v>
      </c>
      <c r="E90" s="42"/>
      <c r="F90" s="44"/>
      <c r="G90" s="42"/>
      <c r="H90" s="44"/>
      <c r="I90" s="12">
        <v>6022.2</v>
      </c>
    </row>
    <row r="91" spans="1:9" s="19" customFormat="1" ht="15" hidden="1" x14ac:dyDescent="0.2">
      <c r="A91" s="40" t="s">
        <v>64</v>
      </c>
      <c r="B91" s="41" t="s">
        <v>43</v>
      </c>
      <c r="C91" s="42"/>
      <c r="D91" s="43">
        <f>G91*I91</f>
        <v>0</v>
      </c>
      <c r="E91" s="42"/>
      <c r="F91" s="44"/>
      <c r="G91" s="42">
        <f>H91*12</f>
        <v>0</v>
      </c>
      <c r="H91" s="44">
        <v>0</v>
      </c>
      <c r="I91" s="12">
        <v>6022.2</v>
      </c>
    </row>
    <row r="92" spans="1:9" s="19" customFormat="1" ht="25.5" hidden="1" customHeight="1" x14ac:dyDescent="0.2">
      <c r="A92" s="40" t="s">
        <v>65</v>
      </c>
      <c r="B92" s="41" t="s">
        <v>29</v>
      </c>
      <c r="C92" s="42"/>
      <c r="D92" s="43">
        <f>G92*I92</f>
        <v>0</v>
      </c>
      <c r="E92" s="42"/>
      <c r="F92" s="44"/>
      <c r="G92" s="42">
        <f>H92*12</f>
        <v>0</v>
      </c>
      <c r="H92" s="44">
        <v>0</v>
      </c>
      <c r="I92" s="12">
        <v>6022.2</v>
      </c>
    </row>
    <row r="93" spans="1:9" s="12" customFormat="1" ht="28.5" x14ac:dyDescent="0.2">
      <c r="A93" s="34" t="s">
        <v>66</v>
      </c>
      <c r="B93" s="27" t="s">
        <v>18</v>
      </c>
      <c r="C93" s="38">
        <f>F93*12</f>
        <v>0</v>
      </c>
      <c r="D93" s="93">
        <f>G93*I93</f>
        <v>32519.88</v>
      </c>
      <c r="E93" s="36"/>
      <c r="F93" s="35"/>
      <c r="G93" s="36">
        <f>H93*12</f>
        <v>5.4</v>
      </c>
      <c r="H93" s="36">
        <f>0.34+0.11</f>
        <v>0.45</v>
      </c>
      <c r="I93" s="12">
        <v>6022.2</v>
      </c>
    </row>
    <row r="94" spans="1:9" s="12" customFormat="1" ht="15" hidden="1" x14ac:dyDescent="0.2">
      <c r="A94" s="48" t="s">
        <v>67</v>
      </c>
      <c r="B94" s="37"/>
      <c r="C94" s="38">
        <f>F94*12</f>
        <v>0</v>
      </c>
      <c r="D94" s="38"/>
      <c r="E94" s="38"/>
      <c r="F94" s="39"/>
      <c r="G94" s="38"/>
      <c r="H94" s="39"/>
      <c r="I94" s="12">
        <v>6022.2</v>
      </c>
    </row>
    <row r="95" spans="1:9" s="12" customFormat="1" ht="15" hidden="1" x14ac:dyDescent="0.2">
      <c r="A95" s="49"/>
      <c r="B95" s="50"/>
      <c r="C95" s="51"/>
      <c r="D95" s="38"/>
      <c r="E95" s="38"/>
      <c r="F95" s="39"/>
      <c r="G95" s="38"/>
      <c r="H95" s="52"/>
      <c r="I95" s="12">
        <v>6022.2</v>
      </c>
    </row>
    <row r="96" spans="1:9" s="12" customFormat="1" ht="15" hidden="1" x14ac:dyDescent="0.2">
      <c r="A96" s="49"/>
      <c r="B96" s="50"/>
      <c r="C96" s="51"/>
      <c r="D96" s="38"/>
      <c r="E96" s="38"/>
      <c r="F96" s="39"/>
      <c r="G96" s="38"/>
      <c r="H96" s="52"/>
      <c r="I96" s="12">
        <v>6022.2</v>
      </c>
    </row>
    <row r="97" spans="1:10" s="12" customFormat="1" ht="15" hidden="1" x14ac:dyDescent="0.2">
      <c r="A97" s="49"/>
      <c r="B97" s="50"/>
      <c r="C97" s="51"/>
      <c r="D97" s="38"/>
      <c r="E97" s="38"/>
      <c r="F97" s="39"/>
      <c r="G97" s="38"/>
      <c r="H97" s="52"/>
      <c r="I97" s="12">
        <v>6022.2</v>
      </c>
    </row>
    <row r="98" spans="1:10" s="12" customFormat="1" ht="15" hidden="1" x14ac:dyDescent="0.2">
      <c r="A98" s="49"/>
      <c r="B98" s="50"/>
      <c r="C98" s="51"/>
      <c r="D98" s="38"/>
      <c r="E98" s="38"/>
      <c r="F98" s="39"/>
      <c r="G98" s="38"/>
      <c r="H98" s="52"/>
      <c r="I98" s="12">
        <v>6022.2</v>
      </c>
    </row>
    <row r="99" spans="1:10" s="12" customFormat="1" ht="15" hidden="1" x14ac:dyDescent="0.2">
      <c r="A99" s="81"/>
      <c r="B99" s="82"/>
      <c r="C99" s="83"/>
      <c r="D99" s="38"/>
      <c r="E99" s="38"/>
      <c r="F99" s="39"/>
      <c r="G99" s="38"/>
      <c r="H99" s="84"/>
      <c r="I99" s="12">
        <v>6022.2</v>
      </c>
    </row>
    <row r="100" spans="1:10" s="12" customFormat="1" ht="24" x14ac:dyDescent="0.2">
      <c r="A100" s="91" t="s">
        <v>121</v>
      </c>
      <c r="B100" s="50" t="s">
        <v>122</v>
      </c>
      <c r="C100" s="51"/>
      <c r="D100" s="36">
        <v>12000</v>
      </c>
      <c r="E100" s="36"/>
      <c r="F100" s="36"/>
      <c r="G100" s="36">
        <f>D100/I100</f>
        <v>1.9926272790674504</v>
      </c>
      <c r="H100" s="36">
        <f>G100/12</f>
        <v>0.16605227325562086</v>
      </c>
      <c r="I100" s="12">
        <v>6022.2</v>
      </c>
    </row>
    <row r="101" spans="1:10" s="12" customFormat="1" ht="17.25" customHeight="1" x14ac:dyDescent="0.2">
      <c r="A101" s="88" t="s">
        <v>105</v>
      </c>
      <c r="B101" s="89" t="s">
        <v>9</v>
      </c>
      <c r="C101" s="90"/>
      <c r="D101" s="90">
        <f>G101*I101</f>
        <v>124298.208</v>
      </c>
      <c r="E101" s="90"/>
      <c r="F101" s="90"/>
      <c r="G101" s="90">
        <f>H101*12</f>
        <v>20.64</v>
      </c>
      <c r="H101" s="90">
        <v>1.72</v>
      </c>
      <c r="I101" s="12">
        <v>6022.2</v>
      </c>
    </row>
    <row r="102" spans="1:10" s="12" customFormat="1" ht="19.5" customHeight="1" thickBot="1" x14ac:dyDescent="0.35">
      <c r="A102" s="54" t="s">
        <v>68</v>
      </c>
      <c r="B102" s="85"/>
      <c r="C102" s="86">
        <f>F102*12</f>
        <v>0</v>
      </c>
      <c r="D102" s="87">
        <v>1004148.92</v>
      </c>
      <c r="E102" s="87">
        <f>E101+E100+E93+E89+E85+E82+E72+E67+E62+E45+E44+E43+E42+E41+E40+E39+E35+E34+E33+E32+E31+E22+E14</f>
        <v>102.75172196207365</v>
      </c>
      <c r="F102" s="87">
        <f>F101+F100+F93+F89+F85+F82+F72+F67+F62+F45+F44+F43+F42+F41+F40+F39+F35+F34+F33+F32+F31+F22+F14</f>
        <v>0</v>
      </c>
      <c r="G102" s="87">
        <f>G101+G100+G93+G89+G85+G82+G72+G67+G62+G45+G44+G43+G42+G41+G40+G39+G35+G34+G33+G32+G31+G22+G14</f>
        <v>166.74120886054931</v>
      </c>
      <c r="H102" s="87">
        <f>H101+H100+H93+H89+H85+H82+H72+H67+H62+H45+H44+H43+H42+H41+H40+H39+H35+H34+H33+H32+H31+H22+H14</f>
        <v>13.895100738379108</v>
      </c>
      <c r="I102" s="12">
        <v>6022.2</v>
      </c>
    </row>
    <row r="103" spans="1:10" s="23" customFormat="1" ht="20.25" hidden="1" thickBot="1" x14ac:dyDescent="0.25">
      <c r="A103" s="54" t="s">
        <v>69</v>
      </c>
      <c r="B103" s="55" t="s">
        <v>9</v>
      </c>
      <c r="C103" s="55" t="s">
        <v>70</v>
      </c>
      <c r="D103" s="56"/>
      <c r="E103" s="55" t="s">
        <v>70</v>
      </c>
      <c r="F103" s="57"/>
      <c r="G103" s="55" t="s">
        <v>70</v>
      </c>
      <c r="H103" s="57"/>
      <c r="I103" s="12">
        <v>6022.2</v>
      </c>
    </row>
    <row r="104" spans="1:10" s="1" customFormat="1" ht="15" x14ac:dyDescent="0.2">
      <c r="A104" s="58"/>
      <c r="B104" s="59"/>
      <c r="C104" s="59"/>
      <c r="D104" s="59"/>
      <c r="E104" s="59"/>
      <c r="F104" s="59"/>
      <c r="G104" s="59"/>
      <c r="H104" s="59"/>
      <c r="I104" s="12"/>
    </row>
    <row r="105" spans="1:10" s="1" customFormat="1" ht="15" x14ac:dyDescent="0.2">
      <c r="A105" s="58"/>
      <c r="B105" s="59"/>
      <c r="C105" s="59"/>
      <c r="D105" s="59"/>
      <c r="E105" s="59"/>
      <c r="F105" s="59"/>
      <c r="G105" s="59"/>
      <c r="H105" s="59"/>
      <c r="I105" s="12"/>
    </row>
    <row r="106" spans="1:10" s="1" customFormat="1" ht="15" x14ac:dyDescent="0.2">
      <c r="A106" s="58"/>
      <c r="B106" s="59"/>
      <c r="C106" s="59"/>
      <c r="D106" s="59"/>
      <c r="E106" s="59"/>
      <c r="F106" s="59"/>
      <c r="G106" s="59"/>
      <c r="H106" s="59"/>
      <c r="I106" s="12"/>
    </row>
    <row r="107" spans="1:10" s="1" customFormat="1" ht="15.75" thickBot="1" x14ac:dyDescent="0.25">
      <c r="A107" s="58"/>
      <c r="B107" s="59"/>
      <c r="C107" s="59"/>
      <c r="D107" s="59"/>
      <c r="E107" s="59"/>
      <c r="F107" s="59"/>
      <c r="G107" s="59"/>
      <c r="H107" s="59"/>
      <c r="I107" s="12"/>
    </row>
    <row r="108" spans="1:10" s="1" customFormat="1" ht="14.25" customHeight="1" thickBot="1" x14ac:dyDescent="0.25">
      <c r="A108" s="53" t="s">
        <v>77</v>
      </c>
      <c r="B108" s="60"/>
      <c r="C108" s="61">
        <f>F108*12</f>
        <v>0</v>
      </c>
      <c r="D108" s="61">
        <f>D109+D111+D115+D117+D118+D119+D120</f>
        <v>151280.02999999997</v>
      </c>
      <c r="E108" s="61">
        <f t="shared" ref="E108:H108" si="10">E109+E111+E115+E117+E118+E119+E120</f>
        <v>0</v>
      </c>
      <c r="F108" s="61">
        <f t="shared" si="10"/>
        <v>0</v>
      </c>
      <c r="G108" s="61">
        <f t="shared" si="10"/>
        <v>25.120392879678523</v>
      </c>
      <c r="H108" s="61">
        <f t="shared" si="10"/>
        <v>2.093366073306544</v>
      </c>
      <c r="I108" s="12">
        <v>6022.2</v>
      </c>
      <c r="J108" s="24"/>
    </row>
    <row r="109" spans="1:10" s="1" customFormat="1" ht="18.75" customHeight="1" x14ac:dyDescent="0.2">
      <c r="A109" s="62" t="s">
        <v>129</v>
      </c>
      <c r="B109" s="63"/>
      <c r="C109" s="45"/>
      <c r="D109" s="64">
        <v>30547.24</v>
      </c>
      <c r="E109" s="65"/>
      <c r="F109" s="66"/>
      <c r="G109" s="65">
        <f>D109/I109</f>
        <v>5.0724386436850324</v>
      </c>
      <c r="H109" s="78">
        <f>G109/12</f>
        <v>0.42270322030708601</v>
      </c>
      <c r="I109" s="12">
        <v>6022.2</v>
      </c>
    </row>
    <row r="110" spans="1:10" s="1" customFormat="1" ht="15" hidden="1" x14ac:dyDescent="0.2">
      <c r="A110" s="62"/>
      <c r="B110" s="63"/>
      <c r="C110" s="45"/>
      <c r="D110" s="64"/>
      <c r="E110" s="65"/>
      <c r="F110" s="66"/>
      <c r="G110" s="65" t="e">
        <f t="shared" ref="G110:G120" si="11">D110/I110</f>
        <v>#DIV/0!</v>
      </c>
      <c r="H110" s="78" t="e">
        <f t="shared" ref="H110:H119" si="12">G110/12</f>
        <v>#DIV/0!</v>
      </c>
      <c r="I110" s="12"/>
    </row>
    <row r="111" spans="1:10" s="1" customFormat="1" ht="15" x14ac:dyDescent="0.2">
      <c r="A111" s="62" t="s">
        <v>130</v>
      </c>
      <c r="B111" s="63"/>
      <c r="C111" s="45"/>
      <c r="D111" s="64">
        <v>11492.02</v>
      </c>
      <c r="E111" s="65"/>
      <c r="F111" s="66"/>
      <c r="G111" s="65">
        <f t="shared" si="11"/>
        <v>1.9082760452990604</v>
      </c>
      <c r="H111" s="78">
        <f t="shared" si="12"/>
        <v>0.15902300377492171</v>
      </c>
      <c r="I111" s="12">
        <v>6022.2</v>
      </c>
    </row>
    <row r="112" spans="1:10" s="1" customFormat="1" ht="15" hidden="1" x14ac:dyDescent="0.2">
      <c r="A112" s="40"/>
      <c r="B112" s="41"/>
      <c r="C112" s="42"/>
      <c r="D112" s="43"/>
      <c r="E112" s="42"/>
      <c r="F112" s="44"/>
      <c r="G112" s="65" t="e">
        <f t="shared" si="11"/>
        <v>#DIV/0!</v>
      </c>
      <c r="H112" s="78" t="e">
        <f t="shared" si="12"/>
        <v>#DIV/0!</v>
      </c>
      <c r="I112" s="12"/>
    </row>
    <row r="113" spans="1:10" s="1" customFormat="1" ht="15" hidden="1" x14ac:dyDescent="0.2">
      <c r="A113" s="40"/>
      <c r="B113" s="41"/>
      <c r="C113" s="42"/>
      <c r="D113" s="43"/>
      <c r="E113" s="42"/>
      <c r="F113" s="44"/>
      <c r="G113" s="65">
        <f t="shared" si="11"/>
        <v>0</v>
      </c>
      <c r="H113" s="78">
        <f t="shared" si="12"/>
        <v>0</v>
      </c>
      <c r="I113" s="12">
        <v>6022.2</v>
      </c>
    </row>
    <row r="114" spans="1:10" s="1" customFormat="1" ht="15" hidden="1" x14ac:dyDescent="0.2">
      <c r="A114" s="40"/>
      <c r="B114" s="41"/>
      <c r="C114" s="42"/>
      <c r="D114" s="43"/>
      <c r="E114" s="42"/>
      <c r="F114" s="44"/>
      <c r="G114" s="65">
        <f t="shared" si="11"/>
        <v>0</v>
      </c>
      <c r="H114" s="78">
        <f t="shared" si="12"/>
        <v>0</v>
      </c>
      <c r="I114" s="12">
        <v>6022.2</v>
      </c>
    </row>
    <row r="115" spans="1:10" s="1" customFormat="1" ht="15" x14ac:dyDescent="0.2">
      <c r="A115" s="76" t="s">
        <v>110</v>
      </c>
      <c r="B115" s="41"/>
      <c r="C115" s="42"/>
      <c r="D115" s="43">
        <v>1534.88</v>
      </c>
      <c r="E115" s="69"/>
      <c r="F115" s="70"/>
      <c r="G115" s="65">
        <f t="shared" si="11"/>
        <v>0.25487031317458736</v>
      </c>
      <c r="H115" s="78">
        <f t="shared" si="12"/>
        <v>2.1239192764548945E-2</v>
      </c>
      <c r="I115" s="12">
        <v>6022.2</v>
      </c>
    </row>
    <row r="116" spans="1:10" s="1" customFormat="1" ht="15" hidden="1" x14ac:dyDescent="0.2">
      <c r="A116" s="67"/>
      <c r="B116" s="68"/>
      <c r="C116" s="69"/>
      <c r="D116" s="69">
        <f>SUM(D109:D115)</f>
        <v>43574.14</v>
      </c>
      <c r="E116" s="69"/>
      <c r="F116" s="70"/>
      <c r="G116" s="65">
        <f t="shared" si="11"/>
        <v>7.2355850021586798</v>
      </c>
      <c r="H116" s="78">
        <f t="shared" si="12"/>
        <v>0.60296541684655669</v>
      </c>
      <c r="I116" s="12">
        <v>6022.2</v>
      </c>
      <c r="J116" s="24"/>
    </row>
    <row r="117" spans="1:10" s="1" customFormat="1" ht="24" x14ac:dyDescent="0.2">
      <c r="A117" s="77" t="s">
        <v>131</v>
      </c>
      <c r="B117" s="68"/>
      <c r="C117" s="69"/>
      <c r="D117" s="69">
        <v>79282.12</v>
      </c>
      <c r="E117" s="69"/>
      <c r="F117" s="70"/>
      <c r="G117" s="65">
        <f t="shared" si="11"/>
        <v>13.164976254524925</v>
      </c>
      <c r="H117" s="78">
        <f t="shared" si="12"/>
        <v>1.0970813545437437</v>
      </c>
      <c r="I117" s="12">
        <v>6022.2</v>
      </c>
      <c r="J117" s="24"/>
    </row>
    <row r="118" spans="1:10" s="1" customFormat="1" ht="15" x14ac:dyDescent="0.2">
      <c r="A118" s="77" t="s">
        <v>101</v>
      </c>
      <c r="B118" s="68"/>
      <c r="C118" s="69"/>
      <c r="D118" s="69">
        <v>2754.23</v>
      </c>
      <c r="E118" s="69"/>
      <c r="F118" s="70"/>
      <c r="G118" s="65">
        <f t="shared" si="11"/>
        <v>0.45734615256882866</v>
      </c>
      <c r="H118" s="78">
        <f t="shared" si="12"/>
        <v>3.8112179380735724E-2</v>
      </c>
      <c r="I118" s="12">
        <v>6022.2</v>
      </c>
      <c r="J118" s="24"/>
    </row>
    <row r="119" spans="1:10" s="1" customFormat="1" ht="15" x14ac:dyDescent="0.2">
      <c r="A119" s="94" t="s">
        <v>102</v>
      </c>
      <c r="B119" s="68"/>
      <c r="C119" s="69"/>
      <c r="D119" s="69">
        <v>4612.01</v>
      </c>
      <c r="E119" s="69"/>
      <c r="F119" s="70"/>
      <c r="G119" s="95">
        <f t="shared" si="11"/>
        <v>0.76583474477765612</v>
      </c>
      <c r="H119" s="96">
        <f t="shared" si="12"/>
        <v>6.3819562064804672E-2</v>
      </c>
      <c r="I119" s="12">
        <v>6022.2</v>
      </c>
      <c r="J119" s="24"/>
    </row>
    <row r="120" spans="1:10" s="1" customFormat="1" ht="15" x14ac:dyDescent="0.2">
      <c r="A120" s="80" t="s">
        <v>133</v>
      </c>
      <c r="B120" s="41"/>
      <c r="C120" s="42"/>
      <c r="D120" s="42">
        <v>21057.53</v>
      </c>
      <c r="E120" s="42"/>
      <c r="F120" s="42"/>
      <c r="G120" s="78">
        <f t="shared" si="11"/>
        <v>3.496650725648434</v>
      </c>
      <c r="H120" s="78">
        <f>G120/12</f>
        <v>0.29138756047070286</v>
      </c>
      <c r="I120" s="12">
        <v>6022.2</v>
      </c>
      <c r="J120" s="24"/>
    </row>
    <row r="121" spans="1:10" s="1" customFormat="1" ht="15" x14ac:dyDescent="0.2">
      <c r="A121" s="71"/>
      <c r="B121" s="47"/>
      <c r="C121" s="72"/>
      <c r="D121" s="72"/>
      <c r="E121" s="72"/>
      <c r="F121" s="72"/>
      <c r="G121" s="72"/>
      <c r="H121" s="72"/>
      <c r="I121" s="12"/>
      <c r="J121" s="24"/>
    </row>
    <row r="122" spans="1:10" s="1" customFormat="1" ht="15.75" thickBot="1" x14ac:dyDescent="0.25">
      <c r="A122" s="71"/>
      <c r="B122" s="47"/>
      <c r="C122" s="72"/>
      <c r="D122" s="72"/>
      <c r="E122" s="72"/>
      <c r="F122" s="72"/>
      <c r="G122" s="72"/>
      <c r="H122" s="72"/>
      <c r="I122" s="12"/>
    </row>
    <row r="123" spans="1:10" s="1" customFormat="1" ht="15" thickBot="1" x14ac:dyDescent="0.25">
      <c r="A123" s="53" t="s">
        <v>80</v>
      </c>
      <c r="B123" s="60"/>
      <c r="C123" s="61"/>
      <c r="D123" s="61">
        <f>D102+D108</f>
        <v>1155428.95</v>
      </c>
      <c r="E123" s="61">
        <f t="shared" ref="E123:G123" si="13">E102+E108</f>
        <v>102.75172196207365</v>
      </c>
      <c r="F123" s="61">
        <f t="shared" si="13"/>
        <v>0</v>
      </c>
      <c r="G123" s="61">
        <f t="shared" si="13"/>
        <v>191.86160174022783</v>
      </c>
      <c r="H123" s="61">
        <f>H102+H108</f>
        <v>15.988466811685653</v>
      </c>
    </row>
    <row r="124" spans="1:10" s="1" customFormat="1" x14ac:dyDescent="0.2">
      <c r="A124" s="71"/>
      <c r="B124" s="47"/>
      <c r="C124" s="72"/>
      <c r="D124" s="72"/>
      <c r="E124" s="72"/>
      <c r="F124" s="72"/>
      <c r="G124" s="72"/>
      <c r="H124" s="72"/>
    </row>
    <row r="125" spans="1:10" s="1" customFormat="1" x14ac:dyDescent="0.2">
      <c r="A125" s="71"/>
      <c r="B125" s="47"/>
      <c r="C125" s="72"/>
      <c r="D125" s="72"/>
      <c r="E125" s="72"/>
      <c r="F125" s="72"/>
      <c r="G125" s="72"/>
      <c r="H125" s="72"/>
    </row>
    <row r="126" spans="1:10" s="25" customFormat="1" ht="18.75" x14ac:dyDescent="0.4">
      <c r="A126" s="107" t="s">
        <v>75</v>
      </c>
      <c r="B126" s="107"/>
      <c r="C126" s="107"/>
      <c r="D126" s="107"/>
      <c r="E126" s="107"/>
      <c r="F126" s="107"/>
      <c r="G126" s="59"/>
      <c r="H126" s="59"/>
    </row>
    <row r="127" spans="1:10" s="1" customFormat="1" x14ac:dyDescent="0.2">
      <c r="A127" s="59"/>
      <c r="B127" s="59"/>
      <c r="C127" s="59"/>
      <c r="D127" s="59"/>
      <c r="E127" s="59"/>
      <c r="F127" s="59"/>
      <c r="G127" s="59"/>
      <c r="H127" s="59"/>
    </row>
    <row r="128" spans="1:10" s="1" customFormat="1" x14ac:dyDescent="0.2">
      <c r="A128" s="58" t="s">
        <v>76</v>
      </c>
      <c r="B128" s="59"/>
      <c r="C128" s="59"/>
      <c r="D128" s="59"/>
      <c r="E128" s="59"/>
      <c r="F128" s="59"/>
      <c r="G128" s="59"/>
      <c r="H128" s="59"/>
    </row>
  </sheetData>
  <mergeCells count="12">
    <mergeCell ref="A126:F126"/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3:H13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проект 1 с переносом</vt:lpstr>
      <vt:lpstr>по голосованию</vt:lpstr>
      <vt:lpstr>'по голосованию'!Область_печати</vt:lpstr>
      <vt:lpstr>'проект 1 с переносом'!Область_печати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Server</cp:lastModifiedBy>
  <cp:lastPrinted>2014-05-21T06:01:45Z</cp:lastPrinted>
  <dcterms:created xsi:type="dcterms:W3CDTF">2012-04-11T11:17:17Z</dcterms:created>
  <dcterms:modified xsi:type="dcterms:W3CDTF">2014-07-17T09:13:22Z</dcterms:modified>
</cp:coreProperties>
</file>