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1"/>
  </bookViews>
  <sheets>
    <sheet name="проект 1 с переносом" sheetId="1" r:id="rId1"/>
    <sheet name="по голосованию" sheetId="2" r:id="rId2"/>
  </sheets>
  <definedNames>
    <definedName name="_xlnm.Print_Area" localSheetId="1">'по голосованию'!$A$1:$H$124</definedName>
    <definedName name="_xlnm.Print_Area" localSheetId="0">'проект 1 с переносом'!$A$1:$H$143</definedName>
  </definedNames>
  <calcPr fullCalcOnLoad="1"/>
</workbook>
</file>

<file path=xl/sharedStrings.xml><?xml version="1.0" encoding="utf-8"?>
<sst xmlns="http://schemas.openxmlformats.org/spreadsheetml/2006/main" count="359" uniqueCount="137">
  <si>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</si>
  <si>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</si>
  <si>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</si>
  <si>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</si>
  <si>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</si>
  <si>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</si>
  <si>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</si>
  <si>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</si>
  <si>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</si>
  <si>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</si>
  <si>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</si>
  <si>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</si>
  <si>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</si>
  <si>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</si>
  <si>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</si>
  <si>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</si>
  <si>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</si>
  <si>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</si>
  <si>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</si>
  <si>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</si>
  <si>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</si>
  <si>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</si>
  <si>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</si>
  <si>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</si>
  <si>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</si>
  <si>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</si>
  <si>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</si>
  <si>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</si>
  <si>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</si>
  <si>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</si>
  <si>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</si>
  <si>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</si>
  <si>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</si>
  <si>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</si>
  <si>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</si>
  <si>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</si>
  <si>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испытания тепловых сетей на максимальную температуру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</si>
  <si>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</si>
  <si>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</si>
  <si>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</si>
  <si>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</si>
  <si>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</si>
  <si>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</si>
  <si>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</si>
  <si>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</si>
  <si>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</si>
  <si>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</si>
  <si>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</si>
  <si>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</si>
  <si>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</si>
  <si>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</si>
  <si>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</si>
  <si>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</si>
  <si>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</si>
  <si>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</si>
  <si>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</si>
  <si>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</si>
  <si>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</si>
  <si>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</si>
  <si>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</si>
  <si>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</si>
  <si>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</si>
  <si>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</si>
  <si>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</si>
  <si>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</si>
  <si>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</si>
  <si>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</si>
  <si>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</si>
  <si>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</si>
  <si>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восстановление подвального освещения</t>
  </si>
  <si>
    <t>очистка кровли от снега и скалывание сосулек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</si>
  <si>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</si>
  <si>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</si>
  <si>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</si>
  <si>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</si>
  <si>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</si>
  <si>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</si>
  <si>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</si>
  <si>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</si>
  <si>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</si>
  <si>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</si>
  <si>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</si>
  <si>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</si>
  <si>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</si>
  <si>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</si>
  <si>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</si>
  <si>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</si>
  <si>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</si>
  <si>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</si>
  <si>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</si>
  <si>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</si>
  <si>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</si>
  <si>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</si>
  <si>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</si>
  <si>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1 раз в 4 месяца</t>
  </si>
  <si>
    <t>Итого :</t>
  </si>
  <si>
    <t>ВСЕГО :</t>
  </si>
  <si>
    <t>по адресу: ул.Парковая, д.3 (Sобщ.=1439,1 м2;Sзем.уч.= 2236,47 м2)</t>
  </si>
  <si>
    <t>подключение системы отопления с регулировкой</t>
  </si>
  <si>
    <t>замена насоса ГВС /резерв/</t>
  </si>
  <si>
    <t>Сбор, вывоз и утилизация ТБО*, руб/м2</t>
  </si>
  <si>
    <t>окос травы</t>
  </si>
  <si>
    <t>2-3 раза</t>
  </si>
  <si>
    <t>демонтаж приямков 2 шт.</t>
  </si>
  <si>
    <t>окраска лобовой доски</t>
  </si>
  <si>
    <t>ремонт ступеней подхода к 1 и 3 подъездам</t>
  </si>
  <si>
    <t>удлинение ливнестоков (7 шт)</t>
  </si>
  <si>
    <t>демонтаж шарового крана на эл.узле (отопление)</t>
  </si>
  <si>
    <t>смена элеватора</t>
  </si>
  <si>
    <t>окраска трубопроводов отопления "Корунд"</t>
  </si>
  <si>
    <t>изоляция трубопроводов ГВС</t>
  </si>
  <si>
    <t>энергоаудит</t>
  </si>
  <si>
    <t>установка электронного регулятора температуры на ВВП</t>
  </si>
  <si>
    <t>1 раз в 3 года</t>
  </si>
  <si>
    <t>заполнение электронных паспортов</t>
  </si>
  <si>
    <t>учет работ по капремонту</t>
  </si>
  <si>
    <t>2014 -2015 гг.</t>
  </si>
  <si>
    <t>ревизия задвижек отопления (диам. 80мм-1 шт.)</t>
  </si>
  <si>
    <t>пылеудаление и дезиефекция вентиляционных каналов без пробивки</t>
  </si>
  <si>
    <t>проверка  вентиляционных каналов и канализационных вытяжек</t>
  </si>
  <si>
    <t>ремонт секций ВВП</t>
  </si>
  <si>
    <t>Проект 1 (с учетом поверки общедомовых приборов учета холодного и горячего водоснабжения)</t>
  </si>
  <si>
    <t>ремонт отмостки 110 м2</t>
  </si>
  <si>
    <t>установка шаровой задвижки перед эл.узлом диам.80 мм - 1 шт.</t>
  </si>
  <si>
    <t>смена задвижек на ХВС  диам.50 мм - 1 шт.</t>
  </si>
  <si>
    <t>установка спускников на эл.узел диам.15 мм - 2 шт.</t>
  </si>
  <si>
    <t xml:space="preserve">переврезка колбы РТДО на выход ГВС ВВП </t>
  </si>
  <si>
    <t>смена задвижки на вводе ХВС на ВВП диам.50 мм  - 2 шт.</t>
  </si>
  <si>
    <t>установка модуля на ГВС диам.50 мм - 1 шт.</t>
  </si>
  <si>
    <t>установка датчиков движения в тамбурах 3 шт.</t>
  </si>
  <si>
    <t>установка датчиков движения  на этажных площадках 18 шт.</t>
  </si>
  <si>
    <t>реконструкция системы горячего водоснабжения</t>
  </si>
  <si>
    <t>Итого</t>
  </si>
  <si>
    <t>Управление многоквартирным домом, всего в т.ч.</t>
  </si>
  <si>
    <t>(стоимость услуг  увеличена на 6,6% в соответствии с уровнем инфляции 2013 г.)</t>
  </si>
  <si>
    <t>гидравлическое испытание элеваторных узлов и запорной арматуры</t>
  </si>
  <si>
    <t>ревизия задвижки  ГВС диам.50 мм  - 1 шт.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</si>
</sst>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Black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3" xfId="0" applyFont="1" applyFill="1" applyBorder="1" applyAlignment="1">
      <alignment horizontal="left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left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29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30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20" fillId="26" borderId="0" xfId="0" applyFont="1" applyFill="1" applyAlignment="1">
      <alignment horizontal="center"/>
    </xf>
    <xf numFmtId="0" fontId="19" fillId="24" borderId="0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32" xfId="0" applyNumberFormat="1" applyFont="1" applyFill="1" applyBorder="1" applyAlignment="1">
      <alignment horizontal="center" vertical="center" wrapText="1"/>
    </xf>
    <xf numFmtId="2" fontId="0" fillId="25" borderId="31" xfId="0" applyNumberFormat="1" applyFont="1" applyFill="1" applyBorder="1" applyAlignment="1">
      <alignment horizontal="center" vertical="center" wrapText="1"/>
    </xf>
    <xf numFmtId="2" fontId="0" fillId="25" borderId="28" xfId="0" applyNumberFormat="1" applyFont="1" applyFill="1" applyBorder="1" applyAlignment="1">
      <alignment horizontal="center" vertical="center" wrapText="1"/>
    </xf>
    <xf numFmtId="2" fontId="26" fillId="25" borderId="12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2" fontId="25" fillId="25" borderId="0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3" xfId="0" applyNumberFormat="1" applyFont="1" applyFill="1" applyBorder="1" applyAlignment="1">
      <alignment horizontal="center" vertical="center" wrapText="1"/>
    </xf>
    <xf numFmtId="0" fontId="0" fillId="25" borderId="33" xfId="0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  <xf numFmtId="0" fontId="19" fillId="25" borderId="35" xfId="0" applyFont="1" applyFill="1" applyBorder="1" applyAlignment="1">
      <alignment horizontal="center" vertical="center" wrapText="1"/>
    </xf>
    <xf numFmtId="0" fontId="0" fillId="25" borderId="35" xfId="0" applyFill="1" applyBorder="1" applyAlignment="1">
      <alignment horizontal="center" vertical="center" wrapText="1"/>
    </xf>
    <xf numFmtId="0" fontId="0" fillId="25" borderId="36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zoomScale="75" zoomScaleNormal="75" zoomScalePageLayoutView="0" workbookViewId="0" topLeftCell="A86">
      <selection activeCell="A1" sqref="A1:H125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57" hidden="1" customWidth="1"/>
    <col min="12" max="14" width="15.375" style="7" customWidth="1"/>
    <col min="15" max="16384" width="9.125" style="7" customWidth="1"/>
  </cols>
  <sheetData>
    <row r="1" spans="1:8" ht="16.5" customHeight="1">
      <c r="A1" s="101" t="s">
        <v>0</v>
      </c>
      <c r="B1" s="102"/>
      <c r="C1" s="102"/>
      <c r="D1" s="102"/>
      <c r="E1" s="102"/>
      <c r="F1" s="102"/>
      <c r="G1" s="102"/>
      <c r="H1" s="102"/>
    </row>
    <row r="2" spans="2:8" ht="12.75" customHeight="1">
      <c r="B2" s="103" t="s">
        <v>1</v>
      </c>
      <c r="C2" s="103"/>
      <c r="D2" s="103"/>
      <c r="E2" s="103"/>
      <c r="F2" s="103"/>
      <c r="G2" s="102"/>
      <c r="H2" s="102"/>
    </row>
    <row r="3" spans="1:8" ht="21" customHeight="1">
      <c r="A3" s="75" t="s">
        <v>116</v>
      </c>
      <c r="B3" s="103" t="s">
        <v>2</v>
      </c>
      <c r="C3" s="103"/>
      <c r="D3" s="103"/>
      <c r="E3" s="103"/>
      <c r="F3" s="103"/>
      <c r="G3" s="102"/>
      <c r="H3" s="102"/>
    </row>
    <row r="4" spans="2:8" ht="14.25" customHeight="1">
      <c r="B4" s="103" t="s">
        <v>33</v>
      </c>
      <c r="C4" s="103"/>
      <c r="D4" s="103"/>
      <c r="E4" s="103"/>
      <c r="F4" s="103"/>
      <c r="G4" s="102"/>
      <c r="H4" s="102"/>
    </row>
    <row r="5" spans="1:8" s="1" customFormat="1" ht="39.75" customHeight="1">
      <c r="A5" s="104" t="s">
        <v>121</v>
      </c>
      <c r="B5" s="105"/>
      <c r="C5" s="105"/>
      <c r="D5" s="105"/>
      <c r="E5" s="105"/>
      <c r="F5" s="105"/>
      <c r="G5" s="105"/>
      <c r="H5" s="105"/>
    </row>
    <row r="6" spans="1:8" s="1" customFormat="1" ht="26.25" customHeight="1">
      <c r="A6" s="106" t="s">
        <v>134</v>
      </c>
      <c r="B6" s="106"/>
      <c r="C6" s="106"/>
      <c r="D6" s="106"/>
      <c r="E6" s="106"/>
      <c r="F6" s="106"/>
      <c r="G6" s="106"/>
      <c r="H6" s="106"/>
    </row>
    <row r="7" spans="1:11" s="21" customFormat="1" ht="22.5" customHeight="1">
      <c r="A7" s="90" t="s">
        <v>3</v>
      </c>
      <c r="B7" s="90"/>
      <c r="C7" s="90"/>
      <c r="D7" s="90"/>
      <c r="E7" s="90"/>
      <c r="F7" s="90"/>
      <c r="G7" s="90"/>
      <c r="H7" s="90"/>
      <c r="K7" s="58"/>
    </row>
    <row r="8" spans="1:8" s="22" customFormat="1" ht="18.75" customHeight="1">
      <c r="A8" s="90" t="s">
        <v>97</v>
      </c>
      <c r="B8" s="90"/>
      <c r="C8" s="90"/>
      <c r="D8" s="90"/>
      <c r="E8" s="91"/>
      <c r="F8" s="91"/>
      <c r="G8" s="91"/>
      <c r="H8" s="91"/>
    </row>
    <row r="9" spans="1:8" s="23" customFormat="1" ht="17.25" customHeight="1">
      <c r="A9" s="92" t="s">
        <v>76</v>
      </c>
      <c r="B9" s="92"/>
      <c r="C9" s="92"/>
      <c r="D9" s="92"/>
      <c r="E9" s="93"/>
      <c r="F9" s="93"/>
      <c r="G9" s="93"/>
      <c r="H9" s="93"/>
    </row>
    <row r="10" spans="1:8" s="22" customFormat="1" ht="30" customHeight="1" thickBot="1">
      <c r="A10" s="94" t="s">
        <v>79</v>
      </c>
      <c r="B10" s="94"/>
      <c r="C10" s="94"/>
      <c r="D10" s="94"/>
      <c r="E10" s="95"/>
      <c r="F10" s="95"/>
      <c r="G10" s="95"/>
      <c r="H10" s="95"/>
    </row>
    <row r="11" spans="1:11" s="16" customFormat="1" ht="139.5" customHeight="1" thickBot="1">
      <c r="A11" s="24" t="s">
        <v>4</v>
      </c>
      <c r="B11" s="25" t="s">
        <v>5</v>
      </c>
      <c r="C11" s="26" t="s">
        <v>6</v>
      </c>
      <c r="D11" s="26" t="s">
        <v>34</v>
      </c>
      <c r="E11" s="26" t="s">
        <v>6</v>
      </c>
      <c r="F11" s="2" t="s">
        <v>7</v>
      </c>
      <c r="G11" s="26" t="s">
        <v>6</v>
      </c>
      <c r="H11" s="2" t="s">
        <v>7</v>
      </c>
      <c r="K11" s="59"/>
    </row>
    <row r="12" spans="1:11" s="32" customFormat="1" ht="12.75">
      <c r="A12" s="27">
        <v>1</v>
      </c>
      <c r="B12" s="28">
        <v>2</v>
      </c>
      <c r="C12" s="28">
        <v>3</v>
      </c>
      <c r="D12" s="29"/>
      <c r="E12" s="28">
        <v>3</v>
      </c>
      <c r="F12" s="3">
        <v>4</v>
      </c>
      <c r="G12" s="30">
        <v>3</v>
      </c>
      <c r="H12" s="31">
        <v>4</v>
      </c>
      <c r="K12" s="60"/>
    </row>
    <row r="13" spans="1:11" s="32" customFormat="1" ht="49.5" customHeight="1">
      <c r="A13" s="96" t="s">
        <v>8</v>
      </c>
      <c r="B13" s="97"/>
      <c r="C13" s="97"/>
      <c r="D13" s="97"/>
      <c r="E13" s="97"/>
      <c r="F13" s="97"/>
      <c r="G13" s="98"/>
      <c r="H13" s="99"/>
      <c r="K13" s="60"/>
    </row>
    <row r="14" spans="1:11" s="16" customFormat="1" ht="15">
      <c r="A14" s="33" t="s">
        <v>133</v>
      </c>
      <c r="B14" s="34"/>
      <c r="C14" s="15">
        <f>F14*12</f>
        <v>0</v>
      </c>
      <c r="D14" s="65">
        <f>G14*I14</f>
        <v>48008.376</v>
      </c>
      <c r="E14" s="64">
        <f>H14*12</f>
        <v>33.36</v>
      </c>
      <c r="F14" s="66"/>
      <c r="G14" s="64">
        <f>H14*12</f>
        <v>33.36</v>
      </c>
      <c r="H14" s="64">
        <f>H19+H22</f>
        <v>2.7800000000000002</v>
      </c>
      <c r="I14" s="16">
        <v>1439.1</v>
      </c>
      <c r="J14" s="16">
        <v>1.07</v>
      </c>
      <c r="K14" s="59">
        <v>2.2363</v>
      </c>
    </row>
    <row r="15" spans="1:11" s="16" customFormat="1" ht="27" customHeight="1">
      <c r="A15" s="13" t="s">
        <v>80</v>
      </c>
      <c r="B15" s="14" t="s">
        <v>81</v>
      </c>
      <c r="C15" s="15"/>
      <c r="D15" s="65"/>
      <c r="E15" s="64"/>
      <c r="F15" s="66"/>
      <c r="G15" s="64"/>
      <c r="H15" s="64"/>
      <c r="K15" s="59"/>
    </row>
    <row r="16" spans="1:11" s="16" customFormat="1" ht="18.75" customHeight="1">
      <c r="A16" s="13" t="s">
        <v>82</v>
      </c>
      <c r="B16" s="14" t="s">
        <v>81</v>
      </c>
      <c r="C16" s="15"/>
      <c r="D16" s="65"/>
      <c r="E16" s="64"/>
      <c r="F16" s="66"/>
      <c r="G16" s="64"/>
      <c r="H16" s="64"/>
      <c r="K16" s="59"/>
    </row>
    <row r="17" spans="1:11" s="16" customFormat="1" ht="21.75" customHeight="1">
      <c r="A17" s="13" t="s">
        <v>83</v>
      </c>
      <c r="B17" s="14" t="s">
        <v>84</v>
      </c>
      <c r="C17" s="15"/>
      <c r="D17" s="65"/>
      <c r="E17" s="64"/>
      <c r="F17" s="66"/>
      <c r="G17" s="64"/>
      <c r="H17" s="64"/>
      <c r="K17" s="59"/>
    </row>
    <row r="18" spans="1:11" s="16" customFormat="1" ht="18.75" customHeight="1">
      <c r="A18" s="13" t="s">
        <v>85</v>
      </c>
      <c r="B18" s="63" t="s">
        <v>81</v>
      </c>
      <c r="C18" s="15"/>
      <c r="D18" s="65"/>
      <c r="E18" s="64"/>
      <c r="F18" s="66"/>
      <c r="G18" s="64"/>
      <c r="H18" s="64"/>
      <c r="K18" s="59"/>
    </row>
    <row r="19" spans="1:11" s="16" customFormat="1" ht="18.75" customHeight="1">
      <c r="A19" s="33" t="s">
        <v>132</v>
      </c>
      <c r="B19" s="81"/>
      <c r="C19" s="15"/>
      <c r="D19" s="65"/>
      <c r="E19" s="64"/>
      <c r="F19" s="66"/>
      <c r="G19" s="64"/>
      <c r="H19" s="64">
        <v>2.56</v>
      </c>
      <c r="K19" s="59"/>
    </row>
    <row r="20" spans="1:11" s="16" customFormat="1" ht="20.25" customHeight="1">
      <c r="A20" s="80" t="s">
        <v>114</v>
      </c>
      <c r="B20" s="81" t="s">
        <v>81</v>
      </c>
      <c r="C20" s="15"/>
      <c r="D20" s="65"/>
      <c r="E20" s="64"/>
      <c r="F20" s="66"/>
      <c r="G20" s="64"/>
      <c r="H20" s="64"/>
      <c r="K20" s="59"/>
    </row>
    <row r="21" spans="1:11" s="16" customFormat="1" ht="18" customHeight="1">
      <c r="A21" s="80" t="s">
        <v>115</v>
      </c>
      <c r="B21" s="81" t="s">
        <v>81</v>
      </c>
      <c r="C21" s="15"/>
      <c r="D21" s="65"/>
      <c r="E21" s="64"/>
      <c r="F21" s="66"/>
      <c r="G21" s="64"/>
      <c r="H21" s="64"/>
      <c r="K21" s="59"/>
    </row>
    <row r="22" spans="1:11" s="16" customFormat="1" ht="18" customHeight="1">
      <c r="A22" s="33" t="s">
        <v>132</v>
      </c>
      <c r="B22" s="81"/>
      <c r="C22" s="15"/>
      <c r="D22" s="65"/>
      <c r="E22" s="64"/>
      <c r="F22" s="66"/>
      <c r="G22" s="64"/>
      <c r="H22" s="64">
        <v>0.22</v>
      </c>
      <c r="K22" s="59"/>
    </row>
    <row r="23" spans="1:11" s="16" customFormat="1" ht="30">
      <c r="A23" s="33" t="s">
        <v>10</v>
      </c>
      <c r="B23" s="35"/>
      <c r="C23" s="15">
        <f>F23*12</f>
        <v>0</v>
      </c>
      <c r="D23" s="65">
        <f>G23*I23</f>
        <v>76329.86399999999</v>
      </c>
      <c r="E23" s="64">
        <f>H23*12</f>
        <v>53.04</v>
      </c>
      <c r="F23" s="66"/>
      <c r="G23" s="64">
        <f>H23*12</f>
        <v>53.04</v>
      </c>
      <c r="H23" s="64">
        <v>4.42</v>
      </c>
      <c r="I23" s="16">
        <v>1439.1</v>
      </c>
      <c r="J23" s="16">
        <v>1.07</v>
      </c>
      <c r="K23" s="59">
        <v>3.8841</v>
      </c>
    </row>
    <row r="24" spans="1:11" s="16" customFormat="1" ht="15">
      <c r="A24" s="13" t="s">
        <v>86</v>
      </c>
      <c r="B24" s="14" t="s">
        <v>11</v>
      </c>
      <c r="C24" s="15"/>
      <c r="D24" s="65"/>
      <c r="E24" s="64"/>
      <c r="F24" s="66"/>
      <c r="G24" s="64"/>
      <c r="H24" s="64"/>
      <c r="K24" s="59"/>
    </row>
    <row r="25" spans="1:11" s="16" customFormat="1" ht="15">
      <c r="A25" s="13" t="s">
        <v>87</v>
      </c>
      <c r="B25" s="14" t="s">
        <v>11</v>
      </c>
      <c r="C25" s="15"/>
      <c r="D25" s="65"/>
      <c r="E25" s="64"/>
      <c r="F25" s="66"/>
      <c r="G25" s="64"/>
      <c r="H25" s="64"/>
      <c r="K25" s="59"/>
    </row>
    <row r="26" spans="1:11" s="16" customFormat="1" ht="15">
      <c r="A26" s="79" t="s">
        <v>101</v>
      </c>
      <c r="B26" s="63" t="s">
        <v>102</v>
      </c>
      <c r="C26" s="15"/>
      <c r="D26" s="65"/>
      <c r="E26" s="64"/>
      <c r="F26" s="66"/>
      <c r="G26" s="64"/>
      <c r="H26" s="64"/>
      <c r="K26" s="59"/>
    </row>
    <row r="27" spans="1:11" s="16" customFormat="1" ht="15">
      <c r="A27" s="13" t="s">
        <v>88</v>
      </c>
      <c r="B27" s="14" t="s">
        <v>11</v>
      </c>
      <c r="C27" s="15"/>
      <c r="D27" s="65"/>
      <c r="E27" s="64"/>
      <c r="F27" s="66"/>
      <c r="G27" s="64"/>
      <c r="H27" s="64"/>
      <c r="K27" s="59"/>
    </row>
    <row r="28" spans="1:11" s="16" customFormat="1" ht="25.5">
      <c r="A28" s="13" t="s">
        <v>89</v>
      </c>
      <c r="B28" s="14" t="s">
        <v>12</v>
      </c>
      <c r="C28" s="15"/>
      <c r="D28" s="65"/>
      <c r="E28" s="64"/>
      <c r="F28" s="66"/>
      <c r="G28" s="64"/>
      <c r="H28" s="64"/>
      <c r="K28" s="59"/>
    </row>
    <row r="29" spans="1:11" s="16" customFormat="1" ht="15">
      <c r="A29" s="13" t="s">
        <v>90</v>
      </c>
      <c r="B29" s="14" t="s">
        <v>11</v>
      </c>
      <c r="C29" s="15"/>
      <c r="D29" s="65"/>
      <c r="E29" s="64"/>
      <c r="F29" s="66"/>
      <c r="G29" s="64"/>
      <c r="H29" s="64"/>
      <c r="K29" s="59"/>
    </row>
    <row r="30" spans="1:11" s="16" customFormat="1" ht="15">
      <c r="A30" s="17" t="s">
        <v>91</v>
      </c>
      <c r="B30" s="18" t="s">
        <v>11</v>
      </c>
      <c r="C30" s="15"/>
      <c r="D30" s="65"/>
      <c r="E30" s="64"/>
      <c r="F30" s="66"/>
      <c r="G30" s="64"/>
      <c r="H30" s="64"/>
      <c r="K30" s="59"/>
    </row>
    <row r="31" spans="1:11" s="16" customFormat="1" ht="26.25" thickBot="1">
      <c r="A31" s="19" t="s">
        <v>92</v>
      </c>
      <c r="B31" s="20" t="s">
        <v>93</v>
      </c>
      <c r="C31" s="15"/>
      <c r="D31" s="65"/>
      <c r="E31" s="64"/>
      <c r="F31" s="66"/>
      <c r="G31" s="64"/>
      <c r="H31" s="64"/>
      <c r="K31" s="59"/>
    </row>
    <row r="32" spans="1:11" s="37" customFormat="1" ht="15">
      <c r="A32" s="36" t="s">
        <v>13</v>
      </c>
      <c r="B32" s="34" t="s">
        <v>14</v>
      </c>
      <c r="C32" s="15">
        <f>F32*12</f>
        <v>0</v>
      </c>
      <c r="D32" s="65">
        <f>G32*I32</f>
        <v>11743.055999999999</v>
      </c>
      <c r="E32" s="64">
        <f>H32*12</f>
        <v>8.16</v>
      </c>
      <c r="F32" s="67"/>
      <c r="G32" s="64">
        <f>H32*12</f>
        <v>8.16</v>
      </c>
      <c r="H32" s="64">
        <v>0.68</v>
      </c>
      <c r="I32" s="16">
        <v>1439.1</v>
      </c>
      <c r="J32" s="16">
        <v>1.07</v>
      </c>
      <c r="K32" s="59">
        <v>0.5992000000000001</v>
      </c>
    </row>
    <row r="33" spans="1:11" s="16" customFormat="1" ht="15">
      <c r="A33" s="36" t="s">
        <v>15</v>
      </c>
      <c r="B33" s="34" t="s">
        <v>16</v>
      </c>
      <c r="C33" s="15">
        <f>F33*12</f>
        <v>0</v>
      </c>
      <c r="D33" s="65">
        <f>G33*I33</f>
        <v>38337.623999999996</v>
      </c>
      <c r="E33" s="64">
        <f>H33*12</f>
        <v>26.64</v>
      </c>
      <c r="F33" s="67"/>
      <c r="G33" s="64">
        <f>H33*12</f>
        <v>26.64</v>
      </c>
      <c r="H33" s="64">
        <v>2.22</v>
      </c>
      <c r="I33" s="16">
        <v>1439.1</v>
      </c>
      <c r="J33" s="16">
        <v>1.07</v>
      </c>
      <c r="K33" s="59">
        <v>1.9367</v>
      </c>
    </row>
    <row r="34" spans="1:11" s="32" customFormat="1" ht="30">
      <c r="A34" s="36" t="s">
        <v>49</v>
      </c>
      <c r="B34" s="34" t="s">
        <v>9</v>
      </c>
      <c r="C34" s="11"/>
      <c r="D34" s="65">
        <v>1845.15</v>
      </c>
      <c r="E34" s="68">
        <f>H34*12</f>
        <v>1.282155513862831</v>
      </c>
      <c r="F34" s="67"/>
      <c r="G34" s="64">
        <f>D34/I34</f>
        <v>1.282155513862831</v>
      </c>
      <c r="H34" s="64">
        <f>G34/12</f>
        <v>0.1068462928219026</v>
      </c>
      <c r="I34" s="16">
        <v>1439.1</v>
      </c>
      <c r="J34" s="16">
        <v>1.07</v>
      </c>
      <c r="K34" s="59">
        <v>0.0963</v>
      </c>
    </row>
    <row r="35" spans="1:11" s="32" customFormat="1" ht="30">
      <c r="A35" s="36" t="s">
        <v>75</v>
      </c>
      <c r="B35" s="34" t="s">
        <v>9</v>
      </c>
      <c r="C35" s="11"/>
      <c r="D35" s="65">
        <v>1848.15</v>
      </c>
      <c r="E35" s="68">
        <f>H35*12</f>
        <v>1.2842401500938088</v>
      </c>
      <c r="F35" s="67"/>
      <c r="G35" s="64">
        <f>D35/I35</f>
        <v>1.2842401500938088</v>
      </c>
      <c r="H35" s="64">
        <f>G35/12</f>
        <v>0.1070200125078174</v>
      </c>
      <c r="I35" s="16">
        <v>1439.1</v>
      </c>
      <c r="J35" s="16">
        <v>1.07</v>
      </c>
      <c r="K35" s="59">
        <v>0.0963</v>
      </c>
    </row>
    <row r="36" spans="1:11" s="32" customFormat="1" ht="15">
      <c r="A36" s="36" t="s">
        <v>50</v>
      </c>
      <c r="B36" s="34" t="s">
        <v>9</v>
      </c>
      <c r="C36" s="11"/>
      <c r="D36" s="65">
        <v>11670.68</v>
      </c>
      <c r="E36" s="68">
        <f>H36*12</f>
        <v>8.10970745604892</v>
      </c>
      <c r="F36" s="67"/>
      <c r="G36" s="64">
        <f>D36/I36</f>
        <v>8.10970745604892</v>
      </c>
      <c r="H36" s="64">
        <f>G36/12</f>
        <v>0.6758089546707433</v>
      </c>
      <c r="I36" s="16">
        <v>1439.1</v>
      </c>
      <c r="J36" s="16">
        <v>1.07</v>
      </c>
      <c r="K36" s="59">
        <v>0.5885000000000001</v>
      </c>
    </row>
    <row r="37" spans="1:11" s="32" customFormat="1" ht="30" hidden="1">
      <c r="A37" s="36" t="s">
        <v>51</v>
      </c>
      <c r="B37" s="34" t="s">
        <v>12</v>
      </c>
      <c r="C37" s="11"/>
      <c r="D37" s="65">
        <f>G37*I37</f>
        <v>0</v>
      </c>
      <c r="E37" s="68"/>
      <c r="F37" s="67"/>
      <c r="G37" s="64">
        <f>H37*12</f>
        <v>0</v>
      </c>
      <c r="H37" s="64">
        <v>0</v>
      </c>
      <c r="I37" s="16">
        <v>1439.1</v>
      </c>
      <c r="J37" s="16">
        <v>1.07</v>
      </c>
      <c r="K37" s="59">
        <v>0</v>
      </c>
    </row>
    <row r="38" spans="1:11" s="32" customFormat="1" ht="30" hidden="1">
      <c r="A38" s="36" t="s">
        <v>52</v>
      </c>
      <c r="B38" s="34" t="s">
        <v>12</v>
      </c>
      <c r="C38" s="11"/>
      <c r="D38" s="65">
        <f>G38*I38</f>
        <v>0</v>
      </c>
      <c r="E38" s="68"/>
      <c r="F38" s="67"/>
      <c r="G38" s="64">
        <f>H38*12</f>
        <v>0</v>
      </c>
      <c r="H38" s="64"/>
      <c r="I38" s="16">
        <v>1439.1</v>
      </c>
      <c r="J38" s="16">
        <v>1.07</v>
      </c>
      <c r="K38" s="59">
        <v>0.17120000000000002</v>
      </c>
    </row>
    <row r="39" spans="1:11" s="32" customFormat="1" ht="30" hidden="1">
      <c r="A39" s="36" t="s">
        <v>53</v>
      </c>
      <c r="B39" s="34" t="s">
        <v>12</v>
      </c>
      <c r="C39" s="11"/>
      <c r="D39" s="65">
        <f>G39*I39</f>
        <v>0</v>
      </c>
      <c r="E39" s="68"/>
      <c r="F39" s="67"/>
      <c r="G39" s="64">
        <f>H39*12</f>
        <v>0</v>
      </c>
      <c r="H39" s="64"/>
      <c r="I39" s="16">
        <v>1439.1</v>
      </c>
      <c r="J39" s="16">
        <v>1.07</v>
      </c>
      <c r="K39" s="59">
        <v>0.5564</v>
      </c>
    </row>
    <row r="40" spans="1:11" s="32" customFormat="1" ht="30">
      <c r="A40" s="36" t="s">
        <v>51</v>
      </c>
      <c r="B40" s="34" t="s">
        <v>12</v>
      </c>
      <c r="C40" s="11"/>
      <c r="D40" s="65">
        <v>3305.23</v>
      </c>
      <c r="E40" s="68"/>
      <c r="F40" s="67"/>
      <c r="G40" s="64">
        <f>D40/I40</f>
        <v>2.296734069904802</v>
      </c>
      <c r="H40" s="64">
        <f>G40/12</f>
        <v>0.19139450582540016</v>
      </c>
      <c r="I40" s="16">
        <v>1439.1</v>
      </c>
      <c r="J40" s="16"/>
      <c r="K40" s="59"/>
    </row>
    <row r="41" spans="1:11" s="32" customFormat="1" ht="30">
      <c r="A41" s="36" t="s">
        <v>52</v>
      </c>
      <c r="B41" s="34" t="s">
        <v>12</v>
      </c>
      <c r="C41" s="11"/>
      <c r="D41" s="65">
        <v>3305.23</v>
      </c>
      <c r="E41" s="68"/>
      <c r="F41" s="67"/>
      <c r="G41" s="64">
        <f>D41/I41</f>
        <v>2.296734069904802</v>
      </c>
      <c r="H41" s="64">
        <f>G41/12</f>
        <v>0.19139450582540016</v>
      </c>
      <c r="I41" s="16">
        <v>1439.1</v>
      </c>
      <c r="J41" s="16"/>
      <c r="K41" s="59"/>
    </row>
    <row r="42" spans="1:11" s="32" customFormat="1" ht="30">
      <c r="A42" s="36" t="s">
        <v>23</v>
      </c>
      <c r="B42" s="34"/>
      <c r="C42" s="11">
        <f>F42*12</f>
        <v>0</v>
      </c>
      <c r="D42" s="65">
        <f>G42*I42</f>
        <v>3281.148</v>
      </c>
      <c r="E42" s="68">
        <f>H42*12</f>
        <v>2.2800000000000002</v>
      </c>
      <c r="F42" s="67"/>
      <c r="G42" s="64">
        <f>H42*12</f>
        <v>2.2800000000000002</v>
      </c>
      <c r="H42" s="64">
        <v>0.19</v>
      </c>
      <c r="I42" s="16">
        <v>1439.1</v>
      </c>
      <c r="J42" s="16">
        <v>1.07</v>
      </c>
      <c r="K42" s="59">
        <v>0.1391</v>
      </c>
    </row>
    <row r="43" spans="1:11" s="16" customFormat="1" ht="15">
      <c r="A43" s="36" t="s">
        <v>25</v>
      </c>
      <c r="B43" s="34" t="s">
        <v>26</v>
      </c>
      <c r="C43" s="11">
        <f>F43*12</f>
        <v>0</v>
      </c>
      <c r="D43" s="65">
        <f>G43*I43</f>
        <v>690.7679999999999</v>
      </c>
      <c r="E43" s="68">
        <f>H43*12</f>
        <v>0.48</v>
      </c>
      <c r="F43" s="67"/>
      <c r="G43" s="64">
        <f>H43*12</f>
        <v>0.48</v>
      </c>
      <c r="H43" s="64">
        <v>0.04</v>
      </c>
      <c r="I43" s="16">
        <v>1439.1</v>
      </c>
      <c r="J43" s="16">
        <v>1.07</v>
      </c>
      <c r="K43" s="59">
        <v>0.032100000000000004</v>
      </c>
    </row>
    <row r="44" spans="1:11" s="16" customFormat="1" ht="15">
      <c r="A44" s="36" t="s">
        <v>27</v>
      </c>
      <c r="B44" s="38" t="s">
        <v>28</v>
      </c>
      <c r="C44" s="39">
        <f>F44*12</f>
        <v>0</v>
      </c>
      <c r="D44" s="65">
        <f>G44*I44</f>
        <v>518.0759999999999</v>
      </c>
      <c r="E44" s="82">
        <f>H44*12</f>
        <v>0.36</v>
      </c>
      <c r="F44" s="83"/>
      <c r="G44" s="64">
        <f>12*H44</f>
        <v>0.36</v>
      </c>
      <c r="H44" s="64">
        <v>0.03</v>
      </c>
      <c r="I44" s="16">
        <v>1439.1</v>
      </c>
      <c r="J44" s="16">
        <v>1.07</v>
      </c>
      <c r="K44" s="59">
        <v>0.021400000000000002</v>
      </c>
    </row>
    <row r="45" spans="1:11" s="37" customFormat="1" ht="30">
      <c r="A45" s="36" t="s">
        <v>24</v>
      </c>
      <c r="B45" s="34" t="s">
        <v>94</v>
      </c>
      <c r="C45" s="11">
        <f>F45*12</f>
        <v>0</v>
      </c>
      <c r="D45" s="65">
        <f>G45*I45</f>
        <v>690.7679999999999</v>
      </c>
      <c r="E45" s="68">
        <f>H45*12</f>
        <v>0.48</v>
      </c>
      <c r="F45" s="67"/>
      <c r="G45" s="64">
        <f>12*H45</f>
        <v>0.48</v>
      </c>
      <c r="H45" s="64">
        <v>0.04</v>
      </c>
      <c r="I45" s="16">
        <v>1439.1</v>
      </c>
      <c r="J45" s="16">
        <v>1.07</v>
      </c>
      <c r="K45" s="59">
        <v>0.032100000000000004</v>
      </c>
    </row>
    <row r="46" spans="1:11" s="37" customFormat="1" ht="15">
      <c r="A46" s="36" t="s">
        <v>35</v>
      </c>
      <c r="B46" s="34"/>
      <c r="C46" s="15"/>
      <c r="D46" s="64">
        <f>D48+D49+D51+D52+D53+D54+D55+D56+D57+D58+D50</f>
        <v>13337.17</v>
      </c>
      <c r="E46" s="64"/>
      <c r="F46" s="67"/>
      <c r="G46" s="64">
        <f>D46/I46</f>
        <v>9.267715933569592</v>
      </c>
      <c r="H46" s="64">
        <f>G46/12</f>
        <v>0.7723096611307994</v>
      </c>
      <c r="I46" s="16">
        <v>1439.1</v>
      </c>
      <c r="J46" s="16">
        <v>1.07</v>
      </c>
      <c r="K46" s="59">
        <v>1.0370087670534824</v>
      </c>
    </row>
    <row r="47" spans="1:11" s="32" customFormat="1" ht="15" hidden="1">
      <c r="A47" s="8" t="s">
        <v>63</v>
      </c>
      <c r="B47" s="14" t="s">
        <v>17</v>
      </c>
      <c r="C47" s="4"/>
      <c r="D47" s="70">
        <f>G47*I47</f>
        <v>0</v>
      </c>
      <c r="E47" s="69"/>
      <c r="F47" s="71"/>
      <c r="G47" s="69">
        <f>H47*12</f>
        <v>0</v>
      </c>
      <c r="H47" s="69">
        <v>0</v>
      </c>
      <c r="I47" s="16">
        <v>1439.1</v>
      </c>
      <c r="J47" s="16">
        <v>1.07</v>
      </c>
      <c r="K47" s="59">
        <v>0</v>
      </c>
    </row>
    <row r="48" spans="1:11" s="32" customFormat="1" ht="15">
      <c r="A48" s="8" t="s">
        <v>46</v>
      </c>
      <c r="B48" s="14" t="s">
        <v>17</v>
      </c>
      <c r="C48" s="4"/>
      <c r="D48" s="70">
        <v>196.5</v>
      </c>
      <c r="E48" s="69"/>
      <c r="F48" s="71"/>
      <c r="G48" s="69"/>
      <c r="H48" s="69"/>
      <c r="I48" s="16">
        <v>1439.1</v>
      </c>
      <c r="J48" s="16">
        <v>1.07</v>
      </c>
      <c r="K48" s="59">
        <v>0.010700000000000001</v>
      </c>
    </row>
    <row r="49" spans="1:11" s="32" customFormat="1" ht="15">
      <c r="A49" s="8" t="s">
        <v>18</v>
      </c>
      <c r="B49" s="14" t="s">
        <v>22</v>
      </c>
      <c r="C49" s="4">
        <f>F49*12</f>
        <v>0</v>
      </c>
      <c r="D49" s="70">
        <v>415.82</v>
      </c>
      <c r="E49" s="69">
        <f>H49*12</f>
        <v>0</v>
      </c>
      <c r="F49" s="71"/>
      <c r="G49" s="69"/>
      <c r="H49" s="69"/>
      <c r="I49" s="16">
        <v>1439.1</v>
      </c>
      <c r="J49" s="16">
        <v>1.07</v>
      </c>
      <c r="K49" s="59">
        <v>0.021400000000000002</v>
      </c>
    </row>
    <row r="50" spans="1:11" s="32" customFormat="1" ht="15">
      <c r="A50" s="8" t="s">
        <v>135</v>
      </c>
      <c r="B50" s="63" t="s">
        <v>17</v>
      </c>
      <c r="C50" s="4"/>
      <c r="D50" s="70">
        <v>740.94</v>
      </c>
      <c r="E50" s="69"/>
      <c r="F50" s="71"/>
      <c r="G50" s="69"/>
      <c r="H50" s="69"/>
      <c r="I50" s="16">
        <v>1439.1</v>
      </c>
      <c r="J50" s="16"/>
      <c r="K50" s="59"/>
    </row>
    <row r="51" spans="1:11" s="41" customFormat="1" ht="15">
      <c r="A51" s="8" t="s">
        <v>117</v>
      </c>
      <c r="B51" s="40" t="s">
        <v>17</v>
      </c>
      <c r="C51" s="12">
        <f>F51*12</f>
        <v>0</v>
      </c>
      <c r="D51" s="84">
        <v>761.57</v>
      </c>
      <c r="E51" s="72">
        <f>H51*12</f>
        <v>0</v>
      </c>
      <c r="F51" s="73"/>
      <c r="G51" s="72"/>
      <c r="H51" s="72"/>
      <c r="I51" s="16">
        <v>1439.1</v>
      </c>
      <c r="J51" s="16">
        <v>1.07</v>
      </c>
      <c r="K51" s="59">
        <v>0.34240000000000004</v>
      </c>
    </row>
    <row r="52" spans="1:11" s="32" customFormat="1" ht="15">
      <c r="A52" s="8" t="s">
        <v>61</v>
      </c>
      <c r="B52" s="14" t="s">
        <v>17</v>
      </c>
      <c r="C52" s="4">
        <f>F52*12</f>
        <v>0</v>
      </c>
      <c r="D52" s="70">
        <v>792.41</v>
      </c>
      <c r="E52" s="69">
        <f>H52*12</f>
        <v>0</v>
      </c>
      <c r="F52" s="71"/>
      <c r="G52" s="69"/>
      <c r="H52" s="69"/>
      <c r="I52" s="16">
        <v>1439.1</v>
      </c>
      <c r="J52" s="16">
        <v>1.07</v>
      </c>
      <c r="K52" s="59">
        <v>0.042800000000000005</v>
      </c>
    </row>
    <row r="53" spans="1:11" s="32" customFormat="1" ht="15">
      <c r="A53" s="8" t="s">
        <v>19</v>
      </c>
      <c r="B53" s="14" t="s">
        <v>17</v>
      </c>
      <c r="C53" s="4">
        <f>F53*12</f>
        <v>0</v>
      </c>
      <c r="D53" s="70">
        <v>3532.78</v>
      </c>
      <c r="E53" s="69">
        <f>H53*12</f>
        <v>0</v>
      </c>
      <c r="F53" s="71"/>
      <c r="G53" s="69"/>
      <c r="H53" s="69"/>
      <c r="I53" s="16">
        <v>1439.1</v>
      </c>
      <c r="J53" s="16">
        <v>1.07</v>
      </c>
      <c r="K53" s="59">
        <v>0.18190000000000003</v>
      </c>
    </row>
    <row r="54" spans="1:11" s="32" customFormat="1" ht="15">
      <c r="A54" s="8" t="s">
        <v>20</v>
      </c>
      <c r="B54" s="14" t="s">
        <v>17</v>
      </c>
      <c r="C54" s="4">
        <f>F54*12</f>
        <v>0</v>
      </c>
      <c r="D54" s="70">
        <v>831.63</v>
      </c>
      <c r="E54" s="69">
        <f>H54*12</f>
        <v>0</v>
      </c>
      <c r="F54" s="71"/>
      <c r="G54" s="69"/>
      <c r="H54" s="69"/>
      <c r="I54" s="16">
        <v>1439.1</v>
      </c>
      <c r="J54" s="16">
        <v>1.07</v>
      </c>
      <c r="K54" s="59">
        <v>0.042800000000000005</v>
      </c>
    </row>
    <row r="55" spans="1:11" s="32" customFormat="1" ht="15">
      <c r="A55" s="8" t="s">
        <v>56</v>
      </c>
      <c r="B55" s="14" t="s">
        <v>17</v>
      </c>
      <c r="C55" s="4"/>
      <c r="D55" s="70">
        <v>396.19</v>
      </c>
      <c r="E55" s="69"/>
      <c r="F55" s="71"/>
      <c r="G55" s="69"/>
      <c r="H55" s="69"/>
      <c r="I55" s="16">
        <v>1439.1</v>
      </c>
      <c r="J55" s="16">
        <v>1.07</v>
      </c>
      <c r="K55" s="59">
        <v>0.021400000000000002</v>
      </c>
    </row>
    <row r="56" spans="1:11" s="32" customFormat="1" ht="15">
      <c r="A56" s="8" t="s">
        <v>57</v>
      </c>
      <c r="B56" s="14" t="s">
        <v>22</v>
      </c>
      <c r="C56" s="4"/>
      <c r="D56" s="70">
        <v>1584.82</v>
      </c>
      <c r="E56" s="69"/>
      <c r="F56" s="71"/>
      <c r="G56" s="69"/>
      <c r="H56" s="69"/>
      <c r="I56" s="16">
        <v>1439.1</v>
      </c>
      <c r="J56" s="16">
        <v>1.07</v>
      </c>
      <c r="K56" s="59">
        <v>0.08560000000000001</v>
      </c>
    </row>
    <row r="57" spans="1:11" s="32" customFormat="1" ht="25.5">
      <c r="A57" s="8" t="s">
        <v>21</v>
      </c>
      <c r="B57" s="14" t="s">
        <v>17</v>
      </c>
      <c r="C57" s="4">
        <f>F57*12</f>
        <v>0</v>
      </c>
      <c r="D57" s="70">
        <v>1294.46</v>
      </c>
      <c r="E57" s="69">
        <f>H57*12</f>
        <v>0</v>
      </c>
      <c r="F57" s="71"/>
      <c r="G57" s="69"/>
      <c r="H57" s="69"/>
      <c r="I57" s="16">
        <v>1439.1</v>
      </c>
      <c r="J57" s="16">
        <v>1.07</v>
      </c>
      <c r="K57" s="59">
        <v>0.06420000000000001</v>
      </c>
    </row>
    <row r="58" spans="1:11" s="32" customFormat="1" ht="15">
      <c r="A58" s="8" t="s">
        <v>98</v>
      </c>
      <c r="B58" s="14" t="s">
        <v>17</v>
      </c>
      <c r="C58" s="4"/>
      <c r="D58" s="70">
        <v>2790.05</v>
      </c>
      <c r="E58" s="69"/>
      <c r="F58" s="71"/>
      <c r="G58" s="69"/>
      <c r="H58" s="69"/>
      <c r="I58" s="16">
        <v>1439.1</v>
      </c>
      <c r="J58" s="16">
        <v>1.07</v>
      </c>
      <c r="K58" s="59">
        <v>0.010700000000000001</v>
      </c>
    </row>
    <row r="59" spans="1:11" s="32" customFormat="1" ht="15" hidden="1">
      <c r="A59" s="8" t="s">
        <v>64</v>
      </c>
      <c r="B59" s="14" t="s">
        <v>17</v>
      </c>
      <c r="C59" s="9"/>
      <c r="D59" s="70">
        <f>G59*I59</f>
        <v>0</v>
      </c>
      <c r="E59" s="74"/>
      <c r="F59" s="71"/>
      <c r="G59" s="69">
        <f>H59*12</f>
        <v>0</v>
      </c>
      <c r="H59" s="69">
        <v>0</v>
      </c>
      <c r="I59" s="16">
        <v>1439.1</v>
      </c>
      <c r="J59" s="16">
        <v>1.07</v>
      </c>
      <c r="K59" s="59">
        <v>0</v>
      </c>
    </row>
    <row r="60" spans="1:11" s="32" customFormat="1" ht="15" hidden="1">
      <c r="A60" s="8" t="s">
        <v>36</v>
      </c>
      <c r="B60" s="14" t="s">
        <v>17</v>
      </c>
      <c r="C60" s="4"/>
      <c r="D60" s="70">
        <f>G60*I60</f>
        <v>0</v>
      </c>
      <c r="E60" s="69"/>
      <c r="F60" s="71"/>
      <c r="G60" s="69">
        <f>H60*12</f>
        <v>0</v>
      </c>
      <c r="H60" s="69"/>
      <c r="I60" s="16">
        <v>1439.1</v>
      </c>
      <c r="J60" s="16">
        <v>1.07</v>
      </c>
      <c r="K60" s="59">
        <v>0.010700000000000001</v>
      </c>
    </row>
    <row r="61" spans="1:11" s="37" customFormat="1" ht="30">
      <c r="A61" s="36" t="s">
        <v>42</v>
      </c>
      <c r="B61" s="34"/>
      <c r="C61" s="15"/>
      <c r="D61" s="64">
        <f>D62+D63+D64+D65+D66+D68+D70+D71</f>
        <v>64238.69</v>
      </c>
      <c r="E61" s="64"/>
      <c r="F61" s="67"/>
      <c r="G61" s="64">
        <f>D61/I61</f>
        <v>44.63810020151484</v>
      </c>
      <c r="H61" s="64">
        <f>G61/12</f>
        <v>3.71984168345957</v>
      </c>
      <c r="I61" s="16">
        <v>1439.1</v>
      </c>
      <c r="J61" s="16">
        <v>1.07</v>
      </c>
      <c r="K61" s="59">
        <v>1.1291144453709496</v>
      </c>
    </row>
    <row r="62" spans="1:11" s="32" customFormat="1" ht="15">
      <c r="A62" s="8" t="s">
        <v>37</v>
      </c>
      <c r="B62" s="14" t="s">
        <v>62</v>
      </c>
      <c r="C62" s="4"/>
      <c r="D62" s="70">
        <v>2377.23</v>
      </c>
      <c r="E62" s="69"/>
      <c r="F62" s="71"/>
      <c r="G62" s="69"/>
      <c r="H62" s="69"/>
      <c r="I62" s="16">
        <v>1439.1</v>
      </c>
      <c r="J62" s="16">
        <v>1.07</v>
      </c>
      <c r="K62" s="59">
        <v>0.11770000000000001</v>
      </c>
    </row>
    <row r="63" spans="1:11" s="32" customFormat="1" ht="25.5">
      <c r="A63" s="8" t="s">
        <v>38</v>
      </c>
      <c r="B63" s="14" t="s">
        <v>47</v>
      </c>
      <c r="C63" s="4"/>
      <c r="D63" s="70">
        <v>1584.82</v>
      </c>
      <c r="E63" s="69"/>
      <c r="F63" s="71"/>
      <c r="G63" s="69"/>
      <c r="H63" s="69"/>
      <c r="I63" s="16">
        <v>1439.1</v>
      </c>
      <c r="J63" s="16">
        <v>1.07</v>
      </c>
      <c r="K63" s="59">
        <v>0.08560000000000001</v>
      </c>
    </row>
    <row r="64" spans="1:11" s="32" customFormat="1" ht="15">
      <c r="A64" s="8" t="s">
        <v>68</v>
      </c>
      <c r="B64" s="14" t="s">
        <v>67</v>
      </c>
      <c r="C64" s="4"/>
      <c r="D64" s="70">
        <v>1663.21</v>
      </c>
      <c r="E64" s="69"/>
      <c r="F64" s="71"/>
      <c r="G64" s="69"/>
      <c r="H64" s="69"/>
      <c r="I64" s="16">
        <v>1439.1</v>
      </c>
      <c r="J64" s="16">
        <v>1.07</v>
      </c>
      <c r="K64" s="59">
        <v>0.08560000000000001</v>
      </c>
    </row>
    <row r="65" spans="1:11" s="32" customFormat="1" ht="25.5">
      <c r="A65" s="8" t="s">
        <v>65</v>
      </c>
      <c r="B65" s="14" t="s">
        <v>66</v>
      </c>
      <c r="C65" s="4"/>
      <c r="D65" s="70">
        <v>1584.8</v>
      </c>
      <c r="E65" s="69"/>
      <c r="F65" s="71"/>
      <c r="G65" s="69"/>
      <c r="H65" s="69"/>
      <c r="I65" s="16">
        <v>1439.1</v>
      </c>
      <c r="J65" s="16">
        <v>1.07</v>
      </c>
      <c r="K65" s="59">
        <v>0.08560000000000001</v>
      </c>
    </row>
    <row r="66" spans="1:11" s="32" customFormat="1" ht="25.5">
      <c r="A66" s="8" t="s">
        <v>99</v>
      </c>
      <c r="B66" s="63" t="s">
        <v>12</v>
      </c>
      <c r="C66" s="4"/>
      <c r="D66" s="70">
        <v>11044.32</v>
      </c>
      <c r="E66" s="69"/>
      <c r="F66" s="71"/>
      <c r="G66" s="69"/>
      <c r="H66" s="69"/>
      <c r="I66" s="16">
        <v>1439.1</v>
      </c>
      <c r="J66" s="16">
        <v>1.07</v>
      </c>
      <c r="K66" s="59">
        <v>0</v>
      </c>
    </row>
    <row r="67" spans="1:11" s="32" customFormat="1" ht="15" hidden="1">
      <c r="A67" s="8" t="s">
        <v>59</v>
      </c>
      <c r="B67" s="14" t="s">
        <v>9</v>
      </c>
      <c r="C67" s="4"/>
      <c r="D67" s="70">
        <f>G67*I67</f>
        <v>0</v>
      </c>
      <c r="E67" s="69"/>
      <c r="F67" s="71"/>
      <c r="G67" s="69"/>
      <c r="H67" s="69"/>
      <c r="I67" s="16">
        <v>1439.1</v>
      </c>
      <c r="J67" s="16">
        <v>1.07</v>
      </c>
      <c r="K67" s="59">
        <v>0</v>
      </c>
    </row>
    <row r="68" spans="1:11" s="32" customFormat="1" ht="15">
      <c r="A68" s="8" t="s">
        <v>58</v>
      </c>
      <c r="B68" s="14" t="s">
        <v>9</v>
      </c>
      <c r="C68" s="9"/>
      <c r="D68" s="70">
        <v>5636.64</v>
      </c>
      <c r="E68" s="74"/>
      <c r="F68" s="71"/>
      <c r="G68" s="69"/>
      <c r="H68" s="69"/>
      <c r="I68" s="16">
        <v>1439.1</v>
      </c>
      <c r="J68" s="16">
        <v>1.07</v>
      </c>
      <c r="K68" s="59">
        <v>0.28890000000000005</v>
      </c>
    </row>
    <row r="69" spans="1:11" s="32" customFormat="1" ht="15" hidden="1">
      <c r="A69" s="8" t="s">
        <v>72</v>
      </c>
      <c r="B69" s="14" t="s">
        <v>17</v>
      </c>
      <c r="C69" s="4"/>
      <c r="D69" s="70">
        <f>G69*I69</f>
        <v>0</v>
      </c>
      <c r="E69" s="69"/>
      <c r="F69" s="71"/>
      <c r="G69" s="69">
        <f>H69*12</f>
        <v>0</v>
      </c>
      <c r="H69" s="69">
        <v>0</v>
      </c>
      <c r="I69" s="16">
        <v>1439.1</v>
      </c>
      <c r="J69" s="16">
        <v>1.07</v>
      </c>
      <c r="K69" s="59">
        <v>0</v>
      </c>
    </row>
    <row r="70" spans="1:11" s="32" customFormat="1" ht="25.5">
      <c r="A70" s="8" t="s">
        <v>120</v>
      </c>
      <c r="B70" s="63" t="s">
        <v>12</v>
      </c>
      <c r="C70" s="4"/>
      <c r="D70" s="85">
        <v>30892.62</v>
      </c>
      <c r="E70" s="69"/>
      <c r="F70" s="71"/>
      <c r="G70" s="74"/>
      <c r="H70" s="74"/>
      <c r="I70" s="16">
        <v>1439.1</v>
      </c>
      <c r="J70" s="16"/>
      <c r="K70" s="59"/>
    </row>
    <row r="71" spans="1:11" s="32" customFormat="1" ht="25.5">
      <c r="A71" s="78" t="s">
        <v>127</v>
      </c>
      <c r="B71" s="43" t="s">
        <v>12</v>
      </c>
      <c r="C71" s="10"/>
      <c r="D71" s="72">
        <v>9455.05</v>
      </c>
      <c r="E71" s="69"/>
      <c r="F71" s="71"/>
      <c r="G71" s="74"/>
      <c r="H71" s="74"/>
      <c r="I71" s="16">
        <v>1439.1</v>
      </c>
      <c r="J71" s="16"/>
      <c r="K71" s="59"/>
    </row>
    <row r="72" spans="1:11" s="32" customFormat="1" ht="30">
      <c r="A72" s="36" t="s">
        <v>43</v>
      </c>
      <c r="B72" s="14"/>
      <c r="C72" s="4"/>
      <c r="D72" s="64">
        <f>D73</f>
        <v>4727.53</v>
      </c>
      <c r="E72" s="69"/>
      <c r="F72" s="71"/>
      <c r="G72" s="64">
        <f>D72/I72</f>
        <v>3.2850601070113266</v>
      </c>
      <c r="H72" s="64">
        <f>G72/12</f>
        <v>0.27375500891761056</v>
      </c>
      <c r="I72" s="16">
        <v>1439.1</v>
      </c>
      <c r="J72" s="16">
        <v>1.07</v>
      </c>
      <c r="K72" s="59">
        <v>0.1819</v>
      </c>
    </row>
    <row r="73" spans="1:11" s="41" customFormat="1" ht="25.5">
      <c r="A73" s="78" t="s">
        <v>124</v>
      </c>
      <c r="B73" s="43" t="s">
        <v>12</v>
      </c>
      <c r="C73" s="10"/>
      <c r="D73" s="72">
        <v>4727.53</v>
      </c>
      <c r="E73" s="72"/>
      <c r="F73" s="73"/>
      <c r="G73" s="72"/>
      <c r="H73" s="72"/>
      <c r="I73" s="16">
        <v>1439.1</v>
      </c>
      <c r="J73" s="16">
        <v>1.07</v>
      </c>
      <c r="K73" s="59">
        <v>0.0963</v>
      </c>
    </row>
    <row r="74" spans="1:11" s="32" customFormat="1" ht="15" hidden="1">
      <c r="A74" s="8" t="s">
        <v>60</v>
      </c>
      <c r="B74" s="14" t="s">
        <v>9</v>
      </c>
      <c r="C74" s="4"/>
      <c r="D74" s="70">
        <f>G74*I74</f>
        <v>0</v>
      </c>
      <c r="E74" s="69"/>
      <c r="F74" s="71"/>
      <c r="G74" s="69">
        <f>H74*12</f>
        <v>0</v>
      </c>
      <c r="H74" s="69">
        <v>0</v>
      </c>
      <c r="I74" s="16">
        <v>1439.1</v>
      </c>
      <c r="J74" s="16">
        <v>1.07</v>
      </c>
      <c r="K74" s="59">
        <v>0</v>
      </c>
    </row>
    <row r="75" spans="1:11" s="32" customFormat="1" ht="15">
      <c r="A75" s="36" t="s">
        <v>44</v>
      </c>
      <c r="B75" s="14"/>
      <c r="C75" s="4"/>
      <c r="D75" s="64">
        <f>D77+D78+D83</f>
        <v>8771.14</v>
      </c>
      <c r="E75" s="69"/>
      <c r="F75" s="71"/>
      <c r="G75" s="64">
        <f>D75/I75</f>
        <v>6.0948787436592315</v>
      </c>
      <c r="H75" s="64">
        <f>G75/12</f>
        <v>0.5079065619716027</v>
      </c>
      <c r="I75" s="16">
        <v>1439.1</v>
      </c>
      <c r="J75" s="16">
        <v>1.07</v>
      </c>
      <c r="K75" s="59">
        <v>0.23540000000000003</v>
      </c>
    </row>
    <row r="76" spans="1:11" s="32" customFormat="1" ht="15" hidden="1">
      <c r="A76" s="8" t="s">
        <v>39</v>
      </c>
      <c r="B76" s="14" t="s">
        <v>9</v>
      </c>
      <c r="C76" s="4"/>
      <c r="D76" s="70">
        <f aca="true" t="shared" si="0" ref="D76:D82">G76*I76</f>
        <v>0</v>
      </c>
      <c r="E76" s="69"/>
      <c r="F76" s="71"/>
      <c r="G76" s="69">
        <f>H76*12</f>
        <v>0</v>
      </c>
      <c r="H76" s="69">
        <v>0</v>
      </c>
      <c r="I76" s="16">
        <v>1439.1</v>
      </c>
      <c r="J76" s="16">
        <v>1.07</v>
      </c>
      <c r="K76" s="59">
        <v>0</v>
      </c>
    </row>
    <row r="77" spans="1:11" s="32" customFormat="1" ht="15">
      <c r="A77" s="8" t="s">
        <v>77</v>
      </c>
      <c r="B77" s="14" t="s">
        <v>17</v>
      </c>
      <c r="C77" s="4"/>
      <c r="D77" s="70">
        <v>3773.37</v>
      </c>
      <c r="E77" s="69"/>
      <c r="F77" s="71"/>
      <c r="G77" s="69"/>
      <c r="H77" s="69"/>
      <c r="I77" s="16">
        <v>1439.1</v>
      </c>
      <c r="J77" s="16">
        <v>1.07</v>
      </c>
      <c r="K77" s="59">
        <v>0.1926</v>
      </c>
    </row>
    <row r="78" spans="1:11" s="32" customFormat="1" ht="15">
      <c r="A78" s="8" t="s">
        <v>40</v>
      </c>
      <c r="B78" s="14" t="s">
        <v>17</v>
      </c>
      <c r="C78" s="4"/>
      <c r="D78" s="70">
        <v>828.31</v>
      </c>
      <c r="E78" s="69"/>
      <c r="F78" s="71"/>
      <c r="G78" s="69"/>
      <c r="H78" s="69"/>
      <c r="I78" s="16">
        <v>1439.1</v>
      </c>
      <c r="J78" s="16">
        <v>1.07</v>
      </c>
      <c r="K78" s="59">
        <v>0.042800000000000005</v>
      </c>
    </row>
    <row r="79" spans="1:11" s="32" customFormat="1" ht="27.75" customHeight="1" hidden="1">
      <c r="A79" s="8" t="s">
        <v>48</v>
      </c>
      <c r="B79" s="14" t="s">
        <v>12</v>
      </c>
      <c r="C79" s="4"/>
      <c r="D79" s="70">
        <f t="shared" si="0"/>
        <v>0</v>
      </c>
      <c r="E79" s="69"/>
      <c r="F79" s="71"/>
      <c r="G79" s="69"/>
      <c r="H79" s="69"/>
      <c r="I79" s="16">
        <v>1439.1</v>
      </c>
      <c r="J79" s="16">
        <v>1.07</v>
      </c>
      <c r="K79" s="59">
        <v>0</v>
      </c>
    </row>
    <row r="80" spans="1:11" s="32" customFormat="1" ht="25.5" hidden="1">
      <c r="A80" s="8" t="s">
        <v>73</v>
      </c>
      <c r="B80" s="14" t="s">
        <v>12</v>
      </c>
      <c r="C80" s="4"/>
      <c r="D80" s="70">
        <f t="shared" si="0"/>
        <v>0</v>
      </c>
      <c r="E80" s="69"/>
      <c r="F80" s="71"/>
      <c r="G80" s="69"/>
      <c r="H80" s="69"/>
      <c r="I80" s="16">
        <v>1439.1</v>
      </c>
      <c r="J80" s="16">
        <v>1.07</v>
      </c>
      <c r="K80" s="59">
        <v>0</v>
      </c>
    </row>
    <row r="81" spans="1:11" s="32" customFormat="1" ht="25.5" hidden="1">
      <c r="A81" s="8" t="s">
        <v>69</v>
      </c>
      <c r="B81" s="14" t="s">
        <v>12</v>
      </c>
      <c r="C81" s="4"/>
      <c r="D81" s="70">
        <f t="shared" si="0"/>
        <v>0</v>
      </c>
      <c r="E81" s="69"/>
      <c r="F81" s="71"/>
      <c r="G81" s="69"/>
      <c r="H81" s="69"/>
      <c r="I81" s="16">
        <v>1439.1</v>
      </c>
      <c r="J81" s="16">
        <v>1.07</v>
      </c>
      <c r="K81" s="59">
        <v>0</v>
      </c>
    </row>
    <row r="82" spans="1:11" s="32" customFormat="1" ht="25.5" hidden="1">
      <c r="A82" s="8" t="s">
        <v>74</v>
      </c>
      <c r="B82" s="14" t="s">
        <v>12</v>
      </c>
      <c r="C82" s="4"/>
      <c r="D82" s="70">
        <f t="shared" si="0"/>
        <v>0</v>
      </c>
      <c r="E82" s="69"/>
      <c r="F82" s="71"/>
      <c r="G82" s="69"/>
      <c r="H82" s="69"/>
      <c r="I82" s="16">
        <v>1439.1</v>
      </c>
      <c r="J82" s="16">
        <v>1.07</v>
      </c>
      <c r="K82" s="59">
        <v>0</v>
      </c>
    </row>
    <row r="83" spans="1:11" s="32" customFormat="1" ht="25.5">
      <c r="A83" s="8" t="s">
        <v>71</v>
      </c>
      <c r="B83" s="14" t="s">
        <v>12</v>
      </c>
      <c r="C83" s="4"/>
      <c r="D83" s="70">
        <v>4169.46</v>
      </c>
      <c r="E83" s="69"/>
      <c r="F83" s="71"/>
      <c r="G83" s="69"/>
      <c r="H83" s="69"/>
      <c r="I83" s="16">
        <v>1439.1</v>
      </c>
      <c r="J83" s="16">
        <v>1.07</v>
      </c>
      <c r="K83" s="59">
        <v>0</v>
      </c>
    </row>
    <row r="84" spans="1:11" s="32" customFormat="1" ht="15">
      <c r="A84" s="36" t="s">
        <v>45</v>
      </c>
      <c r="B84" s="14"/>
      <c r="C84" s="4"/>
      <c r="D84" s="64">
        <f>D85</f>
        <v>993.79</v>
      </c>
      <c r="E84" s="69"/>
      <c r="F84" s="71"/>
      <c r="G84" s="64">
        <f>D84/I84</f>
        <v>0.6905635466611076</v>
      </c>
      <c r="H84" s="64">
        <f>G84/12</f>
        <v>0.05754696222175897</v>
      </c>
      <c r="I84" s="16">
        <v>1439.1</v>
      </c>
      <c r="J84" s="16">
        <v>1.07</v>
      </c>
      <c r="K84" s="59">
        <v>0.17120000000000002</v>
      </c>
    </row>
    <row r="85" spans="1:11" s="32" customFormat="1" ht="15">
      <c r="A85" s="8" t="s">
        <v>41</v>
      </c>
      <c r="B85" s="14" t="s">
        <v>17</v>
      </c>
      <c r="C85" s="4"/>
      <c r="D85" s="70">
        <v>993.79</v>
      </c>
      <c r="E85" s="69"/>
      <c r="F85" s="71"/>
      <c r="G85" s="69"/>
      <c r="H85" s="69"/>
      <c r="I85" s="16">
        <v>1439.1</v>
      </c>
      <c r="J85" s="16">
        <v>1.07</v>
      </c>
      <c r="K85" s="59">
        <v>0.053500000000000006</v>
      </c>
    </row>
    <row r="86" spans="1:11" s="16" customFormat="1" ht="15">
      <c r="A86" s="36" t="s">
        <v>55</v>
      </c>
      <c r="B86" s="34"/>
      <c r="C86" s="15"/>
      <c r="D86" s="64">
        <f>D87+D88</f>
        <v>9884.1</v>
      </c>
      <c r="E86" s="64"/>
      <c r="F86" s="67"/>
      <c r="G86" s="64">
        <f>D86/I86</f>
        <v>6.868250990202211</v>
      </c>
      <c r="H86" s="64">
        <f>G86/12</f>
        <v>0.5723542491835175</v>
      </c>
      <c r="I86" s="16">
        <v>1439.1</v>
      </c>
      <c r="J86" s="16">
        <v>1.07</v>
      </c>
      <c r="K86" s="59">
        <v>0.07490000000000001</v>
      </c>
    </row>
    <row r="87" spans="1:11" s="32" customFormat="1" ht="15">
      <c r="A87" s="8" t="s">
        <v>118</v>
      </c>
      <c r="B87" s="63" t="s">
        <v>113</v>
      </c>
      <c r="C87" s="4"/>
      <c r="D87" s="70">
        <f>13590/3</f>
        <v>4530</v>
      </c>
      <c r="E87" s="69"/>
      <c r="F87" s="71"/>
      <c r="G87" s="69"/>
      <c r="H87" s="69"/>
      <c r="I87" s="16">
        <v>1439.1</v>
      </c>
      <c r="J87" s="16">
        <v>1.07</v>
      </c>
      <c r="K87" s="59">
        <v>0.07490000000000001</v>
      </c>
    </row>
    <row r="88" spans="1:11" s="32" customFormat="1" ht="15">
      <c r="A88" s="8" t="s">
        <v>119</v>
      </c>
      <c r="B88" s="63" t="s">
        <v>22</v>
      </c>
      <c r="C88" s="4">
        <f>F88*12</f>
        <v>0</v>
      </c>
      <c r="D88" s="70">
        <v>5354.1</v>
      </c>
      <c r="E88" s="69">
        <f>H88*12</f>
        <v>0</v>
      </c>
      <c r="F88" s="71"/>
      <c r="G88" s="69"/>
      <c r="H88" s="69"/>
      <c r="I88" s="16">
        <v>1439.1</v>
      </c>
      <c r="J88" s="16">
        <v>1.07</v>
      </c>
      <c r="K88" s="59">
        <v>0</v>
      </c>
    </row>
    <row r="89" spans="1:11" s="16" customFormat="1" ht="15">
      <c r="A89" s="36" t="s">
        <v>54</v>
      </c>
      <c r="B89" s="34"/>
      <c r="C89" s="15"/>
      <c r="D89" s="64">
        <f>D90+D91</f>
        <v>18883.89</v>
      </c>
      <c r="E89" s="64"/>
      <c r="F89" s="67"/>
      <c r="G89" s="64">
        <f>D89/I89</f>
        <v>13.122013758599126</v>
      </c>
      <c r="H89" s="64">
        <f>G89/12</f>
        <v>1.0935011465499271</v>
      </c>
      <c r="I89" s="16">
        <v>1439.1</v>
      </c>
      <c r="J89" s="16">
        <v>1.07</v>
      </c>
      <c r="K89" s="59">
        <v>0.9630000000000001</v>
      </c>
    </row>
    <row r="90" spans="1:11" s="41" customFormat="1" ht="15">
      <c r="A90" s="8" t="s">
        <v>70</v>
      </c>
      <c r="B90" s="40" t="s">
        <v>62</v>
      </c>
      <c r="C90" s="12"/>
      <c r="D90" s="84">
        <v>15702.99</v>
      </c>
      <c r="E90" s="72"/>
      <c r="F90" s="73"/>
      <c r="G90" s="72"/>
      <c r="H90" s="72"/>
      <c r="I90" s="16">
        <v>1439.1</v>
      </c>
      <c r="J90" s="16">
        <v>1.07</v>
      </c>
      <c r="K90" s="59">
        <v>0.8025</v>
      </c>
    </row>
    <row r="91" spans="1:11" s="41" customFormat="1" ht="25.5" customHeight="1">
      <c r="A91" s="8" t="s">
        <v>78</v>
      </c>
      <c r="B91" s="40" t="s">
        <v>62</v>
      </c>
      <c r="C91" s="12"/>
      <c r="D91" s="84">
        <v>3180.9</v>
      </c>
      <c r="E91" s="72"/>
      <c r="F91" s="73"/>
      <c r="G91" s="72"/>
      <c r="H91" s="72"/>
      <c r="I91" s="16">
        <v>1439.1</v>
      </c>
      <c r="J91" s="16">
        <v>1.07</v>
      </c>
      <c r="K91" s="59">
        <v>0.1605</v>
      </c>
    </row>
    <row r="92" spans="1:11" s="16" customFormat="1" ht="30.75" thickBot="1">
      <c r="A92" s="42" t="s">
        <v>32</v>
      </c>
      <c r="B92" s="34" t="s">
        <v>12</v>
      </c>
      <c r="C92" s="39">
        <f>F92*12</f>
        <v>0</v>
      </c>
      <c r="D92" s="68">
        <f>G92*I92</f>
        <v>5871.527999999999</v>
      </c>
      <c r="E92" s="68">
        <f>H92*12</f>
        <v>4.08</v>
      </c>
      <c r="F92" s="68"/>
      <c r="G92" s="68">
        <f>H92*12</f>
        <v>4.08</v>
      </c>
      <c r="H92" s="68">
        <v>0.34</v>
      </c>
      <c r="I92" s="16">
        <v>1439.1</v>
      </c>
      <c r="J92" s="16">
        <v>1.07</v>
      </c>
      <c r="K92" s="59">
        <v>0.29960000000000003</v>
      </c>
    </row>
    <row r="93" spans="1:11" s="16" customFormat="1" ht="19.5" thickBot="1">
      <c r="A93" s="54" t="s">
        <v>100</v>
      </c>
      <c r="B93" s="55" t="s">
        <v>11</v>
      </c>
      <c r="C93" s="10"/>
      <c r="D93" s="68">
        <f>G93*I93</f>
        <v>31602.636</v>
      </c>
      <c r="E93" s="68"/>
      <c r="F93" s="68"/>
      <c r="G93" s="68">
        <f>12*H93</f>
        <v>21.96</v>
      </c>
      <c r="H93" s="86">
        <v>1.83</v>
      </c>
      <c r="I93" s="16">
        <v>1439.1</v>
      </c>
      <c r="K93" s="59"/>
    </row>
    <row r="94" spans="1:11" s="16" customFormat="1" ht="18.75">
      <c r="A94" s="77" t="s">
        <v>95</v>
      </c>
      <c r="B94" s="34"/>
      <c r="C94" s="11"/>
      <c r="D94" s="68">
        <f>D93+D92+D89+D86+D84+D75+D72+D61+D46+D45+D44+D43+D42+D41+D40+D36+D35+D34+D33+D32+D23+D14</f>
        <v>359884.594</v>
      </c>
      <c r="E94" s="68">
        <f>E93+E92+E89+E86+E84+E75+E72+E61+E46+E45+E44+E43+E42+E41+E40+E36+E35+E34+E33+E32+E23+E14</f>
        <v>139.55610312000556</v>
      </c>
      <c r="F94" s="68">
        <f>F93+F92+F89+F86+F84+F75+F72+F61+F46+F45+F44+F43+F42+F41+F40+F36+F35+F34+F33+F32+F23+F14</f>
        <v>0</v>
      </c>
      <c r="G94" s="68">
        <f>G93+G92+G89+G86+G84+G75+G72+G61+G46+G45+G44+G43+G42+G41+G40+G36+G35+G34+G33+G32+G23+G14</f>
        <v>250.07615454103262</v>
      </c>
      <c r="H94" s="68">
        <f>H93+H92+H89+H86+H84+H75+H72+H61+H46+H45+H44+H43+H42+H41+H40+H36+H35+H34+H33+H32+H23+H14</f>
        <v>20.83967954508605</v>
      </c>
      <c r="K94" s="59"/>
    </row>
    <row r="95" spans="1:11" s="16" customFormat="1" ht="18.75">
      <c r="A95" s="76"/>
      <c r="B95" s="52"/>
      <c r="C95" s="51"/>
      <c r="D95" s="87"/>
      <c r="E95" s="87"/>
      <c r="F95" s="87"/>
      <c r="G95" s="87"/>
      <c r="H95" s="87"/>
      <c r="K95" s="59"/>
    </row>
    <row r="96" spans="1:11" s="16" customFormat="1" ht="18.75">
      <c r="A96" s="76"/>
      <c r="B96" s="52"/>
      <c r="C96" s="51"/>
      <c r="D96" s="87"/>
      <c r="E96" s="87"/>
      <c r="F96" s="87"/>
      <c r="G96" s="87"/>
      <c r="H96" s="87"/>
      <c r="K96" s="59"/>
    </row>
    <row r="97" spans="1:11" s="16" customFormat="1" ht="18.75">
      <c r="A97" s="76"/>
      <c r="B97" s="52"/>
      <c r="C97" s="51"/>
      <c r="D97" s="87"/>
      <c r="E97" s="87"/>
      <c r="F97" s="87"/>
      <c r="G97" s="87"/>
      <c r="H97" s="87"/>
      <c r="K97" s="59"/>
    </row>
    <row r="98" spans="1:11" s="16" customFormat="1" ht="18.75">
      <c r="A98" s="77" t="s">
        <v>31</v>
      </c>
      <c r="B98" s="34"/>
      <c r="C98" s="11">
        <f>F98*12</f>
        <v>0</v>
      </c>
      <c r="D98" s="68">
        <f>D99+D100+D101+D102+D103+D104+D105+D106+D107+D108+D109+D110+D111+D112+D113+D114+D115+D116</f>
        <v>704638.884</v>
      </c>
      <c r="E98" s="68">
        <f>SUM(E99:E114)</f>
        <v>0</v>
      </c>
      <c r="F98" s="68">
        <f>SUM(F99:F114)</f>
        <v>0</v>
      </c>
      <c r="G98" s="68">
        <f>D98/I98</f>
        <v>489.6385824473629</v>
      </c>
      <c r="H98" s="68">
        <f>G98/12</f>
        <v>40.80321520394691</v>
      </c>
      <c r="I98" s="16">
        <v>1439.1</v>
      </c>
      <c r="K98" s="59"/>
    </row>
    <row r="99" spans="1:11" s="16" customFormat="1" ht="15">
      <c r="A99" s="78" t="s">
        <v>122</v>
      </c>
      <c r="B99" s="43"/>
      <c r="C99" s="10"/>
      <c r="D99" s="72">
        <v>162209.56</v>
      </c>
      <c r="E99" s="72"/>
      <c r="F99" s="72"/>
      <c r="G99" s="72">
        <f>D99/I99</f>
        <v>112.71597526231673</v>
      </c>
      <c r="H99" s="72">
        <f>G99/12</f>
        <v>9.392997938526394</v>
      </c>
      <c r="I99" s="16">
        <v>1439.1</v>
      </c>
      <c r="K99" s="59"/>
    </row>
    <row r="100" spans="1:11" s="16" customFormat="1" ht="15">
      <c r="A100" s="78" t="s">
        <v>103</v>
      </c>
      <c r="B100" s="43"/>
      <c r="C100" s="10"/>
      <c r="D100" s="72">
        <v>5540.85</v>
      </c>
      <c r="E100" s="72"/>
      <c r="F100" s="72"/>
      <c r="G100" s="72">
        <f aca="true" t="shared" si="1" ref="G100:G116">D100/I100</f>
        <v>3.850218886804253</v>
      </c>
      <c r="H100" s="72">
        <f aca="true" t="shared" si="2" ref="H100:H116">G100/12</f>
        <v>0.3208515739003544</v>
      </c>
      <c r="I100" s="16">
        <v>1439.1</v>
      </c>
      <c r="K100" s="59"/>
    </row>
    <row r="101" spans="1:11" s="16" customFormat="1" ht="15">
      <c r="A101" s="78" t="s">
        <v>104</v>
      </c>
      <c r="B101" s="43"/>
      <c r="C101" s="10"/>
      <c r="D101" s="72">
        <v>16089.32</v>
      </c>
      <c r="E101" s="72"/>
      <c r="F101" s="72"/>
      <c r="G101" s="72">
        <f t="shared" si="1"/>
        <v>11.180126467931347</v>
      </c>
      <c r="H101" s="72">
        <f t="shared" si="2"/>
        <v>0.9316772056609456</v>
      </c>
      <c r="I101" s="16">
        <v>1439.1</v>
      </c>
      <c r="K101" s="59"/>
    </row>
    <row r="102" spans="1:11" s="16" customFormat="1" ht="15">
      <c r="A102" s="78" t="s">
        <v>105</v>
      </c>
      <c r="B102" s="43"/>
      <c r="C102" s="10"/>
      <c r="D102" s="72">
        <v>4714.12</v>
      </c>
      <c r="E102" s="72"/>
      <c r="F102" s="72"/>
      <c r="G102" s="72">
        <f t="shared" si="1"/>
        <v>3.2757417830588564</v>
      </c>
      <c r="H102" s="72">
        <f t="shared" si="2"/>
        <v>0.27297848192157137</v>
      </c>
      <c r="I102" s="16">
        <v>1439.1</v>
      </c>
      <c r="K102" s="59"/>
    </row>
    <row r="103" spans="1:11" s="16" customFormat="1" ht="15">
      <c r="A103" s="78" t="s">
        <v>106</v>
      </c>
      <c r="B103" s="43"/>
      <c r="C103" s="10"/>
      <c r="D103" s="72">
        <v>3526.26</v>
      </c>
      <c r="E103" s="72"/>
      <c r="F103" s="72"/>
      <c r="G103" s="72">
        <f t="shared" si="1"/>
        <v>2.4503231186158017</v>
      </c>
      <c r="H103" s="72">
        <f t="shared" si="2"/>
        <v>0.20419359321798347</v>
      </c>
      <c r="I103" s="16">
        <v>1439.1</v>
      </c>
      <c r="K103" s="59"/>
    </row>
    <row r="104" spans="1:11" s="16" customFormat="1" ht="15">
      <c r="A104" s="78" t="s">
        <v>107</v>
      </c>
      <c r="B104" s="43"/>
      <c r="C104" s="10"/>
      <c r="D104" s="72">
        <v>4177.34</v>
      </c>
      <c r="E104" s="72"/>
      <c r="F104" s="72"/>
      <c r="G104" s="72">
        <f t="shared" si="1"/>
        <v>2.902744771037454</v>
      </c>
      <c r="H104" s="72">
        <f t="shared" si="2"/>
        <v>0.2418953975864545</v>
      </c>
      <c r="I104" s="16">
        <v>1439.1</v>
      </c>
      <c r="K104" s="59"/>
    </row>
    <row r="105" spans="1:11" s="16" customFormat="1" ht="15">
      <c r="A105" s="78" t="s">
        <v>108</v>
      </c>
      <c r="B105" s="43"/>
      <c r="C105" s="10"/>
      <c r="D105" s="72">
        <v>7048.26</v>
      </c>
      <c r="E105" s="72"/>
      <c r="F105" s="72"/>
      <c r="G105" s="72">
        <f t="shared" si="1"/>
        <v>4.897686053783615</v>
      </c>
      <c r="H105" s="72">
        <f t="shared" si="2"/>
        <v>0.4081405044819679</v>
      </c>
      <c r="I105" s="16">
        <v>1439.1</v>
      </c>
      <c r="K105" s="59"/>
    </row>
    <row r="106" spans="1:11" s="16" customFormat="1" ht="15">
      <c r="A106" s="78" t="s">
        <v>123</v>
      </c>
      <c r="B106" s="43"/>
      <c r="C106" s="10"/>
      <c r="D106" s="72">
        <v>9271.57</v>
      </c>
      <c r="E106" s="72"/>
      <c r="F106" s="72"/>
      <c r="G106" s="72">
        <f t="shared" si="1"/>
        <v>6.442616913348621</v>
      </c>
      <c r="H106" s="72">
        <f t="shared" si="2"/>
        <v>0.5368847427790517</v>
      </c>
      <c r="I106" s="16">
        <v>1439.1</v>
      </c>
      <c r="K106" s="59"/>
    </row>
    <row r="107" spans="1:11" s="16" customFormat="1" ht="15">
      <c r="A107" s="78" t="s">
        <v>125</v>
      </c>
      <c r="B107" s="43"/>
      <c r="C107" s="10"/>
      <c r="D107" s="72">
        <v>1214.25</v>
      </c>
      <c r="E107" s="72"/>
      <c r="F107" s="72"/>
      <c r="G107" s="72">
        <f t="shared" si="1"/>
        <v>0.8437565144882219</v>
      </c>
      <c r="H107" s="72">
        <f t="shared" si="2"/>
        <v>0.07031304287401849</v>
      </c>
      <c r="I107" s="16">
        <v>1439.1</v>
      </c>
      <c r="K107" s="59"/>
    </row>
    <row r="108" spans="1:11" s="16" customFormat="1" ht="15">
      <c r="A108" s="78" t="s">
        <v>126</v>
      </c>
      <c r="B108" s="43"/>
      <c r="C108" s="10"/>
      <c r="D108" s="72">
        <v>6473.35</v>
      </c>
      <c r="E108" s="72"/>
      <c r="F108" s="72"/>
      <c r="G108" s="72">
        <f t="shared" si="1"/>
        <v>4.498193315266486</v>
      </c>
      <c r="H108" s="72">
        <f t="shared" si="2"/>
        <v>0.37484944293887384</v>
      </c>
      <c r="I108" s="16">
        <v>1439.1</v>
      </c>
      <c r="K108" s="59"/>
    </row>
    <row r="109" spans="1:11" s="16" customFormat="1" ht="15">
      <c r="A109" s="78" t="s">
        <v>128</v>
      </c>
      <c r="B109" s="43"/>
      <c r="C109" s="10"/>
      <c r="D109" s="72">
        <v>13077.95</v>
      </c>
      <c r="E109" s="72"/>
      <c r="F109" s="72"/>
      <c r="G109" s="72">
        <f t="shared" si="1"/>
        <v>9.087589465638247</v>
      </c>
      <c r="H109" s="72">
        <f t="shared" si="2"/>
        <v>0.7572991221365206</v>
      </c>
      <c r="I109" s="16">
        <v>1439.1</v>
      </c>
      <c r="K109" s="59"/>
    </row>
    <row r="110" spans="1:11" s="16" customFormat="1" ht="15">
      <c r="A110" s="78" t="s">
        <v>109</v>
      </c>
      <c r="B110" s="43"/>
      <c r="C110" s="10"/>
      <c r="D110" s="72">
        <v>30575.02</v>
      </c>
      <c r="E110" s="72"/>
      <c r="F110" s="72"/>
      <c r="G110" s="72">
        <f t="shared" si="1"/>
        <v>21.245931484955875</v>
      </c>
      <c r="H110" s="72">
        <f t="shared" si="2"/>
        <v>1.7704942904129897</v>
      </c>
      <c r="I110" s="16">
        <v>1439.1</v>
      </c>
      <c r="K110" s="59"/>
    </row>
    <row r="111" spans="1:11" s="16" customFormat="1" ht="15">
      <c r="A111" s="78" t="s">
        <v>110</v>
      </c>
      <c r="B111" s="43"/>
      <c r="C111" s="10"/>
      <c r="D111" s="72">
        <v>49162.03</v>
      </c>
      <c r="E111" s="72"/>
      <c r="F111" s="72"/>
      <c r="G111" s="72">
        <f t="shared" si="1"/>
        <v>34.16164964213745</v>
      </c>
      <c r="H111" s="72">
        <f t="shared" si="2"/>
        <v>2.846804136844787</v>
      </c>
      <c r="I111" s="16">
        <v>1439.1</v>
      </c>
      <c r="K111" s="59"/>
    </row>
    <row r="112" spans="1:11" s="16" customFormat="1" ht="15">
      <c r="A112" s="78" t="s">
        <v>130</v>
      </c>
      <c r="B112" s="43"/>
      <c r="C112" s="10"/>
      <c r="D112" s="72">
        <v>9773.54</v>
      </c>
      <c r="E112" s="72"/>
      <c r="F112" s="72"/>
      <c r="G112" s="72">
        <f t="shared" si="1"/>
        <v>6.791425196303246</v>
      </c>
      <c r="H112" s="72">
        <f t="shared" si="2"/>
        <v>0.5659520996919372</v>
      </c>
      <c r="I112" s="16">
        <v>1439.1</v>
      </c>
      <c r="K112" s="59"/>
    </row>
    <row r="113" spans="1:11" s="16" customFormat="1" ht="15">
      <c r="A113" s="78" t="s">
        <v>129</v>
      </c>
      <c r="B113" s="43"/>
      <c r="C113" s="10"/>
      <c r="D113" s="72">
        <v>2390.58</v>
      </c>
      <c r="E113" s="72"/>
      <c r="F113" s="72"/>
      <c r="G113" s="72">
        <f t="shared" si="1"/>
        <v>1.6611632270168857</v>
      </c>
      <c r="H113" s="72">
        <f t="shared" si="2"/>
        <v>0.1384302689180738</v>
      </c>
      <c r="I113" s="16">
        <v>1439.1</v>
      </c>
      <c r="K113" s="59"/>
    </row>
    <row r="114" spans="1:11" s="16" customFormat="1" ht="15">
      <c r="A114" s="78" t="s">
        <v>131</v>
      </c>
      <c r="B114" s="43"/>
      <c r="C114" s="10"/>
      <c r="D114" s="72">
        <v>251539</v>
      </c>
      <c r="E114" s="72"/>
      <c r="F114" s="72"/>
      <c r="G114" s="72">
        <f t="shared" si="1"/>
        <v>174.78910430129943</v>
      </c>
      <c r="H114" s="72">
        <f t="shared" si="2"/>
        <v>14.565758691774953</v>
      </c>
      <c r="I114" s="16">
        <v>1439.1</v>
      </c>
      <c r="K114" s="59"/>
    </row>
    <row r="115" spans="1:11" s="16" customFormat="1" ht="15">
      <c r="A115" s="78" t="s">
        <v>111</v>
      </c>
      <c r="B115" s="43"/>
      <c r="C115" s="10"/>
      <c r="D115" s="72">
        <f>16074*1.066</f>
        <v>17134.884000000002</v>
      </c>
      <c r="E115" s="72"/>
      <c r="F115" s="72"/>
      <c r="G115" s="72">
        <f t="shared" si="1"/>
        <v>11.906666666666668</v>
      </c>
      <c r="H115" s="72">
        <f>G115/12</f>
        <v>0.9922222222222223</v>
      </c>
      <c r="I115" s="16">
        <v>1439.1</v>
      </c>
      <c r="K115" s="59"/>
    </row>
    <row r="116" spans="1:11" s="16" customFormat="1" ht="21" customHeight="1">
      <c r="A116" s="78" t="s">
        <v>112</v>
      </c>
      <c r="B116" s="43"/>
      <c r="C116" s="10"/>
      <c r="D116" s="72">
        <v>110721</v>
      </c>
      <c r="E116" s="72"/>
      <c r="F116" s="72"/>
      <c r="G116" s="72">
        <f t="shared" si="1"/>
        <v>76.93766937669378</v>
      </c>
      <c r="H116" s="72">
        <f t="shared" si="2"/>
        <v>6.411472448057815</v>
      </c>
      <c r="I116" s="16">
        <v>1439.1</v>
      </c>
      <c r="K116" s="59"/>
    </row>
    <row r="117" spans="1:11" s="16" customFormat="1" ht="15">
      <c r="A117" s="48"/>
      <c r="B117" s="49"/>
      <c r="C117" s="50"/>
      <c r="D117" s="87"/>
      <c r="E117" s="87"/>
      <c r="F117" s="87"/>
      <c r="G117" s="87"/>
      <c r="H117" s="88"/>
      <c r="I117" s="52"/>
      <c r="K117" s="59"/>
    </row>
    <row r="118" spans="1:11" s="16" customFormat="1" ht="15.75" thickBot="1">
      <c r="A118" s="48"/>
      <c r="B118" s="49"/>
      <c r="C118" s="50"/>
      <c r="D118" s="87"/>
      <c r="E118" s="87"/>
      <c r="F118" s="87"/>
      <c r="G118" s="87"/>
      <c r="H118" s="88"/>
      <c r="I118" s="52"/>
      <c r="K118" s="59"/>
    </row>
    <row r="119" spans="1:11" s="16" customFormat="1" ht="19.5" thickBot="1">
      <c r="A119" s="56" t="s">
        <v>96</v>
      </c>
      <c r="B119" s="26"/>
      <c r="C119" s="53"/>
      <c r="D119" s="89">
        <f>D94+D98</f>
        <v>1064523.478</v>
      </c>
      <c r="E119" s="89">
        <f>E94+E98</f>
        <v>139.55610312000556</v>
      </c>
      <c r="F119" s="89">
        <f>F94+F98</f>
        <v>0</v>
      </c>
      <c r="G119" s="89">
        <f>G94+G98</f>
        <v>739.7147369883955</v>
      </c>
      <c r="H119" s="89">
        <f>H94+H98</f>
        <v>61.64289474903296</v>
      </c>
      <c r="K119" s="59"/>
    </row>
    <row r="120" spans="1:11" s="16" customFormat="1" ht="15">
      <c r="A120" s="48"/>
      <c r="B120" s="49"/>
      <c r="C120" s="50"/>
      <c r="D120" s="51"/>
      <c r="E120" s="51"/>
      <c r="F120" s="51"/>
      <c r="G120" s="51"/>
      <c r="H120" s="50"/>
      <c r="I120" s="52"/>
      <c r="K120" s="59"/>
    </row>
    <row r="121" spans="1:11" s="16" customFormat="1" ht="15">
      <c r="A121" s="48"/>
      <c r="B121" s="49"/>
      <c r="C121" s="50"/>
      <c r="D121" s="51"/>
      <c r="E121" s="51"/>
      <c r="F121" s="51"/>
      <c r="G121" s="51"/>
      <c r="H121" s="50"/>
      <c r="I121" s="52"/>
      <c r="K121" s="59"/>
    </row>
    <row r="122" spans="1:11" s="44" customFormat="1" ht="19.5">
      <c r="A122" s="46"/>
      <c r="B122" s="47"/>
      <c r="C122" s="6"/>
      <c r="D122" s="6"/>
      <c r="E122" s="6"/>
      <c r="F122" s="6"/>
      <c r="G122" s="6"/>
      <c r="H122" s="6"/>
      <c r="K122" s="61"/>
    </row>
    <row r="123" spans="1:11" s="5" customFormat="1" ht="14.25">
      <c r="A123" s="100" t="s">
        <v>29</v>
      </c>
      <c r="B123" s="100"/>
      <c r="C123" s="100"/>
      <c r="D123" s="100"/>
      <c r="E123" s="100"/>
      <c r="F123" s="100"/>
      <c r="K123" s="62"/>
    </row>
    <row r="124" s="5" customFormat="1" ht="12.75">
      <c r="K124" s="62"/>
    </row>
    <row r="125" spans="1:11" s="5" customFormat="1" ht="12.75">
      <c r="A125" s="45" t="s">
        <v>30</v>
      </c>
      <c r="K125" s="62"/>
    </row>
    <row r="126" s="5" customFormat="1" ht="12.75">
      <c r="K126" s="62"/>
    </row>
    <row r="127" s="5" customFormat="1" ht="12.75">
      <c r="K127" s="62"/>
    </row>
    <row r="128" s="5" customFormat="1" ht="12.75">
      <c r="K128" s="62"/>
    </row>
    <row r="129" s="5" customFormat="1" ht="12.75">
      <c r="K129" s="62"/>
    </row>
    <row r="130" s="5" customFormat="1" ht="12.75">
      <c r="K130" s="62"/>
    </row>
    <row r="131" s="5" customFormat="1" ht="12.75">
      <c r="K131" s="62"/>
    </row>
    <row r="132" s="5" customFormat="1" ht="12.75">
      <c r="K132" s="62"/>
    </row>
    <row r="133" s="5" customFormat="1" ht="12.75">
      <c r="K133" s="62"/>
    </row>
    <row r="134" s="5" customFormat="1" ht="12.75">
      <c r="K134" s="62"/>
    </row>
    <row r="135" s="5" customFormat="1" ht="12.75">
      <c r="K135" s="62"/>
    </row>
    <row r="136" s="5" customFormat="1" ht="12.75">
      <c r="K136" s="62"/>
    </row>
    <row r="137" s="5" customFormat="1" ht="12.75">
      <c r="K137" s="62"/>
    </row>
    <row r="138" s="5" customFormat="1" ht="12.75">
      <c r="K138" s="62"/>
    </row>
    <row r="139" s="5" customFormat="1" ht="12.75">
      <c r="K139" s="62"/>
    </row>
    <row r="140" s="5" customFormat="1" ht="12.75">
      <c r="K140" s="62"/>
    </row>
    <row r="141" s="5" customFormat="1" ht="12.75">
      <c r="K141" s="62"/>
    </row>
    <row r="142" s="5" customFormat="1" ht="12.75">
      <c r="K142" s="62"/>
    </row>
    <row r="143" s="5" customFormat="1" ht="12.75">
      <c r="K143" s="62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23:F123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4"/>
  <sheetViews>
    <sheetView tabSelected="1" zoomScale="75" zoomScaleNormal="75" zoomScalePageLayoutView="0" workbookViewId="0" topLeftCell="A69">
      <selection activeCell="A11" sqref="A11"/>
    </sheetView>
  </sheetViews>
  <sheetFormatPr defaultColWidth="9.00390625" defaultRowHeight="12.75"/>
  <cols>
    <col min="1" max="1" width="72.75390625" style="7" customWidth="1"/>
    <col min="2" max="2" width="19.125" style="7" customWidth="1"/>
    <col min="3" max="3" width="13.875" style="7" hidden="1" customWidth="1"/>
    <col min="4" max="4" width="14.875" style="7" customWidth="1"/>
    <col min="5" max="5" width="13.875" style="7" hidden="1" customWidth="1"/>
    <col min="6" max="6" width="20.875" style="7" hidden="1" customWidth="1"/>
    <col min="7" max="7" width="13.875" style="7" customWidth="1"/>
    <col min="8" max="8" width="20.875" style="7" customWidth="1"/>
    <col min="9" max="9" width="15.375" style="7" customWidth="1"/>
    <col min="10" max="10" width="15.375" style="7" hidden="1" customWidth="1"/>
    <col min="11" max="11" width="15.375" style="57" hidden="1" customWidth="1"/>
    <col min="12" max="14" width="15.375" style="7" customWidth="1"/>
    <col min="15" max="16384" width="9.125" style="7" customWidth="1"/>
  </cols>
  <sheetData>
    <row r="1" spans="1:8" ht="16.5" customHeight="1">
      <c r="A1" s="101" t="s">
        <v>0</v>
      </c>
      <c r="B1" s="102"/>
      <c r="C1" s="102"/>
      <c r="D1" s="102"/>
      <c r="E1" s="102"/>
      <c r="F1" s="102"/>
      <c r="G1" s="102"/>
      <c r="H1" s="102"/>
    </row>
    <row r="2" spans="2:8" ht="12.75" customHeight="1">
      <c r="B2" s="103" t="s">
        <v>1</v>
      </c>
      <c r="C2" s="103"/>
      <c r="D2" s="103"/>
      <c r="E2" s="103"/>
      <c r="F2" s="103"/>
      <c r="G2" s="102"/>
      <c r="H2" s="102"/>
    </row>
    <row r="3" spans="1:8" ht="21" customHeight="1">
      <c r="A3" s="75" t="s">
        <v>116</v>
      </c>
      <c r="B3" s="103" t="s">
        <v>2</v>
      </c>
      <c r="C3" s="103"/>
      <c r="D3" s="103"/>
      <c r="E3" s="103"/>
      <c r="F3" s="103"/>
      <c r="G3" s="102"/>
      <c r="H3" s="102"/>
    </row>
    <row r="4" spans="2:8" ht="14.25" customHeight="1">
      <c r="B4" s="103" t="s">
        <v>33</v>
      </c>
      <c r="C4" s="103"/>
      <c r="D4" s="103"/>
      <c r="E4" s="103"/>
      <c r="F4" s="103"/>
      <c r="G4" s="102"/>
      <c r="H4" s="102"/>
    </row>
    <row r="5" spans="1:8" s="1" customFormat="1" ht="39.75" customHeight="1">
      <c r="A5" s="104"/>
      <c r="B5" s="105"/>
      <c r="C5" s="105"/>
      <c r="D5" s="105"/>
      <c r="E5" s="105"/>
      <c r="F5" s="105"/>
      <c r="G5" s="105"/>
      <c r="H5" s="105"/>
    </row>
    <row r="6" spans="1:8" s="1" customFormat="1" ht="26.25" customHeight="1">
      <c r="A6" s="106" t="s">
        <v>134</v>
      </c>
      <c r="B6" s="106"/>
      <c r="C6" s="106"/>
      <c r="D6" s="106"/>
      <c r="E6" s="106"/>
      <c r="F6" s="106"/>
      <c r="G6" s="106"/>
      <c r="H6" s="106"/>
    </row>
    <row r="7" spans="1:11" s="21" customFormat="1" ht="22.5" customHeight="1">
      <c r="A7" s="90" t="s">
        <v>3</v>
      </c>
      <c r="B7" s="90"/>
      <c r="C7" s="90"/>
      <c r="D7" s="90"/>
      <c r="E7" s="90"/>
      <c r="F7" s="90"/>
      <c r="G7" s="90"/>
      <c r="H7" s="90"/>
      <c r="K7" s="58"/>
    </row>
    <row r="8" spans="1:8" s="22" customFormat="1" ht="18.75" customHeight="1">
      <c r="A8" s="90" t="s">
        <v>97</v>
      </c>
      <c r="B8" s="90"/>
      <c r="C8" s="90"/>
      <c r="D8" s="90"/>
      <c r="E8" s="91"/>
      <c r="F8" s="91"/>
      <c r="G8" s="91"/>
      <c r="H8" s="91"/>
    </row>
    <row r="9" spans="1:8" s="23" customFormat="1" ht="17.25" customHeight="1">
      <c r="A9" s="92" t="s">
        <v>76</v>
      </c>
      <c r="B9" s="92"/>
      <c r="C9" s="92"/>
      <c r="D9" s="92"/>
      <c r="E9" s="93"/>
      <c r="F9" s="93"/>
      <c r="G9" s="93"/>
      <c r="H9" s="93"/>
    </row>
    <row r="10" spans="1:8" s="22" customFormat="1" ht="30" customHeight="1" thickBot="1">
      <c r="A10" s="94" t="s">
        <v>79</v>
      </c>
      <c r="B10" s="94"/>
      <c r="C10" s="94"/>
      <c r="D10" s="94"/>
      <c r="E10" s="95"/>
      <c r="F10" s="95"/>
      <c r="G10" s="95"/>
      <c r="H10" s="95"/>
    </row>
    <row r="11" spans="1:11" s="16" customFormat="1" ht="139.5" customHeight="1" thickBot="1">
      <c r="A11" s="24" t="s">
        <v>4</v>
      </c>
      <c r="B11" s="25" t="s">
        <v>5</v>
      </c>
      <c r="C11" s="26" t="s">
        <v>6</v>
      </c>
      <c r="D11" s="26" t="s">
        <v>34</v>
      </c>
      <c r="E11" s="26" t="s">
        <v>6</v>
      </c>
      <c r="F11" s="2" t="s">
        <v>7</v>
      </c>
      <c r="G11" s="26" t="s">
        <v>6</v>
      </c>
      <c r="H11" s="2" t="s">
        <v>7</v>
      </c>
      <c r="K11" s="59"/>
    </row>
    <row r="12" spans="1:11" s="32" customFormat="1" ht="12.75">
      <c r="A12" s="27">
        <v>1</v>
      </c>
      <c r="B12" s="28">
        <v>2</v>
      </c>
      <c r="C12" s="28">
        <v>3</v>
      </c>
      <c r="D12" s="29"/>
      <c r="E12" s="28">
        <v>3</v>
      </c>
      <c r="F12" s="3">
        <v>4</v>
      </c>
      <c r="G12" s="30">
        <v>3</v>
      </c>
      <c r="H12" s="31">
        <v>4</v>
      </c>
      <c r="K12" s="60"/>
    </row>
    <row r="13" spans="1:11" s="32" customFormat="1" ht="49.5" customHeight="1">
      <c r="A13" s="96" t="s">
        <v>8</v>
      </c>
      <c r="B13" s="97"/>
      <c r="C13" s="97"/>
      <c r="D13" s="97"/>
      <c r="E13" s="97"/>
      <c r="F13" s="97"/>
      <c r="G13" s="98"/>
      <c r="H13" s="99"/>
      <c r="K13" s="60"/>
    </row>
    <row r="14" spans="1:11" s="16" customFormat="1" ht="15">
      <c r="A14" s="33" t="s">
        <v>133</v>
      </c>
      <c r="B14" s="34"/>
      <c r="C14" s="15">
        <f>F14*12</f>
        <v>0</v>
      </c>
      <c r="D14" s="65">
        <f>G14*I14</f>
        <v>46108.763999999996</v>
      </c>
      <c r="E14" s="64">
        <f>H14*12</f>
        <v>32.04</v>
      </c>
      <c r="F14" s="66"/>
      <c r="G14" s="64">
        <f>H14*12</f>
        <v>32.04</v>
      </c>
      <c r="H14" s="64">
        <f>H19+H21</f>
        <v>2.67</v>
      </c>
      <c r="I14" s="16">
        <v>1439.1</v>
      </c>
      <c r="J14" s="16">
        <v>1.07</v>
      </c>
      <c r="K14" s="59">
        <v>2.2363</v>
      </c>
    </row>
    <row r="15" spans="1:11" s="16" customFormat="1" ht="27" customHeight="1">
      <c r="A15" s="13" t="s">
        <v>80</v>
      </c>
      <c r="B15" s="14" t="s">
        <v>81</v>
      </c>
      <c r="C15" s="15"/>
      <c r="D15" s="65"/>
      <c r="E15" s="64"/>
      <c r="F15" s="66"/>
      <c r="G15" s="64"/>
      <c r="H15" s="64"/>
      <c r="K15" s="59"/>
    </row>
    <row r="16" spans="1:11" s="16" customFormat="1" ht="18.75" customHeight="1">
      <c r="A16" s="13" t="s">
        <v>82</v>
      </c>
      <c r="B16" s="14" t="s">
        <v>81</v>
      </c>
      <c r="C16" s="15"/>
      <c r="D16" s="65"/>
      <c r="E16" s="64"/>
      <c r="F16" s="66"/>
      <c r="G16" s="64"/>
      <c r="H16" s="64"/>
      <c r="K16" s="59"/>
    </row>
    <row r="17" spans="1:11" s="16" customFormat="1" ht="21.75" customHeight="1">
      <c r="A17" s="13" t="s">
        <v>83</v>
      </c>
      <c r="B17" s="14" t="s">
        <v>84</v>
      </c>
      <c r="C17" s="15"/>
      <c r="D17" s="65"/>
      <c r="E17" s="64"/>
      <c r="F17" s="66"/>
      <c r="G17" s="64"/>
      <c r="H17" s="64"/>
      <c r="K17" s="59"/>
    </row>
    <row r="18" spans="1:11" s="16" customFormat="1" ht="18.75" customHeight="1">
      <c r="A18" s="13" t="s">
        <v>85</v>
      </c>
      <c r="B18" s="63" t="s">
        <v>81</v>
      </c>
      <c r="C18" s="15"/>
      <c r="D18" s="65"/>
      <c r="E18" s="64"/>
      <c r="F18" s="66"/>
      <c r="G18" s="64"/>
      <c r="H18" s="64"/>
      <c r="K18" s="59"/>
    </row>
    <row r="19" spans="1:11" s="16" customFormat="1" ht="18.75" customHeight="1">
      <c r="A19" s="33" t="s">
        <v>132</v>
      </c>
      <c r="B19" s="81"/>
      <c r="C19" s="15"/>
      <c r="D19" s="65"/>
      <c r="E19" s="64"/>
      <c r="F19" s="66"/>
      <c r="G19" s="64"/>
      <c r="H19" s="64">
        <v>2.56</v>
      </c>
      <c r="K19" s="59"/>
    </row>
    <row r="20" spans="1:11" s="16" customFormat="1" ht="20.25" customHeight="1">
      <c r="A20" s="80" t="s">
        <v>114</v>
      </c>
      <c r="B20" s="81" t="s">
        <v>81</v>
      </c>
      <c r="C20" s="15"/>
      <c r="D20" s="65"/>
      <c r="E20" s="64"/>
      <c r="F20" s="66"/>
      <c r="G20" s="64"/>
      <c r="H20" s="64"/>
      <c r="K20" s="59"/>
    </row>
    <row r="21" spans="1:11" s="16" customFormat="1" ht="18" customHeight="1">
      <c r="A21" s="33" t="s">
        <v>132</v>
      </c>
      <c r="B21" s="81"/>
      <c r="C21" s="15"/>
      <c r="D21" s="65"/>
      <c r="E21" s="64"/>
      <c r="F21" s="66"/>
      <c r="G21" s="64"/>
      <c r="H21" s="64">
        <v>0.11</v>
      </c>
      <c r="K21" s="59"/>
    </row>
    <row r="22" spans="1:11" s="16" customFormat="1" ht="30">
      <c r="A22" s="33" t="s">
        <v>10</v>
      </c>
      <c r="B22" s="35"/>
      <c r="C22" s="15">
        <f>F22*12</f>
        <v>0</v>
      </c>
      <c r="D22" s="65">
        <f>G22*I22</f>
        <v>76329.86399999999</v>
      </c>
      <c r="E22" s="64">
        <f>H22*12</f>
        <v>53.04</v>
      </c>
      <c r="F22" s="66"/>
      <c r="G22" s="64">
        <f>H22*12</f>
        <v>53.04</v>
      </c>
      <c r="H22" s="64">
        <v>4.42</v>
      </c>
      <c r="I22" s="16">
        <v>1439.1</v>
      </c>
      <c r="J22" s="16">
        <v>1.07</v>
      </c>
      <c r="K22" s="59">
        <v>3.8841</v>
      </c>
    </row>
    <row r="23" spans="1:11" s="16" customFormat="1" ht="15">
      <c r="A23" s="13" t="s">
        <v>86</v>
      </c>
      <c r="B23" s="14" t="s">
        <v>11</v>
      </c>
      <c r="C23" s="15"/>
      <c r="D23" s="65"/>
      <c r="E23" s="64"/>
      <c r="F23" s="66"/>
      <c r="G23" s="64"/>
      <c r="H23" s="64"/>
      <c r="K23" s="59"/>
    </row>
    <row r="24" spans="1:11" s="16" customFormat="1" ht="15">
      <c r="A24" s="13" t="s">
        <v>87</v>
      </c>
      <c r="B24" s="14" t="s">
        <v>11</v>
      </c>
      <c r="C24" s="15"/>
      <c r="D24" s="65"/>
      <c r="E24" s="64"/>
      <c r="F24" s="66"/>
      <c r="G24" s="64"/>
      <c r="H24" s="64"/>
      <c r="K24" s="59"/>
    </row>
    <row r="25" spans="1:11" s="16" customFormat="1" ht="15">
      <c r="A25" s="79" t="s">
        <v>101</v>
      </c>
      <c r="B25" s="63" t="s">
        <v>102</v>
      </c>
      <c r="C25" s="15"/>
      <c r="D25" s="65"/>
      <c r="E25" s="64"/>
      <c r="F25" s="66"/>
      <c r="G25" s="64"/>
      <c r="H25" s="64"/>
      <c r="K25" s="59"/>
    </row>
    <row r="26" spans="1:11" s="16" customFormat="1" ht="15">
      <c r="A26" s="13" t="s">
        <v>88</v>
      </c>
      <c r="B26" s="14" t="s">
        <v>11</v>
      </c>
      <c r="C26" s="15"/>
      <c r="D26" s="65"/>
      <c r="E26" s="64"/>
      <c r="F26" s="66"/>
      <c r="G26" s="64"/>
      <c r="H26" s="64"/>
      <c r="K26" s="59"/>
    </row>
    <row r="27" spans="1:11" s="16" customFormat="1" ht="25.5">
      <c r="A27" s="13" t="s">
        <v>89</v>
      </c>
      <c r="B27" s="14" t="s">
        <v>12</v>
      </c>
      <c r="C27" s="15"/>
      <c r="D27" s="65"/>
      <c r="E27" s="64"/>
      <c r="F27" s="66"/>
      <c r="G27" s="64"/>
      <c r="H27" s="64"/>
      <c r="K27" s="59"/>
    </row>
    <row r="28" spans="1:11" s="16" customFormat="1" ht="15">
      <c r="A28" s="13" t="s">
        <v>90</v>
      </c>
      <c r="B28" s="14" t="s">
        <v>11</v>
      </c>
      <c r="C28" s="15"/>
      <c r="D28" s="65"/>
      <c r="E28" s="64"/>
      <c r="F28" s="66"/>
      <c r="G28" s="64"/>
      <c r="H28" s="64"/>
      <c r="K28" s="59"/>
    </row>
    <row r="29" spans="1:11" s="16" customFormat="1" ht="15">
      <c r="A29" s="17" t="s">
        <v>91</v>
      </c>
      <c r="B29" s="18" t="s">
        <v>11</v>
      </c>
      <c r="C29" s="15"/>
      <c r="D29" s="65"/>
      <c r="E29" s="64"/>
      <c r="F29" s="66"/>
      <c r="G29" s="64"/>
      <c r="H29" s="64"/>
      <c r="K29" s="59"/>
    </row>
    <row r="30" spans="1:11" s="16" customFormat="1" ht="26.25" thickBot="1">
      <c r="A30" s="19" t="s">
        <v>92</v>
      </c>
      <c r="B30" s="20" t="s">
        <v>93</v>
      </c>
      <c r="C30" s="15"/>
      <c r="D30" s="65"/>
      <c r="E30" s="64"/>
      <c r="F30" s="66"/>
      <c r="G30" s="64"/>
      <c r="H30" s="64"/>
      <c r="K30" s="59"/>
    </row>
    <row r="31" spans="1:11" s="37" customFormat="1" ht="15">
      <c r="A31" s="36" t="s">
        <v>13</v>
      </c>
      <c r="B31" s="34" t="s">
        <v>14</v>
      </c>
      <c r="C31" s="15">
        <f>F31*12</f>
        <v>0</v>
      </c>
      <c r="D31" s="65">
        <f>G31*I31</f>
        <v>11743.055999999999</v>
      </c>
      <c r="E31" s="64">
        <f>H31*12</f>
        <v>8.16</v>
      </c>
      <c r="F31" s="67"/>
      <c r="G31" s="64">
        <f>H31*12</f>
        <v>8.16</v>
      </c>
      <c r="H31" s="64">
        <v>0.68</v>
      </c>
      <c r="I31" s="16">
        <v>1439.1</v>
      </c>
      <c r="J31" s="16">
        <v>1.07</v>
      </c>
      <c r="K31" s="59">
        <v>0.5992000000000001</v>
      </c>
    </row>
    <row r="32" spans="1:11" s="16" customFormat="1" ht="15">
      <c r="A32" s="36" t="s">
        <v>15</v>
      </c>
      <c r="B32" s="34" t="s">
        <v>16</v>
      </c>
      <c r="C32" s="15">
        <f>F32*12</f>
        <v>0</v>
      </c>
      <c r="D32" s="65">
        <f>G32*I32</f>
        <v>38337.623999999996</v>
      </c>
      <c r="E32" s="64">
        <f>H32*12</f>
        <v>26.64</v>
      </c>
      <c r="F32" s="67"/>
      <c r="G32" s="64">
        <f>H32*12</f>
        <v>26.64</v>
      </c>
      <c r="H32" s="64">
        <v>2.22</v>
      </c>
      <c r="I32" s="16">
        <v>1439.1</v>
      </c>
      <c r="J32" s="16">
        <v>1.07</v>
      </c>
      <c r="K32" s="59">
        <v>1.9367</v>
      </c>
    </row>
    <row r="33" spans="1:11" s="32" customFormat="1" ht="30">
      <c r="A33" s="36" t="s">
        <v>49</v>
      </c>
      <c r="B33" s="34" t="s">
        <v>9</v>
      </c>
      <c r="C33" s="11"/>
      <c r="D33" s="65">
        <v>1848.15</v>
      </c>
      <c r="E33" s="68">
        <f>H33*12</f>
        <v>1.2842401500938088</v>
      </c>
      <c r="F33" s="67"/>
      <c r="G33" s="64">
        <f>D33/I33</f>
        <v>1.2842401500938088</v>
      </c>
      <c r="H33" s="64">
        <f>G33/12</f>
        <v>0.1070200125078174</v>
      </c>
      <c r="I33" s="16">
        <v>1439.1</v>
      </c>
      <c r="J33" s="16">
        <v>1.07</v>
      </c>
      <c r="K33" s="59">
        <v>0.0963</v>
      </c>
    </row>
    <row r="34" spans="1:11" s="32" customFormat="1" ht="30">
      <c r="A34" s="36" t="s">
        <v>75</v>
      </c>
      <c r="B34" s="34" t="s">
        <v>9</v>
      </c>
      <c r="C34" s="11"/>
      <c r="D34" s="65">
        <v>1848.15</v>
      </c>
      <c r="E34" s="68">
        <f>H34*12</f>
        <v>1.2842401500938088</v>
      </c>
      <c r="F34" s="67"/>
      <c r="G34" s="64">
        <f>D34/I34</f>
        <v>1.2842401500938088</v>
      </c>
      <c r="H34" s="64">
        <f>G34/12</f>
        <v>0.1070200125078174</v>
      </c>
      <c r="I34" s="16">
        <v>1439.1</v>
      </c>
      <c r="J34" s="16">
        <v>1.07</v>
      </c>
      <c r="K34" s="59">
        <v>0.0963</v>
      </c>
    </row>
    <row r="35" spans="1:11" s="32" customFormat="1" ht="15">
      <c r="A35" s="36" t="s">
        <v>50</v>
      </c>
      <c r="B35" s="34" t="s">
        <v>9</v>
      </c>
      <c r="C35" s="11"/>
      <c r="D35" s="65">
        <v>11670.68</v>
      </c>
      <c r="E35" s="68">
        <f>H35*12</f>
        <v>8.10970745604892</v>
      </c>
      <c r="F35" s="67"/>
      <c r="G35" s="64">
        <f>D35/I35</f>
        <v>8.10970745604892</v>
      </c>
      <c r="H35" s="64">
        <f>G35/12</f>
        <v>0.6758089546707433</v>
      </c>
      <c r="I35" s="16">
        <v>1439.1</v>
      </c>
      <c r="J35" s="16">
        <v>1.07</v>
      </c>
      <c r="K35" s="59">
        <v>0.5885000000000001</v>
      </c>
    </row>
    <row r="36" spans="1:11" s="32" customFormat="1" ht="30" hidden="1">
      <c r="A36" s="36" t="s">
        <v>51</v>
      </c>
      <c r="B36" s="34" t="s">
        <v>12</v>
      </c>
      <c r="C36" s="11"/>
      <c r="D36" s="65">
        <f>G36*I36</f>
        <v>0</v>
      </c>
      <c r="E36" s="68"/>
      <c r="F36" s="67"/>
      <c r="G36" s="64">
        <f>H36*12</f>
        <v>0</v>
      </c>
      <c r="H36" s="64">
        <v>0</v>
      </c>
      <c r="I36" s="16">
        <v>1439.1</v>
      </c>
      <c r="J36" s="16">
        <v>1.07</v>
      </c>
      <c r="K36" s="59">
        <v>0</v>
      </c>
    </row>
    <row r="37" spans="1:11" s="32" customFormat="1" ht="30" hidden="1">
      <c r="A37" s="36" t="s">
        <v>52</v>
      </c>
      <c r="B37" s="34" t="s">
        <v>12</v>
      </c>
      <c r="C37" s="11"/>
      <c r="D37" s="65">
        <f>G37*I37</f>
        <v>0</v>
      </c>
      <c r="E37" s="68"/>
      <c r="F37" s="67"/>
      <c r="G37" s="64">
        <f>H37*12</f>
        <v>0</v>
      </c>
      <c r="H37" s="64"/>
      <c r="I37" s="16">
        <v>1439.1</v>
      </c>
      <c r="J37" s="16">
        <v>1.07</v>
      </c>
      <c r="K37" s="59">
        <v>0.17120000000000002</v>
      </c>
    </row>
    <row r="38" spans="1:11" s="32" customFormat="1" ht="30" hidden="1">
      <c r="A38" s="36" t="s">
        <v>53</v>
      </c>
      <c r="B38" s="34" t="s">
        <v>12</v>
      </c>
      <c r="C38" s="11"/>
      <c r="D38" s="65">
        <f>G38*I38</f>
        <v>0</v>
      </c>
      <c r="E38" s="68"/>
      <c r="F38" s="67"/>
      <c r="G38" s="64">
        <f>H38*12</f>
        <v>0</v>
      </c>
      <c r="H38" s="64"/>
      <c r="I38" s="16">
        <v>1439.1</v>
      </c>
      <c r="J38" s="16">
        <v>1.07</v>
      </c>
      <c r="K38" s="59">
        <v>0.5564</v>
      </c>
    </row>
    <row r="39" spans="1:11" s="32" customFormat="1" ht="30">
      <c r="A39" s="36" t="s">
        <v>51</v>
      </c>
      <c r="B39" s="34" t="s">
        <v>12</v>
      </c>
      <c r="C39" s="11"/>
      <c r="D39" s="65">
        <v>3305.23</v>
      </c>
      <c r="E39" s="68"/>
      <c r="F39" s="67"/>
      <c r="G39" s="64">
        <f>D39/I39</f>
        <v>2.296734069904802</v>
      </c>
      <c r="H39" s="64">
        <f>G39/12</f>
        <v>0.19139450582540016</v>
      </c>
      <c r="I39" s="16">
        <v>1439.1</v>
      </c>
      <c r="J39" s="16"/>
      <c r="K39" s="59"/>
    </row>
    <row r="40" spans="1:11" s="32" customFormat="1" ht="30">
      <c r="A40" s="36" t="s">
        <v>52</v>
      </c>
      <c r="B40" s="34" t="s">
        <v>12</v>
      </c>
      <c r="C40" s="11"/>
      <c r="D40" s="65">
        <v>3305.23</v>
      </c>
      <c r="E40" s="68"/>
      <c r="F40" s="67"/>
      <c r="G40" s="64">
        <f>D40/I40</f>
        <v>2.296734069904802</v>
      </c>
      <c r="H40" s="64">
        <f>G40/12</f>
        <v>0.19139450582540016</v>
      </c>
      <c r="I40" s="16">
        <v>1439.1</v>
      </c>
      <c r="J40" s="16"/>
      <c r="K40" s="59"/>
    </row>
    <row r="41" spans="1:11" s="32" customFormat="1" ht="30">
      <c r="A41" s="36" t="s">
        <v>23</v>
      </c>
      <c r="B41" s="34"/>
      <c r="C41" s="11">
        <f>F41*12</f>
        <v>0</v>
      </c>
      <c r="D41" s="65">
        <f>G41*I41</f>
        <v>3281.148</v>
      </c>
      <c r="E41" s="68">
        <f>H41*12</f>
        <v>2.2800000000000002</v>
      </c>
      <c r="F41" s="67"/>
      <c r="G41" s="64">
        <f>H41*12</f>
        <v>2.2800000000000002</v>
      </c>
      <c r="H41" s="64">
        <v>0.19</v>
      </c>
      <c r="I41" s="16">
        <v>1439.1</v>
      </c>
      <c r="J41" s="16">
        <v>1.07</v>
      </c>
      <c r="K41" s="59">
        <v>0.1391</v>
      </c>
    </row>
    <row r="42" spans="1:11" s="16" customFormat="1" ht="15">
      <c r="A42" s="36" t="s">
        <v>25</v>
      </c>
      <c r="B42" s="34" t="s">
        <v>26</v>
      </c>
      <c r="C42" s="11">
        <f>F42*12</f>
        <v>0</v>
      </c>
      <c r="D42" s="65">
        <f>G42*I42</f>
        <v>690.7679999999999</v>
      </c>
      <c r="E42" s="68">
        <f>H42*12</f>
        <v>0.48</v>
      </c>
      <c r="F42" s="67"/>
      <c r="G42" s="64">
        <f>H42*12</f>
        <v>0.48</v>
      </c>
      <c r="H42" s="64">
        <v>0.04</v>
      </c>
      <c r="I42" s="16">
        <v>1439.1</v>
      </c>
      <c r="J42" s="16">
        <v>1.07</v>
      </c>
      <c r="K42" s="59">
        <v>0.032100000000000004</v>
      </c>
    </row>
    <row r="43" spans="1:11" s="16" customFormat="1" ht="15">
      <c r="A43" s="36" t="s">
        <v>27</v>
      </c>
      <c r="B43" s="38" t="s">
        <v>28</v>
      </c>
      <c r="C43" s="39">
        <f>F43*12</f>
        <v>0</v>
      </c>
      <c r="D43" s="65">
        <f>G43*I43</f>
        <v>518.0759999999999</v>
      </c>
      <c r="E43" s="82">
        <f>H43*12</f>
        <v>0.36</v>
      </c>
      <c r="F43" s="83"/>
      <c r="G43" s="64">
        <f>12*H43</f>
        <v>0.36</v>
      </c>
      <c r="H43" s="64">
        <v>0.03</v>
      </c>
      <c r="I43" s="16">
        <v>1439.1</v>
      </c>
      <c r="J43" s="16">
        <v>1.07</v>
      </c>
      <c r="K43" s="59">
        <v>0.021400000000000002</v>
      </c>
    </row>
    <row r="44" spans="1:11" s="37" customFormat="1" ht="30">
      <c r="A44" s="36" t="s">
        <v>24</v>
      </c>
      <c r="B44" s="34" t="s">
        <v>94</v>
      </c>
      <c r="C44" s="11">
        <f>F44*12</f>
        <v>0</v>
      </c>
      <c r="D44" s="65">
        <f>G44*I44</f>
        <v>690.7679999999999</v>
      </c>
      <c r="E44" s="68">
        <f>H44*12</f>
        <v>0.48</v>
      </c>
      <c r="F44" s="67"/>
      <c r="G44" s="64">
        <f>12*H44</f>
        <v>0.48</v>
      </c>
      <c r="H44" s="64">
        <v>0.04</v>
      </c>
      <c r="I44" s="16">
        <v>1439.1</v>
      </c>
      <c r="J44" s="16">
        <v>1.07</v>
      </c>
      <c r="K44" s="59">
        <v>0.032100000000000004</v>
      </c>
    </row>
    <row r="45" spans="1:11" s="37" customFormat="1" ht="15">
      <c r="A45" s="36" t="s">
        <v>35</v>
      </c>
      <c r="B45" s="34"/>
      <c r="C45" s="15"/>
      <c r="D45" s="64">
        <f>D47+D48+D50+D51+D52+D53+D54+D55+D56+D57+D49</f>
        <v>13337.17</v>
      </c>
      <c r="E45" s="64"/>
      <c r="F45" s="67"/>
      <c r="G45" s="64">
        <f>D45/I45</f>
        <v>9.267715933569592</v>
      </c>
      <c r="H45" s="64">
        <f>G45/12</f>
        <v>0.7723096611307994</v>
      </c>
      <c r="I45" s="16">
        <v>1439.1</v>
      </c>
      <c r="J45" s="16">
        <v>1.07</v>
      </c>
      <c r="K45" s="59">
        <v>1.0370087670534824</v>
      </c>
    </row>
    <row r="46" spans="1:11" s="32" customFormat="1" ht="15" hidden="1">
      <c r="A46" s="8" t="s">
        <v>63</v>
      </c>
      <c r="B46" s="14" t="s">
        <v>17</v>
      </c>
      <c r="C46" s="4"/>
      <c r="D46" s="70">
        <f>G46*I46</f>
        <v>0</v>
      </c>
      <c r="E46" s="69"/>
      <c r="F46" s="71"/>
      <c r="G46" s="69">
        <f>H46*12</f>
        <v>0</v>
      </c>
      <c r="H46" s="69">
        <v>0</v>
      </c>
      <c r="I46" s="16">
        <v>1439.1</v>
      </c>
      <c r="J46" s="16">
        <v>1.07</v>
      </c>
      <c r="K46" s="59">
        <v>0</v>
      </c>
    </row>
    <row r="47" spans="1:11" s="32" customFormat="1" ht="15">
      <c r="A47" s="8" t="s">
        <v>46</v>
      </c>
      <c r="B47" s="14" t="s">
        <v>17</v>
      </c>
      <c r="C47" s="4"/>
      <c r="D47" s="70">
        <v>196.5</v>
      </c>
      <c r="E47" s="69"/>
      <c r="F47" s="71"/>
      <c r="G47" s="69"/>
      <c r="H47" s="69"/>
      <c r="I47" s="16">
        <v>1439.1</v>
      </c>
      <c r="J47" s="16">
        <v>1.07</v>
      </c>
      <c r="K47" s="59">
        <v>0.010700000000000001</v>
      </c>
    </row>
    <row r="48" spans="1:11" s="32" customFormat="1" ht="15">
      <c r="A48" s="8" t="s">
        <v>18</v>
      </c>
      <c r="B48" s="14" t="s">
        <v>22</v>
      </c>
      <c r="C48" s="4">
        <f>F48*12</f>
        <v>0</v>
      </c>
      <c r="D48" s="70">
        <v>415.82</v>
      </c>
      <c r="E48" s="69">
        <f>H48*12</f>
        <v>0</v>
      </c>
      <c r="F48" s="71"/>
      <c r="G48" s="69"/>
      <c r="H48" s="69"/>
      <c r="I48" s="16">
        <v>1439.1</v>
      </c>
      <c r="J48" s="16">
        <v>1.07</v>
      </c>
      <c r="K48" s="59">
        <v>0.021400000000000002</v>
      </c>
    </row>
    <row r="49" spans="1:11" s="32" customFormat="1" ht="15">
      <c r="A49" s="8" t="s">
        <v>135</v>
      </c>
      <c r="B49" s="63" t="s">
        <v>17</v>
      </c>
      <c r="C49" s="4"/>
      <c r="D49" s="70">
        <v>740.94</v>
      </c>
      <c r="E49" s="69"/>
      <c r="F49" s="71"/>
      <c r="G49" s="69"/>
      <c r="H49" s="69"/>
      <c r="I49" s="16">
        <v>1439.1</v>
      </c>
      <c r="J49" s="16"/>
      <c r="K49" s="59"/>
    </row>
    <row r="50" spans="1:11" s="41" customFormat="1" ht="15">
      <c r="A50" s="8" t="s">
        <v>117</v>
      </c>
      <c r="B50" s="40" t="s">
        <v>17</v>
      </c>
      <c r="C50" s="12">
        <f>F50*12</f>
        <v>0</v>
      </c>
      <c r="D50" s="84">
        <v>761.57</v>
      </c>
      <c r="E50" s="72">
        <f>H50*12</f>
        <v>0</v>
      </c>
      <c r="F50" s="73"/>
      <c r="G50" s="72"/>
      <c r="H50" s="72"/>
      <c r="I50" s="16">
        <v>1439.1</v>
      </c>
      <c r="J50" s="16">
        <v>1.07</v>
      </c>
      <c r="K50" s="59">
        <v>0.34240000000000004</v>
      </c>
    </row>
    <row r="51" spans="1:11" s="32" customFormat="1" ht="15">
      <c r="A51" s="8" t="s">
        <v>61</v>
      </c>
      <c r="B51" s="14" t="s">
        <v>17</v>
      </c>
      <c r="C51" s="4">
        <f>F51*12</f>
        <v>0</v>
      </c>
      <c r="D51" s="70">
        <v>792.41</v>
      </c>
      <c r="E51" s="69">
        <f>H51*12</f>
        <v>0</v>
      </c>
      <c r="F51" s="71"/>
      <c r="G51" s="69"/>
      <c r="H51" s="69"/>
      <c r="I51" s="16">
        <v>1439.1</v>
      </c>
      <c r="J51" s="16">
        <v>1.07</v>
      </c>
      <c r="K51" s="59">
        <v>0.042800000000000005</v>
      </c>
    </row>
    <row r="52" spans="1:11" s="32" customFormat="1" ht="15">
      <c r="A52" s="8" t="s">
        <v>19</v>
      </c>
      <c r="B52" s="14" t="s">
        <v>17</v>
      </c>
      <c r="C52" s="4">
        <f>F52*12</f>
        <v>0</v>
      </c>
      <c r="D52" s="70">
        <v>3532.78</v>
      </c>
      <c r="E52" s="69">
        <f>H52*12</f>
        <v>0</v>
      </c>
      <c r="F52" s="71"/>
      <c r="G52" s="69"/>
      <c r="H52" s="69"/>
      <c r="I52" s="16">
        <v>1439.1</v>
      </c>
      <c r="J52" s="16">
        <v>1.07</v>
      </c>
      <c r="K52" s="59">
        <v>0.18190000000000003</v>
      </c>
    </row>
    <row r="53" spans="1:11" s="32" customFormat="1" ht="15">
      <c r="A53" s="8" t="s">
        <v>20</v>
      </c>
      <c r="B53" s="14" t="s">
        <v>17</v>
      </c>
      <c r="C53" s="4">
        <f>F53*12</f>
        <v>0</v>
      </c>
      <c r="D53" s="70">
        <v>831.63</v>
      </c>
      <c r="E53" s="69">
        <f>H53*12</f>
        <v>0</v>
      </c>
      <c r="F53" s="71"/>
      <c r="G53" s="69"/>
      <c r="H53" s="69"/>
      <c r="I53" s="16">
        <v>1439.1</v>
      </c>
      <c r="J53" s="16">
        <v>1.07</v>
      </c>
      <c r="K53" s="59">
        <v>0.042800000000000005</v>
      </c>
    </row>
    <row r="54" spans="1:11" s="32" customFormat="1" ht="15">
      <c r="A54" s="8" t="s">
        <v>56</v>
      </c>
      <c r="B54" s="14" t="s">
        <v>17</v>
      </c>
      <c r="C54" s="4"/>
      <c r="D54" s="70">
        <v>396.19</v>
      </c>
      <c r="E54" s="69"/>
      <c r="F54" s="71"/>
      <c r="G54" s="69"/>
      <c r="H54" s="69"/>
      <c r="I54" s="16">
        <v>1439.1</v>
      </c>
      <c r="J54" s="16">
        <v>1.07</v>
      </c>
      <c r="K54" s="59">
        <v>0.021400000000000002</v>
      </c>
    </row>
    <row r="55" spans="1:11" s="32" customFormat="1" ht="15">
      <c r="A55" s="8" t="s">
        <v>57</v>
      </c>
      <c r="B55" s="14" t="s">
        <v>22</v>
      </c>
      <c r="C55" s="4"/>
      <c r="D55" s="70">
        <v>1584.82</v>
      </c>
      <c r="E55" s="69"/>
      <c r="F55" s="71"/>
      <c r="G55" s="69"/>
      <c r="H55" s="69"/>
      <c r="I55" s="16">
        <v>1439.1</v>
      </c>
      <c r="J55" s="16">
        <v>1.07</v>
      </c>
      <c r="K55" s="59">
        <v>0.08560000000000001</v>
      </c>
    </row>
    <row r="56" spans="1:11" s="32" customFormat="1" ht="25.5">
      <c r="A56" s="8" t="s">
        <v>21</v>
      </c>
      <c r="B56" s="14" t="s">
        <v>17</v>
      </c>
      <c r="C56" s="4">
        <f>F56*12</f>
        <v>0</v>
      </c>
      <c r="D56" s="70">
        <v>1294.46</v>
      </c>
      <c r="E56" s="69">
        <f>H56*12</f>
        <v>0</v>
      </c>
      <c r="F56" s="71"/>
      <c r="G56" s="69"/>
      <c r="H56" s="69"/>
      <c r="I56" s="16">
        <v>1439.1</v>
      </c>
      <c r="J56" s="16">
        <v>1.07</v>
      </c>
      <c r="K56" s="59">
        <v>0.06420000000000001</v>
      </c>
    </row>
    <row r="57" spans="1:11" s="32" customFormat="1" ht="15">
      <c r="A57" s="8" t="s">
        <v>98</v>
      </c>
      <c r="B57" s="14" t="s">
        <v>17</v>
      </c>
      <c r="C57" s="4"/>
      <c r="D57" s="70">
        <v>2790.05</v>
      </c>
      <c r="E57" s="69"/>
      <c r="F57" s="71"/>
      <c r="G57" s="69"/>
      <c r="H57" s="69"/>
      <c r="I57" s="16">
        <v>1439.1</v>
      </c>
      <c r="J57" s="16">
        <v>1.07</v>
      </c>
      <c r="K57" s="59">
        <v>0.010700000000000001</v>
      </c>
    </row>
    <row r="58" spans="1:11" s="32" customFormat="1" ht="15" hidden="1">
      <c r="A58" s="8" t="s">
        <v>64</v>
      </c>
      <c r="B58" s="14" t="s">
        <v>17</v>
      </c>
      <c r="C58" s="9"/>
      <c r="D58" s="70">
        <f>G58*I58</f>
        <v>0</v>
      </c>
      <c r="E58" s="74"/>
      <c r="F58" s="71"/>
      <c r="G58" s="69">
        <f>H58*12</f>
        <v>0</v>
      </c>
      <c r="H58" s="69">
        <v>0</v>
      </c>
      <c r="I58" s="16">
        <v>1439.1</v>
      </c>
      <c r="J58" s="16">
        <v>1.07</v>
      </c>
      <c r="K58" s="59">
        <v>0</v>
      </c>
    </row>
    <row r="59" spans="1:11" s="32" customFormat="1" ht="15" hidden="1">
      <c r="A59" s="8" t="s">
        <v>36</v>
      </c>
      <c r="B59" s="14" t="s">
        <v>17</v>
      </c>
      <c r="C59" s="4"/>
      <c r="D59" s="70">
        <f>G59*I59</f>
        <v>0</v>
      </c>
      <c r="E59" s="69"/>
      <c r="F59" s="71"/>
      <c r="G59" s="69">
        <f>H59*12</f>
        <v>0</v>
      </c>
      <c r="H59" s="69"/>
      <c r="I59" s="16">
        <v>1439.1</v>
      </c>
      <c r="J59" s="16">
        <v>1.07</v>
      </c>
      <c r="K59" s="59">
        <v>0.010700000000000001</v>
      </c>
    </row>
    <row r="60" spans="1:11" s="37" customFormat="1" ht="30">
      <c r="A60" s="36" t="s">
        <v>42</v>
      </c>
      <c r="B60" s="34"/>
      <c r="C60" s="15"/>
      <c r="D60" s="64">
        <f>D61+D62+D63+D64+D66+D68+D69</f>
        <v>44302.97</v>
      </c>
      <c r="E60" s="64"/>
      <c r="F60" s="67"/>
      <c r="G60" s="64">
        <f>D60/I60</f>
        <v>30.785192133972625</v>
      </c>
      <c r="H60" s="64">
        <f>G60/12</f>
        <v>2.565432677831052</v>
      </c>
      <c r="I60" s="16">
        <v>1439.1</v>
      </c>
      <c r="J60" s="16">
        <v>1.07</v>
      </c>
      <c r="K60" s="59">
        <v>1.1291144453709496</v>
      </c>
    </row>
    <row r="61" spans="1:11" s="32" customFormat="1" ht="15">
      <c r="A61" s="8" t="s">
        <v>37</v>
      </c>
      <c r="B61" s="14" t="s">
        <v>62</v>
      </c>
      <c r="C61" s="4"/>
      <c r="D61" s="70">
        <v>2377.23</v>
      </c>
      <c r="E61" s="69"/>
      <c r="F61" s="71"/>
      <c r="G61" s="69"/>
      <c r="H61" s="69"/>
      <c r="I61" s="16">
        <v>1439.1</v>
      </c>
      <c r="J61" s="16">
        <v>1.07</v>
      </c>
      <c r="K61" s="59">
        <v>0.11770000000000001</v>
      </c>
    </row>
    <row r="62" spans="1:11" s="32" customFormat="1" ht="25.5">
      <c r="A62" s="8" t="s">
        <v>38</v>
      </c>
      <c r="B62" s="14" t="s">
        <v>47</v>
      </c>
      <c r="C62" s="4"/>
      <c r="D62" s="70">
        <v>1584.82</v>
      </c>
      <c r="E62" s="69"/>
      <c r="F62" s="71"/>
      <c r="G62" s="69"/>
      <c r="H62" s="69"/>
      <c r="I62" s="16">
        <v>1439.1</v>
      </c>
      <c r="J62" s="16">
        <v>1.07</v>
      </c>
      <c r="K62" s="59">
        <v>0.08560000000000001</v>
      </c>
    </row>
    <row r="63" spans="1:11" s="32" customFormat="1" ht="15">
      <c r="A63" s="8" t="s">
        <v>68</v>
      </c>
      <c r="B63" s="14" t="s">
        <v>67</v>
      </c>
      <c r="C63" s="4"/>
      <c r="D63" s="70">
        <v>1663.21</v>
      </c>
      <c r="E63" s="69"/>
      <c r="F63" s="71"/>
      <c r="G63" s="69"/>
      <c r="H63" s="69"/>
      <c r="I63" s="16">
        <v>1439.1</v>
      </c>
      <c r="J63" s="16">
        <v>1.07</v>
      </c>
      <c r="K63" s="59">
        <v>0.08560000000000001</v>
      </c>
    </row>
    <row r="64" spans="1:11" s="32" customFormat="1" ht="25.5">
      <c r="A64" s="8" t="s">
        <v>65</v>
      </c>
      <c r="B64" s="14" t="s">
        <v>66</v>
      </c>
      <c r="C64" s="4"/>
      <c r="D64" s="70">
        <v>1584.8</v>
      </c>
      <c r="E64" s="69"/>
      <c r="F64" s="71"/>
      <c r="G64" s="69"/>
      <c r="H64" s="69"/>
      <c r="I64" s="16">
        <v>1439.1</v>
      </c>
      <c r="J64" s="16">
        <v>1.07</v>
      </c>
      <c r="K64" s="59">
        <v>0.08560000000000001</v>
      </c>
    </row>
    <row r="65" spans="1:11" s="32" customFormat="1" ht="15" hidden="1">
      <c r="A65" s="8" t="s">
        <v>59</v>
      </c>
      <c r="B65" s="14" t="s">
        <v>9</v>
      </c>
      <c r="C65" s="4"/>
      <c r="D65" s="70">
        <f>G65*I65</f>
        <v>0</v>
      </c>
      <c r="E65" s="69"/>
      <c r="F65" s="71"/>
      <c r="G65" s="69"/>
      <c r="H65" s="69"/>
      <c r="I65" s="16">
        <v>1439.1</v>
      </c>
      <c r="J65" s="16">
        <v>1.07</v>
      </c>
      <c r="K65" s="59">
        <v>0</v>
      </c>
    </row>
    <row r="66" spans="1:11" s="32" customFormat="1" ht="15">
      <c r="A66" s="8" t="s">
        <v>58</v>
      </c>
      <c r="B66" s="14" t="s">
        <v>9</v>
      </c>
      <c r="C66" s="9"/>
      <c r="D66" s="70">
        <v>5636.64</v>
      </c>
      <c r="E66" s="74"/>
      <c r="F66" s="71"/>
      <c r="G66" s="69"/>
      <c r="H66" s="69"/>
      <c r="I66" s="16">
        <v>1439.1</v>
      </c>
      <c r="J66" s="16">
        <v>1.07</v>
      </c>
      <c r="K66" s="59">
        <v>0.28890000000000005</v>
      </c>
    </row>
    <row r="67" spans="1:11" s="32" customFormat="1" ht="15" hidden="1">
      <c r="A67" s="8" t="s">
        <v>72</v>
      </c>
      <c r="B67" s="14" t="s">
        <v>17</v>
      </c>
      <c r="C67" s="4"/>
      <c r="D67" s="70">
        <f>G67*I67</f>
        <v>0</v>
      </c>
      <c r="E67" s="69"/>
      <c r="F67" s="71"/>
      <c r="G67" s="69">
        <f>H67*12</f>
        <v>0</v>
      </c>
      <c r="H67" s="69">
        <v>0</v>
      </c>
      <c r="I67" s="16">
        <v>1439.1</v>
      </c>
      <c r="J67" s="16">
        <v>1.07</v>
      </c>
      <c r="K67" s="59">
        <v>0</v>
      </c>
    </row>
    <row r="68" spans="1:11" s="32" customFormat="1" ht="25.5">
      <c r="A68" s="8" t="s">
        <v>120</v>
      </c>
      <c r="B68" s="63" t="s">
        <v>12</v>
      </c>
      <c r="C68" s="4"/>
      <c r="D68" s="85">
        <v>30892.62</v>
      </c>
      <c r="E68" s="69"/>
      <c r="F68" s="71"/>
      <c r="G68" s="74"/>
      <c r="H68" s="74"/>
      <c r="I68" s="16">
        <v>1439.1</v>
      </c>
      <c r="J68" s="16"/>
      <c r="K68" s="59"/>
    </row>
    <row r="69" spans="1:11" s="32" customFormat="1" ht="15">
      <c r="A69" s="78" t="s">
        <v>136</v>
      </c>
      <c r="B69" s="43" t="s">
        <v>17</v>
      </c>
      <c r="C69" s="10"/>
      <c r="D69" s="72">
        <v>563.65</v>
      </c>
      <c r="E69" s="69"/>
      <c r="F69" s="71"/>
      <c r="G69" s="74"/>
      <c r="H69" s="74"/>
      <c r="I69" s="16">
        <v>1439.1</v>
      </c>
      <c r="J69" s="16"/>
      <c r="K69" s="59"/>
    </row>
    <row r="70" spans="1:11" s="32" customFormat="1" ht="30">
      <c r="A70" s="36" t="s">
        <v>43</v>
      </c>
      <c r="B70" s="14"/>
      <c r="C70" s="4"/>
      <c r="D70" s="64">
        <f>D71</f>
        <v>4727.53</v>
      </c>
      <c r="E70" s="69"/>
      <c r="F70" s="71"/>
      <c r="G70" s="64">
        <f>D70/I70</f>
        <v>3.2850601070113266</v>
      </c>
      <c r="H70" s="64">
        <f>G70/12</f>
        <v>0.27375500891761056</v>
      </c>
      <c r="I70" s="16">
        <v>1439.1</v>
      </c>
      <c r="J70" s="16">
        <v>1.07</v>
      </c>
      <c r="K70" s="59">
        <v>0.1819</v>
      </c>
    </row>
    <row r="71" spans="1:11" s="41" customFormat="1" ht="25.5">
      <c r="A71" s="78" t="s">
        <v>124</v>
      </c>
      <c r="B71" s="43" t="s">
        <v>12</v>
      </c>
      <c r="C71" s="10"/>
      <c r="D71" s="72">
        <v>4727.53</v>
      </c>
      <c r="E71" s="72"/>
      <c r="F71" s="73"/>
      <c r="G71" s="72"/>
      <c r="H71" s="72"/>
      <c r="I71" s="16">
        <v>1439.1</v>
      </c>
      <c r="J71" s="16">
        <v>1.07</v>
      </c>
      <c r="K71" s="59">
        <v>0.0963</v>
      </c>
    </row>
    <row r="72" spans="1:11" s="32" customFormat="1" ht="15" hidden="1">
      <c r="A72" s="8" t="s">
        <v>60</v>
      </c>
      <c r="B72" s="14" t="s">
        <v>9</v>
      </c>
      <c r="C72" s="4"/>
      <c r="D72" s="70">
        <f>G72*I72</f>
        <v>0</v>
      </c>
      <c r="E72" s="69"/>
      <c r="F72" s="71"/>
      <c r="G72" s="69">
        <f>H72*12</f>
        <v>0</v>
      </c>
      <c r="H72" s="69">
        <v>0</v>
      </c>
      <c r="I72" s="16">
        <v>1439.1</v>
      </c>
      <c r="J72" s="16">
        <v>1.07</v>
      </c>
      <c r="K72" s="59">
        <v>0</v>
      </c>
    </row>
    <row r="73" spans="1:11" s="32" customFormat="1" ht="15">
      <c r="A73" s="36" t="s">
        <v>44</v>
      </c>
      <c r="B73" s="14"/>
      <c r="C73" s="4"/>
      <c r="D73" s="64">
        <f>D75+D76+D81</f>
        <v>8771.14</v>
      </c>
      <c r="E73" s="69"/>
      <c r="F73" s="71"/>
      <c r="G73" s="64">
        <f>D73/I73</f>
        <v>6.0948787436592315</v>
      </c>
      <c r="H73" s="64">
        <f>G73/12</f>
        <v>0.5079065619716027</v>
      </c>
      <c r="I73" s="16">
        <v>1439.1</v>
      </c>
      <c r="J73" s="16">
        <v>1.07</v>
      </c>
      <c r="K73" s="59">
        <v>0.23540000000000003</v>
      </c>
    </row>
    <row r="74" spans="1:11" s="32" customFormat="1" ht="15" hidden="1">
      <c r="A74" s="8" t="s">
        <v>39</v>
      </c>
      <c r="B74" s="14" t="s">
        <v>9</v>
      </c>
      <c r="C74" s="4"/>
      <c r="D74" s="70">
        <f aca="true" t="shared" si="0" ref="D74:D80">G74*I74</f>
        <v>0</v>
      </c>
      <c r="E74" s="69"/>
      <c r="F74" s="71"/>
      <c r="G74" s="69">
        <f>H74*12</f>
        <v>0</v>
      </c>
      <c r="H74" s="69">
        <v>0</v>
      </c>
      <c r="I74" s="16">
        <v>1439.1</v>
      </c>
      <c r="J74" s="16">
        <v>1.07</v>
      </c>
      <c r="K74" s="59">
        <v>0</v>
      </c>
    </row>
    <row r="75" spans="1:11" s="32" customFormat="1" ht="15">
      <c r="A75" s="8" t="s">
        <v>77</v>
      </c>
      <c r="B75" s="14" t="s">
        <v>17</v>
      </c>
      <c r="C75" s="4"/>
      <c r="D75" s="70">
        <v>3773.37</v>
      </c>
      <c r="E75" s="69"/>
      <c r="F75" s="71"/>
      <c r="G75" s="69"/>
      <c r="H75" s="69"/>
      <c r="I75" s="16">
        <v>1439.1</v>
      </c>
      <c r="J75" s="16">
        <v>1.07</v>
      </c>
      <c r="K75" s="59">
        <v>0.1926</v>
      </c>
    </row>
    <row r="76" spans="1:11" s="32" customFormat="1" ht="15">
      <c r="A76" s="8" t="s">
        <v>40</v>
      </c>
      <c r="B76" s="14" t="s">
        <v>17</v>
      </c>
      <c r="C76" s="4"/>
      <c r="D76" s="70">
        <v>828.31</v>
      </c>
      <c r="E76" s="69"/>
      <c r="F76" s="71"/>
      <c r="G76" s="69"/>
      <c r="H76" s="69"/>
      <c r="I76" s="16">
        <v>1439.1</v>
      </c>
      <c r="J76" s="16">
        <v>1.07</v>
      </c>
      <c r="K76" s="59">
        <v>0.042800000000000005</v>
      </c>
    </row>
    <row r="77" spans="1:11" s="32" customFormat="1" ht="27.75" customHeight="1" hidden="1">
      <c r="A77" s="8" t="s">
        <v>48</v>
      </c>
      <c r="B77" s="14" t="s">
        <v>12</v>
      </c>
      <c r="C77" s="4"/>
      <c r="D77" s="70">
        <f t="shared" si="0"/>
        <v>0</v>
      </c>
      <c r="E77" s="69"/>
      <c r="F77" s="71"/>
      <c r="G77" s="69"/>
      <c r="H77" s="69"/>
      <c r="I77" s="16">
        <v>1439.1</v>
      </c>
      <c r="J77" s="16">
        <v>1.07</v>
      </c>
      <c r="K77" s="59">
        <v>0</v>
      </c>
    </row>
    <row r="78" spans="1:11" s="32" customFormat="1" ht="25.5" hidden="1">
      <c r="A78" s="8" t="s">
        <v>73</v>
      </c>
      <c r="B78" s="14" t="s">
        <v>12</v>
      </c>
      <c r="C78" s="4"/>
      <c r="D78" s="70">
        <f t="shared" si="0"/>
        <v>0</v>
      </c>
      <c r="E78" s="69"/>
      <c r="F78" s="71"/>
      <c r="G78" s="69"/>
      <c r="H78" s="69"/>
      <c r="I78" s="16">
        <v>1439.1</v>
      </c>
      <c r="J78" s="16">
        <v>1.07</v>
      </c>
      <c r="K78" s="59">
        <v>0</v>
      </c>
    </row>
    <row r="79" spans="1:11" s="32" customFormat="1" ht="25.5" hidden="1">
      <c r="A79" s="8" t="s">
        <v>69</v>
      </c>
      <c r="B79" s="14" t="s">
        <v>12</v>
      </c>
      <c r="C79" s="4"/>
      <c r="D79" s="70">
        <f t="shared" si="0"/>
        <v>0</v>
      </c>
      <c r="E79" s="69"/>
      <c r="F79" s="71"/>
      <c r="G79" s="69"/>
      <c r="H79" s="69"/>
      <c r="I79" s="16">
        <v>1439.1</v>
      </c>
      <c r="J79" s="16">
        <v>1.07</v>
      </c>
      <c r="K79" s="59">
        <v>0</v>
      </c>
    </row>
    <row r="80" spans="1:11" s="32" customFormat="1" ht="25.5" hidden="1">
      <c r="A80" s="8" t="s">
        <v>74</v>
      </c>
      <c r="B80" s="14" t="s">
        <v>12</v>
      </c>
      <c r="C80" s="4"/>
      <c r="D80" s="70">
        <f t="shared" si="0"/>
        <v>0</v>
      </c>
      <c r="E80" s="69"/>
      <c r="F80" s="71"/>
      <c r="G80" s="69"/>
      <c r="H80" s="69"/>
      <c r="I80" s="16">
        <v>1439.1</v>
      </c>
      <c r="J80" s="16">
        <v>1.07</v>
      </c>
      <c r="K80" s="59">
        <v>0</v>
      </c>
    </row>
    <row r="81" spans="1:11" s="32" customFormat="1" ht="25.5">
      <c r="A81" s="8" t="s">
        <v>71</v>
      </c>
      <c r="B81" s="14" t="s">
        <v>12</v>
      </c>
      <c r="C81" s="4"/>
      <c r="D81" s="70">
        <v>4169.46</v>
      </c>
      <c r="E81" s="69"/>
      <c r="F81" s="71"/>
      <c r="G81" s="69"/>
      <c r="H81" s="69"/>
      <c r="I81" s="16">
        <v>1439.1</v>
      </c>
      <c r="J81" s="16">
        <v>1.07</v>
      </c>
      <c r="K81" s="59">
        <v>0</v>
      </c>
    </row>
    <row r="82" spans="1:11" s="32" customFormat="1" ht="15">
      <c r="A82" s="36" t="s">
        <v>45</v>
      </c>
      <c r="B82" s="14"/>
      <c r="C82" s="4"/>
      <c r="D82" s="64">
        <f>D83</f>
        <v>993.79</v>
      </c>
      <c r="E82" s="69"/>
      <c r="F82" s="71"/>
      <c r="G82" s="64">
        <f>D82/I82</f>
        <v>0.6905635466611076</v>
      </c>
      <c r="H82" s="64">
        <f>G82/12</f>
        <v>0.05754696222175897</v>
      </c>
      <c r="I82" s="16">
        <v>1439.1</v>
      </c>
      <c r="J82" s="16">
        <v>1.07</v>
      </c>
      <c r="K82" s="59">
        <v>0.17120000000000002</v>
      </c>
    </row>
    <row r="83" spans="1:11" s="32" customFormat="1" ht="15">
      <c r="A83" s="8" t="s">
        <v>41</v>
      </c>
      <c r="B83" s="14" t="s">
        <v>17</v>
      </c>
      <c r="C83" s="4"/>
      <c r="D83" s="70">
        <v>993.79</v>
      </c>
      <c r="E83" s="69"/>
      <c r="F83" s="71"/>
      <c r="G83" s="69"/>
      <c r="H83" s="69"/>
      <c r="I83" s="16">
        <v>1439.1</v>
      </c>
      <c r="J83" s="16">
        <v>1.07</v>
      </c>
      <c r="K83" s="59">
        <v>0.053500000000000006</v>
      </c>
    </row>
    <row r="84" spans="1:11" s="16" customFormat="1" ht="15">
      <c r="A84" s="36" t="s">
        <v>55</v>
      </c>
      <c r="B84" s="34"/>
      <c r="C84" s="15"/>
      <c r="D84" s="64">
        <f>D85+D86</f>
        <v>9884.1</v>
      </c>
      <c r="E84" s="64"/>
      <c r="F84" s="67"/>
      <c r="G84" s="64">
        <f>D84/I84</f>
        <v>6.868250990202211</v>
      </c>
      <c r="H84" s="64">
        <f>G84/12</f>
        <v>0.5723542491835175</v>
      </c>
      <c r="I84" s="16">
        <v>1439.1</v>
      </c>
      <c r="J84" s="16">
        <v>1.07</v>
      </c>
      <c r="K84" s="59">
        <v>0.07490000000000001</v>
      </c>
    </row>
    <row r="85" spans="1:11" s="32" customFormat="1" ht="15">
      <c r="A85" s="8" t="s">
        <v>118</v>
      </c>
      <c r="B85" s="63" t="s">
        <v>113</v>
      </c>
      <c r="C85" s="4"/>
      <c r="D85" s="70">
        <f>13590/3</f>
        <v>4530</v>
      </c>
      <c r="E85" s="69"/>
      <c r="F85" s="71"/>
      <c r="G85" s="69"/>
      <c r="H85" s="69"/>
      <c r="I85" s="16">
        <v>1439.1</v>
      </c>
      <c r="J85" s="16">
        <v>1.07</v>
      </c>
      <c r="K85" s="59">
        <v>0.07490000000000001</v>
      </c>
    </row>
    <row r="86" spans="1:11" s="32" customFormat="1" ht="15">
      <c r="A86" s="8" t="s">
        <v>119</v>
      </c>
      <c r="B86" s="63" t="s">
        <v>22</v>
      </c>
      <c r="C86" s="4">
        <f>F86*12</f>
        <v>0</v>
      </c>
      <c r="D86" s="70">
        <v>5354.1</v>
      </c>
      <c r="E86" s="69">
        <f>H86*12</f>
        <v>0</v>
      </c>
      <c r="F86" s="71"/>
      <c r="G86" s="69"/>
      <c r="H86" s="69"/>
      <c r="I86" s="16">
        <v>1439.1</v>
      </c>
      <c r="J86" s="16">
        <v>1.07</v>
      </c>
      <c r="K86" s="59">
        <v>0</v>
      </c>
    </row>
    <row r="87" spans="1:11" s="16" customFormat="1" ht="15">
      <c r="A87" s="36" t="s">
        <v>54</v>
      </c>
      <c r="B87" s="34"/>
      <c r="C87" s="15"/>
      <c r="D87" s="64">
        <f>D88</f>
        <v>15702.99</v>
      </c>
      <c r="E87" s="64"/>
      <c r="F87" s="67"/>
      <c r="G87" s="64">
        <f>D87/I87</f>
        <v>10.911673962893476</v>
      </c>
      <c r="H87" s="64">
        <f>G87/12</f>
        <v>0.9093061635744563</v>
      </c>
      <c r="I87" s="16">
        <v>1439.1</v>
      </c>
      <c r="J87" s="16">
        <v>1.07</v>
      </c>
      <c r="K87" s="59">
        <v>0.9630000000000001</v>
      </c>
    </row>
    <row r="88" spans="1:11" s="41" customFormat="1" ht="15">
      <c r="A88" s="8" t="s">
        <v>70</v>
      </c>
      <c r="B88" s="40" t="s">
        <v>62</v>
      </c>
      <c r="C88" s="12"/>
      <c r="D88" s="84">
        <v>15702.99</v>
      </c>
      <c r="E88" s="72"/>
      <c r="F88" s="73"/>
      <c r="G88" s="72"/>
      <c r="H88" s="72"/>
      <c r="I88" s="16">
        <v>1439.1</v>
      </c>
      <c r="J88" s="16">
        <v>1.07</v>
      </c>
      <c r="K88" s="59">
        <v>0.8025</v>
      </c>
    </row>
    <row r="89" spans="1:11" s="16" customFormat="1" ht="30.75" thickBot="1">
      <c r="A89" s="42" t="s">
        <v>32</v>
      </c>
      <c r="B89" s="34" t="s">
        <v>12</v>
      </c>
      <c r="C89" s="39">
        <f>F89*12</f>
        <v>0</v>
      </c>
      <c r="D89" s="68">
        <f>G89*I89</f>
        <v>19168.811999999998</v>
      </c>
      <c r="E89" s="68">
        <f>H89*12</f>
        <v>13.32</v>
      </c>
      <c r="F89" s="68"/>
      <c r="G89" s="68">
        <f>H89*12</f>
        <v>13.32</v>
      </c>
      <c r="H89" s="68">
        <f>1+0.11</f>
        <v>1.11</v>
      </c>
      <c r="I89" s="16">
        <v>1439.1</v>
      </c>
      <c r="J89" s="16">
        <v>1.07</v>
      </c>
      <c r="K89" s="59">
        <v>0.29960000000000003</v>
      </c>
    </row>
    <row r="90" spans="1:11" s="16" customFormat="1" ht="19.5" thickBot="1">
      <c r="A90" s="54" t="s">
        <v>100</v>
      </c>
      <c r="B90" s="55" t="s">
        <v>11</v>
      </c>
      <c r="C90" s="10"/>
      <c r="D90" s="68">
        <f>G90*I90</f>
        <v>29703.023999999998</v>
      </c>
      <c r="E90" s="68"/>
      <c r="F90" s="68"/>
      <c r="G90" s="68">
        <f>12*H90</f>
        <v>20.64</v>
      </c>
      <c r="H90" s="86">
        <v>1.72</v>
      </c>
      <c r="I90" s="16">
        <v>1439.1</v>
      </c>
      <c r="K90" s="59"/>
    </row>
    <row r="91" spans="1:11" s="16" customFormat="1" ht="18.75">
      <c r="A91" s="77" t="s">
        <v>95</v>
      </c>
      <c r="B91" s="34"/>
      <c r="C91" s="11"/>
      <c r="D91" s="68">
        <f>D90+D89+D87+D84+D82+D73+D70+D60+D45+D44+D43+D42+D41+D40+D39+D35+D34+D33+D32+D31+D22+D14</f>
        <v>346269.034</v>
      </c>
      <c r="E91" s="68">
        <f>E90+E89+E87+E84+E82+E73+E70+E60+E45+E44+E43+E42+E41+E40+E39+E35+E34+E33+E32+E31+E22+E14</f>
        <v>147.47818775623654</v>
      </c>
      <c r="F91" s="68">
        <f>F90+F89+F87+F84+F82+F73+F70+F60+F45+F44+F43+F42+F41+F40+F39+F35+F34+F33+F32+F31+F22+F14</f>
        <v>0</v>
      </c>
      <c r="G91" s="68">
        <f>G90+G89+G87+G84+G82+G73+G70+G60+G45+G44+G43+G42+G41+G40+G39+G35+G34+G33+G32+G31+G22+G14</f>
        <v>240.6149913140157</v>
      </c>
      <c r="H91" s="68">
        <v>20.06</v>
      </c>
      <c r="K91" s="59"/>
    </row>
    <row r="92" spans="1:11" s="16" customFormat="1" ht="18.75">
      <c r="A92" s="76"/>
      <c r="B92" s="52"/>
      <c r="C92" s="51"/>
      <c r="D92" s="87"/>
      <c r="E92" s="87"/>
      <c r="F92" s="87"/>
      <c r="G92" s="87"/>
      <c r="H92" s="87"/>
      <c r="K92" s="59"/>
    </row>
    <row r="93" spans="1:11" s="16" customFormat="1" ht="18.75">
      <c r="A93" s="76"/>
      <c r="B93" s="52"/>
      <c r="C93" s="51"/>
      <c r="D93" s="87"/>
      <c r="E93" s="87"/>
      <c r="F93" s="87"/>
      <c r="G93" s="87"/>
      <c r="H93" s="87"/>
      <c r="K93" s="59"/>
    </row>
    <row r="94" spans="1:11" s="16" customFormat="1" ht="18.75">
      <c r="A94" s="76"/>
      <c r="B94" s="52"/>
      <c r="C94" s="51"/>
      <c r="D94" s="87"/>
      <c r="E94" s="87"/>
      <c r="F94" s="87"/>
      <c r="G94" s="87"/>
      <c r="H94" s="87"/>
      <c r="K94" s="59"/>
    </row>
    <row r="95" spans="1:11" s="16" customFormat="1" ht="18.75">
      <c r="A95" s="77" t="s">
        <v>31</v>
      </c>
      <c r="B95" s="34"/>
      <c r="C95" s="11">
        <f>F95*12</f>
        <v>0</v>
      </c>
      <c r="D95" s="68">
        <f>D96+D97</f>
        <v>14487.66</v>
      </c>
      <c r="E95" s="68">
        <f>SUM(E96:E97)</f>
        <v>0</v>
      </c>
      <c r="F95" s="68">
        <f>SUM(F96:F97)</f>
        <v>0</v>
      </c>
      <c r="G95" s="68">
        <f>D95/I95</f>
        <v>10.067166979362101</v>
      </c>
      <c r="H95" s="68">
        <f>G95/12</f>
        <v>0.8389305816135084</v>
      </c>
      <c r="I95" s="16">
        <v>1439.1</v>
      </c>
      <c r="K95" s="59"/>
    </row>
    <row r="96" spans="1:11" s="16" customFormat="1" ht="15">
      <c r="A96" s="78" t="s">
        <v>105</v>
      </c>
      <c r="B96" s="43"/>
      <c r="C96" s="10"/>
      <c r="D96" s="72">
        <v>4714.12</v>
      </c>
      <c r="E96" s="72"/>
      <c r="F96" s="72"/>
      <c r="G96" s="72">
        <f>D96/I96</f>
        <v>3.2757417830588564</v>
      </c>
      <c r="H96" s="72">
        <f>G96/12</f>
        <v>0.27297848192157137</v>
      </c>
      <c r="I96" s="16">
        <v>1439.1</v>
      </c>
      <c r="K96" s="59"/>
    </row>
    <row r="97" spans="1:11" s="16" customFormat="1" ht="15">
      <c r="A97" s="78" t="s">
        <v>130</v>
      </c>
      <c r="B97" s="43"/>
      <c r="C97" s="10"/>
      <c r="D97" s="72">
        <v>9773.54</v>
      </c>
      <c r="E97" s="72"/>
      <c r="F97" s="72"/>
      <c r="G97" s="72">
        <f>D97/I97</f>
        <v>6.791425196303246</v>
      </c>
      <c r="H97" s="72">
        <f>G97/12</f>
        <v>0.5659520996919372</v>
      </c>
      <c r="I97" s="16">
        <v>1439.1</v>
      </c>
      <c r="K97" s="59"/>
    </row>
    <row r="98" spans="1:11" s="16" customFormat="1" ht="15">
      <c r="A98" s="48"/>
      <c r="B98" s="49"/>
      <c r="C98" s="50"/>
      <c r="D98" s="87"/>
      <c r="E98" s="87"/>
      <c r="F98" s="87"/>
      <c r="G98" s="87"/>
      <c r="H98" s="88"/>
      <c r="I98" s="52"/>
      <c r="K98" s="59"/>
    </row>
    <row r="99" spans="1:11" s="16" customFormat="1" ht="15.75" thickBot="1">
      <c r="A99" s="48"/>
      <c r="B99" s="49"/>
      <c r="C99" s="50"/>
      <c r="D99" s="87"/>
      <c r="E99" s="87"/>
      <c r="F99" s="87"/>
      <c r="G99" s="87"/>
      <c r="H99" s="88"/>
      <c r="I99" s="52"/>
      <c r="K99" s="59"/>
    </row>
    <row r="100" spans="1:11" s="16" customFormat="1" ht="19.5" thickBot="1">
      <c r="A100" s="56" t="s">
        <v>96</v>
      </c>
      <c r="B100" s="26"/>
      <c r="C100" s="53"/>
      <c r="D100" s="89">
        <f>D91+D95</f>
        <v>360756.69399999996</v>
      </c>
      <c r="E100" s="89">
        <f>E91+E95</f>
        <v>147.47818775623654</v>
      </c>
      <c r="F100" s="89">
        <f>F91+F95</f>
        <v>0</v>
      </c>
      <c r="G100" s="89">
        <f>G91+G95</f>
        <v>250.6821582933778</v>
      </c>
      <c r="H100" s="89">
        <v>20.9</v>
      </c>
      <c r="K100" s="59"/>
    </row>
    <row r="101" spans="1:11" s="16" customFormat="1" ht="15">
      <c r="A101" s="48"/>
      <c r="B101" s="49"/>
      <c r="C101" s="50"/>
      <c r="D101" s="51"/>
      <c r="E101" s="51"/>
      <c r="F101" s="51"/>
      <c r="G101" s="51"/>
      <c r="H101" s="50"/>
      <c r="I101" s="52"/>
      <c r="K101" s="59"/>
    </row>
    <row r="102" spans="1:11" s="16" customFormat="1" ht="15">
      <c r="A102" s="48"/>
      <c r="B102" s="49"/>
      <c r="C102" s="50"/>
      <c r="D102" s="51"/>
      <c r="E102" s="51"/>
      <c r="F102" s="51"/>
      <c r="G102" s="51"/>
      <c r="H102" s="50"/>
      <c r="I102" s="52"/>
      <c r="K102" s="59"/>
    </row>
    <row r="103" spans="1:11" s="44" customFormat="1" ht="19.5">
      <c r="A103" s="46"/>
      <c r="B103" s="47"/>
      <c r="C103" s="6"/>
      <c r="D103" s="6"/>
      <c r="E103" s="6"/>
      <c r="F103" s="6"/>
      <c r="G103" s="6"/>
      <c r="H103" s="6"/>
      <c r="K103" s="61"/>
    </row>
    <row r="104" spans="1:11" s="5" customFormat="1" ht="14.25">
      <c r="A104" s="100" t="s">
        <v>29</v>
      </c>
      <c r="B104" s="100"/>
      <c r="C104" s="100"/>
      <c r="D104" s="100"/>
      <c r="E104" s="100"/>
      <c r="F104" s="100"/>
      <c r="K104" s="62"/>
    </row>
    <row r="105" s="5" customFormat="1" ht="12.75">
      <c r="K105" s="62"/>
    </row>
    <row r="106" spans="1:11" s="5" customFormat="1" ht="12.75">
      <c r="A106" s="45" t="s">
        <v>30</v>
      </c>
      <c r="K106" s="62"/>
    </row>
    <row r="107" s="5" customFormat="1" ht="12.75">
      <c r="K107" s="62"/>
    </row>
    <row r="108" s="5" customFormat="1" ht="12.75">
      <c r="K108" s="62"/>
    </row>
    <row r="109" s="5" customFormat="1" ht="12.75">
      <c r="K109" s="62"/>
    </row>
    <row r="110" s="5" customFormat="1" ht="12.75">
      <c r="K110" s="62"/>
    </row>
    <row r="111" s="5" customFormat="1" ht="12.75">
      <c r="K111" s="62"/>
    </row>
    <row r="112" s="5" customFormat="1" ht="12.75">
      <c r="K112" s="62"/>
    </row>
    <row r="113" s="5" customFormat="1" ht="12.75">
      <c r="K113" s="62"/>
    </row>
    <row r="114" s="5" customFormat="1" ht="12.75">
      <c r="K114" s="62"/>
    </row>
    <row r="115" s="5" customFormat="1" ht="12.75">
      <c r="K115" s="62"/>
    </row>
    <row r="116" s="5" customFormat="1" ht="12.75">
      <c r="K116" s="62"/>
    </row>
    <row r="117" s="5" customFormat="1" ht="12.75">
      <c r="K117" s="62"/>
    </row>
    <row r="118" s="5" customFormat="1" ht="12.75">
      <c r="K118" s="62"/>
    </row>
    <row r="119" s="5" customFormat="1" ht="12.75">
      <c r="K119" s="62"/>
    </row>
    <row r="120" s="5" customFormat="1" ht="12.75">
      <c r="K120" s="62"/>
    </row>
    <row r="121" s="5" customFormat="1" ht="12.75">
      <c r="K121" s="62"/>
    </row>
    <row r="122" s="5" customFormat="1" ht="12.75">
      <c r="K122" s="62"/>
    </row>
    <row r="123" s="5" customFormat="1" ht="12.75">
      <c r="K123" s="62"/>
    </row>
    <row r="124" s="5" customFormat="1" ht="12.75">
      <c r="K124" s="62"/>
    </row>
  </sheetData>
  <sheetProtection/>
  <mergeCells count="12">
    <mergeCell ref="A7:H7"/>
    <mergeCell ref="A8:H8"/>
    <mergeCell ref="A9:H9"/>
    <mergeCell ref="A10:H10"/>
    <mergeCell ref="A13:H13"/>
    <mergeCell ref="A104:F104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2014-04-24T06:00:26Z</cp:lastPrinted>
  <dcterms:created xsi:type="dcterms:W3CDTF">2010-04-02T14:46:04Z</dcterms:created>
  <dcterms:modified xsi:type="dcterms:W3CDTF">2014-07-17T09:06:49Z</dcterms:modified>
  <cp:category/>
  <cp:version/>
  <cp:contentType/>
  <cp:contentStatus/>
</cp:coreProperties>
</file>