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'Лист1'!$EL$1:$EP$59</definedName>
  </definedNames>
  <calcPr fullCalcOnLoad="1"/>
</workbook>
</file>

<file path=xl/sharedStrings.xml><?xml version="1.0" encoding="utf-8"?>
<sst xmlns="http://schemas.openxmlformats.org/spreadsheetml/2006/main" count="1186" uniqueCount="420">
  <si>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</si>
  <si>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</si>
  <si>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</si>
  <si>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</si>
  <si>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</si>
  <si>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</si>
  <si>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</si>
  <si>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</si>
  <si>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</si>
  <si>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</si>
  <si>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</si>
  <si>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</si>
  <si>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</si>
  <si>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</si>
  <si>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</si>
  <si>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</si>
  <si>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</si>
  <si>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4149,4 м2</t>
  </si>
  <si>
    <t>вентиль D15 - 1 шт., САГ - 1 чел./ч.</t>
  </si>
  <si>
    <t>ЛОН - 10 шт., патроны - 6 шт.</t>
  </si>
  <si>
    <t>8 п.м</t>
  </si>
  <si>
    <t>22 п.м</t>
  </si>
  <si>
    <t>190 чел.</t>
  </si>
  <si>
    <t>189 чел.</t>
  </si>
  <si>
    <t>187 чел.</t>
  </si>
  <si>
    <t>октябрь</t>
  </si>
  <si>
    <t>14 п.м</t>
  </si>
  <si>
    <t>186 чел.</t>
  </si>
  <si>
    <t>ноябрь</t>
  </si>
  <si>
    <t>кран шар. D15 - 10 шт.</t>
  </si>
  <si>
    <t>185 чел.</t>
  </si>
  <si>
    <t>188 чел.</t>
  </si>
  <si>
    <t>декабрь</t>
  </si>
  <si>
    <t>ЛОН - 2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</si>
  <si>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</si>
  <si>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</si>
  <si>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</si>
  <si>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</si>
  <si>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</si>
  <si>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</si>
  <si>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</si>
  <si>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</si>
  <si>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</si>
  <si>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</si>
  <si>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</si>
  <si>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(2 шт.)</t>
  </si>
  <si>
    <t>Обслуживание вводных и внутренних газопроводов жилого фонда (72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</si>
  <si>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</si>
  <si>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</si>
  <si>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</si>
  <si>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</si>
  <si>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</si>
  <si>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</si>
  <si>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</si>
  <si>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</si>
  <si>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</si>
  <si>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</si>
  <si>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</si>
  <si>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Советская , 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</si>
  <si>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</si>
  <si>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</si>
  <si>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</si>
  <si>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</si>
  <si>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эл.снабжения квартиры</t>
  </si>
  <si>
    <t>№ 27 от 06.02.09г.</t>
  </si>
  <si>
    <t>Ревизия эл.щитка , установка автоматов АЕ 16А</t>
  </si>
  <si>
    <t>№ 33 от 09.02.09г.</t>
  </si>
  <si>
    <t>Проверка эл.снабжения квартиры № 21</t>
  </si>
  <si>
    <t>№ 37 от 10.02.09г</t>
  </si>
  <si>
    <t>Замена ламп в подвале -2шт.</t>
  </si>
  <si>
    <t>№43 от 11.020.9г.</t>
  </si>
  <si>
    <t>Отключение электричества на ЦТП-4</t>
  </si>
  <si>
    <t xml:space="preserve">№94/3 от 18.02.09г. </t>
  </si>
  <si>
    <t>Замена стекла</t>
  </si>
  <si>
    <t>№14 от 18.02.09г.</t>
  </si>
  <si>
    <t>№99 от 20.02.09г.</t>
  </si>
  <si>
    <t>Замена автомата на квартиру</t>
  </si>
  <si>
    <t>№117 от 24.02.09г.</t>
  </si>
  <si>
    <t>март 2009 г.</t>
  </si>
  <si>
    <t>Определение в работе</t>
  </si>
  <si>
    <t>№ 179 от 23.03.09 г.</t>
  </si>
  <si>
    <t>Вставка стекла</t>
  </si>
  <si>
    <t>№ 78 от 27.03.09г.</t>
  </si>
  <si>
    <t>№ 240 от 30.03.09г.</t>
  </si>
  <si>
    <t>Замена автомата в эл.щитке - автомат АЕ 16А</t>
  </si>
  <si>
    <t>Ремонт вентиля</t>
  </si>
  <si>
    <t>№ 9 от 03.03.09г.</t>
  </si>
  <si>
    <t>Откачка воды из подвала</t>
  </si>
  <si>
    <t>№ 23 от 06.03.09г.</t>
  </si>
  <si>
    <t>Прочистка канализации</t>
  </si>
  <si>
    <t>№ 15 от 04.03.09г.</t>
  </si>
  <si>
    <t>Подключение эл.насоса</t>
  </si>
  <si>
    <t>№ 22 от 06.03.09г.</t>
  </si>
  <si>
    <t>апрель 2009г.</t>
  </si>
  <si>
    <t>Ревизия эл.щитка , замена деталей</t>
  </si>
  <si>
    <t>№ 146 от 20.04.09г.</t>
  </si>
  <si>
    <t>Замена трансформаторов тока</t>
  </si>
  <si>
    <t>№ 78 от 13.04.09г.</t>
  </si>
  <si>
    <t>Навеска замков на эл.щитовые</t>
  </si>
  <si>
    <t>№ 80от 13.04.09г.</t>
  </si>
  <si>
    <t>маи 2009*г.</t>
  </si>
  <si>
    <t>июнь 2009г.</t>
  </si>
  <si>
    <t>Отключение отопления</t>
  </si>
  <si>
    <t>№ 5 от 04.05.09г.</t>
  </si>
  <si>
    <t>Ревизия эл.щитка</t>
  </si>
  <si>
    <t>№ 55 от 13.05.09г.</t>
  </si>
  <si>
    <t>Ревизия вентилей</t>
  </si>
  <si>
    <t>№ 79 от 13.05.09г.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</si>
  <si>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</si>
  <si>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</si>
  <si>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</si>
  <si>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</si>
  <si>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</si>
  <si>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</si>
  <si>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</si>
  <si>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</si>
  <si>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Освещение подвала</t>
  </si>
  <si>
    <t>№ 13/эл от 02.06.09г.</t>
  </si>
  <si>
    <t>Замена пакетника и проводки в эл.щитке</t>
  </si>
  <si>
    <t>№ 128/эл от 19.06.09г.</t>
  </si>
  <si>
    <t>Установка дроссельной шайбы на циркуляционную систему ГВС</t>
  </si>
  <si>
    <t>№ 28/сл от 30.06.09г.</t>
  </si>
  <si>
    <t>№ 181/эл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</si>
  <si>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</si>
  <si>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</si>
  <si>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</si>
  <si>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</si>
  <si>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Акт б/н</t>
  </si>
  <si>
    <t>Врезка спускника по стояку</t>
  </si>
  <si>
    <t>№ 93 от 08.07.09</t>
  </si>
  <si>
    <t>август 2009г.</t>
  </si>
  <si>
    <t>ревизия электрощитка. Замена деталей.</t>
  </si>
  <si>
    <t>№ 11 от 03.08.09.</t>
  </si>
  <si>
    <t>подключение и отключение компрессора</t>
  </si>
  <si>
    <t>№ 41 от 06.08.09.</t>
  </si>
  <si>
    <t>промывка системы отопления</t>
  </si>
  <si>
    <t>№ 54 от 06.08.09.</t>
  </si>
  <si>
    <t>ревизия этажных эл.щитков</t>
  </si>
  <si>
    <t>№ 148 от 19.08.09.</t>
  </si>
  <si>
    <t>отключение системы теплоснабжения на ВВП</t>
  </si>
  <si>
    <t>№ 174 от 25.08.09.</t>
  </si>
  <si>
    <t>замена лампочек</t>
  </si>
  <si>
    <t>№ 222 от 31.08.09.</t>
  </si>
  <si>
    <t>сентябрь 2009 г.</t>
  </si>
  <si>
    <t>проведение испытаний на плотность, прочность системы теплоснабжения</t>
  </si>
  <si>
    <t>ревизия эл.щитка</t>
  </si>
  <si>
    <t>№ 73 от 11.09.09.</t>
  </si>
  <si>
    <t>освещение подвала для списания учета воды</t>
  </si>
  <si>
    <t>№ 106 от 16.09.09.</t>
  </si>
  <si>
    <t>замена лампочек в подъезде</t>
  </si>
  <si>
    <t>№ 140 от 21.09.09.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</si>
  <si>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</si>
  <si>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</si>
  <si>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</si>
  <si>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</si>
  <si>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</si>
  <si>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</si>
  <si>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</si>
  <si>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</si>
  <si>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</si>
  <si>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</si>
  <si>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468 от 31.08.09.</t>
  </si>
  <si>
    <t>июль 2009 г.</t>
  </si>
  <si>
    <t>октябрь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</si>
  <si>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</si>
  <si>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№ 572 от 31.10.09.</t>
  </si>
  <si>
    <t>№ 279 от 31.10.09.</t>
  </si>
  <si>
    <t>замена входных вентилей ф 15</t>
  </si>
  <si>
    <t>№ 903 от 06.10.09г.</t>
  </si>
  <si>
    <t>916 от 09.10.09г.</t>
  </si>
  <si>
    <t>замена автомата АЕ 25</t>
  </si>
  <si>
    <t>940 от 19.10.09г.</t>
  </si>
  <si>
    <t>ревизия вентилей ф 15 ф 40</t>
  </si>
  <si>
    <t>974 от 29.10.09г.</t>
  </si>
  <si>
    <t>ноябрь2009г.</t>
  </si>
  <si>
    <t>декабрь 2009г.</t>
  </si>
  <si>
    <t>освещение подвала</t>
  </si>
  <si>
    <t>1097/1 от 25.12.09г.</t>
  </si>
  <si>
    <t>1087 от 04.12.09г.</t>
  </si>
  <si>
    <t>смена запорной арматуры по стоякам</t>
  </si>
  <si>
    <t>замена вх.вентилей д.15 - 4шт.</t>
  </si>
  <si>
    <t>1092 от 18.12.09г.</t>
  </si>
  <si>
    <t xml:space="preserve"> №1089 от 11.12.09г.</t>
  </si>
  <si>
    <t>замена вх.вентилей д.15 - 1шт.</t>
  </si>
  <si>
    <t>1096 от 25.12.09г.</t>
  </si>
  <si>
    <t>смена запорной арматуры (водоотведение)</t>
  </si>
  <si>
    <t>1101 от 31.12.09г.</t>
  </si>
  <si>
    <t>988 от 2.11.09г.</t>
  </si>
  <si>
    <t>325 от 31.12.09г.</t>
  </si>
  <si>
    <t>№ 817 от 31.12.09.</t>
  </si>
  <si>
    <t>анализ горячей воды</t>
  </si>
  <si>
    <t>5/02515 от 28.12.09г.</t>
  </si>
  <si>
    <t>освещение подвала для списания показаний счетчиков</t>
  </si>
  <si>
    <t>315 от 30.11.09г.</t>
  </si>
  <si>
    <t>601 от 31.11.09г.</t>
  </si>
  <si>
    <t>январь 2010г.</t>
  </si>
  <si>
    <t>февраль 2010г.</t>
  </si>
  <si>
    <t>март 2010г.</t>
  </si>
  <si>
    <t>прочистка канализационной вытяжки</t>
  </si>
  <si>
    <t>№ 8 от 22.01.2010г.</t>
  </si>
  <si>
    <t>21 от 31.01.10г.</t>
  </si>
  <si>
    <t>35 от 31.01.10</t>
  </si>
  <si>
    <t>апрель 2010г.</t>
  </si>
  <si>
    <t>смена вентиля ф 15 мм с аппаратом для газовой сварки и резки</t>
  </si>
  <si>
    <t>9 от 22.01.10г.</t>
  </si>
  <si>
    <t>15 от 05.02.10</t>
  </si>
  <si>
    <t>47 от 26.03.10</t>
  </si>
  <si>
    <t>удаление воздушных пробок</t>
  </si>
  <si>
    <t>50 от 31.03.10</t>
  </si>
  <si>
    <t>40 от 12.03.10</t>
  </si>
  <si>
    <t>ревизия вентилей ф 15,20,25</t>
  </si>
  <si>
    <t>замена лампочек 40 Вт в подъезде</t>
  </si>
  <si>
    <t>31 от 05,03,10</t>
  </si>
  <si>
    <t>закрашивание надписей на домах</t>
  </si>
  <si>
    <t>51 от 31.03.10</t>
  </si>
  <si>
    <t>установка реле времени на уличное освещение</t>
  </si>
  <si>
    <t>46 от 26.03.10</t>
  </si>
  <si>
    <t>восстановление освещения в подвале</t>
  </si>
  <si>
    <t>перевод реле времени уличного освещения</t>
  </si>
  <si>
    <t>49 от 31.03.10</t>
  </si>
  <si>
    <t>увеличение дроссельной шайба</t>
  </si>
  <si>
    <t>44 от 19.03.10</t>
  </si>
  <si>
    <t>смена вентиля ф 15 с САГ</t>
  </si>
  <si>
    <t>32 от 05.03.10</t>
  </si>
  <si>
    <t>устранение течи фильтра на регуляторе</t>
  </si>
  <si>
    <t>60 от 09.04.10</t>
  </si>
  <si>
    <t>отключение отопления</t>
  </si>
  <si>
    <t>63 от 16.04.10</t>
  </si>
  <si>
    <t>64 от 16.04.10</t>
  </si>
  <si>
    <t>прочистка канализационной / вентиляционной/ вытяжки</t>
  </si>
  <si>
    <t>ревизия задвижек ф 50 мм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</si>
  <si>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</si>
  <si>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</si>
  <si>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</si>
  <si>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</si>
  <si>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</si>
  <si>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</si>
  <si>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</si>
  <si>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</si>
  <si>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</si>
  <si>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</si>
  <si>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</si>
  <si>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</si>
  <si>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</si>
  <si>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</si>
  <si>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</si>
  <si>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</si>
  <si>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</si>
  <si>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смена венетиля с аппаратом для газовой сварки и резки</t>
  </si>
  <si>
    <t>88 от 04.06.10</t>
  </si>
  <si>
    <t>90 от 11.06.10</t>
  </si>
  <si>
    <t>июль 2010г.</t>
  </si>
  <si>
    <t>111 от 16.07.10</t>
  </si>
  <si>
    <t>август 2010 г.</t>
  </si>
  <si>
    <t>124 от 06.08.10</t>
  </si>
  <si>
    <t>ревизия эл.щитка, замена деталей</t>
  </si>
  <si>
    <t>замена лампочек 100 вт в подъезде-2 шт.</t>
  </si>
  <si>
    <t>129 от 13.08.10</t>
  </si>
  <si>
    <t>125 от 06.08.10</t>
  </si>
  <si>
    <t xml:space="preserve">ревизия задвижек ф 80,100 мм </t>
  </si>
  <si>
    <t>ревизия и регулировка элеваторного узла</t>
  </si>
  <si>
    <t>сентябрь 2010 г.</t>
  </si>
  <si>
    <t>промывка системы центрального отопления</t>
  </si>
  <si>
    <t>149 от 03.09.10</t>
  </si>
  <si>
    <t>опрессовка системы центрального отопления</t>
  </si>
  <si>
    <t>заполнение системы отопления технической водой</t>
  </si>
  <si>
    <t>154 от 10.09.10</t>
  </si>
  <si>
    <t>смена трубопровода ГВС</t>
  </si>
  <si>
    <t>138 от 27.08.10</t>
  </si>
  <si>
    <t>запуск системы отопления</t>
  </si>
  <si>
    <t>164 от 30.09.10</t>
  </si>
  <si>
    <t>техническое обслуживание газопроводов</t>
  </si>
  <si>
    <t>7705 от 31.08.10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</si>
  <si>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</si>
  <si>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</si>
  <si>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</si>
  <si>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</si>
  <si>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</si>
  <si>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Аварийное обслуживание</t>
  </si>
  <si>
    <t>Расчетно-кассовое обслуживание</t>
  </si>
  <si>
    <t>ноябрь 2010г.</t>
  </si>
  <si>
    <t>186 от 03.11.10</t>
  </si>
  <si>
    <t>декабрь 2010г.</t>
  </si>
  <si>
    <t>песко-соляная смесь</t>
  </si>
  <si>
    <t>январь 2011г.</t>
  </si>
  <si>
    <t>19 от 31.01.11</t>
  </si>
  <si>
    <t>17 от 28.01.11</t>
  </si>
  <si>
    <t>февраль 2011 г.</t>
  </si>
  <si>
    <t>38 от 18.02.10</t>
  </si>
  <si>
    <t>39 от 18.02.11</t>
  </si>
  <si>
    <t>28 от 04.02.11</t>
  </si>
  <si>
    <t>40 от 25.02.11</t>
  </si>
  <si>
    <t>март 2011г.</t>
  </si>
  <si>
    <t>перевод реле времени</t>
  </si>
  <si>
    <t>60 от 18.03.11</t>
  </si>
  <si>
    <t>апрель 2011г.</t>
  </si>
  <si>
    <t>74 от 08.04.11</t>
  </si>
  <si>
    <t>отключение системы теплоснабжения</t>
  </si>
  <si>
    <t>83 от 29.04.11</t>
  </si>
  <si>
    <t xml:space="preserve"> Замена деталей, установка розетки</t>
  </si>
  <si>
    <t>Обороты с мая 2010г. по апрель 2011г.</t>
  </si>
  <si>
    <t>Остаток на 01.05.2011г.</t>
  </si>
  <si>
    <t>гидравлические испытания вх.запорной арматуры</t>
  </si>
  <si>
    <t>94 от 13.05.11</t>
  </si>
  <si>
    <t>ремонт системы гвс</t>
  </si>
  <si>
    <t>90 от 06.05.11</t>
  </si>
  <si>
    <t>96 от 20.05.11</t>
  </si>
  <si>
    <t>май 2011г.</t>
  </si>
  <si>
    <t>июнь 2011г.</t>
  </si>
  <si>
    <t>июль 2011г.</t>
  </si>
  <si>
    <t>135 от 29.07.11</t>
  </si>
  <si>
    <t>133 от 22.07.11</t>
  </si>
  <si>
    <t>ревизия задвижек отопления ф 50 мм</t>
  </si>
  <si>
    <t>136 от 29.07.11</t>
  </si>
  <si>
    <t>ревизия задвижек отопления ф 80,100 мм</t>
  </si>
  <si>
    <t>ревизия задвижек хвс ф 80,100 мм</t>
  </si>
  <si>
    <t>ревизия задвиждек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</si>
  <si>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</si>
  <si>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</si>
  <si>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</si>
  <si>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установка КИП</t>
  </si>
  <si>
    <t>132 от 22.07.11</t>
  </si>
  <si>
    <t>август 2011г.</t>
  </si>
  <si>
    <t>151 от 26.08.11</t>
  </si>
  <si>
    <t>установка датчиков движения в тамбурах</t>
  </si>
  <si>
    <t>кладка окна продуха</t>
  </si>
  <si>
    <t>146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</si>
  <si>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</si>
  <si>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</si>
  <si>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</si>
  <si>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</si>
  <si>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</si>
  <si>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171 огт 16.09.11</t>
  </si>
  <si>
    <t>163 от 02.09.11</t>
  </si>
  <si>
    <t>замена выключателей</t>
  </si>
  <si>
    <t>166 от 09.09.11</t>
  </si>
  <si>
    <t>178 от 30.09.11</t>
  </si>
  <si>
    <t>177 от 30.09.11</t>
  </si>
  <si>
    <t>октябрь 2011г.</t>
  </si>
  <si>
    <t>замена ламп уличного освещения 400 вт</t>
  </si>
  <si>
    <t>199 от 31.10.11</t>
  </si>
  <si>
    <t>189 от 14.10.11</t>
  </si>
  <si>
    <t>устранение свища на лежаке хвс</t>
  </si>
  <si>
    <t>197 от 28.10.11</t>
  </si>
  <si>
    <t>ноябрь 2011г.</t>
  </si>
  <si>
    <t>218 от 30.11.11</t>
  </si>
  <si>
    <t>установка пружины на входную дверь</t>
  </si>
  <si>
    <t>213 от 18.11.11</t>
  </si>
  <si>
    <t>декабрь 2011г.</t>
  </si>
  <si>
    <t>226 от 02.12.11</t>
  </si>
  <si>
    <t>Ревизия ВРУ</t>
  </si>
  <si>
    <t>234 от 16.12.11</t>
  </si>
  <si>
    <t>Замена патрона настенного</t>
  </si>
  <si>
    <t>ревизия эл щитка</t>
  </si>
  <si>
    <t>Ревизия ЩЭ</t>
  </si>
  <si>
    <t>238 от 23.12.11</t>
  </si>
  <si>
    <t>Ревизия ШР</t>
  </si>
  <si>
    <t>Ревизия ЩЭ и ШР (мат-лы)</t>
  </si>
  <si>
    <t xml:space="preserve">Устранение течи канализационного стояка </t>
  </si>
  <si>
    <t>227 от 02.12.11</t>
  </si>
  <si>
    <t>Удаление воздушных пробок</t>
  </si>
  <si>
    <t>235 от 16.12.11</t>
  </si>
  <si>
    <t>Подключение циркуляционного насоса, удаление воздушных пробок</t>
  </si>
  <si>
    <t>244 от30.12.11</t>
  </si>
  <si>
    <t xml:space="preserve">Январь 2012 г. </t>
  </si>
  <si>
    <t>Ревизия эл щитка (калькуляция №4 /эл)</t>
  </si>
  <si>
    <t>4 от 13.01.12</t>
  </si>
  <si>
    <t xml:space="preserve"> Февраль 2012 г. </t>
  </si>
  <si>
    <t>Ремонт крылец, панельных швов (локальная смета №76/ТР/11(крыл, швы)</t>
  </si>
  <si>
    <t>6 от 13.01.12</t>
  </si>
  <si>
    <t>Ремонт панельных швов (Локальная смета №76/ТР/11 (доп швы)</t>
  </si>
  <si>
    <t>Перевод реле времени (Калькуляция №10эл/ТСС/11)</t>
  </si>
  <si>
    <t>22 от 03.02.12</t>
  </si>
  <si>
    <t>Ревизия эл.щитка (Калькуляция№ 4/эл)</t>
  </si>
  <si>
    <t>25 от 10.02.12</t>
  </si>
  <si>
    <t>32 от 24.02.12</t>
  </si>
  <si>
    <t>Замена ламп уличного освещения 250Вт (калькуляция №17/эл)</t>
  </si>
  <si>
    <t>29 от 17.02.12</t>
  </si>
  <si>
    <t xml:space="preserve">  Март  2012 г. </t>
  </si>
  <si>
    <t>Демонтаж теплосчетчика</t>
  </si>
  <si>
    <t>77 от 23.03.12 (Акт № 12 от 20.03.12)</t>
  </si>
  <si>
    <t>Смена задвижки</t>
  </si>
  <si>
    <t>76 от 23.03.12 (акт № 20 от 20.03.12)</t>
  </si>
  <si>
    <t>Перевод реле времени</t>
  </si>
  <si>
    <t>63 от 16.03.12</t>
  </si>
  <si>
    <t xml:space="preserve">  Апрель  2012 г. </t>
  </si>
  <si>
    <t>95 от 13.04.12</t>
  </si>
  <si>
    <t>Отключение системы отопления</t>
  </si>
  <si>
    <t>105 от 28.04.12</t>
  </si>
  <si>
    <t>Монтаж теплосчетчика</t>
  </si>
  <si>
    <t>91 от 06.04.12 (акт № 1 от 03.04.12)</t>
  </si>
  <si>
    <t>ростелекои</t>
  </si>
  <si>
    <t>Отчет по выполненным работам ул.Советская , 2  с мая 2011 г. по апрель  2012 г.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</si>
  <si>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</si>
  <si>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</si>
  <si>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</si>
  <si>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</si>
  <si>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</si>
  <si>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</si>
  <si>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</si>
  <si>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Подключение насоса в ЦТП 4</t>
  </si>
  <si>
    <t>13 от 04.03.2009</t>
  </si>
  <si>
    <t>Ревизия этажного эл.щитка, замена деталей</t>
  </si>
  <si>
    <t>184 от 24.03.09</t>
  </si>
  <si>
    <t>Ревизия запорной арматуры (14шт)</t>
  </si>
  <si>
    <t>244/сл от 25.06.09</t>
  </si>
  <si>
    <t>№ 29  от 08.08.09.</t>
  </si>
  <si>
    <t>регулировка системы центрального отопления</t>
  </si>
  <si>
    <t>обслуживание вводных и внутренних газопроводов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</si>
  <si>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</si>
  <si>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</si>
  <si>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</si>
  <si>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</si>
  <si>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</si>
  <si>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</si>
  <si>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</si>
  <si>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</si>
  <si>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</si>
  <si>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не заложено (по тарифу)</t>
  </si>
  <si>
    <t>акт от 30.09.11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</si>
</sst>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Arial Cyr"/>
      <family val="0"/>
    </font>
    <font>
      <b/>
      <u val="single"/>
      <sz val="1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 horizontal="right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right" wrapText="1"/>
    </xf>
    <xf numFmtId="0" fontId="0" fillId="34" borderId="0" xfId="0" applyFill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1" fillId="35" borderId="11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wrapText="1"/>
    </xf>
    <xf numFmtId="2" fontId="14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6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57" fillId="34" borderId="0" xfId="0" applyNumberFormat="1" applyFont="1" applyFill="1" applyAlignment="1">
      <alignment/>
    </xf>
    <xf numFmtId="2" fontId="57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36" fillId="34" borderId="0" xfId="0" applyFont="1" applyFill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66"/>
  <sheetViews>
    <sheetView tabSelected="1" zoomScalePageLayoutView="0" workbookViewId="0" topLeftCell="A43">
      <pane xSplit="1" topLeftCell="EJ1" activePane="topRight" state="frozen"/>
      <selection pane="topLeft" activeCell="A1" sqref="A1"/>
      <selection pane="topRight" activeCell="EN77" sqref="EN77"/>
    </sheetView>
  </sheetViews>
  <sheetFormatPr defaultColWidth="9.00390625" defaultRowHeight="12.75"/>
  <cols>
    <col min="1" max="1" width="37.875" style="9" customWidth="1"/>
    <col min="2" max="2" width="13.00390625" style="9" customWidth="1"/>
    <col min="3" max="5" width="12.375" style="9" customWidth="1"/>
    <col min="6" max="6" width="12.125" style="9" customWidth="1"/>
    <col min="7" max="7" width="12.625" style="9" customWidth="1"/>
    <col min="8" max="8" width="12.75390625" style="9" customWidth="1"/>
    <col min="9" max="10" width="12.125" style="9" customWidth="1"/>
    <col min="11" max="17" width="12.25390625" style="9" customWidth="1"/>
    <col min="18" max="18" width="12.125" style="9" customWidth="1"/>
    <col min="19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12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9.625" style="9" customWidth="1"/>
    <col min="70" max="70" width="9.253906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9.125" style="9" customWidth="1"/>
    <col min="108" max="108" width="12.75390625" style="9" customWidth="1"/>
    <col min="109" max="109" width="33.625" style="9" customWidth="1"/>
    <col min="110" max="110" width="12.125" style="9" customWidth="1"/>
    <col min="111" max="111" width="12.125" style="32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3.625" style="9" customWidth="1"/>
    <col min="140" max="141" width="12.125" style="9" customWidth="1"/>
    <col min="142" max="142" width="33.625" style="9" customWidth="1"/>
    <col min="143" max="146" width="12.125" style="9" customWidth="1"/>
    <col min="147" max="147" width="10.625" style="6" customWidth="1"/>
    <col min="148" max="16384" width="9.125" style="6" customWidth="1"/>
  </cols>
  <sheetData>
    <row r="1" spans="1:146" ht="13.5" customHeight="1">
      <c r="A1" s="113" t="s">
        <v>392</v>
      </c>
      <c r="B1" s="112"/>
      <c r="C1" s="112"/>
      <c r="D1" s="112"/>
      <c r="E1" s="112"/>
      <c r="F1" s="112"/>
      <c r="G1" s="112"/>
      <c r="H1" s="11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E1" s="8"/>
      <c r="DF1" s="8"/>
      <c r="DG1" s="45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ht="12.75" customHeight="1">
      <c r="A2" s="113"/>
      <c r="B2" s="87"/>
      <c r="C2" s="87"/>
      <c r="D2" s="87"/>
      <c r="E2" s="87"/>
      <c r="F2" s="87"/>
      <c r="G2" s="87"/>
      <c r="H2" s="8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E2" s="8"/>
      <c r="DF2" s="8"/>
      <c r="DG2" s="45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23.25" customHeight="1">
      <c r="A3" s="114"/>
      <c r="B3" s="88"/>
      <c r="C3" s="88"/>
      <c r="D3" s="88"/>
      <c r="E3" s="88"/>
      <c r="F3" s="88"/>
      <c r="G3" s="88"/>
      <c r="H3" s="8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45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99" t="s">
        <v>0</v>
      </c>
      <c r="B4" s="101" t="s">
        <v>10</v>
      </c>
      <c r="C4" s="101"/>
      <c r="D4" s="101" t="s">
        <v>11</v>
      </c>
      <c r="E4" s="101"/>
      <c r="F4" s="98" t="s">
        <v>12</v>
      </c>
      <c r="G4" s="98"/>
      <c r="H4" s="98" t="s">
        <v>13</v>
      </c>
      <c r="I4" s="98"/>
      <c r="J4" s="98" t="s">
        <v>14</v>
      </c>
      <c r="K4" s="98"/>
      <c r="L4" s="89" t="s">
        <v>25</v>
      </c>
      <c r="M4" s="94"/>
      <c r="N4" s="89" t="s">
        <v>28</v>
      </c>
      <c r="O4" s="94"/>
      <c r="P4" s="89" t="s">
        <v>32</v>
      </c>
      <c r="Q4" s="94"/>
      <c r="R4" s="98" t="s">
        <v>8</v>
      </c>
      <c r="S4" s="98"/>
      <c r="T4" s="89" t="s">
        <v>114</v>
      </c>
      <c r="U4" s="90"/>
      <c r="V4" s="91"/>
      <c r="W4" s="89" t="s">
        <v>59</v>
      </c>
      <c r="X4" s="90"/>
      <c r="Y4" s="91"/>
      <c r="Z4" s="89" t="s">
        <v>78</v>
      </c>
      <c r="AA4" s="90"/>
      <c r="AB4" s="91"/>
      <c r="AC4" s="89" t="s">
        <v>93</v>
      </c>
      <c r="AD4" s="90"/>
      <c r="AE4" s="91"/>
      <c r="AF4" s="10"/>
      <c r="AG4" s="89" t="s">
        <v>100</v>
      </c>
      <c r="AH4" s="90"/>
      <c r="AI4" s="91"/>
      <c r="AJ4" s="89" t="s">
        <v>101</v>
      </c>
      <c r="AK4" s="90"/>
      <c r="AL4" s="91"/>
      <c r="AM4" s="89" t="s">
        <v>162</v>
      </c>
      <c r="AN4" s="90"/>
      <c r="AO4" s="91"/>
      <c r="AP4" s="89" t="s">
        <v>130</v>
      </c>
      <c r="AQ4" s="90"/>
      <c r="AR4" s="91"/>
      <c r="AS4" s="89" t="s">
        <v>143</v>
      </c>
      <c r="AT4" s="90"/>
      <c r="AU4" s="91"/>
      <c r="AV4" s="89" t="s">
        <v>163</v>
      </c>
      <c r="AW4" s="90"/>
      <c r="AX4" s="91"/>
      <c r="AY4" s="89" t="s">
        <v>174</v>
      </c>
      <c r="AZ4" s="90"/>
      <c r="BA4" s="91"/>
      <c r="BB4" s="89" t="s">
        <v>175</v>
      </c>
      <c r="BC4" s="90"/>
      <c r="BD4" s="91"/>
      <c r="BE4" s="89" t="s">
        <v>195</v>
      </c>
      <c r="BF4" s="90"/>
      <c r="BG4" s="91"/>
      <c r="BH4" s="89" t="s">
        <v>196</v>
      </c>
      <c r="BI4" s="90"/>
      <c r="BJ4" s="91"/>
      <c r="BK4" s="89" t="s">
        <v>197</v>
      </c>
      <c r="BL4" s="90"/>
      <c r="BM4" s="91"/>
      <c r="BN4" s="89" t="s">
        <v>202</v>
      </c>
      <c r="BO4" s="90"/>
      <c r="BP4" s="91"/>
      <c r="BS4" s="89" t="s">
        <v>232</v>
      </c>
      <c r="BT4" s="90"/>
      <c r="BU4" s="91"/>
      <c r="BV4" s="89" t="s">
        <v>247</v>
      </c>
      <c r="BW4" s="90"/>
      <c r="BX4" s="91"/>
      <c r="BY4" s="89" t="s">
        <v>251</v>
      </c>
      <c r="BZ4" s="90"/>
      <c r="CA4" s="91"/>
      <c r="CB4" s="89" t="s">
        <v>253</v>
      </c>
      <c r="CC4" s="90"/>
      <c r="CD4" s="91"/>
      <c r="CE4" s="89" t="s">
        <v>261</v>
      </c>
      <c r="CF4" s="90"/>
      <c r="CG4" s="91"/>
      <c r="CH4" s="89" t="s">
        <v>273</v>
      </c>
      <c r="CI4" s="90"/>
      <c r="CJ4" s="91"/>
      <c r="CK4" s="89" t="s">
        <v>280</v>
      </c>
      <c r="CL4" s="90"/>
      <c r="CM4" s="91"/>
      <c r="CN4" s="89" t="s">
        <v>282</v>
      </c>
      <c r="CO4" s="90"/>
      <c r="CP4" s="91"/>
      <c r="CQ4" s="89" t="s">
        <v>284</v>
      </c>
      <c r="CR4" s="90"/>
      <c r="CS4" s="91"/>
      <c r="CT4" s="89" t="s">
        <v>287</v>
      </c>
      <c r="CU4" s="90"/>
      <c r="CV4" s="91"/>
      <c r="CW4" s="89" t="s">
        <v>292</v>
      </c>
      <c r="CX4" s="90"/>
      <c r="CY4" s="94"/>
      <c r="CZ4" s="89" t="s">
        <v>295</v>
      </c>
      <c r="DA4" s="90"/>
      <c r="DB4" s="91"/>
      <c r="DE4" s="89" t="s">
        <v>307</v>
      </c>
      <c r="DF4" s="90"/>
      <c r="DG4" s="91"/>
      <c r="DH4" s="89" t="s">
        <v>308</v>
      </c>
      <c r="DI4" s="90"/>
      <c r="DJ4" s="91"/>
      <c r="DK4" s="89" t="s">
        <v>309</v>
      </c>
      <c r="DL4" s="90"/>
      <c r="DM4" s="91"/>
      <c r="DN4" s="89" t="s">
        <v>322</v>
      </c>
      <c r="DO4" s="90"/>
      <c r="DP4" s="91"/>
      <c r="DQ4" s="89" t="s">
        <v>330</v>
      </c>
      <c r="DR4" s="90"/>
      <c r="DS4" s="91"/>
      <c r="DT4" s="89" t="s">
        <v>338</v>
      </c>
      <c r="DU4" s="90"/>
      <c r="DV4" s="91"/>
      <c r="DW4" s="89" t="s">
        <v>344</v>
      </c>
      <c r="DX4" s="90"/>
      <c r="DY4" s="91"/>
      <c r="DZ4" s="89" t="s">
        <v>348</v>
      </c>
      <c r="EA4" s="90"/>
      <c r="EB4" s="91"/>
      <c r="EC4" s="89" t="s">
        <v>364</v>
      </c>
      <c r="ED4" s="90"/>
      <c r="EE4" s="91"/>
      <c r="EF4" s="89" t="s">
        <v>367</v>
      </c>
      <c r="EG4" s="90"/>
      <c r="EH4" s="91"/>
      <c r="EI4" s="89" t="s">
        <v>378</v>
      </c>
      <c r="EJ4" s="90"/>
      <c r="EK4" s="91"/>
      <c r="EL4" s="89" t="s">
        <v>385</v>
      </c>
      <c r="EM4" s="90"/>
      <c r="EN4" s="91"/>
    </row>
    <row r="5" spans="1:146" ht="15.75" customHeight="1">
      <c r="A5" s="100"/>
      <c r="B5" s="11" t="s">
        <v>1</v>
      </c>
      <c r="C5" s="11" t="s">
        <v>34</v>
      </c>
      <c r="D5" s="11" t="s">
        <v>1</v>
      </c>
      <c r="E5" s="11" t="s">
        <v>34</v>
      </c>
      <c r="F5" s="11" t="s">
        <v>1</v>
      </c>
      <c r="G5" s="11" t="s">
        <v>34</v>
      </c>
      <c r="H5" s="11" t="s">
        <v>1</v>
      </c>
      <c r="I5" s="11" t="s">
        <v>34</v>
      </c>
      <c r="J5" s="11" t="s">
        <v>1</v>
      </c>
      <c r="K5" s="11" t="s">
        <v>34</v>
      </c>
      <c r="L5" s="11" t="s">
        <v>1</v>
      </c>
      <c r="M5" s="11" t="s">
        <v>34</v>
      </c>
      <c r="N5" s="11" t="s">
        <v>1</v>
      </c>
      <c r="O5" s="11" t="s">
        <v>34</v>
      </c>
      <c r="P5" s="11" t="s">
        <v>1</v>
      </c>
      <c r="Q5" s="11" t="s">
        <v>34</v>
      </c>
      <c r="R5" s="11" t="s">
        <v>1</v>
      </c>
      <c r="S5" s="11" t="s">
        <v>34</v>
      </c>
      <c r="T5" s="11" t="s">
        <v>0</v>
      </c>
      <c r="U5" s="11" t="s">
        <v>60</v>
      </c>
      <c r="V5" s="11" t="s">
        <v>61</v>
      </c>
      <c r="W5" s="11" t="s">
        <v>0</v>
      </c>
      <c r="X5" s="11" t="s">
        <v>60</v>
      </c>
      <c r="Y5" s="11" t="s">
        <v>61</v>
      </c>
      <c r="Z5" s="11" t="s">
        <v>0</v>
      </c>
      <c r="AA5" s="11" t="s">
        <v>60</v>
      </c>
      <c r="AB5" s="11" t="s">
        <v>61</v>
      </c>
      <c r="AC5" s="11" t="s">
        <v>0</v>
      </c>
      <c r="AD5" s="11" t="s">
        <v>60</v>
      </c>
      <c r="AE5" s="11" t="s">
        <v>61</v>
      </c>
      <c r="AF5" s="11"/>
      <c r="AG5" s="11" t="s">
        <v>0</v>
      </c>
      <c r="AH5" s="11" t="s">
        <v>60</v>
      </c>
      <c r="AI5" s="11" t="s">
        <v>61</v>
      </c>
      <c r="AJ5" s="11" t="s">
        <v>0</v>
      </c>
      <c r="AK5" s="11" t="s">
        <v>60</v>
      </c>
      <c r="AL5" s="11" t="s">
        <v>61</v>
      </c>
      <c r="AM5" s="11" t="s">
        <v>0</v>
      </c>
      <c r="AN5" s="11" t="s">
        <v>60</v>
      </c>
      <c r="AO5" s="11" t="s">
        <v>61</v>
      </c>
      <c r="AP5" s="11" t="s">
        <v>0</v>
      </c>
      <c r="AQ5" s="11" t="s">
        <v>60</v>
      </c>
      <c r="AR5" s="11" t="s">
        <v>61</v>
      </c>
      <c r="AS5" s="11" t="s">
        <v>0</v>
      </c>
      <c r="AT5" s="11" t="s">
        <v>60</v>
      </c>
      <c r="AU5" s="11" t="s">
        <v>61</v>
      </c>
      <c r="AV5" s="11" t="s">
        <v>0</v>
      </c>
      <c r="AW5" s="11" t="s">
        <v>60</v>
      </c>
      <c r="AX5" s="11" t="s">
        <v>61</v>
      </c>
      <c r="AY5" s="11" t="s">
        <v>0</v>
      </c>
      <c r="AZ5" s="11" t="s">
        <v>60</v>
      </c>
      <c r="BA5" s="11" t="s">
        <v>61</v>
      </c>
      <c r="BB5" s="11" t="s">
        <v>0</v>
      </c>
      <c r="BC5" s="11" t="s">
        <v>60</v>
      </c>
      <c r="BD5" s="11" t="s">
        <v>61</v>
      </c>
      <c r="BE5" s="11" t="s">
        <v>0</v>
      </c>
      <c r="BF5" s="11" t="s">
        <v>60</v>
      </c>
      <c r="BG5" s="11" t="s">
        <v>61</v>
      </c>
      <c r="BH5" s="11" t="s">
        <v>0</v>
      </c>
      <c r="BI5" s="11" t="s">
        <v>60</v>
      </c>
      <c r="BJ5" s="11" t="s">
        <v>61</v>
      </c>
      <c r="BK5" s="11" t="s">
        <v>0</v>
      </c>
      <c r="BL5" s="11" t="s">
        <v>60</v>
      </c>
      <c r="BM5" s="11" t="s">
        <v>61</v>
      </c>
      <c r="BN5" s="11" t="s">
        <v>0</v>
      </c>
      <c r="BO5" s="11" t="s">
        <v>60</v>
      </c>
      <c r="BP5" s="11" t="s">
        <v>61</v>
      </c>
      <c r="BS5" s="11" t="s">
        <v>0</v>
      </c>
      <c r="BT5" s="11" t="s">
        <v>60</v>
      </c>
      <c r="BU5" s="11" t="s">
        <v>61</v>
      </c>
      <c r="BV5" s="11" t="s">
        <v>0</v>
      </c>
      <c r="BW5" s="11" t="s">
        <v>60</v>
      </c>
      <c r="BX5" s="11" t="s">
        <v>61</v>
      </c>
      <c r="BY5" s="11" t="s">
        <v>0</v>
      </c>
      <c r="BZ5" s="11" t="s">
        <v>60</v>
      </c>
      <c r="CA5" s="11" t="s">
        <v>61</v>
      </c>
      <c r="CB5" s="11" t="s">
        <v>0</v>
      </c>
      <c r="CC5" s="11" t="s">
        <v>60</v>
      </c>
      <c r="CD5" s="11" t="s">
        <v>61</v>
      </c>
      <c r="CE5" s="11" t="s">
        <v>0</v>
      </c>
      <c r="CF5" s="11" t="s">
        <v>60</v>
      </c>
      <c r="CG5" s="11" t="s">
        <v>61</v>
      </c>
      <c r="CH5" s="11" t="s">
        <v>0</v>
      </c>
      <c r="CI5" s="11" t="s">
        <v>60</v>
      </c>
      <c r="CJ5" s="11" t="s">
        <v>61</v>
      </c>
      <c r="CK5" s="11" t="s">
        <v>0</v>
      </c>
      <c r="CL5" s="11" t="s">
        <v>60</v>
      </c>
      <c r="CM5" s="11" t="s">
        <v>61</v>
      </c>
      <c r="CN5" s="11" t="s">
        <v>0</v>
      </c>
      <c r="CO5" s="11" t="s">
        <v>60</v>
      </c>
      <c r="CP5" s="11" t="s">
        <v>61</v>
      </c>
      <c r="CQ5" s="11" t="s">
        <v>0</v>
      </c>
      <c r="CR5" s="11" t="s">
        <v>60</v>
      </c>
      <c r="CS5" s="11" t="s">
        <v>61</v>
      </c>
      <c r="CT5" s="11" t="s">
        <v>0</v>
      </c>
      <c r="CU5" s="11" t="s">
        <v>60</v>
      </c>
      <c r="CV5" s="11" t="s">
        <v>61</v>
      </c>
      <c r="CW5" s="11" t="s">
        <v>0</v>
      </c>
      <c r="CX5" s="11" t="s">
        <v>60</v>
      </c>
      <c r="CY5" s="11" t="s">
        <v>61</v>
      </c>
      <c r="CZ5" s="11" t="s">
        <v>0</v>
      </c>
      <c r="DA5" s="11" t="s">
        <v>60</v>
      </c>
      <c r="DB5" s="11" t="s">
        <v>61</v>
      </c>
      <c r="DE5" s="11" t="s">
        <v>0</v>
      </c>
      <c r="DF5" s="11" t="s">
        <v>60</v>
      </c>
      <c r="DG5" s="27" t="s">
        <v>61</v>
      </c>
      <c r="DH5" s="11" t="s">
        <v>0</v>
      </c>
      <c r="DI5" s="11" t="s">
        <v>60</v>
      </c>
      <c r="DJ5" s="11" t="s">
        <v>61</v>
      </c>
      <c r="DK5" s="11" t="s">
        <v>0</v>
      </c>
      <c r="DL5" s="11" t="s">
        <v>60</v>
      </c>
      <c r="DM5" s="11" t="s">
        <v>61</v>
      </c>
      <c r="DN5" s="11" t="s">
        <v>0</v>
      </c>
      <c r="DO5" s="11" t="s">
        <v>60</v>
      </c>
      <c r="DP5" s="11" t="s">
        <v>61</v>
      </c>
      <c r="DQ5" s="11" t="s">
        <v>0</v>
      </c>
      <c r="DR5" s="11" t="s">
        <v>60</v>
      </c>
      <c r="DS5" s="11" t="s">
        <v>61</v>
      </c>
      <c r="DT5" s="11" t="s">
        <v>0</v>
      </c>
      <c r="DU5" s="11" t="s">
        <v>60</v>
      </c>
      <c r="DV5" s="11" t="s">
        <v>61</v>
      </c>
      <c r="DW5" s="11" t="s">
        <v>0</v>
      </c>
      <c r="DX5" s="11" t="s">
        <v>60</v>
      </c>
      <c r="DY5" s="11" t="s">
        <v>61</v>
      </c>
      <c r="DZ5" s="11" t="s">
        <v>0</v>
      </c>
      <c r="EA5" s="11" t="s">
        <v>60</v>
      </c>
      <c r="EB5" s="11" t="s">
        <v>61</v>
      </c>
      <c r="EC5" s="11" t="s">
        <v>0</v>
      </c>
      <c r="ED5" s="11" t="s">
        <v>60</v>
      </c>
      <c r="EE5" s="11" t="s">
        <v>61</v>
      </c>
      <c r="EF5" s="11" t="s">
        <v>0</v>
      </c>
      <c r="EG5" s="11" t="s">
        <v>60</v>
      </c>
      <c r="EH5" s="11" t="s">
        <v>61</v>
      </c>
      <c r="EI5" s="11" t="s">
        <v>0</v>
      </c>
      <c r="EJ5" s="11" t="s">
        <v>60</v>
      </c>
      <c r="EK5" s="11" t="s">
        <v>61</v>
      </c>
      <c r="EL5" s="11" t="s">
        <v>0</v>
      </c>
      <c r="EM5" s="11" t="s">
        <v>60</v>
      </c>
      <c r="EN5" s="11" t="s">
        <v>61</v>
      </c>
      <c r="EO5" s="11"/>
      <c r="EP5" s="11"/>
    </row>
    <row r="6" spans="1:144" ht="18.75" customHeight="1">
      <c r="A6" s="12"/>
      <c r="B6" s="92" t="s">
        <v>2</v>
      </c>
      <c r="C6" s="92"/>
      <c r="D6" s="92" t="s">
        <v>2</v>
      </c>
      <c r="E6" s="92"/>
      <c r="F6" s="92" t="s">
        <v>2</v>
      </c>
      <c r="G6" s="92"/>
      <c r="H6" s="92" t="s">
        <v>2</v>
      </c>
      <c r="I6" s="92"/>
      <c r="J6" s="92" t="s">
        <v>2</v>
      </c>
      <c r="K6" s="92"/>
      <c r="L6" s="92" t="s">
        <v>2</v>
      </c>
      <c r="M6" s="92"/>
      <c r="N6" s="92" t="s">
        <v>2</v>
      </c>
      <c r="O6" s="92"/>
      <c r="P6" s="92" t="s">
        <v>2</v>
      </c>
      <c r="Q6" s="92"/>
      <c r="R6" s="92" t="s">
        <v>2</v>
      </c>
      <c r="S6" s="92"/>
      <c r="T6" s="95"/>
      <c r="U6" s="96"/>
      <c r="V6" s="97"/>
      <c r="W6" s="95"/>
      <c r="X6" s="96"/>
      <c r="Y6" s="97"/>
      <c r="Z6" s="95"/>
      <c r="AA6" s="96"/>
      <c r="AB6" s="97"/>
      <c r="AC6" s="95"/>
      <c r="AD6" s="96"/>
      <c r="AE6" s="97"/>
      <c r="AF6" s="13"/>
      <c r="AG6" s="95"/>
      <c r="AH6" s="96"/>
      <c r="AI6" s="97"/>
      <c r="AJ6" s="95"/>
      <c r="AK6" s="96"/>
      <c r="AL6" s="97"/>
      <c r="AM6" s="95"/>
      <c r="AN6" s="96"/>
      <c r="AO6" s="96"/>
      <c r="AP6" s="95"/>
      <c r="AQ6" s="96"/>
      <c r="AR6" s="97"/>
      <c r="AS6" s="95"/>
      <c r="AT6" s="96"/>
      <c r="AU6" s="97"/>
      <c r="AV6" s="95"/>
      <c r="AW6" s="96"/>
      <c r="AX6" s="97"/>
      <c r="AY6" s="95"/>
      <c r="AZ6" s="96"/>
      <c r="BA6" s="97"/>
      <c r="BB6" s="95"/>
      <c r="BC6" s="96"/>
      <c r="BD6" s="97"/>
      <c r="BE6" s="95"/>
      <c r="BF6" s="96"/>
      <c r="BG6" s="97"/>
      <c r="BH6" s="95"/>
      <c r="BI6" s="96"/>
      <c r="BJ6" s="97"/>
      <c r="BK6" s="95"/>
      <c r="BL6" s="96"/>
      <c r="BM6" s="97"/>
      <c r="BN6" s="95"/>
      <c r="BO6" s="96"/>
      <c r="BP6" s="97"/>
      <c r="BS6" s="95"/>
      <c r="BT6" s="96"/>
      <c r="BU6" s="97"/>
      <c r="BV6" s="95"/>
      <c r="BW6" s="96"/>
      <c r="BX6" s="97"/>
      <c r="BY6" s="95"/>
      <c r="BZ6" s="96"/>
      <c r="CA6" s="97"/>
      <c r="CB6" s="95"/>
      <c r="CC6" s="96"/>
      <c r="CD6" s="97"/>
      <c r="CE6" s="95"/>
      <c r="CF6" s="96"/>
      <c r="CG6" s="97"/>
      <c r="CH6" s="95"/>
      <c r="CI6" s="96"/>
      <c r="CJ6" s="97"/>
      <c r="CK6" s="95"/>
      <c r="CL6" s="96"/>
      <c r="CM6" s="97"/>
      <c r="CN6" s="95"/>
      <c r="CO6" s="96"/>
      <c r="CP6" s="97"/>
      <c r="CQ6" s="95"/>
      <c r="CR6" s="96"/>
      <c r="CS6" s="97"/>
      <c r="CT6" s="95"/>
      <c r="CU6" s="96"/>
      <c r="CV6" s="97"/>
      <c r="CW6" s="95"/>
      <c r="CX6" s="96"/>
      <c r="CY6" s="97"/>
      <c r="CZ6" s="95"/>
      <c r="DA6" s="96"/>
      <c r="DB6" s="97"/>
      <c r="DE6" s="95"/>
      <c r="DF6" s="96"/>
      <c r="DG6" s="97"/>
      <c r="DH6" s="95"/>
      <c r="DI6" s="96"/>
      <c r="DJ6" s="97"/>
      <c r="DK6" s="95"/>
      <c r="DL6" s="96"/>
      <c r="DM6" s="97"/>
      <c r="DN6" s="95"/>
      <c r="DO6" s="96"/>
      <c r="DP6" s="97"/>
      <c r="DQ6" s="95"/>
      <c r="DR6" s="96"/>
      <c r="DS6" s="97"/>
      <c r="DT6" s="95"/>
      <c r="DU6" s="96"/>
      <c r="DV6" s="97"/>
      <c r="DW6" s="95"/>
      <c r="DX6" s="96"/>
      <c r="DY6" s="97"/>
      <c r="DZ6" s="95"/>
      <c r="EA6" s="96"/>
      <c r="EB6" s="97"/>
      <c r="EC6" s="95"/>
      <c r="ED6" s="96"/>
      <c r="EE6" s="97"/>
      <c r="EF6" s="95"/>
      <c r="EG6" s="96"/>
      <c r="EH6" s="97"/>
      <c r="EI6" s="95"/>
      <c r="EJ6" s="96"/>
      <c r="EK6" s="97"/>
      <c r="EL6" s="92"/>
      <c r="EM6" s="92"/>
      <c r="EN6" s="93"/>
    </row>
    <row r="7" spans="1:146" ht="18.75" customHeight="1">
      <c r="A7" s="11"/>
      <c r="B7" s="14" t="s">
        <v>17</v>
      </c>
      <c r="C7" s="14">
        <v>7883.86</v>
      </c>
      <c r="D7" s="14" t="s">
        <v>17</v>
      </c>
      <c r="E7" s="14">
        <v>7883.86</v>
      </c>
      <c r="F7" s="14" t="s">
        <v>17</v>
      </c>
      <c r="G7" s="14">
        <v>7883.86</v>
      </c>
      <c r="H7" s="14" t="s">
        <v>17</v>
      </c>
      <c r="I7" s="14">
        <v>7883.86</v>
      </c>
      <c r="J7" s="14" t="s">
        <v>17</v>
      </c>
      <c r="K7" s="14">
        <v>7883.86</v>
      </c>
      <c r="L7" s="14" t="s">
        <v>17</v>
      </c>
      <c r="M7" s="14">
        <v>7883.86</v>
      </c>
      <c r="N7" s="14" t="s">
        <v>17</v>
      </c>
      <c r="O7" s="14">
        <v>7883.86</v>
      </c>
      <c r="P7" s="14" t="s">
        <v>17</v>
      </c>
      <c r="Q7" s="14">
        <v>7883.86</v>
      </c>
      <c r="R7" s="14" t="s">
        <v>17</v>
      </c>
      <c r="S7" s="15">
        <f>C7+E7+G7+I7+K7+M7+O7+Q7</f>
        <v>63070.88</v>
      </c>
      <c r="T7" s="16" t="s">
        <v>62</v>
      </c>
      <c r="U7" s="14"/>
      <c r="V7" s="17">
        <v>7883.86</v>
      </c>
      <c r="W7" s="16" t="s">
        <v>62</v>
      </c>
      <c r="X7" s="18"/>
      <c r="Y7" s="17">
        <v>7883.86</v>
      </c>
      <c r="Z7" s="16" t="s">
        <v>62</v>
      </c>
      <c r="AA7" s="18"/>
      <c r="AB7" s="17">
        <v>7883.86</v>
      </c>
      <c r="AC7" s="16" t="s">
        <v>62</v>
      </c>
      <c r="AD7" s="18"/>
      <c r="AE7" s="17">
        <v>7883.86</v>
      </c>
      <c r="AF7" s="17"/>
      <c r="AG7" s="16" t="s">
        <v>62</v>
      </c>
      <c r="AH7" s="14"/>
      <c r="AI7" s="17">
        <v>7510.41</v>
      </c>
      <c r="AJ7" s="16" t="s">
        <v>62</v>
      </c>
      <c r="AK7" s="14"/>
      <c r="AL7" s="17">
        <v>7510.41</v>
      </c>
      <c r="AM7" s="16" t="s">
        <v>62</v>
      </c>
      <c r="AN7" s="14"/>
      <c r="AO7" s="17">
        <v>7510.41</v>
      </c>
      <c r="AP7" s="16" t="s">
        <v>62</v>
      </c>
      <c r="AQ7" s="14"/>
      <c r="AR7" s="17">
        <v>7510.41</v>
      </c>
      <c r="AS7" s="16" t="s">
        <v>62</v>
      </c>
      <c r="AT7" s="14"/>
      <c r="AU7" s="17">
        <v>7510.41</v>
      </c>
      <c r="AV7" s="16" t="s">
        <v>62</v>
      </c>
      <c r="AW7" s="14"/>
      <c r="AX7" s="17">
        <v>7510.41</v>
      </c>
      <c r="AY7" s="16" t="s">
        <v>62</v>
      </c>
      <c r="AZ7" s="14"/>
      <c r="BA7" s="17">
        <v>7510.41</v>
      </c>
      <c r="BB7" s="16" t="s">
        <v>62</v>
      </c>
      <c r="BC7" s="14"/>
      <c r="BD7" s="17">
        <v>7510.41</v>
      </c>
      <c r="BE7" s="16" t="s">
        <v>62</v>
      </c>
      <c r="BF7" s="14"/>
      <c r="BG7" s="17">
        <v>7510.41</v>
      </c>
      <c r="BH7" s="16" t="s">
        <v>62</v>
      </c>
      <c r="BI7" s="14"/>
      <c r="BJ7" s="17">
        <v>7510.41</v>
      </c>
      <c r="BK7" s="16" t="s">
        <v>62</v>
      </c>
      <c r="BL7" s="14"/>
      <c r="BM7" s="17">
        <v>7510.41</v>
      </c>
      <c r="BN7" s="16" t="s">
        <v>62</v>
      </c>
      <c r="BO7" s="14"/>
      <c r="BP7" s="17">
        <v>7510.41</v>
      </c>
      <c r="BS7" s="16" t="s">
        <v>126</v>
      </c>
      <c r="BT7" s="14"/>
      <c r="BU7" s="17">
        <v>7722.35</v>
      </c>
      <c r="BV7" s="16" t="s">
        <v>126</v>
      </c>
      <c r="BW7" s="14"/>
      <c r="BX7" s="17">
        <v>7722.35</v>
      </c>
      <c r="BY7" s="16" t="s">
        <v>126</v>
      </c>
      <c r="BZ7" s="14"/>
      <c r="CA7" s="17">
        <v>7722.35</v>
      </c>
      <c r="CB7" s="16" t="s">
        <v>126</v>
      </c>
      <c r="CC7" s="14"/>
      <c r="CD7" s="17">
        <v>7722.35</v>
      </c>
      <c r="CE7" s="16" t="s">
        <v>126</v>
      </c>
      <c r="CF7" s="14"/>
      <c r="CG7" s="17">
        <v>7722.35</v>
      </c>
      <c r="CH7" s="16" t="s">
        <v>126</v>
      </c>
      <c r="CI7" s="14"/>
      <c r="CJ7" s="17">
        <v>7722.35</v>
      </c>
      <c r="CK7" s="16" t="s">
        <v>126</v>
      </c>
      <c r="CL7" s="14"/>
      <c r="CM7" s="17">
        <v>7722.35</v>
      </c>
      <c r="CN7" s="16" t="s">
        <v>126</v>
      </c>
      <c r="CO7" s="14"/>
      <c r="CP7" s="17">
        <v>7722.35</v>
      </c>
      <c r="CQ7" s="16" t="s">
        <v>126</v>
      </c>
      <c r="CR7" s="14"/>
      <c r="CS7" s="17">
        <v>7722.35</v>
      </c>
      <c r="CT7" s="16" t="s">
        <v>126</v>
      </c>
      <c r="CU7" s="14"/>
      <c r="CV7" s="17">
        <v>7722.35</v>
      </c>
      <c r="CW7" s="16" t="s">
        <v>126</v>
      </c>
      <c r="CX7" s="14"/>
      <c r="CY7" s="17">
        <v>7722.35</v>
      </c>
      <c r="CZ7" s="16" t="s">
        <v>126</v>
      </c>
      <c r="DA7" s="14"/>
      <c r="DB7" s="17">
        <v>7722.35</v>
      </c>
      <c r="DE7" s="16" t="s">
        <v>126</v>
      </c>
      <c r="DF7" s="14"/>
      <c r="DG7" s="69">
        <v>8677.26</v>
      </c>
      <c r="DH7" s="16" t="s">
        <v>126</v>
      </c>
      <c r="DI7" s="14"/>
      <c r="DJ7" s="69">
        <v>8677.26</v>
      </c>
      <c r="DK7" s="16" t="s">
        <v>126</v>
      </c>
      <c r="DL7" s="14"/>
      <c r="DM7" s="69">
        <v>8677.26</v>
      </c>
      <c r="DN7" s="16" t="s">
        <v>126</v>
      </c>
      <c r="DO7" s="14"/>
      <c r="DP7" s="69">
        <v>8677.26</v>
      </c>
      <c r="DQ7" s="16" t="s">
        <v>126</v>
      </c>
      <c r="DR7" s="14"/>
      <c r="DS7" s="69">
        <v>8677.26</v>
      </c>
      <c r="DT7" s="16" t="s">
        <v>126</v>
      </c>
      <c r="DU7" s="14"/>
      <c r="DV7" s="69">
        <v>8677.26</v>
      </c>
      <c r="DW7" s="16" t="s">
        <v>126</v>
      </c>
      <c r="DX7" s="14"/>
      <c r="DY7" s="69">
        <v>8677.26</v>
      </c>
      <c r="DZ7" s="16" t="s">
        <v>126</v>
      </c>
      <c r="EA7" s="14"/>
      <c r="EB7" s="69">
        <v>8677.26</v>
      </c>
      <c r="EC7" s="16" t="s">
        <v>126</v>
      </c>
      <c r="ED7" s="14"/>
      <c r="EE7" s="69">
        <v>8677.26</v>
      </c>
      <c r="EF7" s="16" t="s">
        <v>126</v>
      </c>
      <c r="EG7" s="14"/>
      <c r="EH7" s="69">
        <v>8677.26</v>
      </c>
      <c r="EI7" s="16" t="s">
        <v>126</v>
      </c>
      <c r="EJ7" s="14"/>
      <c r="EK7" s="69">
        <v>8677.26</v>
      </c>
      <c r="EL7" s="16" t="s">
        <v>126</v>
      </c>
      <c r="EM7" s="14"/>
      <c r="EN7" s="69">
        <v>8677.26</v>
      </c>
      <c r="EO7" s="17"/>
      <c r="EP7" s="17"/>
    </row>
    <row r="8" spans="1:146" ht="27.75" customHeight="1">
      <c r="A8" s="11"/>
      <c r="B8" s="14" t="s">
        <v>17</v>
      </c>
      <c r="C8" s="14">
        <f>SUM(C9:C13)</f>
        <v>995.85</v>
      </c>
      <c r="D8" s="14" t="s">
        <v>17</v>
      </c>
      <c r="E8" s="14">
        <f>SUM(E9:E13)</f>
        <v>995.85</v>
      </c>
      <c r="F8" s="14" t="s">
        <v>17</v>
      </c>
      <c r="G8" s="14">
        <f>SUM(G9:G13)</f>
        <v>995.85</v>
      </c>
      <c r="H8" s="14" t="s">
        <v>17</v>
      </c>
      <c r="I8" s="14">
        <f>SUM(I9:I13)</f>
        <v>995.85</v>
      </c>
      <c r="J8" s="14" t="s">
        <v>17</v>
      </c>
      <c r="K8" s="14">
        <f>SUM(K9:K13)</f>
        <v>995.85</v>
      </c>
      <c r="L8" s="14" t="s">
        <v>17</v>
      </c>
      <c r="M8" s="14">
        <f>SUM(M9:M13)</f>
        <v>995.85</v>
      </c>
      <c r="N8" s="14" t="s">
        <v>17</v>
      </c>
      <c r="O8" s="14">
        <f>SUM(O9:O13)</f>
        <v>995.85</v>
      </c>
      <c r="P8" s="14" t="s">
        <v>17</v>
      </c>
      <c r="Q8" s="14">
        <f>SUM(Q9:Q13)</f>
        <v>995.85</v>
      </c>
      <c r="R8" s="14" t="s">
        <v>17</v>
      </c>
      <c r="S8" s="15">
        <f aca="true" t="shared" si="0" ref="S8:S37">C8+E8+G8+I8+K8+M8+O8+Q8</f>
        <v>7966.800000000001</v>
      </c>
      <c r="T8" s="16" t="s">
        <v>4</v>
      </c>
      <c r="U8" s="18" t="s">
        <v>115</v>
      </c>
      <c r="V8" s="17">
        <v>138.34</v>
      </c>
      <c r="W8" s="52" t="s">
        <v>63</v>
      </c>
      <c r="X8" s="53" t="s">
        <v>64</v>
      </c>
      <c r="Y8" s="53">
        <v>335.05</v>
      </c>
      <c r="Z8" s="52" t="s">
        <v>79</v>
      </c>
      <c r="AA8" s="53" t="s">
        <v>80</v>
      </c>
      <c r="AB8" s="53">
        <v>335.05</v>
      </c>
      <c r="AC8" s="52" t="s">
        <v>94</v>
      </c>
      <c r="AD8" s="53" t="s">
        <v>95</v>
      </c>
      <c r="AE8" s="53">
        <v>454.55</v>
      </c>
      <c r="AF8" s="19"/>
      <c r="AG8" s="52" t="s">
        <v>102</v>
      </c>
      <c r="AH8" s="53" t="s">
        <v>103</v>
      </c>
      <c r="AI8" s="53">
        <f>1578.45/11</f>
        <v>143.49545454545455</v>
      </c>
      <c r="AJ8" s="58" t="s">
        <v>116</v>
      </c>
      <c r="AK8" s="60" t="s">
        <v>117</v>
      </c>
      <c r="AL8" s="59">
        <v>624.4</v>
      </c>
      <c r="AM8" s="16"/>
      <c r="AN8" s="18"/>
      <c r="AO8" s="17"/>
      <c r="AP8" s="58" t="s">
        <v>131</v>
      </c>
      <c r="AQ8" s="60" t="s">
        <v>132</v>
      </c>
      <c r="AR8" s="59">
        <v>653.01</v>
      </c>
      <c r="AS8" s="58" t="s">
        <v>144</v>
      </c>
      <c r="AT8" s="58" t="s">
        <v>406</v>
      </c>
      <c r="AU8" s="58">
        <v>245.71</v>
      </c>
      <c r="AV8" s="58" t="s">
        <v>167</v>
      </c>
      <c r="AW8" s="58" t="s">
        <v>168</v>
      </c>
      <c r="AX8" s="58">
        <v>290.91</v>
      </c>
      <c r="AY8" s="58" t="s">
        <v>192</v>
      </c>
      <c r="AZ8" s="60" t="s">
        <v>187</v>
      </c>
      <c r="BA8" s="59">
        <v>1883.22</v>
      </c>
      <c r="BB8" s="16" t="s">
        <v>176</v>
      </c>
      <c r="BC8" s="18" t="s">
        <v>177</v>
      </c>
      <c r="BD8" s="17">
        <v>373.81</v>
      </c>
      <c r="BE8" s="16" t="s">
        <v>198</v>
      </c>
      <c r="BF8" s="18" t="s">
        <v>199</v>
      </c>
      <c r="BG8" s="17">
        <v>387.88</v>
      </c>
      <c r="BH8" s="16"/>
      <c r="BI8" s="18"/>
      <c r="BJ8" s="17"/>
      <c r="BK8" s="16" t="s">
        <v>203</v>
      </c>
      <c r="BL8" s="18" t="s">
        <v>205</v>
      </c>
      <c r="BM8" s="17">
        <v>1064.66</v>
      </c>
      <c r="BN8" s="16" t="s">
        <v>224</v>
      </c>
      <c r="BO8" s="18" t="s">
        <v>225</v>
      </c>
      <c r="BP8" s="17">
        <v>403.57</v>
      </c>
      <c r="BS8" s="16" t="s">
        <v>62</v>
      </c>
      <c r="BT8" s="20"/>
      <c r="BU8" s="20">
        <v>4358.03</v>
      </c>
      <c r="BV8" s="16" t="s">
        <v>62</v>
      </c>
      <c r="BW8" s="20"/>
      <c r="BX8" s="20">
        <v>4358.03</v>
      </c>
      <c r="BY8" s="16" t="s">
        <v>62</v>
      </c>
      <c r="BZ8" s="20"/>
      <c r="CA8" s="20">
        <v>4358.03</v>
      </c>
      <c r="CB8" s="16" t="s">
        <v>62</v>
      </c>
      <c r="CC8" s="20"/>
      <c r="CD8" s="20">
        <v>4358.03</v>
      </c>
      <c r="CE8" s="16" t="s">
        <v>62</v>
      </c>
      <c r="CF8" s="20"/>
      <c r="CG8" s="20">
        <v>4358.03</v>
      </c>
      <c r="CH8" s="16" t="s">
        <v>62</v>
      </c>
      <c r="CI8" s="20"/>
      <c r="CJ8" s="20">
        <v>4358.03</v>
      </c>
      <c r="CK8" s="16" t="s">
        <v>62</v>
      </c>
      <c r="CL8" s="20"/>
      <c r="CM8" s="20">
        <v>4358.03</v>
      </c>
      <c r="CN8" s="16" t="s">
        <v>62</v>
      </c>
      <c r="CO8" s="20"/>
      <c r="CP8" s="20">
        <v>4358.03</v>
      </c>
      <c r="CQ8" s="16" t="s">
        <v>62</v>
      </c>
      <c r="CR8" s="20"/>
      <c r="CS8" s="20">
        <v>4358.03</v>
      </c>
      <c r="CT8" s="16" t="s">
        <v>62</v>
      </c>
      <c r="CU8" s="20"/>
      <c r="CV8" s="20">
        <v>4358.03</v>
      </c>
      <c r="CW8" s="16" t="s">
        <v>62</v>
      </c>
      <c r="CX8" s="20"/>
      <c r="CY8" s="20">
        <v>4358.03</v>
      </c>
      <c r="CZ8" s="16" t="s">
        <v>62</v>
      </c>
      <c r="DA8" s="20"/>
      <c r="DB8" s="20">
        <v>4358.03</v>
      </c>
      <c r="DE8" s="16" t="s">
        <v>62</v>
      </c>
      <c r="DF8" s="20"/>
      <c r="DG8" s="62">
        <v>5687.966</v>
      </c>
      <c r="DH8" s="16" t="s">
        <v>62</v>
      </c>
      <c r="DI8" s="20"/>
      <c r="DJ8" s="62">
        <v>5687.966</v>
      </c>
      <c r="DK8" s="16" t="s">
        <v>62</v>
      </c>
      <c r="DL8" s="20"/>
      <c r="DM8" s="62">
        <v>5687.966</v>
      </c>
      <c r="DN8" s="16" t="s">
        <v>62</v>
      </c>
      <c r="DO8" s="20"/>
      <c r="DP8" s="62">
        <v>5687.966</v>
      </c>
      <c r="DQ8" s="16" t="s">
        <v>62</v>
      </c>
      <c r="DR8" s="20"/>
      <c r="DS8" s="62">
        <v>5687.966</v>
      </c>
      <c r="DT8" s="16" t="s">
        <v>62</v>
      </c>
      <c r="DU8" s="20"/>
      <c r="DV8" s="62">
        <v>5687.966</v>
      </c>
      <c r="DW8" s="16" t="s">
        <v>62</v>
      </c>
      <c r="DX8" s="20"/>
      <c r="DY8" s="62">
        <v>5687.966</v>
      </c>
      <c r="DZ8" s="16" t="s">
        <v>62</v>
      </c>
      <c r="EA8" s="20"/>
      <c r="EB8" s="62">
        <v>5687.966</v>
      </c>
      <c r="EC8" s="16" t="s">
        <v>62</v>
      </c>
      <c r="ED8" s="20"/>
      <c r="EE8" s="62">
        <v>5687.966</v>
      </c>
      <c r="EF8" s="16" t="s">
        <v>62</v>
      </c>
      <c r="EG8" s="20"/>
      <c r="EH8" s="62">
        <v>5687.966</v>
      </c>
      <c r="EI8" s="16" t="s">
        <v>62</v>
      </c>
      <c r="EJ8" s="20"/>
      <c r="EK8" s="62">
        <v>5687.966</v>
      </c>
      <c r="EL8" s="16" t="s">
        <v>62</v>
      </c>
      <c r="EM8" s="20"/>
      <c r="EN8" s="62">
        <v>5687.966</v>
      </c>
      <c r="EO8" s="20"/>
      <c r="EP8" s="20"/>
    </row>
    <row r="9" spans="1:146" ht="33.75" customHeight="1">
      <c r="A9" s="14"/>
      <c r="B9" s="14" t="s">
        <v>17</v>
      </c>
      <c r="C9" s="21">
        <v>788.39</v>
      </c>
      <c r="D9" s="14" t="s">
        <v>17</v>
      </c>
      <c r="E9" s="21">
        <v>788.39</v>
      </c>
      <c r="F9" s="14" t="s">
        <v>17</v>
      </c>
      <c r="G9" s="21">
        <v>788.39</v>
      </c>
      <c r="H9" s="14" t="s">
        <v>17</v>
      </c>
      <c r="I9" s="21">
        <v>788.39</v>
      </c>
      <c r="J9" s="14" t="s">
        <v>17</v>
      </c>
      <c r="K9" s="21">
        <v>788.39</v>
      </c>
      <c r="L9" s="14" t="s">
        <v>17</v>
      </c>
      <c r="M9" s="21">
        <v>788.39</v>
      </c>
      <c r="N9" s="14" t="s">
        <v>17</v>
      </c>
      <c r="O9" s="21">
        <v>788.39</v>
      </c>
      <c r="P9" s="14" t="s">
        <v>17</v>
      </c>
      <c r="Q9" s="21">
        <v>788.39</v>
      </c>
      <c r="R9" s="14" t="s">
        <v>17</v>
      </c>
      <c r="S9" s="15">
        <f t="shared" si="0"/>
        <v>6307.120000000001</v>
      </c>
      <c r="T9" s="14" t="s">
        <v>6</v>
      </c>
      <c r="U9" s="19" t="s">
        <v>127</v>
      </c>
      <c r="V9" s="19">
        <v>788.39</v>
      </c>
      <c r="W9" s="52" t="s">
        <v>65</v>
      </c>
      <c r="X9" s="53" t="s">
        <v>66</v>
      </c>
      <c r="Y9" s="54">
        <v>1453.23</v>
      </c>
      <c r="Z9" s="52" t="s">
        <v>81</v>
      </c>
      <c r="AA9" s="53" t="s">
        <v>82</v>
      </c>
      <c r="AB9" s="54">
        <v>659.38</v>
      </c>
      <c r="AC9" s="52" t="s">
        <v>96</v>
      </c>
      <c r="AD9" s="53" t="s">
        <v>97</v>
      </c>
      <c r="AE9" s="54">
        <v>2262.4</v>
      </c>
      <c r="AF9" s="21"/>
      <c r="AG9" s="52" t="s">
        <v>104</v>
      </c>
      <c r="AH9" s="53" t="s">
        <v>105</v>
      </c>
      <c r="AI9" s="53">
        <v>398.03</v>
      </c>
      <c r="AJ9" s="52" t="s">
        <v>118</v>
      </c>
      <c r="AK9" s="53" t="s">
        <v>119</v>
      </c>
      <c r="AL9" s="53">
        <v>774.95</v>
      </c>
      <c r="AM9" s="52" t="s">
        <v>128</v>
      </c>
      <c r="AN9" s="53" t="s">
        <v>129</v>
      </c>
      <c r="AO9" s="53">
        <v>1401.99</v>
      </c>
      <c r="AP9" s="52" t="s">
        <v>133</v>
      </c>
      <c r="AQ9" s="53" t="s">
        <v>134</v>
      </c>
      <c r="AR9" s="53">
        <v>447.36</v>
      </c>
      <c r="AS9" s="52" t="s">
        <v>145</v>
      </c>
      <c r="AT9" s="53" t="s">
        <v>146</v>
      </c>
      <c r="AU9" s="53">
        <v>596.49</v>
      </c>
      <c r="AV9" s="52" t="s">
        <v>167</v>
      </c>
      <c r="AW9" s="53" t="s">
        <v>169</v>
      </c>
      <c r="AX9" s="53">
        <v>1163.64</v>
      </c>
      <c r="AY9" s="14" t="s">
        <v>154</v>
      </c>
      <c r="AZ9" s="19" t="s">
        <v>194</v>
      </c>
      <c r="BA9" s="19">
        <v>964.19</v>
      </c>
      <c r="BB9" s="14" t="s">
        <v>145</v>
      </c>
      <c r="BC9" s="19" t="s">
        <v>178</v>
      </c>
      <c r="BD9" s="19">
        <v>180.46</v>
      </c>
      <c r="BE9" s="14" t="s">
        <v>203</v>
      </c>
      <c r="BF9" s="19" t="s">
        <v>204</v>
      </c>
      <c r="BG9" s="19">
        <v>532.33</v>
      </c>
      <c r="BH9" s="14"/>
      <c r="BI9" s="19"/>
      <c r="BJ9" s="19"/>
      <c r="BK9" s="17" t="s">
        <v>203</v>
      </c>
      <c r="BL9" s="16" t="s">
        <v>206</v>
      </c>
      <c r="BM9" s="19">
        <v>1064.66</v>
      </c>
      <c r="BN9" s="16" t="s">
        <v>203</v>
      </c>
      <c r="BO9" s="16" t="s">
        <v>225</v>
      </c>
      <c r="BP9" s="16">
        <v>1064.66</v>
      </c>
      <c r="BS9" s="16" t="s">
        <v>190</v>
      </c>
      <c r="BT9" s="16"/>
      <c r="BU9" s="16">
        <v>124.55</v>
      </c>
      <c r="BV9" s="16" t="s">
        <v>248</v>
      </c>
      <c r="BW9" s="16" t="s">
        <v>249</v>
      </c>
      <c r="BX9" s="19">
        <v>2129.32</v>
      </c>
      <c r="BY9" s="16" t="s">
        <v>176</v>
      </c>
      <c r="BZ9" s="16" t="s">
        <v>252</v>
      </c>
      <c r="CA9" s="19">
        <v>199.9</v>
      </c>
      <c r="CB9" s="14" t="s">
        <v>218</v>
      </c>
      <c r="CC9" s="19" t="s">
        <v>254</v>
      </c>
      <c r="CD9" s="19">
        <v>44.35</v>
      </c>
      <c r="CE9" s="14" t="s">
        <v>262</v>
      </c>
      <c r="CF9" s="19" t="s">
        <v>263</v>
      </c>
      <c r="CG9" s="19">
        <v>5145.91</v>
      </c>
      <c r="CH9" s="16" t="s">
        <v>218</v>
      </c>
      <c r="CI9" s="19" t="s">
        <v>274</v>
      </c>
      <c r="CJ9" s="20">
        <v>44.35</v>
      </c>
      <c r="CK9" s="16" t="s">
        <v>207</v>
      </c>
      <c r="CL9" s="18" t="s">
        <v>281</v>
      </c>
      <c r="CM9" s="19">
        <v>775.76</v>
      </c>
      <c r="CN9" s="14" t="s">
        <v>283</v>
      </c>
      <c r="CO9" s="19"/>
      <c r="CP9" s="19">
        <v>705.81</v>
      </c>
      <c r="CQ9" s="16" t="s">
        <v>218</v>
      </c>
      <c r="CR9" s="19" t="s">
        <v>285</v>
      </c>
      <c r="CS9" s="20">
        <v>44.35</v>
      </c>
      <c r="CT9" s="16" t="s">
        <v>207</v>
      </c>
      <c r="CU9" s="19" t="s">
        <v>288</v>
      </c>
      <c r="CV9" s="20">
        <v>581.82</v>
      </c>
      <c r="CW9" s="16" t="s">
        <v>293</v>
      </c>
      <c r="CX9" s="19" t="s">
        <v>294</v>
      </c>
      <c r="CY9" s="20">
        <v>44.35</v>
      </c>
      <c r="CZ9" s="16" t="s">
        <v>207</v>
      </c>
      <c r="DA9" s="19" t="s">
        <v>296</v>
      </c>
      <c r="DB9" s="20">
        <v>775.76</v>
      </c>
      <c r="DE9" s="14" t="s">
        <v>302</v>
      </c>
      <c r="DF9" s="19" t="s">
        <v>303</v>
      </c>
      <c r="DG9" s="53">
        <v>511.05</v>
      </c>
      <c r="DH9" s="14"/>
      <c r="DI9" s="19"/>
      <c r="DJ9" s="19"/>
      <c r="DK9" s="14" t="s">
        <v>293</v>
      </c>
      <c r="DL9" s="19" t="s">
        <v>310</v>
      </c>
      <c r="DM9" s="53">
        <v>75.41</v>
      </c>
      <c r="DN9" s="14" t="s">
        <v>145</v>
      </c>
      <c r="DO9" s="19" t="s">
        <v>323</v>
      </c>
      <c r="DP9" s="77">
        <v>205.33</v>
      </c>
      <c r="DQ9" s="14" t="s">
        <v>234</v>
      </c>
      <c r="DR9" s="19" t="s">
        <v>331</v>
      </c>
      <c r="DS9" s="53">
        <v>511.05</v>
      </c>
      <c r="DT9" s="14" t="s">
        <v>339</v>
      </c>
      <c r="DU9" s="19" t="s">
        <v>340</v>
      </c>
      <c r="DV9" s="77">
        <v>977.63</v>
      </c>
      <c r="DW9" s="14" t="s">
        <v>207</v>
      </c>
      <c r="DX9" s="19" t="s">
        <v>345</v>
      </c>
      <c r="DY9" s="77">
        <v>177.92</v>
      </c>
      <c r="DZ9" s="14" t="s">
        <v>293</v>
      </c>
      <c r="EA9" s="19" t="s">
        <v>349</v>
      </c>
      <c r="EB9" s="53">
        <v>75.41</v>
      </c>
      <c r="EC9" s="14" t="s">
        <v>365</v>
      </c>
      <c r="ED9" s="19" t="s">
        <v>366</v>
      </c>
      <c r="EE9" s="77">
        <v>205.33</v>
      </c>
      <c r="EF9" s="14" t="s">
        <v>371</v>
      </c>
      <c r="EG9" s="19" t="s">
        <v>372</v>
      </c>
      <c r="EH9" s="53">
        <v>75.41</v>
      </c>
      <c r="EI9" s="14" t="s">
        <v>379</v>
      </c>
      <c r="EJ9" s="19" t="s">
        <v>380</v>
      </c>
      <c r="EK9" s="53">
        <v>1316.46</v>
      </c>
      <c r="EL9" s="14" t="s">
        <v>383</v>
      </c>
      <c r="EM9" s="19" t="s">
        <v>386</v>
      </c>
      <c r="EN9" s="53">
        <v>75.41</v>
      </c>
      <c r="EO9" s="19"/>
      <c r="EP9" s="19"/>
    </row>
    <row r="10" spans="1:146" ht="27" customHeight="1">
      <c r="A10" s="14"/>
      <c r="B10" s="14"/>
      <c r="C10" s="21"/>
      <c r="D10" s="14"/>
      <c r="E10" s="21"/>
      <c r="F10" s="14"/>
      <c r="G10" s="21"/>
      <c r="H10" s="14"/>
      <c r="I10" s="21"/>
      <c r="J10" s="14"/>
      <c r="K10" s="21"/>
      <c r="L10" s="14"/>
      <c r="M10" s="21"/>
      <c r="N10" s="14"/>
      <c r="O10" s="21"/>
      <c r="P10" s="14"/>
      <c r="Q10" s="21"/>
      <c r="R10" s="14"/>
      <c r="S10" s="15">
        <f t="shared" si="0"/>
        <v>0</v>
      </c>
      <c r="T10" s="14" t="s">
        <v>35</v>
      </c>
      <c r="U10" s="19" t="s">
        <v>127</v>
      </c>
      <c r="V10" s="21"/>
      <c r="W10" s="52" t="s">
        <v>67</v>
      </c>
      <c r="X10" s="53" t="s">
        <v>68</v>
      </c>
      <c r="Y10" s="54">
        <v>335.05</v>
      </c>
      <c r="Z10" s="52" t="s">
        <v>84</v>
      </c>
      <c r="AA10" s="53" t="s">
        <v>83</v>
      </c>
      <c r="AB10" s="54">
        <v>391.57</v>
      </c>
      <c r="AC10" s="52" t="s">
        <v>98</v>
      </c>
      <c r="AD10" s="53" t="s">
        <v>99</v>
      </c>
      <c r="AE10" s="54">
        <f>451.8/2</f>
        <v>225.9</v>
      </c>
      <c r="AF10" s="21"/>
      <c r="AG10" s="58" t="s">
        <v>106</v>
      </c>
      <c r="AH10" s="58" t="s">
        <v>107</v>
      </c>
      <c r="AI10" s="58">
        <v>762.15</v>
      </c>
      <c r="AJ10" s="61" t="s">
        <v>404</v>
      </c>
      <c r="AK10" s="61" t="s">
        <v>405</v>
      </c>
      <c r="AL10" s="61">
        <v>3009.22</v>
      </c>
      <c r="AM10" s="14" t="s">
        <v>151</v>
      </c>
      <c r="AN10" s="19" t="s">
        <v>152</v>
      </c>
      <c r="AO10" s="16">
        <v>138.34</v>
      </c>
      <c r="AP10" s="16" t="s">
        <v>135</v>
      </c>
      <c r="AQ10" s="16" t="s">
        <v>136</v>
      </c>
      <c r="AR10" s="61">
        <v>1444.8</v>
      </c>
      <c r="AS10" s="58" t="s">
        <v>147</v>
      </c>
      <c r="AT10" s="58" t="s">
        <v>148</v>
      </c>
      <c r="AU10" s="58">
        <v>2718.68</v>
      </c>
      <c r="AV10" s="58" t="s">
        <v>170</v>
      </c>
      <c r="AW10" s="58" t="s">
        <v>171</v>
      </c>
      <c r="AX10" s="58">
        <v>225.23</v>
      </c>
      <c r="AY10" s="11" t="s">
        <v>3</v>
      </c>
      <c r="AZ10" s="19"/>
      <c r="BA10" s="19">
        <v>6680.53</v>
      </c>
      <c r="BB10" s="16" t="s">
        <v>179</v>
      </c>
      <c r="BC10" s="16" t="s">
        <v>182</v>
      </c>
      <c r="BD10" s="16">
        <v>125966.39</v>
      </c>
      <c r="BE10" s="16"/>
      <c r="BF10" s="16"/>
      <c r="BG10" s="16"/>
      <c r="BH10" s="16"/>
      <c r="BI10" s="16"/>
      <c r="BJ10" s="16"/>
      <c r="BK10" s="14" t="s">
        <v>207</v>
      </c>
      <c r="BL10" s="19" t="s">
        <v>206</v>
      </c>
      <c r="BM10" s="19">
        <v>775.76</v>
      </c>
      <c r="BN10" s="16" t="s">
        <v>226</v>
      </c>
      <c r="BO10" s="16" t="s">
        <v>227</v>
      </c>
      <c r="BP10" s="16">
        <v>96.97</v>
      </c>
      <c r="BS10" s="16" t="s">
        <v>154</v>
      </c>
      <c r="BT10" s="18"/>
      <c r="BU10" s="17">
        <v>1044.84</v>
      </c>
      <c r="BV10" s="16" t="s">
        <v>154</v>
      </c>
      <c r="BW10" s="18"/>
      <c r="BX10" s="17">
        <v>1044.84</v>
      </c>
      <c r="BY10" s="16" t="s">
        <v>154</v>
      </c>
      <c r="BZ10" s="18"/>
      <c r="CA10" s="17">
        <v>1044.84</v>
      </c>
      <c r="CB10" s="16" t="s">
        <v>154</v>
      </c>
      <c r="CC10" s="18"/>
      <c r="CD10" s="17">
        <v>1044.84</v>
      </c>
      <c r="CE10" s="16" t="s">
        <v>154</v>
      </c>
      <c r="CF10" s="18"/>
      <c r="CG10" s="17">
        <v>1044.84</v>
      </c>
      <c r="CH10" s="16" t="s">
        <v>154</v>
      </c>
      <c r="CI10" s="18"/>
      <c r="CJ10" s="17">
        <v>1044.84</v>
      </c>
      <c r="CK10" s="16" t="s">
        <v>154</v>
      </c>
      <c r="CL10" s="18"/>
      <c r="CM10" s="17">
        <v>1044.84</v>
      </c>
      <c r="CN10" s="16" t="s">
        <v>154</v>
      </c>
      <c r="CO10" s="18"/>
      <c r="CP10" s="17">
        <v>1044.84</v>
      </c>
      <c r="CQ10" s="16" t="s">
        <v>154</v>
      </c>
      <c r="CR10" s="18"/>
      <c r="CS10" s="17">
        <v>1044.84</v>
      </c>
      <c r="CT10" s="16" t="s">
        <v>154</v>
      </c>
      <c r="CU10" s="18"/>
      <c r="CV10" s="17">
        <v>1044.84</v>
      </c>
      <c r="CW10" s="16" t="s">
        <v>154</v>
      </c>
      <c r="CX10" s="18"/>
      <c r="CY10" s="17">
        <v>1044.84</v>
      </c>
      <c r="CZ10" s="16" t="s">
        <v>154</v>
      </c>
      <c r="DA10" s="18"/>
      <c r="DB10" s="17">
        <v>1044.84</v>
      </c>
      <c r="DE10" s="16" t="s">
        <v>154</v>
      </c>
      <c r="DF10" s="18"/>
      <c r="DG10" s="69">
        <v>1162.5</v>
      </c>
      <c r="DH10" s="16" t="s">
        <v>154</v>
      </c>
      <c r="DI10" s="18"/>
      <c r="DJ10" s="69">
        <v>1162.5</v>
      </c>
      <c r="DK10" s="16" t="s">
        <v>154</v>
      </c>
      <c r="DL10" s="18"/>
      <c r="DM10" s="69">
        <v>1162.5</v>
      </c>
      <c r="DN10" s="16" t="s">
        <v>154</v>
      </c>
      <c r="DO10" s="18"/>
      <c r="DP10" s="69">
        <v>1162.5</v>
      </c>
      <c r="DQ10" s="16" t="s">
        <v>154</v>
      </c>
      <c r="DR10" s="18"/>
      <c r="DS10" s="69">
        <v>1162.5</v>
      </c>
      <c r="DT10" s="16" t="s">
        <v>154</v>
      </c>
      <c r="DU10" s="18"/>
      <c r="DV10" s="69">
        <v>1162.5</v>
      </c>
      <c r="DW10" s="16" t="s">
        <v>154</v>
      </c>
      <c r="DX10" s="18"/>
      <c r="DY10" s="69">
        <v>1162.5</v>
      </c>
      <c r="DZ10" s="16" t="s">
        <v>154</v>
      </c>
      <c r="EA10" s="18"/>
      <c r="EB10" s="69">
        <v>1162.5</v>
      </c>
      <c r="EC10" s="16" t="s">
        <v>154</v>
      </c>
      <c r="ED10" s="18"/>
      <c r="EE10" s="69">
        <v>1162.5</v>
      </c>
      <c r="EF10" s="16" t="s">
        <v>154</v>
      </c>
      <c r="EG10" s="18"/>
      <c r="EH10" s="69">
        <v>1162.5</v>
      </c>
      <c r="EI10" s="16" t="s">
        <v>154</v>
      </c>
      <c r="EJ10" s="18"/>
      <c r="EK10" s="69">
        <v>1162.5</v>
      </c>
      <c r="EL10" s="16" t="s">
        <v>154</v>
      </c>
      <c r="EM10" s="18"/>
      <c r="EN10" s="69">
        <v>1162.5</v>
      </c>
      <c r="EO10" s="17"/>
      <c r="EP10" s="17"/>
    </row>
    <row r="11" spans="1:146" ht="35.25" customHeight="1">
      <c r="A11" s="14"/>
      <c r="B11" s="14" t="s">
        <v>17</v>
      </c>
      <c r="C11" s="19">
        <v>41.49</v>
      </c>
      <c r="D11" s="14" t="s">
        <v>17</v>
      </c>
      <c r="E11" s="19">
        <v>41.49</v>
      </c>
      <c r="F11" s="14" t="s">
        <v>17</v>
      </c>
      <c r="G11" s="19">
        <v>41.49</v>
      </c>
      <c r="H11" s="14" t="s">
        <v>17</v>
      </c>
      <c r="I11" s="19">
        <v>41.49</v>
      </c>
      <c r="J11" s="14" t="s">
        <v>17</v>
      </c>
      <c r="K11" s="19">
        <v>41.49</v>
      </c>
      <c r="L11" s="14" t="s">
        <v>17</v>
      </c>
      <c r="M11" s="19">
        <v>41.49</v>
      </c>
      <c r="N11" s="14" t="s">
        <v>17</v>
      </c>
      <c r="O11" s="19">
        <v>41.49</v>
      </c>
      <c r="P11" s="14" t="s">
        <v>17</v>
      </c>
      <c r="Q11" s="19">
        <v>41.49</v>
      </c>
      <c r="R11" s="14" t="s">
        <v>17</v>
      </c>
      <c r="S11" s="15">
        <f t="shared" si="0"/>
        <v>331.92</v>
      </c>
      <c r="T11" s="14" t="s">
        <v>15</v>
      </c>
      <c r="U11" s="19" t="s">
        <v>127</v>
      </c>
      <c r="V11" s="21">
        <v>41.49</v>
      </c>
      <c r="W11" s="52" t="s">
        <v>69</v>
      </c>
      <c r="X11" s="53" t="s">
        <v>70</v>
      </c>
      <c r="Y11" s="54">
        <v>348.27</v>
      </c>
      <c r="Z11" s="52" t="s">
        <v>85</v>
      </c>
      <c r="AA11" s="53" t="s">
        <v>86</v>
      </c>
      <c r="AB11" s="54">
        <v>1568.7</v>
      </c>
      <c r="AC11" s="14" t="s">
        <v>110</v>
      </c>
      <c r="AD11" s="19" t="s">
        <v>111</v>
      </c>
      <c r="AE11" s="21">
        <v>138.34</v>
      </c>
      <c r="AF11" s="21"/>
      <c r="AG11" s="52" t="s">
        <v>108</v>
      </c>
      <c r="AH11" s="53" t="s">
        <v>109</v>
      </c>
      <c r="AI11" s="53">
        <f>1578.45/11</f>
        <v>143.49545454545455</v>
      </c>
      <c r="AJ11" s="58" t="s">
        <v>120</v>
      </c>
      <c r="AK11" s="58" t="s">
        <v>121</v>
      </c>
      <c r="AL11" s="62">
        <v>1512.04</v>
      </c>
      <c r="AM11" s="14" t="s">
        <v>153</v>
      </c>
      <c r="AN11" s="19" t="s">
        <v>152</v>
      </c>
      <c r="AO11" s="20">
        <v>171.36</v>
      </c>
      <c r="AP11" s="58" t="s">
        <v>137</v>
      </c>
      <c r="AQ11" s="58" t="s">
        <v>138</v>
      </c>
      <c r="AR11" s="62">
        <v>7601.68</v>
      </c>
      <c r="AS11" s="58" t="s">
        <v>149</v>
      </c>
      <c r="AT11" s="58" t="s">
        <v>150</v>
      </c>
      <c r="AU11" s="62">
        <v>164.95</v>
      </c>
      <c r="AV11" s="14" t="s">
        <v>154</v>
      </c>
      <c r="AW11" s="19" t="s">
        <v>165</v>
      </c>
      <c r="AX11" s="19">
        <v>964.19</v>
      </c>
      <c r="AY11" s="14" t="s">
        <v>126</v>
      </c>
      <c r="AZ11" s="19"/>
      <c r="BA11" s="19">
        <v>7095.47</v>
      </c>
      <c r="BB11" s="16" t="s">
        <v>180</v>
      </c>
      <c r="BC11" s="16" t="s">
        <v>181</v>
      </c>
      <c r="BD11" s="16">
        <v>1163.64</v>
      </c>
      <c r="BE11" s="16"/>
      <c r="BF11" s="16"/>
      <c r="BG11" s="16"/>
      <c r="BH11" s="16"/>
      <c r="BI11" s="16"/>
      <c r="BJ11" s="16"/>
      <c r="BK11" s="14" t="s">
        <v>207</v>
      </c>
      <c r="BL11" s="19" t="s">
        <v>208</v>
      </c>
      <c r="BM11" s="19">
        <v>775.76</v>
      </c>
      <c r="BN11" s="16" t="s">
        <v>229</v>
      </c>
      <c r="BO11" s="16" t="s">
        <v>228</v>
      </c>
      <c r="BP11" s="16">
        <v>581.82</v>
      </c>
      <c r="BS11" s="16" t="s">
        <v>240</v>
      </c>
      <c r="BT11" s="16" t="s">
        <v>239</v>
      </c>
      <c r="BU11" s="19">
        <v>171.36</v>
      </c>
      <c r="BV11" s="14" t="s">
        <v>145</v>
      </c>
      <c r="BW11" s="19" t="s">
        <v>250</v>
      </c>
      <c r="BX11" s="19">
        <v>180.46</v>
      </c>
      <c r="BY11" s="14" t="s">
        <v>299</v>
      </c>
      <c r="BZ11" s="19" t="s">
        <v>252</v>
      </c>
      <c r="CA11" s="19">
        <v>508.52</v>
      </c>
      <c r="CB11" s="14" t="s">
        <v>255</v>
      </c>
      <c r="CC11" s="19" t="s">
        <v>254</v>
      </c>
      <c r="CD11" s="19">
        <v>312.05</v>
      </c>
      <c r="CE11" s="14" t="s">
        <v>260</v>
      </c>
      <c r="CF11" s="19" t="s">
        <v>263</v>
      </c>
      <c r="CG11" s="19">
        <v>1731.36</v>
      </c>
      <c r="CH11" s="16" t="s">
        <v>275</v>
      </c>
      <c r="CI11" s="16" t="s">
        <v>276</v>
      </c>
      <c r="CJ11" s="19">
        <v>1608.66</v>
      </c>
      <c r="CK11" s="16"/>
      <c r="CL11" s="16"/>
      <c r="CM11" s="19"/>
      <c r="CN11" s="16"/>
      <c r="CO11" s="16"/>
      <c r="CP11" s="19"/>
      <c r="CQ11" s="16" t="s">
        <v>207</v>
      </c>
      <c r="CR11" s="16" t="s">
        <v>286</v>
      </c>
      <c r="CS11" s="19">
        <v>387.88</v>
      </c>
      <c r="CT11" s="16" t="s">
        <v>198</v>
      </c>
      <c r="CU11" s="19" t="s">
        <v>289</v>
      </c>
      <c r="CV11" s="20">
        <v>387.88</v>
      </c>
      <c r="CW11" s="16"/>
      <c r="CX11" s="19"/>
      <c r="CY11" s="20"/>
      <c r="CZ11" s="16" t="s">
        <v>297</v>
      </c>
      <c r="DA11" s="19" t="s">
        <v>298</v>
      </c>
      <c r="DB11" s="20">
        <v>193.94</v>
      </c>
      <c r="DE11" s="16" t="s">
        <v>304</v>
      </c>
      <c r="DF11" s="19" t="s">
        <v>303</v>
      </c>
      <c r="DG11" s="76">
        <v>8717.55</v>
      </c>
      <c r="DH11" s="16"/>
      <c r="DI11" s="16"/>
      <c r="DJ11" s="19"/>
      <c r="DK11" s="16" t="s">
        <v>262</v>
      </c>
      <c r="DL11" s="19" t="s">
        <v>311</v>
      </c>
      <c r="DM11" s="62">
        <v>5789.24</v>
      </c>
      <c r="DN11" s="16" t="s">
        <v>324</v>
      </c>
      <c r="DO11" s="19" t="s">
        <v>323</v>
      </c>
      <c r="DP11" s="62">
        <v>12516.3</v>
      </c>
      <c r="DQ11" s="14" t="s">
        <v>293</v>
      </c>
      <c r="DR11" s="19" t="s">
        <v>332</v>
      </c>
      <c r="DS11" s="53">
        <v>75.41</v>
      </c>
      <c r="DT11" s="14" t="s">
        <v>145</v>
      </c>
      <c r="DU11" s="19" t="s">
        <v>341</v>
      </c>
      <c r="DV11" s="77">
        <v>467.88</v>
      </c>
      <c r="DW11" s="14" t="s">
        <v>346</v>
      </c>
      <c r="DX11" s="19" t="s">
        <v>347</v>
      </c>
      <c r="DY11" s="77">
        <v>369.79</v>
      </c>
      <c r="DZ11" s="14" t="s">
        <v>350</v>
      </c>
      <c r="EA11" s="19" t="s">
        <v>351</v>
      </c>
      <c r="EB11" s="53">
        <v>678.69</v>
      </c>
      <c r="EC11" s="14" t="s">
        <v>368</v>
      </c>
      <c r="ED11" s="19" t="s">
        <v>369</v>
      </c>
      <c r="EE11" s="53">
        <v>148689.64</v>
      </c>
      <c r="EF11" s="14" t="s">
        <v>373</v>
      </c>
      <c r="EG11" s="19" t="s">
        <v>374</v>
      </c>
      <c r="EH11" s="77">
        <v>205.33</v>
      </c>
      <c r="EI11" s="14" t="s">
        <v>381</v>
      </c>
      <c r="EJ11" s="19" t="s">
        <v>382</v>
      </c>
      <c r="EK11" s="77">
        <v>9447.72</v>
      </c>
      <c r="EL11" s="14" t="s">
        <v>387</v>
      </c>
      <c r="EM11" s="19" t="s">
        <v>388</v>
      </c>
      <c r="EN11" s="53">
        <v>322</v>
      </c>
      <c r="EO11" s="19"/>
      <c r="EP11" s="19"/>
    </row>
    <row r="12" spans="1:146" ht="35.25" customHeight="1">
      <c r="A12" s="14"/>
      <c r="B12" s="14" t="s">
        <v>17</v>
      </c>
      <c r="C12" s="19">
        <v>124.48</v>
      </c>
      <c r="D12" s="14" t="s">
        <v>17</v>
      </c>
      <c r="E12" s="19">
        <v>124.48</v>
      </c>
      <c r="F12" s="14" t="s">
        <v>17</v>
      </c>
      <c r="G12" s="19">
        <v>124.48</v>
      </c>
      <c r="H12" s="14" t="s">
        <v>17</v>
      </c>
      <c r="I12" s="19">
        <v>124.48</v>
      </c>
      <c r="J12" s="14" t="s">
        <v>17</v>
      </c>
      <c r="K12" s="19">
        <v>124.48</v>
      </c>
      <c r="L12" s="14" t="s">
        <v>17</v>
      </c>
      <c r="M12" s="19">
        <v>124.48</v>
      </c>
      <c r="N12" s="14" t="s">
        <v>17</v>
      </c>
      <c r="O12" s="19">
        <v>124.48</v>
      </c>
      <c r="P12" s="14" t="s">
        <v>17</v>
      </c>
      <c r="Q12" s="19">
        <v>124.48</v>
      </c>
      <c r="R12" s="14" t="s">
        <v>17</v>
      </c>
      <c r="S12" s="15">
        <f t="shared" si="0"/>
        <v>995.84</v>
      </c>
      <c r="T12" s="14" t="s">
        <v>16</v>
      </c>
      <c r="U12" s="19" t="s">
        <v>127</v>
      </c>
      <c r="V12" s="21">
        <v>124.48</v>
      </c>
      <c r="W12" s="55" t="s">
        <v>71</v>
      </c>
      <c r="X12" s="53" t="s">
        <v>72</v>
      </c>
      <c r="Y12" s="53">
        <v>67.01</v>
      </c>
      <c r="Z12" s="55" t="s">
        <v>87</v>
      </c>
      <c r="AA12" s="53" t="s">
        <v>88</v>
      </c>
      <c r="AB12" s="53">
        <v>3015.41</v>
      </c>
      <c r="AC12" s="14" t="s">
        <v>123</v>
      </c>
      <c r="AD12" s="19" t="s">
        <v>125</v>
      </c>
      <c r="AE12" s="21">
        <v>964.19</v>
      </c>
      <c r="AF12" s="21"/>
      <c r="AG12" s="14" t="s">
        <v>112</v>
      </c>
      <c r="AH12" s="19" t="s">
        <v>113</v>
      </c>
      <c r="AI12" s="23">
        <v>171.36</v>
      </c>
      <c r="AJ12" s="52" t="s">
        <v>116</v>
      </c>
      <c r="AK12" s="53" t="s">
        <v>122</v>
      </c>
      <c r="AL12" s="59">
        <v>322.85</v>
      </c>
      <c r="AM12" s="14" t="s">
        <v>154</v>
      </c>
      <c r="AN12" s="19" t="s">
        <v>155</v>
      </c>
      <c r="AO12" s="19">
        <v>964.19</v>
      </c>
      <c r="AP12" s="52" t="s">
        <v>139</v>
      </c>
      <c r="AQ12" s="53" t="s">
        <v>140</v>
      </c>
      <c r="AR12" s="53">
        <v>143.49</v>
      </c>
      <c r="AS12" s="14" t="s">
        <v>154</v>
      </c>
      <c r="AT12" s="19" t="s">
        <v>156</v>
      </c>
      <c r="AU12" s="19">
        <v>964.19</v>
      </c>
      <c r="AV12" s="16" t="s">
        <v>151</v>
      </c>
      <c r="AW12" s="16" t="s">
        <v>166</v>
      </c>
      <c r="AX12" s="16">
        <v>138.34</v>
      </c>
      <c r="AY12" s="16" t="s">
        <v>151</v>
      </c>
      <c r="AZ12" s="16" t="s">
        <v>193</v>
      </c>
      <c r="BA12" s="19">
        <v>138.34</v>
      </c>
      <c r="BB12" s="16" t="s">
        <v>183</v>
      </c>
      <c r="BC12" s="16" t="s">
        <v>184</v>
      </c>
      <c r="BD12" s="19">
        <v>406.88</v>
      </c>
      <c r="BE12" s="16"/>
      <c r="BF12" s="16"/>
      <c r="BG12" s="19"/>
      <c r="BH12" s="16"/>
      <c r="BI12" s="16"/>
      <c r="BJ12" s="19"/>
      <c r="BK12" s="16" t="s">
        <v>207</v>
      </c>
      <c r="BL12" s="16" t="s">
        <v>209</v>
      </c>
      <c r="BM12" s="19">
        <v>387.88</v>
      </c>
      <c r="BN12" s="16"/>
      <c r="BO12" s="16"/>
      <c r="BP12" s="19"/>
      <c r="BS12" s="11" t="s">
        <v>238</v>
      </c>
      <c r="BT12" s="19" t="s">
        <v>239</v>
      </c>
      <c r="BU12" s="20">
        <v>138.34</v>
      </c>
      <c r="BV12" s="16" t="s">
        <v>240</v>
      </c>
      <c r="BW12" s="16"/>
      <c r="BX12" s="19">
        <v>171.36</v>
      </c>
      <c r="BY12" s="16" t="s">
        <v>240</v>
      </c>
      <c r="BZ12" s="16"/>
      <c r="CA12" s="19">
        <v>171.36</v>
      </c>
      <c r="CB12" s="16" t="s">
        <v>240</v>
      </c>
      <c r="CC12" s="16"/>
      <c r="CD12" s="19">
        <v>171.36</v>
      </c>
      <c r="CE12" s="16" t="s">
        <v>240</v>
      </c>
      <c r="CF12" s="16"/>
      <c r="CG12" s="19">
        <v>171.36</v>
      </c>
      <c r="CH12" s="16" t="s">
        <v>240</v>
      </c>
      <c r="CI12" s="16"/>
      <c r="CJ12" s="19">
        <v>171.36</v>
      </c>
      <c r="CK12" s="16"/>
      <c r="CL12" s="16"/>
      <c r="CM12" s="19"/>
      <c r="CN12" s="16"/>
      <c r="CO12" s="16"/>
      <c r="CP12" s="19"/>
      <c r="CQ12" s="16"/>
      <c r="CR12" s="16"/>
      <c r="CS12" s="19"/>
      <c r="CT12" s="16" t="s">
        <v>198</v>
      </c>
      <c r="CU12" s="16" t="s">
        <v>290</v>
      </c>
      <c r="CV12" s="19">
        <v>581.82</v>
      </c>
      <c r="CW12" s="16"/>
      <c r="CX12" s="16"/>
      <c r="CY12" s="19"/>
      <c r="CZ12" s="16"/>
      <c r="DA12" s="16"/>
      <c r="DB12" s="19"/>
      <c r="DE12" s="14" t="s">
        <v>293</v>
      </c>
      <c r="DF12" s="19" t="s">
        <v>305</v>
      </c>
      <c r="DG12" s="53">
        <v>75.41</v>
      </c>
      <c r="DH12" s="14"/>
      <c r="DI12" s="19"/>
      <c r="DJ12" s="19"/>
      <c r="DK12" s="14" t="s">
        <v>264</v>
      </c>
      <c r="DL12" s="19" t="s">
        <v>311</v>
      </c>
      <c r="DM12" s="53">
        <v>681.4</v>
      </c>
      <c r="DN12" s="14" t="s">
        <v>325</v>
      </c>
      <c r="DO12" s="19" t="s">
        <v>326</v>
      </c>
      <c r="DP12" s="77">
        <v>1815.93</v>
      </c>
      <c r="DQ12" s="16" t="s">
        <v>293</v>
      </c>
      <c r="DR12" s="19" t="s">
        <v>333</v>
      </c>
      <c r="DS12" s="53">
        <v>75.41</v>
      </c>
      <c r="DT12" s="16" t="s">
        <v>342</v>
      </c>
      <c r="DU12" s="19" t="s">
        <v>343</v>
      </c>
      <c r="DV12" s="77">
        <v>1619.74</v>
      </c>
      <c r="DW12" s="16"/>
      <c r="DX12" s="19"/>
      <c r="DY12" s="19"/>
      <c r="DZ12" s="16" t="s">
        <v>352</v>
      </c>
      <c r="EA12" s="19" t="s">
        <v>351</v>
      </c>
      <c r="EB12" s="77">
        <v>183.16</v>
      </c>
      <c r="EC12" s="16" t="s">
        <v>370</v>
      </c>
      <c r="ED12" s="19" t="s">
        <v>369</v>
      </c>
      <c r="EE12" s="53">
        <v>2883.48</v>
      </c>
      <c r="EF12" s="16" t="s">
        <v>371</v>
      </c>
      <c r="EG12" s="19" t="s">
        <v>375</v>
      </c>
      <c r="EH12" s="53">
        <v>75.41</v>
      </c>
      <c r="EI12" s="16" t="s">
        <v>383</v>
      </c>
      <c r="EJ12" s="19" t="s">
        <v>384</v>
      </c>
      <c r="EK12" s="53">
        <v>75.41</v>
      </c>
      <c r="EL12" s="16" t="s">
        <v>389</v>
      </c>
      <c r="EM12" s="19" t="s">
        <v>390</v>
      </c>
      <c r="EN12" s="53">
        <v>688.2</v>
      </c>
      <c r="EO12" s="19"/>
      <c r="EP12" s="19"/>
    </row>
    <row r="13" spans="1:146" ht="22.5" customHeight="1">
      <c r="A13" s="14"/>
      <c r="B13" s="14" t="s">
        <v>17</v>
      </c>
      <c r="C13" s="19">
        <v>41.49</v>
      </c>
      <c r="D13" s="14" t="s">
        <v>17</v>
      </c>
      <c r="E13" s="19">
        <v>41.49</v>
      </c>
      <c r="F13" s="14" t="s">
        <v>17</v>
      </c>
      <c r="G13" s="19">
        <v>41.49</v>
      </c>
      <c r="H13" s="14" t="s">
        <v>17</v>
      </c>
      <c r="I13" s="19">
        <v>41.49</v>
      </c>
      <c r="J13" s="14" t="s">
        <v>17</v>
      </c>
      <c r="K13" s="19">
        <v>41.49</v>
      </c>
      <c r="L13" s="14" t="s">
        <v>17</v>
      </c>
      <c r="M13" s="19">
        <v>41.49</v>
      </c>
      <c r="N13" s="14" t="s">
        <v>17</v>
      </c>
      <c r="O13" s="19">
        <v>41.49</v>
      </c>
      <c r="P13" s="14" t="s">
        <v>17</v>
      </c>
      <c r="Q13" s="19">
        <v>41.49</v>
      </c>
      <c r="R13" s="14" t="s">
        <v>17</v>
      </c>
      <c r="S13" s="15">
        <f t="shared" si="0"/>
        <v>331.92</v>
      </c>
      <c r="T13" s="14" t="s">
        <v>9</v>
      </c>
      <c r="U13" s="19" t="s">
        <v>127</v>
      </c>
      <c r="V13" s="21">
        <v>41.49</v>
      </c>
      <c r="W13" s="52" t="s">
        <v>73</v>
      </c>
      <c r="X13" s="53" t="s">
        <v>74</v>
      </c>
      <c r="Y13" s="54">
        <v>1166.88</v>
      </c>
      <c r="Z13" s="52" t="s">
        <v>89</v>
      </c>
      <c r="AA13" s="53" t="s">
        <v>90</v>
      </c>
      <c r="AB13" s="54">
        <v>2680.37</v>
      </c>
      <c r="AC13" s="11" t="s">
        <v>3</v>
      </c>
      <c r="AD13" s="19"/>
      <c r="AE13" s="19">
        <v>6597.55</v>
      </c>
      <c r="AF13" s="19"/>
      <c r="AG13" s="14" t="s">
        <v>123</v>
      </c>
      <c r="AH13" s="19" t="s">
        <v>124</v>
      </c>
      <c r="AI13" s="19">
        <v>964.19</v>
      </c>
      <c r="AJ13" s="52" t="s">
        <v>112</v>
      </c>
      <c r="AK13" s="53"/>
      <c r="AL13" s="59">
        <v>171.36</v>
      </c>
      <c r="AM13" s="11" t="s">
        <v>3</v>
      </c>
      <c r="AN13" s="19"/>
      <c r="AO13" s="19">
        <v>6680.53</v>
      </c>
      <c r="AP13" s="52" t="s">
        <v>141</v>
      </c>
      <c r="AQ13" s="53" t="s">
        <v>142</v>
      </c>
      <c r="AR13" s="54">
        <v>329.92</v>
      </c>
      <c r="AS13" s="16" t="s">
        <v>151</v>
      </c>
      <c r="AT13" s="16" t="s">
        <v>157</v>
      </c>
      <c r="AU13" s="16">
        <v>138.34</v>
      </c>
      <c r="AV13" s="16" t="s">
        <v>153</v>
      </c>
      <c r="AW13" s="16" t="s">
        <v>166</v>
      </c>
      <c r="AX13" s="16">
        <v>171.36</v>
      </c>
      <c r="AY13" s="14" t="s">
        <v>244</v>
      </c>
      <c r="AZ13" s="19"/>
      <c r="BA13" s="19">
        <v>41.52</v>
      </c>
      <c r="BB13" s="14" t="s">
        <v>180</v>
      </c>
      <c r="BC13" s="16" t="s">
        <v>184</v>
      </c>
      <c r="BD13" s="19">
        <v>2157.92</v>
      </c>
      <c r="BE13" s="14"/>
      <c r="BF13" s="16"/>
      <c r="BG13" s="19"/>
      <c r="BH13" s="14"/>
      <c r="BI13" s="16"/>
      <c r="BJ13" s="19"/>
      <c r="BK13" s="14" t="s">
        <v>210</v>
      </c>
      <c r="BL13" s="16" t="s">
        <v>209</v>
      </c>
      <c r="BM13" s="19">
        <v>677.52</v>
      </c>
      <c r="BN13" s="14"/>
      <c r="BO13" s="16"/>
      <c r="BP13" s="19"/>
      <c r="BS13" s="14" t="s">
        <v>218</v>
      </c>
      <c r="BT13" s="19" t="s">
        <v>233</v>
      </c>
      <c r="BU13" s="19">
        <v>44.35</v>
      </c>
      <c r="BV13" s="11" t="s">
        <v>238</v>
      </c>
      <c r="BW13" s="19"/>
      <c r="BX13" s="20">
        <v>138.34</v>
      </c>
      <c r="BY13" s="11" t="s">
        <v>238</v>
      </c>
      <c r="BZ13" s="19"/>
      <c r="CA13" s="20">
        <v>138.34</v>
      </c>
      <c r="CB13" s="11" t="s">
        <v>238</v>
      </c>
      <c r="CC13" s="19"/>
      <c r="CD13" s="20">
        <v>138.34</v>
      </c>
      <c r="CE13" s="11" t="s">
        <v>238</v>
      </c>
      <c r="CF13" s="19"/>
      <c r="CG13" s="20">
        <v>138.34</v>
      </c>
      <c r="CH13" s="11" t="s">
        <v>238</v>
      </c>
      <c r="CI13" s="19"/>
      <c r="CJ13" s="20">
        <v>138.34</v>
      </c>
      <c r="CK13" s="11" t="s">
        <v>238</v>
      </c>
      <c r="CL13" s="19"/>
      <c r="CM13" s="20">
        <v>138.34</v>
      </c>
      <c r="CN13" s="11" t="s">
        <v>238</v>
      </c>
      <c r="CO13" s="19"/>
      <c r="CP13" s="20">
        <v>138.34</v>
      </c>
      <c r="CQ13" s="11" t="s">
        <v>238</v>
      </c>
      <c r="CR13" s="19"/>
      <c r="CS13" s="20">
        <v>138.34</v>
      </c>
      <c r="CT13" s="11" t="s">
        <v>238</v>
      </c>
      <c r="CU13" s="19"/>
      <c r="CV13" s="20">
        <v>138.34</v>
      </c>
      <c r="CW13" s="11" t="s">
        <v>238</v>
      </c>
      <c r="CX13" s="19"/>
      <c r="CY13" s="20">
        <v>138.34</v>
      </c>
      <c r="CZ13" s="11" t="s">
        <v>238</v>
      </c>
      <c r="DA13" s="19"/>
      <c r="DB13" s="20">
        <v>138.34</v>
      </c>
      <c r="DE13" s="16" t="s">
        <v>293</v>
      </c>
      <c r="DF13" s="19" t="s">
        <v>306</v>
      </c>
      <c r="DG13" s="53">
        <v>75.41</v>
      </c>
      <c r="DH13" s="16"/>
      <c r="DI13" s="19"/>
      <c r="DJ13" s="19"/>
      <c r="DK13" s="16" t="s">
        <v>265</v>
      </c>
      <c r="DL13" s="19" t="s">
        <v>311</v>
      </c>
      <c r="DM13" s="53">
        <v>2673.94</v>
      </c>
      <c r="DN13" s="14" t="s">
        <v>327</v>
      </c>
      <c r="DO13" s="19" t="s">
        <v>328</v>
      </c>
      <c r="DP13" s="77">
        <v>322</v>
      </c>
      <c r="DQ13" s="14" t="s">
        <v>334</v>
      </c>
      <c r="DR13" s="19" t="s">
        <v>335</v>
      </c>
      <c r="DS13" s="77">
        <v>191.46</v>
      </c>
      <c r="DT13" s="14"/>
      <c r="DU13" s="19"/>
      <c r="DV13" s="19"/>
      <c r="DW13" s="14"/>
      <c r="DX13" s="19"/>
      <c r="DY13" s="19"/>
      <c r="DZ13" s="14" t="s">
        <v>353</v>
      </c>
      <c r="EA13" s="19" t="s">
        <v>351</v>
      </c>
      <c r="EB13" s="77">
        <v>205.33</v>
      </c>
      <c r="EC13" s="14"/>
      <c r="ED13" s="19"/>
      <c r="EE13" s="19"/>
      <c r="EF13" s="14" t="s">
        <v>376</v>
      </c>
      <c r="EG13" s="19" t="s">
        <v>377</v>
      </c>
      <c r="EH13" s="77">
        <v>939.74</v>
      </c>
      <c r="EI13" s="14"/>
      <c r="EJ13" s="19"/>
      <c r="EK13" s="19"/>
      <c r="EL13" s="14"/>
      <c r="EM13" s="19"/>
      <c r="EN13" s="19"/>
      <c r="EO13" s="19"/>
      <c r="EP13" s="19"/>
    </row>
    <row r="14" spans="1:146" ht="24.75" customHeight="1">
      <c r="A14" s="11"/>
      <c r="B14" s="14" t="s">
        <v>17</v>
      </c>
      <c r="C14" s="14">
        <f>SUM(C15:C25)</f>
        <v>3900.419999999999</v>
      </c>
      <c r="D14" s="14" t="s">
        <v>17</v>
      </c>
      <c r="E14" s="14">
        <f>SUM(E15:E25)</f>
        <v>3900.419999999999</v>
      </c>
      <c r="F14" s="14" t="s">
        <v>17</v>
      </c>
      <c r="G14" s="14">
        <f>SUM(G15:G25)</f>
        <v>3900.419999999999</v>
      </c>
      <c r="H14" s="14" t="s">
        <v>17</v>
      </c>
      <c r="I14" s="14">
        <f>SUM(I15:I25)</f>
        <v>3900.419999999999</v>
      </c>
      <c r="J14" s="14" t="s">
        <v>17</v>
      </c>
      <c r="K14" s="14">
        <f>SUM(K15:K25)</f>
        <v>3900.419999999999</v>
      </c>
      <c r="L14" s="14" t="s">
        <v>17</v>
      </c>
      <c r="M14" s="14">
        <f>SUM(M15:M25)</f>
        <v>3900.419999999999</v>
      </c>
      <c r="N14" s="14" t="s">
        <v>17</v>
      </c>
      <c r="O14" s="14">
        <f>SUM(O15:O25)</f>
        <v>3900.419999999999</v>
      </c>
      <c r="P14" s="14" t="s">
        <v>17</v>
      </c>
      <c r="Q14" s="14">
        <f>SUM(Q15:Q25)</f>
        <v>3900.419999999999</v>
      </c>
      <c r="R14" s="14" t="s">
        <v>17</v>
      </c>
      <c r="S14" s="15">
        <f t="shared" si="0"/>
        <v>31203.35999999999</v>
      </c>
      <c r="T14" s="14" t="s">
        <v>36</v>
      </c>
      <c r="U14" s="19" t="s">
        <v>127</v>
      </c>
      <c r="V14" s="19">
        <v>663.9</v>
      </c>
      <c r="W14" s="52" t="s">
        <v>76</v>
      </c>
      <c r="X14" s="53" t="s">
        <v>75</v>
      </c>
      <c r="Y14" s="53">
        <v>670.1</v>
      </c>
      <c r="Z14" s="52" t="s">
        <v>91</v>
      </c>
      <c r="AA14" s="53" t="s">
        <v>92</v>
      </c>
      <c r="AB14" s="53">
        <v>167.52</v>
      </c>
      <c r="AC14" s="11" t="s">
        <v>5</v>
      </c>
      <c r="AD14" s="19"/>
      <c r="AE14" s="19">
        <v>2780.1</v>
      </c>
      <c r="AF14" s="19"/>
      <c r="AG14" s="11" t="s">
        <v>3</v>
      </c>
      <c r="AH14" s="19"/>
      <c r="AI14" s="19">
        <v>6680.53</v>
      </c>
      <c r="AJ14" s="11" t="s">
        <v>3</v>
      </c>
      <c r="AK14" s="19"/>
      <c r="AL14" s="19">
        <v>6680.53</v>
      </c>
      <c r="AM14" s="14" t="s">
        <v>126</v>
      </c>
      <c r="AN14" s="19"/>
      <c r="AO14" s="19">
        <v>7095.47</v>
      </c>
      <c r="AP14" s="11" t="s">
        <v>3</v>
      </c>
      <c r="AQ14" s="19"/>
      <c r="AR14" s="19">
        <v>6680.53</v>
      </c>
      <c r="AS14" s="16" t="s">
        <v>153</v>
      </c>
      <c r="AT14" s="16" t="s">
        <v>157</v>
      </c>
      <c r="AU14" s="16">
        <v>171.36</v>
      </c>
      <c r="AV14" s="11" t="s">
        <v>3</v>
      </c>
      <c r="AW14" s="19"/>
      <c r="AX14" s="19">
        <v>6680.53</v>
      </c>
      <c r="AY14" s="14" t="s">
        <v>245</v>
      </c>
      <c r="AZ14" s="19"/>
      <c r="BA14" s="19">
        <v>41.52</v>
      </c>
      <c r="BB14" s="14" t="s">
        <v>185</v>
      </c>
      <c r="BC14" s="19" t="s">
        <v>184</v>
      </c>
      <c r="BD14" s="19">
        <v>99334</v>
      </c>
      <c r="BE14" s="14" t="s">
        <v>190</v>
      </c>
      <c r="BF14" s="19"/>
      <c r="BG14" s="19">
        <v>124.56</v>
      </c>
      <c r="BH14" s="14" t="s">
        <v>190</v>
      </c>
      <c r="BI14" s="19"/>
      <c r="BJ14" s="19">
        <v>124.56</v>
      </c>
      <c r="BK14" s="16" t="s">
        <v>211</v>
      </c>
      <c r="BL14" s="16" t="s">
        <v>212</v>
      </c>
      <c r="BM14" s="16">
        <v>56.97</v>
      </c>
      <c r="BN14" s="14"/>
      <c r="BO14" s="19"/>
      <c r="BP14" s="19"/>
      <c r="BS14" s="14" t="s">
        <v>234</v>
      </c>
      <c r="BT14" s="19" t="s">
        <v>235</v>
      </c>
      <c r="BU14" s="19">
        <v>908.52</v>
      </c>
      <c r="BV14" s="16" t="s">
        <v>190</v>
      </c>
      <c r="BW14" s="16"/>
      <c r="BX14" s="16">
        <v>124.55</v>
      </c>
      <c r="BY14" s="16" t="s">
        <v>190</v>
      </c>
      <c r="BZ14" s="16"/>
      <c r="CA14" s="16">
        <v>124.55</v>
      </c>
      <c r="CB14" s="14" t="s">
        <v>256</v>
      </c>
      <c r="CC14" s="19" t="s">
        <v>254</v>
      </c>
      <c r="CD14" s="19">
        <v>114.22</v>
      </c>
      <c r="CE14" s="14" t="s">
        <v>264</v>
      </c>
      <c r="CF14" s="19" t="s">
        <v>263</v>
      </c>
      <c r="CG14" s="19">
        <v>302.84</v>
      </c>
      <c r="CH14" s="16" t="s">
        <v>218</v>
      </c>
      <c r="CI14" s="16" t="s">
        <v>277</v>
      </c>
      <c r="CJ14" s="19">
        <v>44.35</v>
      </c>
      <c r="CK14" s="16"/>
      <c r="CL14" s="16"/>
      <c r="CM14" s="19"/>
      <c r="CN14" s="16"/>
      <c r="CO14" s="16"/>
      <c r="CP14" s="19"/>
      <c r="CQ14" s="16"/>
      <c r="CR14" s="16"/>
      <c r="CS14" s="19"/>
      <c r="CT14" s="16" t="s">
        <v>218</v>
      </c>
      <c r="CU14" s="19" t="s">
        <v>291</v>
      </c>
      <c r="CV14" s="20">
        <v>44.35</v>
      </c>
      <c r="CW14" s="16"/>
      <c r="CX14" s="19"/>
      <c r="CY14" s="20"/>
      <c r="CZ14" s="16"/>
      <c r="DA14" s="19"/>
      <c r="DB14" s="20"/>
      <c r="DE14" s="14" t="s">
        <v>238</v>
      </c>
      <c r="DF14" s="19"/>
      <c r="DG14" s="53">
        <v>124.554</v>
      </c>
      <c r="DH14" s="14" t="s">
        <v>238</v>
      </c>
      <c r="DI14" s="19"/>
      <c r="DJ14" s="53">
        <v>124.554</v>
      </c>
      <c r="DK14" s="16" t="s">
        <v>312</v>
      </c>
      <c r="DL14" s="19" t="s">
        <v>313</v>
      </c>
      <c r="DM14" s="62">
        <v>2753.04</v>
      </c>
      <c r="DN14" s="14"/>
      <c r="DO14" s="19"/>
      <c r="DP14" s="19"/>
      <c r="DQ14" s="16" t="s">
        <v>329</v>
      </c>
      <c r="DR14" s="19" t="s">
        <v>336</v>
      </c>
      <c r="DS14" s="78">
        <v>322</v>
      </c>
      <c r="DT14" s="16"/>
      <c r="DU14" s="19"/>
      <c r="DV14" s="23"/>
      <c r="DW14" s="16"/>
      <c r="DX14" s="19"/>
      <c r="DY14" s="19"/>
      <c r="DZ14" s="16" t="s">
        <v>354</v>
      </c>
      <c r="EA14" s="19" t="s">
        <v>355</v>
      </c>
      <c r="EB14" s="53">
        <v>2111.48</v>
      </c>
      <c r="EC14" s="16"/>
      <c r="ED14" s="19"/>
      <c r="EE14" s="19"/>
      <c r="EF14" s="16"/>
      <c r="EG14" s="19"/>
      <c r="EH14" s="19"/>
      <c r="EI14" s="16"/>
      <c r="EJ14" s="19"/>
      <c r="EK14" s="19"/>
      <c r="EL14" s="16"/>
      <c r="EM14" s="19"/>
      <c r="EN14" s="19"/>
      <c r="EO14" s="19"/>
      <c r="EP14" s="19"/>
    </row>
    <row r="15" spans="1:146" ht="20.25" customHeight="1">
      <c r="A15" s="14"/>
      <c r="B15" s="14" t="s">
        <v>17</v>
      </c>
      <c r="C15" s="14">
        <v>663.9</v>
      </c>
      <c r="D15" s="14" t="s">
        <v>17</v>
      </c>
      <c r="E15" s="14">
        <v>663.9</v>
      </c>
      <c r="F15" s="14" t="s">
        <v>17</v>
      </c>
      <c r="G15" s="14">
        <v>663.9</v>
      </c>
      <c r="H15" s="14" t="s">
        <v>17</v>
      </c>
      <c r="I15" s="14">
        <v>663.9</v>
      </c>
      <c r="J15" s="14" t="s">
        <v>17</v>
      </c>
      <c r="K15" s="14">
        <v>663.9</v>
      </c>
      <c r="L15" s="14" t="s">
        <v>17</v>
      </c>
      <c r="M15" s="14">
        <v>663.9</v>
      </c>
      <c r="N15" s="14" t="s">
        <v>17</v>
      </c>
      <c r="O15" s="14">
        <v>663.9</v>
      </c>
      <c r="P15" s="14" t="s">
        <v>17</v>
      </c>
      <c r="Q15" s="14">
        <v>663.9</v>
      </c>
      <c r="R15" s="14" t="s">
        <v>17</v>
      </c>
      <c r="S15" s="15">
        <f t="shared" si="0"/>
        <v>5311.2</v>
      </c>
      <c r="T15" s="14" t="s">
        <v>37</v>
      </c>
      <c r="U15" s="19" t="s">
        <v>127</v>
      </c>
      <c r="V15" s="19">
        <v>41.49</v>
      </c>
      <c r="W15" s="55" t="s">
        <v>63</v>
      </c>
      <c r="X15" s="53" t="s">
        <v>77</v>
      </c>
      <c r="Y15" s="53">
        <v>670.1</v>
      </c>
      <c r="Z15" s="11" t="s">
        <v>3</v>
      </c>
      <c r="AA15" s="19"/>
      <c r="AB15" s="19">
        <v>6597.55</v>
      </c>
      <c r="AC15" s="22"/>
      <c r="AD15" s="19"/>
      <c r="AE15" s="19"/>
      <c r="AF15" s="19"/>
      <c r="AG15" s="14" t="s">
        <v>126</v>
      </c>
      <c r="AH15" s="19"/>
      <c r="AI15" s="19">
        <v>7095.47</v>
      </c>
      <c r="AJ15" s="14" t="s">
        <v>126</v>
      </c>
      <c r="AK15" s="19"/>
      <c r="AL15" s="19">
        <v>7095.47</v>
      </c>
      <c r="AM15" s="14" t="s">
        <v>244</v>
      </c>
      <c r="AN15" s="19"/>
      <c r="AO15" s="19">
        <v>41.52</v>
      </c>
      <c r="AP15" s="16" t="s">
        <v>151</v>
      </c>
      <c r="AQ15" s="19" t="s">
        <v>158</v>
      </c>
      <c r="AR15" s="21">
        <v>138.34</v>
      </c>
      <c r="AS15" s="11" t="s">
        <v>3</v>
      </c>
      <c r="AT15" s="19"/>
      <c r="AU15" s="19">
        <v>6680.53</v>
      </c>
      <c r="AV15" s="14" t="s">
        <v>126</v>
      </c>
      <c r="AW15" s="19"/>
      <c r="AX15" s="19">
        <v>7095.47</v>
      </c>
      <c r="AY15" s="14" t="s">
        <v>190</v>
      </c>
      <c r="AZ15" s="19"/>
      <c r="BA15" s="19">
        <v>124.56</v>
      </c>
      <c r="BB15" s="14" t="s">
        <v>185</v>
      </c>
      <c r="BC15" s="19" t="s">
        <v>186</v>
      </c>
      <c r="BD15" s="19"/>
      <c r="BE15" s="14" t="s">
        <v>244</v>
      </c>
      <c r="BF15" s="19"/>
      <c r="BG15" s="19">
        <v>41.52</v>
      </c>
      <c r="BH15" s="14" t="s">
        <v>244</v>
      </c>
      <c r="BI15" s="19"/>
      <c r="BJ15" s="19">
        <v>41.52</v>
      </c>
      <c r="BK15" s="14" t="s">
        <v>213</v>
      </c>
      <c r="BL15" s="19" t="s">
        <v>214</v>
      </c>
      <c r="BM15" s="19">
        <v>384.59</v>
      </c>
      <c r="BN15" s="14"/>
      <c r="BO15" s="19"/>
      <c r="BP15" s="19"/>
      <c r="BS15" s="16" t="s">
        <v>207</v>
      </c>
      <c r="BT15" s="19" t="s">
        <v>235</v>
      </c>
      <c r="BU15" s="19">
        <v>581.82</v>
      </c>
      <c r="BV15" s="14" t="s">
        <v>278</v>
      </c>
      <c r="BW15" s="19"/>
      <c r="BX15" s="19">
        <v>6684.4</v>
      </c>
      <c r="BY15" s="14" t="s">
        <v>278</v>
      </c>
      <c r="BZ15" s="19"/>
      <c r="CA15" s="19">
        <v>6684.4</v>
      </c>
      <c r="CB15" s="14" t="s">
        <v>207</v>
      </c>
      <c r="CC15" s="19" t="s">
        <v>257</v>
      </c>
      <c r="CD15" s="19">
        <v>387.88</v>
      </c>
      <c r="CE15" s="14" t="s">
        <v>265</v>
      </c>
      <c r="CF15" s="19" t="s">
        <v>263</v>
      </c>
      <c r="CG15" s="19">
        <v>153.93</v>
      </c>
      <c r="CH15" s="14"/>
      <c r="CI15" s="19"/>
      <c r="CJ15" s="19"/>
      <c r="CK15" s="14"/>
      <c r="CL15" s="19"/>
      <c r="CM15" s="19"/>
      <c r="CN15" s="14"/>
      <c r="CO15" s="19"/>
      <c r="CP15" s="19"/>
      <c r="CQ15" s="14"/>
      <c r="CR15" s="19"/>
      <c r="CS15" s="19"/>
      <c r="CT15" s="14"/>
      <c r="CU15" s="19"/>
      <c r="CV15" s="19"/>
      <c r="CW15" s="14"/>
      <c r="CX15" s="19"/>
      <c r="CY15" s="19"/>
      <c r="CZ15" s="14"/>
      <c r="DA15" s="19"/>
      <c r="DB15" s="19"/>
      <c r="DE15" s="16" t="s">
        <v>240</v>
      </c>
      <c r="DF15" s="16"/>
      <c r="DG15" s="53">
        <v>83.036</v>
      </c>
      <c r="DH15" s="16" t="s">
        <v>240</v>
      </c>
      <c r="DI15" s="16"/>
      <c r="DJ15" s="53">
        <v>83.036</v>
      </c>
      <c r="DK15" s="14" t="s">
        <v>314</v>
      </c>
      <c r="DL15" s="19" t="s">
        <v>313</v>
      </c>
      <c r="DM15" s="53">
        <v>5908.95</v>
      </c>
      <c r="DN15" s="14"/>
      <c r="DO15" s="19"/>
      <c r="DP15" s="19"/>
      <c r="DQ15" s="14" t="s">
        <v>293</v>
      </c>
      <c r="DR15" s="19" t="s">
        <v>337</v>
      </c>
      <c r="DS15" s="53">
        <v>75.41</v>
      </c>
      <c r="DT15" s="14"/>
      <c r="DU15" s="19"/>
      <c r="DV15" s="19"/>
      <c r="DW15" s="14"/>
      <c r="DX15" s="19"/>
      <c r="DY15" s="19"/>
      <c r="DZ15" s="14" t="s">
        <v>354</v>
      </c>
      <c r="EA15" s="19" t="s">
        <v>355</v>
      </c>
      <c r="EB15" s="53">
        <v>3619.68</v>
      </c>
      <c r="EC15" s="14"/>
      <c r="ED15" s="19"/>
      <c r="EE15" s="19"/>
      <c r="EF15" s="14"/>
      <c r="EG15" s="19"/>
      <c r="EH15" s="19"/>
      <c r="EI15" s="14"/>
      <c r="EJ15" s="19"/>
      <c r="EK15" s="19"/>
      <c r="EL15" s="14"/>
      <c r="EM15" s="19"/>
      <c r="EN15" s="19"/>
      <c r="EO15" s="19"/>
      <c r="EP15" s="19"/>
    </row>
    <row r="16" spans="1:146" ht="24" customHeight="1">
      <c r="A16" s="14"/>
      <c r="B16" s="14" t="s">
        <v>17</v>
      </c>
      <c r="C16" s="14">
        <v>41.49</v>
      </c>
      <c r="D16" s="14" t="s">
        <v>17</v>
      </c>
      <c r="E16" s="14">
        <v>41.49</v>
      </c>
      <c r="F16" s="14" t="s">
        <v>17</v>
      </c>
      <c r="G16" s="14">
        <v>41.49</v>
      </c>
      <c r="H16" s="14" t="s">
        <v>17</v>
      </c>
      <c r="I16" s="14">
        <v>41.49</v>
      </c>
      <c r="J16" s="14" t="s">
        <v>17</v>
      </c>
      <c r="K16" s="14">
        <v>41.49</v>
      </c>
      <c r="L16" s="14" t="s">
        <v>17</v>
      </c>
      <c r="M16" s="14">
        <v>41.49</v>
      </c>
      <c r="N16" s="14" t="s">
        <v>17</v>
      </c>
      <c r="O16" s="14">
        <v>41.49</v>
      </c>
      <c r="P16" s="14" t="s">
        <v>17</v>
      </c>
      <c r="Q16" s="14">
        <v>41.49</v>
      </c>
      <c r="R16" s="14" t="s">
        <v>17</v>
      </c>
      <c r="S16" s="15">
        <f t="shared" si="0"/>
        <v>331.92</v>
      </c>
      <c r="T16" s="14" t="s">
        <v>38</v>
      </c>
      <c r="U16" s="19" t="s">
        <v>127</v>
      </c>
      <c r="V16" s="19">
        <v>165.98</v>
      </c>
      <c r="W16" s="11" t="s">
        <v>3</v>
      </c>
      <c r="X16" s="19"/>
      <c r="Y16" s="19">
        <v>6597.55</v>
      </c>
      <c r="Z16" s="11" t="s">
        <v>5</v>
      </c>
      <c r="AA16" s="19"/>
      <c r="AB16" s="19">
        <v>2780.1</v>
      </c>
      <c r="AC16" s="14"/>
      <c r="AD16" s="19"/>
      <c r="AE16" s="19"/>
      <c r="AF16" s="19"/>
      <c r="AG16" s="14" t="s">
        <v>244</v>
      </c>
      <c r="AH16" s="19"/>
      <c r="AI16" s="19">
        <v>41.52</v>
      </c>
      <c r="AJ16" s="14" t="s">
        <v>123</v>
      </c>
      <c r="AK16" s="19"/>
      <c r="AL16" s="19">
        <v>964.19</v>
      </c>
      <c r="AM16" s="14" t="s">
        <v>245</v>
      </c>
      <c r="AN16" s="19"/>
      <c r="AO16" s="19">
        <v>41.52</v>
      </c>
      <c r="AP16" s="14" t="s">
        <v>153</v>
      </c>
      <c r="AQ16" s="19" t="s">
        <v>158</v>
      </c>
      <c r="AR16" s="19">
        <v>171.36</v>
      </c>
      <c r="AS16" s="14" t="s">
        <v>126</v>
      </c>
      <c r="AT16" s="19"/>
      <c r="AU16" s="19">
        <v>7095.47</v>
      </c>
      <c r="AV16" s="14" t="s">
        <v>164</v>
      </c>
      <c r="AW16" s="19"/>
      <c r="AX16" s="19">
        <v>1615.13</v>
      </c>
      <c r="AY16" s="14"/>
      <c r="AZ16" s="19"/>
      <c r="BA16" s="19"/>
      <c r="BB16" s="16" t="s">
        <v>190</v>
      </c>
      <c r="BC16" s="18" t="s">
        <v>191</v>
      </c>
      <c r="BD16" s="19">
        <v>61.2</v>
      </c>
      <c r="BE16" s="14" t="s">
        <v>245</v>
      </c>
      <c r="BF16" s="19"/>
      <c r="BG16" s="19">
        <v>41.52</v>
      </c>
      <c r="BH16" s="14" t="s">
        <v>245</v>
      </c>
      <c r="BI16" s="19"/>
      <c r="BJ16" s="19">
        <v>41.52</v>
      </c>
      <c r="BK16" s="16" t="s">
        <v>215</v>
      </c>
      <c r="BL16" s="18" t="s">
        <v>216</v>
      </c>
      <c r="BM16" s="19">
        <v>2258.76</v>
      </c>
      <c r="BN16" s="16"/>
      <c r="BO16" s="18"/>
      <c r="BP16" s="19"/>
      <c r="BS16" s="16" t="s">
        <v>207</v>
      </c>
      <c r="BT16" s="18" t="s">
        <v>236</v>
      </c>
      <c r="BU16" s="19">
        <v>1163.64</v>
      </c>
      <c r="BV16" s="14" t="s">
        <v>279</v>
      </c>
      <c r="BW16" s="19"/>
      <c r="BX16" s="19">
        <v>2075.9</v>
      </c>
      <c r="BY16" s="14" t="s">
        <v>279</v>
      </c>
      <c r="BZ16" s="19"/>
      <c r="CA16" s="19">
        <v>2075.9</v>
      </c>
      <c r="CB16" s="16" t="s">
        <v>230</v>
      </c>
      <c r="CC16" s="18" t="s">
        <v>258</v>
      </c>
      <c r="CD16" s="19">
        <v>2448.9</v>
      </c>
      <c r="CE16" s="14" t="s">
        <v>207</v>
      </c>
      <c r="CF16" s="19" t="s">
        <v>266</v>
      </c>
      <c r="CG16" s="19">
        <v>387.88</v>
      </c>
      <c r="CH16" s="14"/>
      <c r="CI16" s="19"/>
      <c r="CJ16" s="19"/>
      <c r="CK16" s="14"/>
      <c r="CL16" s="19"/>
      <c r="CM16" s="19"/>
      <c r="CN16" s="14"/>
      <c r="CO16" s="19"/>
      <c r="CP16" s="19"/>
      <c r="CQ16" s="14"/>
      <c r="CR16" s="19"/>
      <c r="CS16" s="19"/>
      <c r="CT16" s="14"/>
      <c r="CU16" s="19"/>
      <c r="CV16" s="19"/>
      <c r="CW16" s="14"/>
      <c r="CX16" s="19"/>
      <c r="CY16" s="19"/>
      <c r="CZ16" s="14"/>
      <c r="DA16" s="19"/>
      <c r="DB16" s="19"/>
      <c r="DE16" s="14"/>
      <c r="DF16" s="19"/>
      <c r="DG16" s="19"/>
      <c r="DH16" s="14"/>
      <c r="DI16" s="19"/>
      <c r="DJ16" s="19"/>
      <c r="DK16" s="14" t="s">
        <v>315</v>
      </c>
      <c r="DL16" s="19" t="s">
        <v>313</v>
      </c>
      <c r="DM16" s="53">
        <v>1969.65</v>
      </c>
      <c r="DN16" s="14"/>
      <c r="DO16" s="19"/>
      <c r="DP16" s="19"/>
      <c r="DQ16" s="14" t="s">
        <v>407</v>
      </c>
      <c r="DR16" s="19" t="s">
        <v>419</v>
      </c>
      <c r="DS16" s="53">
        <v>6375.09</v>
      </c>
      <c r="DT16" s="14"/>
      <c r="DU16" s="19"/>
      <c r="DV16" s="19"/>
      <c r="DW16" s="14"/>
      <c r="DX16" s="19"/>
      <c r="DY16" s="19"/>
      <c r="DZ16" s="14" t="s">
        <v>356</v>
      </c>
      <c r="EA16" s="19" t="s">
        <v>355</v>
      </c>
      <c r="EB16" s="53">
        <v>1055.73</v>
      </c>
      <c r="EC16" s="14"/>
      <c r="ED16" s="19"/>
      <c r="EE16" s="19"/>
      <c r="EF16" s="14"/>
      <c r="EG16" s="19"/>
      <c r="EH16" s="19"/>
      <c r="EI16" s="14"/>
      <c r="EJ16" s="19"/>
      <c r="EK16" s="19"/>
      <c r="EL16" s="14"/>
      <c r="EM16" s="19"/>
      <c r="EN16" s="19"/>
      <c r="EO16" s="19"/>
      <c r="EP16" s="19"/>
    </row>
    <row r="17" spans="1:146" ht="15.75" customHeight="1">
      <c r="A17" s="14"/>
      <c r="B17" s="14" t="s">
        <v>17</v>
      </c>
      <c r="C17" s="14">
        <v>165.98</v>
      </c>
      <c r="D17" s="14" t="s">
        <v>17</v>
      </c>
      <c r="E17" s="14">
        <v>165.98</v>
      </c>
      <c r="F17" s="14" t="s">
        <v>17</v>
      </c>
      <c r="G17" s="14">
        <v>165.98</v>
      </c>
      <c r="H17" s="14" t="s">
        <v>17</v>
      </c>
      <c r="I17" s="14">
        <v>165.98</v>
      </c>
      <c r="J17" s="14" t="s">
        <v>17</v>
      </c>
      <c r="K17" s="14">
        <v>165.98</v>
      </c>
      <c r="L17" s="14" t="s">
        <v>17</v>
      </c>
      <c r="M17" s="14">
        <v>165.98</v>
      </c>
      <c r="N17" s="14" t="s">
        <v>17</v>
      </c>
      <c r="O17" s="14">
        <v>165.98</v>
      </c>
      <c r="P17" s="14" t="s">
        <v>17</v>
      </c>
      <c r="Q17" s="14">
        <v>165.98</v>
      </c>
      <c r="R17" s="14" t="s">
        <v>17</v>
      </c>
      <c r="S17" s="15">
        <f t="shared" si="0"/>
        <v>1327.84</v>
      </c>
      <c r="T17" s="14" t="s">
        <v>39</v>
      </c>
      <c r="U17" s="19" t="s">
        <v>127</v>
      </c>
      <c r="V17" s="19">
        <v>539.42</v>
      </c>
      <c r="W17" s="11" t="s">
        <v>5</v>
      </c>
      <c r="X17" s="19"/>
      <c r="Y17" s="19">
        <v>2780.1</v>
      </c>
      <c r="Z17" s="16" t="s">
        <v>4</v>
      </c>
      <c r="AA17" s="18"/>
      <c r="AB17" s="17">
        <v>138.34</v>
      </c>
      <c r="AC17" s="14"/>
      <c r="AD17" s="19"/>
      <c r="AE17" s="19"/>
      <c r="AF17" s="19"/>
      <c r="AG17" s="14" t="s">
        <v>245</v>
      </c>
      <c r="AH17" s="19"/>
      <c r="AI17" s="19">
        <v>41.52</v>
      </c>
      <c r="AJ17" s="14" t="s">
        <v>164</v>
      </c>
      <c r="AK17" s="19"/>
      <c r="AL17" s="19">
        <v>6275.35</v>
      </c>
      <c r="AM17" s="14" t="s">
        <v>246</v>
      </c>
      <c r="AN17" s="19"/>
      <c r="AO17" s="19">
        <v>705.81</v>
      </c>
      <c r="AP17" s="14" t="s">
        <v>154</v>
      </c>
      <c r="AQ17" s="19" t="s">
        <v>159</v>
      </c>
      <c r="AR17" s="19">
        <v>964.19</v>
      </c>
      <c r="AS17" s="14" t="s">
        <v>164</v>
      </c>
      <c r="AT17" s="19"/>
      <c r="AU17" s="19">
        <v>1615.13</v>
      </c>
      <c r="AV17" s="52" t="s">
        <v>172</v>
      </c>
      <c r="AW17" s="53" t="s">
        <v>173</v>
      </c>
      <c r="AX17" s="53">
        <v>207.6</v>
      </c>
      <c r="AY17" s="14"/>
      <c r="AZ17" s="19"/>
      <c r="BA17" s="19"/>
      <c r="BB17" s="16" t="s">
        <v>151</v>
      </c>
      <c r="BC17" s="19" t="s">
        <v>188</v>
      </c>
      <c r="BD17" s="19">
        <v>138.34</v>
      </c>
      <c r="BE17" s="16" t="s">
        <v>151</v>
      </c>
      <c r="BF17" s="16" t="s">
        <v>200</v>
      </c>
      <c r="BG17" s="19">
        <v>138.34</v>
      </c>
      <c r="BH17" s="16" t="s">
        <v>151</v>
      </c>
      <c r="BI17" s="19"/>
      <c r="BJ17" s="19">
        <v>138.34</v>
      </c>
      <c r="BK17" s="16" t="s">
        <v>151</v>
      </c>
      <c r="BL17" s="19"/>
      <c r="BM17" s="19">
        <v>138.34</v>
      </c>
      <c r="BN17" s="16" t="s">
        <v>151</v>
      </c>
      <c r="BO17" s="19"/>
      <c r="BP17" s="19">
        <v>138.34</v>
      </c>
      <c r="BS17" s="14" t="s">
        <v>218</v>
      </c>
      <c r="BT17" s="19" t="s">
        <v>237</v>
      </c>
      <c r="BU17" s="19">
        <v>44.35</v>
      </c>
      <c r="BV17" s="14"/>
      <c r="BW17" s="19"/>
      <c r="BX17" s="19"/>
      <c r="BY17" s="14"/>
      <c r="BZ17" s="19"/>
      <c r="CA17" s="19"/>
      <c r="CB17" s="14" t="s">
        <v>259</v>
      </c>
      <c r="CC17" s="19" t="s">
        <v>258</v>
      </c>
      <c r="CD17" s="19">
        <v>3501.42</v>
      </c>
      <c r="CE17" s="14" t="s">
        <v>267</v>
      </c>
      <c r="CF17" s="19" t="s">
        <v>266</v>
      </c>
      <c r="CG17" s="19">
        <v>5638.46</v>
      </c>
      <c r="CH17" s="14"/>
      <c r="CI17" s="19"/>
      <c r="CJ17" s="19"/>
      <c r="CK17" s="14"/>
      <c r="CL17" s="19"/>
      <c r="CM17" s="19"/>
      <c r="CN17" s="14"/>
      <c r="CO17" s="19"/>
      <c r="CP17" s="19"/>
      <c r="CQ17" s="14"/>
      <c r="CR17" s="19"/>
      <c r="CS17" s="19"/>
      <c r="CT17" s="14"/>
      <c r="CU17" s="19"/>
      <c r="CV17" s="19"/>
      <c r="CW17" s="14"/>
      <c r="CX17" s="19"/>
      <c r="CY17" s="19"/>
      <c r="CZ17" s="14"/>
      <c r="DA17" s="19"/>
      <c r="DB17" s="19"/>
      <c r="DE17" s="14"/>
      <c r="DF17" s="19"/>
      <c r="DG17" s="19"/>
      <c r="DH17" s="14"/>
      <c r="DI17" s="19"/>
      <c r="DJ17" s="19"/>
      <c r="DK17" s="14" t="s">
        <v>316</v>
      </c>
      <c r="DL17" s="19" t="s">
        <v>313</v>
      </c>
      <c r="DM17" s="53">
        <v>917.68</v>
      </c>
      <c r="DN17" s="14"/>
      <c r="DO17" s="19"/>
      <c r="DP17" s="19"/>
      <c r="DQ17" s="14"/>
      <c r="DR17" s="19"/>
      <c r="DS17" s="19"/>
      <c r="DT17" s="14"/>
      <c r="DU17" s="19"/>
      <c r="DV17" s="19"/>
      <c r="DW17" s="14"/>
      <c r="DX17" s="19"/>
      <c r="DY17" s="19"/>
      <c r="DZ17" s="14" t="s">
        <v>357</v>
      </c>
      <c r="EA17" s="19" t="s">
        <v>355</v>
      </c>
      <c r="EB17" s="77">
        <v>609.8</v>
      </c>
      <c r="EC17" s="14"/>
      <c r="ED17" s="19"/>
      <c r="EE17" s="19"/>
      <c r="EF17" s="14"/>
      <c r="EG17" s="19"/>
      <c r="EH17" s="19"/>
      <c r="EI17" s="14"/>
      <c r="EJ17" s="19"/>
      <c r="EK17" s="19"/>
      <c r="EL17" s="14"/>
      <c r="EM17" s="19"/>
      <c r="EN17" s="19"/>
      <c r="EO17" s="19"/>
      <c r="EP17" s="19"/>
    </row>
    <row r="18" spans="1:146" ht="21.75" customHeight="1">
      <c r="A18" s="14"/>
      <c r="B18" s="14" t="s">
        <v>17</v>
      </c>
      <c r="C18" s="14">
        <v>539.42</v>
      </c>
      <c r="D18" s="14" t="s">
        <v>17</v>
      </c>
      <c r="E18" s="14">
        <v>539.42</v>
      </c>
      <c r="F18" s="14" t="s">
        <v>17</v>
      </c>
      <c r="G18" s="14">
        <v>539.42</v>
      </c>
      <c r="H18" s="14" t="s">
        <v>17</v>
      </c>
      <c r="I18" s="14">
        <v>539.42</v>
      </c>
      <c r="J18" s="14" t="s">
        <v>17</v>
      </c>
      <c r="K18" s="14">
        <v>539.42</v>
      </c>
      <c r="L18" s="14" t="s">
        <v>17</v>
      </c>
      <c r="M18" s="14">
        <v>539.42</v>
      </c>
      <c r="N18" s="14" t="s">
        <v>17</v>
      </c>
      <c r="O18" s="14">
        <v>539.42</v>
      </c>
      <c r="P18" s="14" t="s">
        <v>17</v>
      </c>
      <c r="Q18" s="14">
        <v>539.42</v>
      </c>
      <c r="R18" s="14" t="s">
        <v>17</v>
      </c>
      <c r="S18" s="15">
        <f t="shared" si="0"/>
        <v>4315.36</v>
      </c>
      <c r="T18" s="14" t="s">
        <v>40</v>
      </c>
      <c r="U18" s="19" t="s">
        <v>127</v>
      </c>
      <c r="V18" s="19">
        <v>41.49</v>
      </c>
      <c r="W18" s="16" t="s">
        <v>4</v>
      </c>
      <c r="X18" s="18"/>
      <c r="Y18" s="17">
        <v>138.34</v>
      </c>
      <c r="Z18" s="14" t="s">
        <v>123</v>
      </c>
      <c r="AA18" s="19"/>
      <c r="AB18" s="19">
        <v>964.19</v>
      </c>
      <c r="AC18" s="14"/>
      <c r="AD18" s="19"/>
      <c r="AE18" s="19"/>
      <c r="AF18" s="19"/>
      <c r="AG18" s="14" t="s">
        <v>190</v>
      </c>
      <c r="AH18" s="19"/>
      <c r="AI18" s="19">
        <v>124.56</v>
      </c>
      <c r="AJ18" s="14" t="s">
        <v>244</v>
      </c>
      <c r="AK18" s="19"/>
      <c r="AL18" s="19">
        <v>41.52</v>
      </c>
      <c r="AM18" s="14" t="s">
        <v>190</v>
      </c>
      <c r="AN18" s="19"/>
      <c r="AO18" s="19">
        <v>124.56</v>
      </c>
      <c r="AP18" s="52" t="s">
        <v>160</v>
      </c>
      <c r="AQ18" s="53" t="s">
        <v>161</v>
      </c>
      <c r="AR18" s="53">
        <v>2407.27</v>
      </c>
      <c r="AS18" s="14" t="s">
        <v>244</v>
      </c>
      <c r="AT18" s="19"/>
      <c r="AU18" s="19">
        <v>41.52</v>
      </c>
      <c r="AV18" s="14" t="s">
        <v>244</v>
      </c>
      <c r="AW18" s="19"/>
      <c r="AX18" s="19">
        <v>41.52</v>
      </c>
      <c r="AY18" s="14"/>
      <c r="AZ18" s="19"/>
      <c r="BA18" s="19"/>
      <c r="BB18" s="14" t="s">
        <v>154</v>
      </c>
      <c r="BC18" s="19" t="s">
        <v>189</v>
      </c>
      <c r="BD18" s="19">
        <v>964.19</v>
      </c>
      <c r="BE18" s="14" t="s">
        <v>154</v>
      </c>
      <c r="BF18" s="19" t="s">
        <v>201</v>
      </c>
      <c r="BG18" s="19">
        <v>964.19</v>
      </c>
      <c r="BH18" s="14" t="s">
        <v>154</v>
      </c>
      <c r="BI18" s="19"/>
      <c r="BJ18" s="19">
        <v>964.19</v>
      </c>
      <c r="BK18" s="14" t="s">
        <v>154</v>
      </c>
      <c r="BL18" s="19"/>
      <c r="BM18" s="19">
        <v>964.19</v>
      </c>
      <c r="BN18" s="14" t="s">
        <v>154</v>
      </c>
      <c r="BO18" s="19"/>
      <c r="BP18" s="19">
        <v>964.19</v>
      </c>
      <c r="BS18" s="14" t="s">
        <v>278</v>
      </c>
      <c r="BT18" s="19"/>
      <c r="BU18" s="19">
        <v>6684.4</v>
      </c>
      <c r="BV18" s="14"/>
      <c r="BW18" s="19"/>
      <c r="BX18" s="19"/>
      <c r="BY18" s="14"/>
      <c r="BZ18" s="19"/>
      <c r="CA18" s="19"/>
      <c r="CB18" s="14" t="s">
        <v>260</v>
      </c>
      <c r="CC18" s="19" t="s">
        <v>258</v>
      </c>
      <c r="CD18" s="19">
        <v>1731.36</v>
      </c>
      <c r="CE18" s="16" t="s">
        <v>269</v>
      </c>
      <c r="CF18" s="19" t="s">
        <v>270</v>
      </c>
      <c r="CG18" s="20">
        <v>265.97</v>
      </c>
      <c r="CH18" s="16"/>
      <c r="CI18" s="19"/>
      <c r="CJ18" s="20"/>
      <c r="CK18" s="16"/>
      <c r="CL18" s="19"/>
      <c r="CM18" s="20"/>
      <c r="CN18" s="16"/>
      <c r="CO18" s="19"/>
      <c r="CP18" s="20"/>
      <c r="CQ18" s="16"/>
      <c r="CR18" s="19"/>
      <c r="CS18" s="20"/>
      <c r="CT18" s="16"/>
      <c r="CU18" s="19"/>
      <c r="CV18" s="20"/>
      <c r="CW18" s="16"/>
      <c r="CX18" s="19"/>
      <c r="CY18" s="20"/>
      <c r="CZ18" s="16"/>
      <c r="DA18" s="19"/>
      <c r="DB18" s="20"/>
      <c r="DE18" s="16"/>
      <c r="DF18" s="19"/>
      <c r="DG18" s="20"/>
      <c r="DH18" s="16"/>
      <c r="DI18" s="19"/>
      <c r="DJ18" s="20"/>
      <c r="DK18" s="16" t="s">
        <v>317</v>
      </c>
      <c r="DL18" s="19" t="s">
        <v>313</v>
      </c>
      <c r="DM18" s="62">
        <v>1313.1</v>
      </c>
      <c r="DN18" s="16"/>
      <c r="DO18" s="19"/>
      <c r="DP18" s="20"/>
      <c r="DQ18" s="16"/>
      <c r="DR18" s="19"/>
      <c r="DS18" s="20"/>
      <c r="DT18" s="16"/>
      <c r="DU18" s="19"/>
      <c r="DV18" s="20"/>
      <c r="DW18" s="16"/>
      <c r="DX18" s="19"/>
      <c r="DY18" s="20"/>
      <c r="DZ18" s="16" t="s">
        <v>358</v>
      </c>
      <c r="EA18" s="19" t="s">
        <v>359</v>
      </c>
      <c r="EB18" s="76">
        <v>1893.96</v>
      </c>
      <c r="EC18" s="16"/>
      <c r="ED18" s="19"/>
      <c r="EE18" s="20"/>
      <c r="EF18" s="16"/>
      <c r="EG18" s="19"/>
      <c r="EH18" s="20"/>
      <c r="EI18" s="16"/>
      <c r="EJ18" s="19"/>
      <c r="EK18" s="20"/>
      <c r="EL18" s="16"/>
      <c r="EM18" s="19"/>
      <c r="EN18" s="20"/>
      <c r="EO18" s="20"/>
      <c r="EP18" s="20"/>
    </row>
    <row r="19" spans="1:146" ht="22.5">
      <c r="A19" s="14"/>
      <c r="B19" s="14" t="s">
        <v>17</v>
      </c>
      <c r="C19" s="14">
        <v>41.49</v>
      </c>
      <c r="D19" s="14" t="s">
        <v>17</v>
      </c>
      <c r="E19" s="14">
        <v>41.49</v>
      </c>
      <c r="F19" s="14" t="s">
        <v>17</v>
      </c>
      <c r="G19" s="14">
        <v>41.49</v>
      </c>
      <c r="H19" s="14" t="s">
        <v>17</v>
      </c>
      <c r="I19" s="14">
        <v>41.49</v>
      </c>
      <c r="J19" s="14" t="s">
        <v>17</v>
      </c>
      <c r="K19" s="14">
        <v>41.49</v>
      </c>
      <c r="L19" s="14" t="s">
        <v>17</v>
      </c>
      <c r="M19" s="14">
        <v>41.49</v>
      </c>
      <c r="N19" s="14" t="s">
        <v>17</v>
      </c>
      <c r="O19" s="14">
        <v>41.49</v>
      </c>
      <c r="P19" s="14" t="s">
        <v>17</v>
      </c>
      <c r="Q19" s="14">
        <v>41.49</v>
      </c>
      <c r="R19" s="14" t="s">
        <v>17</v>
      </c>
      <c r="S19" s="15">
        <f t="shared" si="0"/>
        <v>331.92</v>
      </c>
      <c r="T19" s="14" t="s">
        <v>41</v>
      </c>
      <c r="U19" s="19" t="s">
        <v>127</v>
      </c>
      <c r="V19" s="19">
        <v>580.92</v>
      </c>
      <c r="W19" s="14" t="s">
        <v>123</v>
      </c>
      <c r="X19" s="19"/>
      <c r="Y19" s="19">
        <v>964.19</v>
      </c>
      <c r="Z19" s="56" t="s">
        <v>400</v>
      </c>
      <c r="AA19" s="57" t="s">
        <v>401</v>
      </c>
      <c r="AB19" s="57">
        <v>407.13</v>
      </c>
      <c r="AC19" s="14"/>
      <c r="AD19" s="19"/>
      <c r="AE19" s="19"/>
      <c r="AF19" s="19"/>
      <c r="AG19" s="14"/>
      <c r="AH19" s="19"/>
      <c r="AI19" s="19"/>
      <c r="AJ19" s="14" t="s">
        <v>245</v>
      </c>
      <c r="AK19" s="19"/>
      <c r="AL19" s="19">
        <v>41.52</v>
      </c>
      <c r="AM19" s="14"/>
      <c r="AN19" s="19"/>
      <c r="AO19" s="19"/>
      <c r="AP19" s="14" t="s">
        <v>126</v>
      </c>
      <c r="AQ19" s="19"/>
      <c r="AR19" s="19">
        <v>7095.47</v>
      </c>
      <c r="AS19" s="14" t="s">
        <v>245</v>
      </c>
      <c r="AT19" s="19"/>
      <c r="AU19" s="19">
        <v>41.52</v>
      </c>
      <c r="AV19" s="14" t="s">
        <v>245</v>
      </c>
      <c r="AW19" s="19"/>
      <c r="AX19" s="19">
        <v>41.52</v>
      </c>
      <c r="AY19" s="14"/>
      <c r="AZ19" s="19"/>
      <c r="BA19" s="19"/>
      <c r="BB19" s="11" t="s">
        <v>3</v>
      </c>
      <c r="BC19" s="19"/>
      <c r="BD19" s="19">
        <v>6680.53</v>
      </c>
      <c r="BE19" s="11" t="s">
        <v>3</v>
      </c>
      <c r="BF19" s="19"/>
      <c r="BG19" s="19">
        <v>6680.53</v>
      </c>
      <c r="BH19" s="11" t="s">
        <v>3</v>
      </c>
      <c r="BI19" s="19"/>
      <c r="BJ19" s="19">
        <v>6680.53</v>
      </c>
      <c r="BK19" s="11" t="s">
        <v>3</v>
      </c>
      <c r="BL19" s="19"/>
      <c r="BM19" s="19">
        <v>6680.53</v>
      </c>
      <c r="BN19" s="11" t="s">
        <v>3</v>
      </c>
      <c r="BO19" s="19"/>
      <c r="BP19" s="19">
        <v>6680.53</v>
      </c>
      <c r="BS19" s="14" t="s">
        <v>279</v>
      </c>
      <c r="BT19" s="19"/>
      <c r="BU19" s="19">
        <v>2075.9</v>
      </c>
      <c r="BV19" s="11"/>
      <c r="BW19" s="19"/>
      <c r="BX19" s="19"/>
      <c r="BY19" s="11"/>
      <c r="BZ19" s="19"/>
      <c r="CA19" s="19"/>
      <c r="CB19" s="16" t="s">
        <v>190</v>
      </c>
      <c r="CC19" s="16"/>
      <c r="CD19" s="16">
        <v>124.55</v>
      </c>
      <c r="CE19" s="16" t="s">
        <v>190</v>
      </c>
      <c r="CF19" s="16"/>
      <c r="CG19" s="16">
        <v>124.55</v>
      </c>
      <c r="CH19" s="16" t="s">
        <v>190</v>
      </c>
      <c r="CI19" s="16"/>
      <c r="CJ19" s="16">
        <v>124.55</v>
      </c>
      <c r="CK19" s="16" t="s">
        <v>190</v>
      </c>
      <c r="CL19" s="16"/>
      <c r="CM19" s="16">
        <v>124.55</v>
      </c>
      <c r="CN19" s="16" t="s">
        <v>190</v>
      </c>
      <c r="CO19" s="16"/>
      <c r="CP19" s="16">
        <v>124.55</v>
      </c>
      <c r="CQ19" s="16" t="s">
        <v>190</v>
      </c>
      <c r="CR19" s="16"/>
      <c r="CS19" s="16">
        <v>124.55</v>
      </c>
      <c r="CT19" s="16" t="s">
        <v>190</v>
      </c>
      <c r="CU19" s="16"/>
      <c r="CV19" s="16">
        <v>124.55</v>
      </c>
      <c r="CW19" s="16" t="s">
        <v>190</v>
      </c>
      <c r="CX19" s="16"/>
      <c r="CY19" s="16">
        <v>124.55</v>
      </c>
      <c r="CZ19" s="16" t="s">
        <v>190</v>
      </c>
      <c r="DA19" s="16"/>
      <c r="DB19" s="16">
        <v>124.55</v>
      </c>
      <c r="DE19" s="16"/>
      <c r="DF19" s="16"/>
      <c r="DG19" s="20"/>
      <c r="DH19" s="16"/>
      <c r="DI19" s="16"/>
      <c r="DJ19" s="16"/>
      <c r="DK19" s="16" t="s">
        <v>318</v>
      </c>
      <c r="DL19" s="16" t="s">
        <v>313</v>
      </c>
      <c r="DM19" s="58">
        <v>1947.81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 t="s">
        <v>360</v>
      </c>
      <c r="EA19" s="16" t="s">
        <v>361</v>
      </c>
      <c r="EB19" s="79">
        <v>308.76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</row>
    <row r="20" spans="1:146" ht="22.5">
      <c r="A20" s="14"/>
      <c r="B20" s="14" t="s">
        <v>17</v>
      </c>
      <c r="C20" s="14">
        <v>580.92</v>
      </c>
      <c r="D20" s="14" t="s">
        <v>17</v>
      </c>
      <c r="E20" s="14">
        <v>580.92</v>
      </c>
      <c r="F20" s="14" t="s">
        <v>17</v>
      </c>
      <c r="G20" s="14">
        <v>580.92</v>
      </c>
      <c r="H20" s="14" t="s">
        <v>17</v>
      </c>
      <c r="I20" s="14">
        <v>580.92</v>
      </c>
      <c r="J20" s="14" t="s">
        <v>17</v>
      </c>
      <c r="K20" s="14">
        <v>580.92</v>
      </c>
      <c r="L20" s="14" t="s">
        <v>17</v>
      </c>
      <c r="M20" s="14">
        <v>580.92</v>
      </c>
      <c r="N20" s="14" t="s">
        <v>17</v>
      </c>
      <c r="O20" s="14">
        <v>580.92</v>
      </c>
      <c r="P20" s="14" t="s">
        <v>17</v>
      </c>
      <c r="Q20" s="14">
        <v>580.92</v>
      </c>
      <c r="R20" s="14" t="s">
        <v>17</v>
      </c>
      <c r="S20" s="15">
        <f t="shared" si="0"/>
        <v>4647.36</v>
      </c>
      <c r="T20" s="14" t="s">
        <v>42</v>
      </c>
      <c r="U20" s="19" t="s">
        <v>127</v>
      </c>
      <c r="V20" s="19">
        <v>41.49</v>
      </c>
      <c r="W20" s="52" t="s">
        <v>398</v>
      </c>
      <c r="X20" s="53" t="s">
        <v>399</v>
      </c>
      <c r="Y20" s="53">
        <v>206.18</v>
      </c>
      <c r="Z20" s="56" t="s">
        <v>402</v>
      </c>
      <c r="AA20" s="57" t="s">
        <v>403</v>
      </c>
      <c r="AB20" s="57">
        <v>1188.72</v>
      </c>
      <c r="AC20" s="14"/>
      <c r="AD20" s="19"/>
      <c r="AE20" s="19"/>
      <c r="AF20" s="19"/>
      <c r="AG20" s="14"/>
      <c r="AH20" s="19"/>
      <c r="AI20" s="19"/>
      <c r="AJ20" s="14" t="s">
        <v>190</v>
      </c>
      <c r="AK20" s="19"/>
      <c r="AL20" s="19">
        <v>124.56</v>
      </c>
      <c r="AM20" s="14"/>
      <c r="AN20" s="19"/>
      <c r="AO20" s="23"/>
      <c r="AP20" s="14" t="s">
        <v>244</v>
      </c>
      <c r="AQ20" s="19"/>
      <c r="AR20" s="19">
        <v>41.52</v>
      </c>
      <c r="AS20" s="14" t="s">
        <v>190</v>
      </c>
      <c r="AT20" s="19"/>
      <c r="AU20" s="19">
        <v>124.56</v>
      </c>
      <c r="AV20" s="14" t="s">
        <v>246</v>
      </c>
      <c r="AW20" s="19"/>
      <c r="AX20" s="19">
        <v>705.81</v>
      </c>
      <c r="AY20" s="14"/>
      <c r="AZ20" s="19"/>
      <c r="BA20" s="23"/>
      <c r="BB20" s="14" t="s">
        <v>126</v>
      </c>
      <c r="BC20" s="19"/>
      <c r="BD20" s="19">
        <v>7095.47</v>
      </c>
      <c r="BE20" s="14" t="s">
        <v>126</v>
      </c>
      <c r="BF20" s="19"/>
      <c r="BG20" s="19">
        <v>7095.47</v>
      </c>
      <c r="BH20" s="14" t="s">
        <v>126</v>
      </c>
      <c r="BI20" s="19"/>
      <c r="BJ20" s="19">
        <v>7095.47</v>
      </c>
      <c r="BK20" s="14" t="s">
        <v>126</v>
      </c>
      <c r="BL20" s="19"/>
      <c r="BM20" s="19">
        <v>7095.47</v>
      </c>
      <c r="BN20" s="14" t="s">
        <v>126</v>
      </c>
      <c r="BO20" s="19"/>
      <c r="BP20" s="19">
        <v>7095.47</v>
      </c>
      <c r="BS20" s="14"/>
      <c r="BT20" s="19"/>
      <c r="BU20" s="19"/>
      <c r="BV20" s="14"/>
      <c r="BW20" s="19"/>
      <c r="BX20" s="19"/>
      <c r="BY20" s="14"/>
      <c r="BZ20" s="19"/>
      <c r="CA20" s="19"/>
      <c r="CB20" s="14" t="s">
        <v>218</v>
      </c>
      <c r="CC20" s="19" t="s">
        <v>268</v>
      </c>
      <c r="CD20" s="19">
        <v>44.35</v>
      </c>
      <c r="CE20" s="14" t="s">
        <v>278</v>
      </c>
      <c r="CF20" s="19"/>
      <c r="CG20" s="19">
        <v>6684.4</v>
      </c>
      <c r="CH20" s="14" t="s">
        <v>278</v>
      </c>
      <c r="CI20" s="19"/>
      <c r="CJ20" s="19">
        <v>6684.4</v>
      </c>
      <c r="CK20" s="14" t="s">
        <v>278</v>
      </c>
      <c r="CL20" s="19"/>
      <c r="CM20" s="19">
        <v>6684.4</v>
      </c>
      <c r="CN20" s="14" t="s">
        <v>278</v>
      </c>
      <c r="CO20" s="19"/>
      <c r="CP20" s="19">
        <v>6684.4</v>
      </c>
      <c r="CQ20" s="14" t="s">
        <v>278</v>
      </c>
      <c r="CR20" s="19"/>
      <c r="CS20" s="19">
        <v>6684.4</v>
      </c>
      <c r="CT20" s="14" t="s">
        <v>278</v>
      </c>
      <c r="CU20" s="19"/>
      <c r="CV20" s="19">
        <v>6684.4</v>
      </c>
      <c r="CW20" s="14" t="s">
        <v>278</v>
      </c>
      <c r="CX20" s="19"/>
      <c r="CY20" s="19">
        <v>6684.4</v>
      </c>
      <c r="CZ20" s="14" t="s">
        <v>278</v>
      </c>
      <c r="DA20" s="19"/>
      <c r="DB20" s="19">
        <v>6684.4</v>
      </c>
      <c r="DE20" s="14" t="s">
        <v>278</v>
      </c>
      <c r="DF20" s="19"/>
      <c r="DG20" s="53">
        <v>7514.76</v>
      </c>
      <c r="DH20" s="14" t="s">
        <v>278</v>
      </c>
      <c r="DI20" s="19"/>
      <c r="DJ20" s="53">
        <v>7514.76</v>
      </c>
      <c r="DK20" s="14" t="s">
        <v>278</v>
      </c>
      <c r="DL20" s="19"/>
      <c r="DM20" s="53">
        <v>7514.76</v>
      </c>
      <c r="DN20" s="14" t="s">
        <v>278</v>
      </c>
      <c r="DO20" s="19"/>
      <c r="DP20" s="53">
        <v>7514.76</v>
      </c>
      <c r="DQ20" s="14" t="s">
        <v>278</v>
      </c>
      <c r="DR20" s="19"/>
      <c r="DS20" s="53">
        <v>7514.76</v>
      </c>
      <c r="DT20" s="14" t="s">
        <v>278</v>
      </c>
      <c r="DU20" s="19"/>
      <c r="DV20" s="53">
        <v>7514.76</v>
      </c>
      <c r="DW20" s="14" t="s">
        <v>278</v>
      </c>
      <c r="DX20" s="19"/>
      <c r="DY20" s="53">
        <v>7514.76</v>
      </c>
      <c r="DZ20" s="14" t="s">
        <v>278</v>
      </c>
      <c r="EA20" s="19"/>
      <c r="EB20" s="53">
        <v>7514.76</v>
      </c>
      <c r="EC20" s="14" t="s">
        <v>278</v>
      </c>
      <c r="ED20" s="19"/>
      <c r="EE20" s="53">
        <v>7514.76</v>
      </c>
      <c r="EF20" s="14" t="s">
        <v>278</v>
      </c>
      <c r="EG20" s="19"/>
      <c r="EH20" s="53">
        <v>7514.76</v>
      </c>
      <c r="EI20" s="14" t="s">
        <v>278</v>
      </c>
      <c r="EJ20" s="19"/>
      <c r="EK20" s="53">
        <v>7514.76</v>
      </c>
      <c r="EL20" s="14" t="s">
        <v>278</v>
      </c>
      <c r="EM20" s="19"/>
      <c r="EN20" s="53">
        <v>7514.76</v>
      </c>
      <c r="EO20" s="19"/>
      <c r="EP20" s="19"/>
    </row>
    <row r="21" spans="1:146" ht="22.5">
      <c r="A21" s="14"/>
      <c r="B21" s="14" t="s">
        <v>17</v>
      </c>
      <c r="C21" s="14">
        <v>41.49</v>
      </c>
      <c r="D21" s="14" t="s">
        <v>17</v>
      </c>
      <c r="E21" s="14">
        <v>41.49</v>
      </c>
      <c r="F21" s="14" t="s">
        <v>17</v>
      </c>
      <c r="G21" s="14">
        <v>41.49</v>
      </c>
      <c r="H21" s="14" t="s">
        <v>17</v>
      </c>
      <c r="I21" s="14">
        <v>41.49</v>
      </c>
      <c r="J21" s="14" t="s">
        <v>17</v>
      </c>
      <c r="K21" s="14">
        <v>41.49</v>
      </c>
      <c r="L21" s="14" t="s">
        <v>17</v>
      </c>
      <c r="M21" s="14">
        <v>41.49</v>
      </c>
      <c r="N21" s="14" t="s">
        <v>17</v>
      </c>
      <c r="O21" s="14">
        <v>41.49</v>
      </c>
      <c r="P21" s="14" t="s">
        <v>17</v>
      </c>
      <c r="Q21" s="14">
        <v>41.49</v>
      </c>
      <c r="R21" s="14" t="s">
        <v>17</v>
      </c>
      <c r="S21" s="15">
        <f t="shared" si="0"/>
        <v>331.92</v>
      </c>
      <c r="T21" s="14" t="s">
        <v>43</v>
      </c>
      <c r="U21" s="19" t="s">
        <v>127</v>
      </c>
      <c r="V21" s="19">
        <v>41.49</v>
      </c>
      <c r="W21" s="14"/>
      <c r="X21" s="19"/>
      <c r="Y21" s="19"/>
      <c r="Z21" s="14"/>
      <c r="AA21" s="19"/>
      <c r="AB21" s="19"/>
      <c r="AC21" s="14"/>
      <c r="AD21" s="19"/>
      <c r="AE21" s="19"/>
      <c r="AF21" s="19"/>
      <c r="AG21" s="14"/>
      <c r="AH21" s="19"/>
      <c r="AI21" s="19"/>
      <c r="AJ21" s="56" t="s">
        <v>4</v>
      </c>
      <c r="AK21" s="57"/>
      <c r="AL21" s="57">
        <v>138.34</v>
      </c>
      <c r="AM21" s="14"/>
      <c r="AN21" s="19"/>
      <c r="AO21" s="19"/>
      <c r="AP21" s="14" t="s">
        <v>245</v>
      </c>
      <c r="AQ21" s="19"/>
      <c r="AR21" s="19">
        <v>41.52</v>
      </c>
      <c r="AS21" s="14"/>
      <c r="AT21" s="19"/>
      <c r="AU21" s="19"/>
      <c r="AV21" s="14" t="s">
        <v>190</v>
      </c>
      <c r="AW21" s="19"/>
      <c r="AX21" s="19">
        <v>124.56</v>
      </c>
      <c r="AY21" s="14"/>
      <c r="AZ21" s="19"/>
      <c r="BA21" s="19"/>
      <c r="BB21" s="14" t="s">
        <v>244</v>
      </c>
      <c r="BC21" s="19"/>
      <c r="BD21" s="19">
        <v>41.52</v>
      </c>
      <c r="BE21" s="14" t="s">
        <v>246</v>
      </c>
      <c r="BF21" s="19"/>
      <c r="BG21" s="19">
        <v>705.81</v>
      </c>
      <c r="BH21" s="14"/>
      <c r="BI21" s="19"/>
      <c r="BJ21" s="19"/>
      <c r="BK21" s="14" t="s">
        <v>217</v>
      </c>
      <c r="BL21" s="19" t="s">
        <v>216</v>
      </c>
      <c r="BM21" s="19">
        <v>703.65</v>
      </c>
      <c r="BN21" s="14" t="s">
        <v>244</v>
      </c>
      <c r="BO21" s="19"/>
      <c r="BP21" s="19">
        <v>41.52</v>
      </c>
      <c r="BS21" s="14"/>
      <c r="BT21" s="19"/>
      <c r="BU21" s="19"/>
      <c r="BV21" s="14"/>
      <c r="BW21" s="19"/>
      <c r="BX21" s="19"/>
      <c r="BY21" s="14"/>
      <c r="BZ21" s="19"/>
      <c r="CA21" s="19"/>
      <c r="CB21" s="14" t="s">
        <v>271</v>
      </c>
      <c r="CC21" s="19" t="s">
        <v>272</v>
      </c>
      <c r="CD21" s="19">
        <v>18681.75</v>
      </c>
      <c r="CE21" s="14" t="s">
        <v>279</v>
      </c>
      <c r="CF21" s="19"/>
      <c r="CG21" s="19">
        <v>2075.9</v>
      </c>
      <c r="CH21" s="14" t="s">
        <v>279</v>
      </c>
      <c r="CI21" s="19"/>
      <c r="CJ21" s="19">
        <v>2075.9</v>
      </c>
      <c r="CK21" s="14" t="s">
        <v>279</v>
      </c>
      <c r="CL21" s="19"/>
      <c r="CM21" s="19">
        <v>2075.9</v>
      </c>
      <c r="CN21" s="14" t="s">
        <v>279</v>
      </c>
      <c r="CO21" s="19"/>
      <c r="CP21" s="19">
        <v>2075.9</v>
      </c>
      <c r="CQ21" s="14" t="s">
        <v>279</v>
      </c>
      <c r="CR21" s="19"/>
      <c r="CS21" s="19">
        <v>2075.9</v>
      </c>
      <c r="CT21" s="14" t="s">
        <v>279</v>
      </c>
      <c r="CU21" s="19"/>
      <c r="CV21" s="19">
        <v>2075.9</v>
      </c>
      <c r="CW21" s="14" t="s">
        <v>279</v>
      </c>
      <c r="CX21" s="19"/>
      <c r="CY21" s="19">
        <v>2075.9</v>
      </c>
      <c r="CZ21" s="14" t="s">
        <v>279</v>
      </c>
      <c r="DA21" s="19"/>
      <c r="DB21" s="19">
        <v>2075.9</v>
      </c>
      <c r="DE21" s="14" t="s">
        <v>279</v>
      </c>
      <c r="DF21" s="19"/>
      <c r="DG21" s="53">
        <v>2325.01</v>
      </c>
      <c r="DH21" s="14" t="s">
        <v>279</v>
      </c>
      <c r="DI21" s="19"/>
      <c r="DJ21" s="53">
        <v>2325.01</v>
      </c>
      <c r="DK21" s="14" t="s">
        <v>279</v>
      </c>
      <c r="DL21" s="19"/>
      <c r="DM21" s="53">
        <v>2325.01</v>
      </c>
      <c r="DN21" s="14" t="s">
        <v>279</v>
      </c>
      <c r="DO21" s="19"/>
      <c r="DP21" s="53">
        <v>2325.01</v>
      </c>
      <c r="DQ21" s="14" t="s">
        <v>279</v>
      </c>
      <c r="DR21" s="19"/>
      <c r="DS21" s="53">
        <v>2325.01</v>
      </c>
      <c r="DT21" s="14" t="s">
        <v>279</v>
      </c>
      <c r="DU21" s="19"/>
      <c r="DV21" s="53">
        <v>2325.01</v>
      </c>
      <c r="DW21" s="14" t="s">
        <v>279</v>
      </c>
      <c r="DX21" s="19"/>
      <c r="DY21" s="53">
        <v>2325.01</v>
      </c>
      <c r="DZ21" s="14" t="s">
        <v>279</v>
      </c>
      <c r="EA21" s="19"/>
      <c r="EB21" s="53">
        <v>2325.01</v>
      </c>
      <c r="EC21" s="14" t="s">
        <v>279</v>
      </c>
      <c r="ED21" s="19"/>
      <c r="EE21" s="53">
        <v>2325.01</v>
      </c>
      <c r="EF21" s="14" t="s">
        <v>279</v>
      </c>
      <c r="EG21" s="19"/>
      <c r="EH21" s="53">
        <v>2325.01</v>
      </c>
      <c r="EI21" s="14" t="s">
        <v>279</v>
      </c>
      <c r="EJ21" s="19"/>
      <c r="EK21" s="53">
        <v>2325.01</v>
      </c>
      <c r="EL21" s="14" t="s">
        <v>279</v>
      </c>
      <c r="EM21" s="19"/>
      <c r="EN21" s="53">
        <v>2325.01</v>
      </c>
      <c r="EO21" s="19"/>
      <c r="EP21" s="19"/>
    </row>
    <row r="22" spans="1:146" ht="45">
      <c r="A22" s="14"/>
      <c r="B22" s="14" t="s">
        <v>17</v>
      </c>
      <c r="C22" s="14">
        <v>41.49</v>
      </c>
      <c r="D22" s="14" t="s">
        <v>17</v>
      </c>
      <c r="E22" s="14">
        <v>41.49</v>
      </c>
      <c r="F22" s="14" t="s">
        <v>17</v>
      </c>
      <c r="G22" s="14">
        <v>41.49</v>
      </c>
      <c r="H22" s="14" t="s">
        <v>17</v>
      </c>
      <c r="I22" s="14">
        <v>41.49</v>
      </c>
      <c r="J22" s="14" t="s">
        <v>17</v>
      </c>
      <c r="K22" s="14">
        <v>41.49</v>
      </c>
      <c r="L22" s="14" t="s">
        <v>17</v>
      </c>
      <c r="M22" s="14">
        <v>41.49</v>
      </c>
      <c r="N22" s="14" t="s">
        <v>17</v>
      </c>
      <c r="O22" s="14">
        <v>41.49</v>
      </c>
      <c r="P22" s="14" t="s">
        <v>17</v>
      </c>
      <c r="Q22" s="14">
        <v>41.49</v>
      </c>
      <c r="R22" s="14" t="s">
        <v>17</v>
      </c>
      <c r="S22" s="15">
        <f t="shared" si="0"/>
        <v>331.92</v>
      </c>
      <c r="T22" s="14" t="s">
        <v>46</v>
      </c>
      <c r="U22" s="19" t="s">
        <v>127</v>
      </c>
      <c r="V22" s="19">
        <v>414.94</v>
      </c>
      <c r="W22" s="14"/>
      <c r="X22" s="19"/>
      <c r="Y22" s="19"/>
      <c r="Z22" s="14"/>
      <c r="AA22" s="19"/>
      <c r="AB22" s="19"/>
      <c r="AC22" s="14"/>
      <c r="AD22" s="19"/>
      <c r="AE22" s="19"/>
      <c r="AF22" s="19"/>
      <c r="AG22" s="14"/>
      <c r="AH22" s="19"/>
      <c r="AI22" s="19"/>
      <c r="AJ22" s="14"/>
      <c r="AK22" s="19"/>
      <c r="AL22" s="19"/>
      <c r="AM22" s="14"/>
      <c r="AN22" s="19"/>
      <c r="AO22" s="19"/>
      <c r="AP22" s="14" t="s">
        <v>190</v>
      </c>
      <c r="AQ22" s="19"/>
      <c r="AR22" s="19">
        <v>124.56</v>
      </c>
      <c r="AS22" s="14"/>
      <c r="AT22" s="19"/>
      <c r="AU22" s="19"/>
      <c r="AV22" s="14"/>
      <c r="AW22" s="19"/>
      <c r="AX22" s="19"/>
      <c r="AY22" s="14"/>
      <c r="AZ22" s="19"/>
      <c r="BA22" s="19"/>
      <c r="BB22" s="14" t="s">
        <v>245</v>
      </c>
      <c r="BC22" s="19"/>
      <c r="BD22" s="19">
        <v>41.52</v>
      </c>
      <c r="BE22" s="14"/>
      <c r="BF22" s="19"/>
      <c r="BG22" s="19"/>
      <c r="BH22" s="14"/>
      <c r="BI22" s="19"/>
      <c r="BJ22" s="19"/>
      <c r="BK22" s="14" t="s">
        <v>218</v>
      </c>
      <c r="BL22" s="19" t="s">
        <v>219</v>
      </c>
      <c r="BM22" s="19">
        <v>44.35</v>
      </c>
      <c r="BN22" s="14" t="s">
        <v>245</v>
      </c>
      <c r="BO22" s="19"/>
      <c r="BP22" s="19">
        <v>41.52</v>
      </c>
      <c r="BS22" s="14"/>
      <c r="BT22" s="19"/>
      <c r="BU22" s="19"/>
      <c r="BV22" s="14"/>
      <c r="BW22" s="19"/>
      <c r="BX22" s="19"/>
      <c r="BY22" s="14"/>
      <c r="BZ22" s="19"/>
      <c r="CA22" s="19"/>
      <c r="CB22" s="14" t="s">
        <v>278</v>
      </c>
      <c r="CC22" s="19"/>
      <c r="CD22" s="19">
        <v>6684.4</v>
      </c>
      <c r="CE22" s="14"/>
      <c r="CF22" s="19"/>
      <c r="CG22" s="19"/>
      <c r="CH22" s="14"/>
      <c r="CI22" s="19"/>
      <c r="CJ22" s="19"/>
      <c r="CK22" s="14"/>
      <c r="CL22" s="19"/>
      <c r="CM22" s="19"/>
      <c r="CN22" s="14"/>
      <c r="CO22" s="19"/>
      <c r="CP22" s="19"/>
      <c r="CQ22" s="14"/>
      <c r="CR22" s="19"/>
      <c r="CS22" s="19"/>
      <c r="CT22" s="14"/>
      <c r="CU22" s="19"/>
      <c r="CV22" s="19"/>
      <c r="CW22" s="14"/>
      <c r="CX22" s="19"/>
      <c r="CY22" s="19"/>
      <c r="CZ22" s="14"/>
      <c r="DA22" s="19"/>
      <c r="DB22" s="19"/>
      <c r="DE22" s="14" t="s">
        <v>44</v>
      </c>
      <c r="DF22" s="19"/>
      <c r="DG22" s="53">
        <v>124.554</v>
      </c>
      <c r="DH22" s="14" t="s">
        <v>44</v>
      </c>
      <c r="DI22" s="19"/>
      <c r="DJ22" s="53">
        <v>124.554</v>
      </c>
      <c r="DK22" s="14" t="s">
        <v>44</v>
      </c>
      <c r="DL22" s="19"/>
      <c r="DM22" s="53">
        <v>124.554</v>
      </c>
      <c r="DN22" s="14" t="s">
        <v>44</v>
      </c>
      <c r="DO22" s="19"/>
      <c r="DP22" s="53">
        <v>124.554</v>
      </c>
      <c r="DQ22" s="14" t="s">
        <v>44</v>
      </c>
      <c r="DR22" s="19"/>
      <c r="DS22" s="53">
        <v>124.554</v>
      </c>
      <c r="DT22" s="14" t="s">
        <v>44</v>
      </c>
      <c r="DU22" s="19"/>
      <c r="DV22" s="53">
        <v>124.554</v>
      </c>
      <c r="DW22" s="14" t="s">
        <v>44</v>
      </c>
      <c r="DX22" s="19"/>
      <c r="DY22" s="53">
        <v>124.554</v>
      </c>
      <c r="DZ22" s="14" t="s">
        <v>44</v>
      </c>
      <c r="EA22" s="19"/>
      <c r="EB22" s="53">
        <v>124.554</v>
      </c>
      <c r="EC22" s="14" t="s">
        <v>44</v>
      </c>
      <c r="ED22" s="19"/>
      <c r="EE22" s="53">
        <v>124.554</v>
      </c>
      <c r="EF22" s="14" t="s">
        <v>44</v>
      </c>
      <c r="EG22" s="19"/>
      <c r="EH22" s="53">
        <v>124.554</v>
      </c>
      <c r="EI22" s="14" t="s">
        <v>44</v>
      </c>
      <c r="EJ22" s="19"/>
      <c r="EK22" s="53">
        <v>124.554</v>
      </c>
      <c r="EL22" s="14" t="s">
        <v>44</v>
      </c>
      <c r="EM22" s="19"/>
      <c r="EN22" s="53">
        <v>124.554</v>
      </c>
      <c r="EO22" s="19"/>
      <c r="EP22" s="19"/>
    </row>
    <row r="23" spans="1:146" ht="24.75" customHeight="1">
      <c r="A23" s="14"/>
      <c r="B23" s="14" t="s">
        <v>17</v>
      </c>
      <c r="C23" s="14">
        <v>414.94</v>
      </c>
      <c r="D23" s="14" t="s">
        <v>17</v>
      </c>
      <c r="E23" s="14">
        <v>414.94</v>
      </c>
      <c r="F23" s="14" t="s">
        <v>17</v>
      </c>
      <c r="G23" s="14">
        <v>414.94</v>
      </c>
      <c r="H23" s="14" t="s">
        <v>17</v>
      </c>
      <c r="I23" s="14">
        <v>414.94</v>
      </c>
      <c r="J23" s="14" t="s">
        <v>17</v>
      </c>
      <c r="K23" s="14">
        <v>414.94</v>
      </c>
      <c r="L23" s="14" t="s">
        <v>17</v>
      </c>
      <c r="M23" s="14">
        <v>414.94</v>
      </c>
      <c r="N23" s="14" t="s">
        <v>17</v>
      </c>
      <c r="O23" s="14">
        <v>414.94</v>
      </c>
      <c r="P23" s="14" t="s">
        <v>17</v>
      </c>
      <c r="Q23" s="14">
        <v>414.94</v>
      </c>
      <c r="R23" s="14" t="s">
        <v>17</v>
      </c>
      <c r="S23" s="15">
        <f t="shared" si="0"/>
        <v>3319.52</v>
      </c>
      <c r="T23" s="14" t="s">
        <v>45</v>
      </c>
      <c r="U23" s="19" t="s">
        <v>127</v>
      </c>
      <c r="V23" s="19">
        <v>1161.83</v>
      </c>
      <c r="W23" s="14"/>
      <c r="X23" s="19"/>
      <c r="Y23" s="19"/>
      <c r="Z23" s="14"/>
      <c r="AA23" s="19"/>
      <c r="AB23" s="19"/>
      <c r="AC23" s="14"/>
      <c r="AD23" s="19"/>
      <c r="AE23" s="19"/>
      <c r="AF23" s="19"/>
      <c r="AG23" s="14"/>
      <c r="AH23" s="19"/>
      <c r="AI23" s="19"/>
      <c r="AJ23" s="14"/>
      <c r="AK23" s="19"/>
      <c r="AL23" s="19"/>
      <c r="AM23" s="14"/>
      <c r="AN23" s="19"/>
      <c r="AO23" s="19"/>
      <c r="AP23" s="14"/>
      <c r="AQ23" s="19"/>
      <c r="AR23" s="19"/>
      <c r="AS23" s="14"/>
      <c r="AT23" s="19"/>
      <c r="AU23" s="19"/>
      <c r="AV23" s="14"/>
      <c r="AW23" s="19"/>
      <c r="AX23" s="19"/>
      <c r="AY23" s="14"/>
      <c r="AZ23" s="19"/>
      <c r="BA23" s="19"/>
      <c r="BB23" s="14" t="s">
        <v>190</v>
      </c>
      <c r="BC23" s="19"/>
      <c r="BD23" s="19">
        <v>124.56</v>
      </c>
      <c r="BE23" s="14"/>
      <c r="BF23" s="19"/>
      <c r="BG23" s="19"/>
      <c r="BH23" s="14"/>
      <c r="BI23" s="19"/>
      <c r="BJ23" s="19"/>
      <c r="BK23" s="14" t="s">
        <v>220</v>
      </c>
      <c r="BL23" s="19" t="s">
        <v>221</v>
      </c>
      <c r="BM23" s="19">
        <v>600.3</v>
      </c>
      <c r="BN23" s="14" t="s">
        <v>246</v>
      </c>
      <c r="BO23" s="19"/>
      <c r="BP23" s="19">
        <v>705.81</v>
      </c>
      <c r="BS23" s="14"/>
      <c r="BT23" s="19"/>
      <c r="BU23" s="19"/>
      <c r="BV23" s="14"/>
      <c r="BW23" s="19"/>
      <c r="BX23" s="19"/>
      <c r="BY23" s="14"/>
      <c r="BZ23" s="19"/>
      <c r="CA23" s="19"/>
      <c r="CB23" s="14" t="s">
        <v>279</v>
      </c>
      <c r="CC23" s="19"/>
      <c r="CD23" s="19">
        <v>2075.9</v>
      </c>
      <c r="CE23" s="14"/>
      <c r="CF23" s="19"/>
      <c r="CG23" s="19"/>
      <c r="CH23" s="14"/>
      <c r="CI23" s="19"/>
      <c r="CJ23" s="19"/>
      <c r="CK23" s="14"/>
      <c r="CL23" s="19"/>
      <c r="CM23" s="19"/>
      <c r="CN23" s="14"/>
      <c r="CO23" s="19"/>
      <c r="CP23" s="19"/>
      <c r="CQ23" s="14"/>
      <c r="CR23" s="19"/>
      <c r="CS23" s="19"/>
      <c r="CT23" s="14"/>
      <c r="CU23" s="19"/>
      <c r="CV23" s="19"/>
      <c r="CW23" s="14"/>
      <c r="CX23" s="19"/>
      <c r="CY23" s="19"/>
      <c r="CZ23" s="14"/>
      <c r="DA23" s="19"/>
      <c r="DB23" s="19"/>
      <c r="DE23" s="16" t="s">
        <v>408</v>
      </c>
      <c r="DF23" s="19"/>
      <c r="DG23" s="53">
        <v>539.73</v>
      </c>
      <c r="DH23" s="16" t="s">
        <v>408</v>
      </c>
      <c r="DI23" s="19"/>
      <c r="DJ23" s="53">
        <v>539.73</v>
      </c>
      <c r="DK23" s="14" t="s">
        <v>320</v>
      </c>
      <c r="DL23" s="19" t="s">
        <v>313</v>
      </c>
      <c r="DM23" s="53">
        <v>22702.77</v>
      </c>
      <c r="DN23" s="16" t="s">
        <v>408</v>
      </c>
      <c r="DO23" s="19"/>
      <c r="DP23" s="53">
        <v>539.73</v>
      </c>
      <c r="DQ23" s="16" t="s">
        <v>408</v>
      </c>
      <c r="DR23" s="19"/>
      <c r="DS23" s="53">
        <v>539.73</v>
      </c>
      <c r="DT23" s="16" t="s">
        <v>408</v>
      </c>
      <c r="DU23" s="19"/>
      <c r="DV23" s="53">
        <v>539.73</v>
      </c>
      <c r="DW23" s="16" t="s">
        <v>408</v>
      </c>
      <c r="DX23" s="19"/>
      <c r="DY23" s="53">
        <v>539.73</v>
      </c>
      <c r="DZ23" s="14" t="s">
        <v>362</v>
      </c>
      <c r="EA23" s="19" t="s">
        <v>363</v>
      </c>
      <c r="EB23" s="77">
        <v>409.22</v>
      </c>
      <c r="EC23" s="16" t="s">
        <v>408</v>
      </c>
      <c r="ED23" s="19"/>
      <c r="EE23" s="53">
        <v>539.73</v>
      </c>
      <c r="EF23" s="16" t="s">
        <v>408</v>
      </c>
      <c r="EG23" s="19"/>
      <c r="EH23" s="53">
        <v>539.73</v>
      </c>
      <c r="EI23" s="16" t="s">
        <v>408</v>
      </c>
      <c r="EJ23" s="19"/>
      <c r="EK23" s="53">
        <v>539.73</v>
      </c>
      <c r="EL23" s="16" t="s">
        <v>408</v>
      </c>
      <c r="EM23" s="19"/>
      <c r="EN23" s="53">
        <v>539.73</v>
      </c>
      <c r="EO23" s="19"/>
      <c r="EP23" s="19"/>
    </row>
    <row r="24" spans="1:146" ht="23.25" customHeight="1">
      <c r="A24" s="14"/>
      <c r="B24" s="14" t="s">
        <v>17</v>
      </c>
      <c r="C24" s="14">
        <v>1161.83</v>
      </c>
      <c r="D24" s="14" t="s">
        <v>17</v>
      </c>
      <c r="E24" s="14">
        <v>1161.83</v>
      </c>
      <c r="F24" s="14" t="s">
        <v>17</v>
      </c>
      <c r="G24" s="14">
        <v>1161.83</v>
      </c>
      <c r="H24" s="14" t="s">
        <v>17</v>
      </c>
      <c r="I24" s="14">
        <v>1161.83</v>
      </c>
      <c r="J24" s="14" t="s">
        <v>17</v>
      </c>
      <c r="K24" s="14">
        <v>1161.83</v>
      </c>
      <c r="L24" s="14" t="s">
        <v>17</v>
      </c>
      <c r="M24" s="14">
        <v>1161.83</v>
      </c>
      <c r="N24" s="14" t="s">
        <v>17</v>
      </c>
      <c r="O24" s="14">
        <v>1161.83</v>
      </c>
      <c r="P24" s="14" t="s">
        <v>17</v>
      </c>
      <c r="Q24" s="14">
        <v>1161.83</v>
      </c>
      <c r="R24" s="14" t="s">
        <v>17</v>
      </c>
      <c r="S24" s="15">
        <f t="shared" si="0"/>
        <v>9294.64</v>
      </c>
      <c r="T24" s="14" t="s">
        <v>44</v>
      </c>
      <c r="U24" s="19" t="s">
        <v>127</v>
      </c>
      <c r="V24" s="19">
        <v>207.47</v>
      </c>
      <c r="W24" s="14"/>
      <c r="X24" s="19"/>
      <c r="Y24" s="19"/>
      <c r="Z24" s="14"/>
      <c r="AA24" s="19"/>
      <c r="AB24" s="19"/>
      <c r="AC24" s="14"/>
      <c r="AD24" s="19"/>
      <c r="AE24" s="19"/>
      <c r="AF24" s="19"/>
      <c r="AG24" s="14"/>
      <c r="AH24" s="19"/>
      <c r="AI24" s="19"/>
      <c r="AJ24" s="14"/>
      <c r="AK24" s="19"/>
      <c r="AL24" s="19"/>
      <c r="AM24" s="14"/>
      <c r="AN24" s="19"/>
      <c r="AO24" s="19"/>
      <c r="AP24" s="14"/>
      <c r="AQ24" s="19"/>
      <c r="AR24" s="19"/>
      <c r="AS24" s="14"/>
      <c r="AT24" s="19"/>
      <c r="AU24" s="19"/>
      <c r="AV24" s="14"/>
      <c r="AW24" s="19"/>
      <c r="AX24" s="19"/>
      <c r="AY24" s="14"/>
      <c r="AZ24" s="19"/>
      <c r="BA24" s="19"/>
      <c r="BB24" s="14"/>
      <c r="BC24" s="19"/>
      <c r="BD24" s="19"/>
      <c r="BE24" s="14"/>
      <c r="BF24" s="19"/>
      <c r="BG24" s="19"/>
      <c r="BH24" s="14"/>
      <c r="BI24" s="19"/>
      <c r="BJ24" s="19"/>
      <c r="BK24" s="14" t="s">
        <v>222</v>
      </c>
      <c r="BL24" s="19" t="s">
        <v>223</v>
      </c>
      <c r="BM24" s="19">
        <v>4373.6</v>
      </c>
      <c r="BN24" s="14" t="s">
        <v>190</v>
      </c>
      <c r="BO24" s="19"/>
      <c r="BP24" s="19">
        <v>124.56</v>
      </c>
      <c r="BS24" s="14"/>
      <c r="BT24" s="19"/>
      <c r="BU24" s="19"/>
      <c r="BV24" s="14"/>
      <c r="BW24" s="19"/>
      <c r="BX24" s="19"/>
      <c r="BY24" s="14"/>
      <c r="BZ24" s="19"/>
      <c r="CA24" s="19"/>
      <c r="CB24" s="14"/>
      <c r="CC24" s="19"/>
      <c r="CD24" s="19"/>
      <c r="CE24" s="14"/>
      <c r="CF24" s="19"/>
      <c r="CG24" s="19"/>
      <c r="CH24" s="14"/>
      <c r="CI24" s="19"/>
      <c r="CJ24" s="19"/>
      <c r="CK24" s="14"/>
      <c r="CL24" s="19"/>
      <c r="CM24" s="19"/>
      <c r="CN24" s="14"/>
      <c r="CO24" s="19"/>
      <c r="CP24" s="19"/>
      <c r="CQ24" s="14"/>
      <c r="CR24" s="19"/>
      <c r="CS24" s="19"/>
      <c r="CT24" s="14"/>
      <c r="CU24" s="19"/>
      <c r="CV24" s="19"/>
      <c r="CW24" s="14"/>
      <c r="CX24" s="19"/>
      <c r="CY24" s="19"/>
      <c r="CZ24" s="14"/>
      <c r="DA24" s="19"/>
      <c r="DB24" s="19"/>
      <c r="DE24" s="14"/>
      <c r="DF24" s="19"/>
      <c r="DG24" s="19"/>
      <c r="DH24" s="14"/>
      <c r="DI24" s="19"/>
      <c r="DJ24" s="19"/>
      <c r="DK24" s="14" t="s">
        <v>133</v>
      </c>
      <c r="DL24" s="19" t="s">
        <v>321</v>
      </c>
      <c r="DM24" s="77">
        <v>205.33</v>
      </c>
      <c r="DN24" s="14"/>
      <c r="DO24" s="19"/>
      <c r="DP24" s="19"/>
      <c r="DQ24" s="14"/>
      <c r="DR24" s="19"/>
      <c r="DS24" s="19"/>
      <c r="DT24" s="14"/>
      <c r="DU24" s="19"/>
      <c r="DV24" s="19"/>
      <c r="DW24" s="14"/>
      <c r="DX24" s="19"/>
      <c r="DY24" s="19"/>
      <c r="DZ24" s="16" t="s">
        <v>408</v>
      </c>
      <c r="EA24" s="19"/>
      <c r="EB24" s="53">
        <v>539.73</v>
      </c>
      <c r="EC24" s="14"/>
      <c r="ED24" s="19"/>
      <c r="EE24" s="19"/>
      <c r="EF24" s="14"/>
      <c r="EG24" s="19"/>
      <c r="EH24" s="19"/>
      <c r="EI24" s="14"/>
      <c r="EJ24" s="19"/>
      <c r="EK24" s="19"/>
      <c r="EL24" s="14"/>
      <c r="EM24" s="19"/>
      <c r="EN24" s="19"/>
      <c r="EO24" s="19"/>
      <c r="EP24" s="19"/>
    </row>
    <row r="25" spans="1:146" ht="20.25" customHeight="1">
      <c r="A25" s="14"/>
      <c r="B25" s="14" t="s">
        <v>17</v>
      </c>
      <c r="C25" s="14">
        <v>207.47</v>
      </c>
      <c r="D25" s="14" t="s">
        <v>17</v>
      </c>
      <c r="E25" s="14">
        <v>207.47</v>
      </c>
      <c r="F25" s="14" t="s">
        <v>17</v>
      </c>
      <c r="G25" s="14">
        <v>207.47</v>
      </c>
      <c r="H25" s="14" t="s">
        <v>17</v>
      </c>
      <c r="I25" s="14">
        <v>207.47</v>
      </c>
      <c r="J25" s="14" t="s">
        <v>17</v>
      </c>
      <c r="K25" s="14">
        <v>207.47</v>
      </c>
      <c r="L25" s="14" t="s">
        <v>17</v>
      </c>
      <c r="M25" s="14">
        <v>207.47</v>
      </c>
      <c r="N25" s="14" t="s">
        <v>17</v>
      </c>
      <c r="O25" s="14">
        <v>207.47</v>
      </c>
      <c r="P25" s="14" t="s">
        <v>17</v>
      </c>
      <c r="Q25" s="14">
        <v>207.47</v>
      </c>
      <c r="R25" s="14" t="s">
        <v>17</v>
      </c>
      <c r="S25" s="15">
        <f t="shared" si="0"/>
        <v>1659.76</v>
      </c>
      <c r="T25" s="11" t="s">
        <v>3</v>
      </c>
      <c r="U25" s="19" t="s">
        <v>127</v>
      </c>
      <c r="V25" s="19">
        <v>6597.55</v>
      </c>
      <c r="W25" s="14"/>
      <c r="X25" s="19"/>
      <c r="Y25" s="19"/>
      <c r="Z25" s="14"/>
      <c r="AA25" s="19"/>
      <c r="AB25" s="19"/>
      <c r="AC25" s="14"/>
      <c r="AD25" s="19"/>
      <c r="AE25" s="19"/>
      <c r="AF25" s="19"/>
      <c r="AG25" s="14"/>
      <c r="AH25" s="19"/>
      <c r="AI25" s="19"/>
      <c r="AJ25" s="14"/>
      <c r="AK25" s="19"/>
      <c r="AL25" s="19"/>
      <c r="AM25" s="14"/>
      <c r="AN25" s="19"/>
      <c r="AO25" s="19"/>
      <c r="AP25" s="14"/>
      <c r="AQ25" s="19"/>
      <c r="AR25" s="19"/>
      <c r="AS25" s="14"/>
      <c r="AT25" s="19"/>
      <c r="AU25" s="19"/>
      <c r="AV25" s="14"/>
      <c r="AW25" s="19"/>
      <c r="AX25" s="19"/>
      <c r="AY25" s="14"/>
      <c r="AZ25" s="19"/>
      <c r="BA25" s="19"/>
      <c r="BB25" s="14"/>
      <c r="BC25" s="19"/>
      <c r="BD25" s="19"/>
      <c r="BE25" s="14"/>
      <c r="BF25" s="19"/>
      <c r="BG25" s="19"/>
      <c r="BH25" s="14"/>
      <c r="BI25" s="19"/>
      <c r="BJ25" s="19"/>
      <c r="BK25" s="14" t="s">
        <v>207</v>
      </c>
      <c r="BL25" s="19" t="s">
        <v>223</v>
      </c>
      <c r="BM25" s="19">
        <v>387.88</v>
      </c>
      <c r="BN25" s="14"/>
      <c r="BO25" s="19"/>
      <c r="BP25" s="19"/>
      <c r="BS25" s="14"/>
      <c r="BT25" s="19"/>
      <c r="BU25" s="19"/>
      <c r="BV25" s="14"/>
      <c r="BW25" s="19"/>
      <c r="BX25" s="19"/>
      <c r="BY25" s="14"/>
      <c r="BZ25" s="19"/>
      <c r="CA25" s="19"/>
      <c r="CB25" s="14"/>
      <c r="CC25" s="19"/>
      <c r="CD25" s="19"/>
      <c r="CE25" s="14"/>
      <c r="CF25" s="19"/>
      <c r="CG25" s="19"/>
      <c r="CH25" s="14"/>
      <c r="CI25" s="19"/>
      <c r="CJ25" s="19"/>
      <c r="CK25" s="14"/>
      <c r="CL25" s="19"/>
      <c r="CM25" s="19"/>
      <c r="CN25" s="14"/>
      <c r="CO25" s="19"/>
      <c r="CP25" s="19"/>
      <c r="CQ25" s="14"/>
      <c r="CR25" s="19"/>
      <c r="CS25" s="19"/>
      <c r="CT25" s="14"/>
      <c r="CU25" s="19"/>
      <c r="CV25" s="19"/>
      <c r="CW25" s="14"/>
      <c r="CX25" s="19"/>
      <c r="CY25" s="19"/>
      <c r="CZ25" s="14"/>
      <c r="DA25" s="19"/>
      <c r="DB25" s="19"/>
      <c r="DE25" s="14"/>
      <c r="DF25" s="19"/>
      <c r="DG25" s="19"/>
      <c r="DH25" s="14"/>
      <c r="DI25" s="19"/>
      <c r="DJ25" s="19"/>
      <c r="DK25" s="14" t="s">
        <v>238</v>
      </c>
      <c r="DL25" s="19"/>
      <c r="DM25" s="53">
        <v>124.554</v>
      </c>
      <c r="DN25" s="14" t="s">
        <v>238</v>
      </c>
      <c r="DO25" s="19"/>
      <c r="DP25" s="53">
        <v>124.554</v>
      </c>
      <c r="DQ25" s="14" t="s">
        <v>238</v>
      </c>
      <c r="DR25" s="19"/>
      <c r="DS25" s="53">
        <v>124.554</v>
      </c>
      <c r="DT25" s="14" t="s">
        <v>238</v>
      </c>
      <c r="DU25" s="19"/>
      <c r="DV25" s="53">
        <v>124.554</v>
      </c>
      <c r="DW25" s="14" t="s">
        <v>238</v>
      </c>
      <c r="DX25" s="19"/>
      <c r="DY25" s="53">
        <v>124.554</v>
      </c>
      <c r="DZ25" s="14" t="s">
        <v>238</v>
      </c>
      <c r="EA25" s="19"/>
      <c r="EB25" s="53">
        <v>124.554</v>
      </c>
      <c r="EC25" s="14" t="s">
        <v>238</v>
      </c>
      <c r="ED25" s="19"/>
      <c r="EE25" s="53">
        <v>124.554</v>
      </c>
      <c r="EF25" s="14" t="s">
        <v>238</v>
      </c>
      <c r="EG25" s="19"/>
      <c r="EH25" s="53">
        <v>124.554</v>
      </c>
      <c r="EI25" s="14" t="s">
        <v>238</v>
      </c>
      <c r="EJ25" s="19"/>
      <c r="EK25" s="53">
        <v>124.554</v>
      </c>
      <c r="EL25" s="14" t="s">
        <v>238</v>
      </c>
      <c r="EM25" s="19"/>
      <c r="EN25" s="53">
        <v>124.554</v>
      </c>
      <c r="EO25" s="19"/>
      <c r="EP25" s="19"/>
    </row>
    <row r="26" spans="1:146" ht="17.25" customHeight="1">
      <c r="A26" s="11"/>
      <c r="B26" s="14" t="s">
        <v>17</v>
      </c>
      <c r="C26" s="14">
        <v>6597.55</v>
      </c>
      <c r="D26" s="14" t="s">
        <v>17</v>
      </c>
      <c r="E26" s="14">
        <v>6597.55</v>
      </c>
      <c r="F26" s="14" t="s">
        <v>17</v>
      </c>
      <c r="G26" s="14">
        <v>6597.55</v>
      </c>
      <c r="H26" s="14" t="s">
        <v>17</v>
      </c>
      <c r="I26" s="14">
        <v>6597.55</v>
      </c>
      <c r="J26" s="14" t="s">
        <v>17</v>
      </c>
      <c r="K26" s="14">
        <v>6597.55</v>
      </c>
      <c r="L26" s="14" t="s">
        <v>17</v>
      </c>
      <c r="M26" s="14">
        <v>6597.55</v>
      </c>
      <c r="N26" s="14" t="s">
        <v>17</v>
      </c>
      <c r="O26" s="14">
        <v>6597.55</v>
      </c>
      <c r="P26" s="14" t="s">
        <v>17</v>
      </c>
      <c r="Q26" s="14">
        <v>6597.55</v>
      </c>
      <c r="R26" s="14" t="s">
        <v>17</v>
      </c>
      <c r="S26" s="15">
        <f t="shared" si="0"/>
        <v>52780.40000000001</v>
      </c>
      <c r="T26" s="11" t="s">
        <v>5</v>
      </c>
      <c r="U26" s="19" t="s">
        <v>127</v>
      </c>
      <c r="V26" s="19">
        <v>2780.1</v>
      </c>
      <c r="W26" s="14"/>
      <c r="X26" s="19"/>
      <c r="Y26" s="19"/>
      <c r="Z26" s="14"/>
      <c r="AA26" s="19"/>
      <c r="AB26" s="19"/>
      <c r="AC26" s="14"/>
      <c r="AD26" s="19"/>
      <c r="AE26" s="19"/>
      <c r="AF26" s="19"/>
      <c r="AG26" s="14"/>
      <c r="AH26" s="19"/>
      <c r="AI26" s="19"/>
      <c r="AJ26" s="14"/>
      <c r="AK26" s="19"/>
      <c r="AL26" s="19"/>
      <c r="AM26" s="14"/>
      <c r="AN26" s="19"/>
      <c r="AO26" s="19"/>
      <c r="AP26" s="14"/>
      <c r="AQ26" s="19"/>
      <c r="AR26" s="19"/>
      <c r="AS26" s="14"/>
      <c r="AT26" s="19"/>
      <c r="AU26" s="19"/>
      <c r="AV26" s="14"/>
      <c r="AW26" s="19"/>
      <c r="AX26" s="19"/>
      <c r="AY26" s="14"/>
      <c r="AZ26" s="19"/>
      <c r="BA26" s="19"/>
      <c r="BB26" s="14"/>
      <c r="BC26" s="19"/>
      <c r="BD26" s="19"/>
      <c r="BE26" s="14"/>
      <c r="BF26" s="19"/>
      <c r="BG26" s="19"/>
      <c r="BH26" s="14"/>
      <c r="BI26" s="19"/>
      <c r="BJ26" s="19"/>
      <c r="BK26" s="14" t="s">
        <v>231</v>
      </c>
      <c r="BL26" s="19"/>
      <c r="BM26" s="19">
        <v>219.83</v>
      </c>
      <c r="BN26" s="14"/>
      <c r="BO26" s="19"/>
      <c r="BP26" s="19"/>
      <c r="BS26" s="14"/>
      <c r="BT26" s="19"/>
      <c r="BU26" s="19"/>
      <c r="BV26" s="14"/>
      <c r="BW26" s="19"/>
      <c r="BX26" s="19"/>
      <c r="BY26" s="14"/>
      <c r="BZ26" s="19"/>
      <c r="CA26" s="19"/>
      <c r="CB26" s="14"/>
      <c r="CC26" s="19"/>
      <c r="CD26" s="19"/>
      <c r="CE26" s="14"/>
      <c r="CF26" s="19"/>
      <c r="CG26" s="19"/>
      <c r="CH26" s="14"/>
      <c r="CI26" s="19"/>
      <c r="CJ26" s="19"/>
      <c r="CK26" s="14"/>
      <c r="CL26" s="19"/>
      <c r="CM26" s="19"/>
      <c r="CN26" s="14"/>
      <c r="CO26" s="19"/>
      <c r="CP26" s="19"/>
      <c r="CQ26" s="14"/>
      <c r="CR26" s="19"/>
      <c r="CS26" s="19"/>
      <c r="CT26" s="14"/>
      <c r="CU26" s="19"/>
      <c r="CV26" s="19"/>
      <c r="CW26" s="14"/>
      <c r="CX26" s="19"/>
      <c r="CY26" s="19"/>
      <c r="CZ26" s="14"/>
      <c r="DA26" s="19"/>
      <c r="DB26" s="19"/>
      <c r="DE26" s="14"/>
      <c r="DF26" s="19"/>
      <c r="DG26" s="19"/>
      <c r="DH26" s="14"/>
      <c r="DI26" s="19"/>
      <c r="DJ26" s="19"/>
      <c r="DK26" s="16" t="s">
        <v>240</v>
      </c>
      <c r="DL26" s="16"/>
      <c r="DM26" s="53">
        <v>83.036</v>
      </c>
      <c r="DN26" s="16" t="s">
        <v>240</v>
      </c>
      <c r="DO26" s="16"/>
      <c r="DP26" s="53">
        <v>83.036</v>
      </c>
      <c r="DQ26" s="16" t="s">
        <v>240</v>
      </c>
      <c r="DR26" s="16"/>
      <c r="DS26" s="53">
        <v>83.036</v>
      </c>
      <c r="DT26" s="16" t="s">
        <v>240</v>
      </c>
      <c r="DU26" s="16"/>
      <c r="DV26" s="53">
        <v>83.036</v>
      </c>
      <c r="DW26" s="16" t="s">
        <v>240</v>
      </c>
      <c r="DX26" s="16"/>
      <c r="DY26" s="53">
        <v>83.036</v>
      </c>
      <c r="DZ26" s="16" t="s">
        <v>240</v>
      </c>
      <c r="EA26" s="16"/>
      <c r="EB26" s="53">
        <v>83.036</v>
      </c>
      <c r="EC26" s="16" t="s">
        <v>240</v>
      </c>
      <c r="ED26" s="16"/>
      <c r="EE26" s="53">
        <v>83.036</v>
      </c>
      <c r="EF26" s="16" t="s">
        <v>240</v>
      </c>
      <c r="EG26" s="16"/>
      <c r="EH26" s="53">
        <v>83.036</v>
      </c>
      <c r="EI26" s="16" t="s">
        <v>240</v>
      </c>
      <c r="EJ26" s="16"/>
      <c r="EK26" s="53">
        <v>83.036</v>
      </c>
      <c r="EL26" s="16" t="s">
        <v>240</v>
      </c>
      <c r="EM26" s="16"/>
      <c r="EN26" s="53">
        <v>83.036</v>
      </c>
      <c r="EO26" s="19"/>
      <c r="EP26" s="19"/>
    </row>
    <row r="27" spans="1:146" ht="16.5" customHeight="1">
      <c r="A27" s="11"/>
      <c r="B27" s="14" t="s">
        <v>17</v>
      </c>
      <c r="C27" s="14">
        <v>124.48</v>
      </c>
      <c r="D27" s="14" t="s">
        <v>17</v>
      </c>
      <c r="E27" s="14">
        <v>124.48</v>
      </c>
      <c r="F27" s="14" t="s">
        <v>17</v>
      </c>
      <c r="G27" s="14">
        <v>124.48</v>
      </c>
      <c r="H27" s="14" t="s">
        <v>17</v>
      </c>
      <c r="I27" s="14">
        <v>124.48</v>
      </c>
      <c r="J27" s="14" t="s">
        <v>17</v>
      </c>
      <c r="K27" s="14">
        <v>124.48</v>
      </c>
      <c r="L27" s="14" t="s">
        <v>17</v>
      </c>
      <c r="M27" s="14">
        <v>124.48</v>
      </c>
      <c r="N27" s="14" t="s">
        <v>17</v>
      </c>
      <c r="O27" s="14">
        <v>124.48</v>
      </c>
      <c r="P27" s="14" t="s">
        <v>17</v>
      </c>
      <c r="Q27" s="14">
        <v>124.48</v>
      </c>
      <c r="R27" s="14" t="s">
        <v>17</v>
      </c>
      <c r="S27" s="15">
        <f t="shared" si="0"/>
        <v>995.84</v>
      </c>
      <c r="T27" s="22"/>
      <c r="U27" s="19"/>
      <c r="V27" s="19"/>
      <c r="W27" s="22"/>
      <c r="X27" s="19"/>
      <c r="Y27" s="19"/>
      <c r="Z27" s="22"/>
      <c r="AA27" s="19"/>
      <c r="AB27" s="19"/>
      <c r="AC27" s="22"/>
      <c r="AD27" s="19"/>
      <c r="AE27" s="19"/>
      <c r="AF27" s="19"/>
      <c r="AG27" s="22"/>
      <c r="AH27" s="19"/>
      <c r="AI27" s="19"/>
      <c r="AJ27" s="22"/>
      <c r="AK27" s="19"/>
      <c r="AL27" s="19"/>
      <c r="AM27" s="22"/>
      <c r="AN27" s="19"/>
      <c r="AO27" s="19"/>
      <c r="AP27" s="22"/>
      <c r="AQ27" s="19"/>
      <c r="AR27" s="19"/>
      <c r="AS27" s="22"/>
      <c r="AT27" s="19"/>
      <c r="AU27" s="19"/>
      <c r="AV27" s="22"/>
      <c r="AW27" s="19"/>
      <c r="AX27" s="19"/>
      <c r="AY27" s="22"/>
      <c r="AZ27" s="19"/>
      <c r="BA27" s="19"/>
      <c r="BB27" s="22"/>
      <c r="BC27" s="19"/>
      <c r="BD27" s="19"/>
      <c r="BE27" s="22"/>
      <c r="BF27" s="19"/>
      <c r="BG27" s="19"/>
      <c r="BH27" s="22"/>
      <c r="BI27" s="19"/>
      <c r="BJ27" s="19"/>
      <c r="BK27" s="14" t="s">
        <v>244</v>
      </c>
      <c r="BL27" s="19"/>
      <c r="BM27" s="19">
        <v>41.52</v>
      </c>
      <c r="BN27" s="22"/>
      <c r="BO27" s="19"/>
      <c r="BP27" s="19"/>
      <c r="BS27" s="22"/>
      <c r="BT27" s="19"/>
      <c r="BU27" s="19"/>
      <c r="BV27" s="22"/>
      <c r="BW27" s="19"/>
      <c r="BX27" s="19"/>
      <c r="BY27" s="22"/>
      <c r="BZ27" s="19"/>
      <c r="CA27" s="19"/>
      <c r="CB27" s="22"/>
      <c r="CC27" s="19"/>
      <c r="CD27" s="19"/>
      <c r="CE27" s="22"/>
      <c r="CF27" s="19"/>
      <c r="CG27" s="19"/>
      <c r="CH27" s="22"/>
      <c r="CI27" s="19"/>
      <c r="CJ27" s="19"/>
      <c r="CK27" s="22"/>
      <c r="CL27" s="19"/>
      <c r="CM27" s="19"/>
      <c r="CN27" s="22"/>
      <c r="CO27" s="19"/>
      <c r="CP27" s="19"/>
      <c r="CQ27" s="22"/>
      <c r="CR27" s="19"/>
      <c r="CS27" s="19"/>
      <c r="CT27" s="22"/>
      <c r="CU27" s="19"/>
      <c r="CV27" s="19"/>
      <c r="CW27" s="22"/>
      <c r="CX27" s="19"/>
      <c r="CY27" s="19"/>
      <c r="CZ27" s="22"/>
      <c r="DA27" s="19"/>
      <c r="DB27" s="19"/>
      <c r="DE27" s="22"/>
      <c r="DF27" s="19"/>
      <c r="DG27" s="19"/>
      <c r="DH27" s="22"/>
      <c r="DI27" s="19"/>
      <c r="DJ27" s="19"/>
      <c r="DK27" s="14" t="s">
        <v>319</v>
      </c>
      <c r="DL27" s="19" t="s">
        <v>313</v>
      </c>
      <c r="DM27" s="53">
        <v>973.89</v>
      </c>
      <c r="DN27" s="22"/>
      <c r="DO27" s="19"/>
      <c r="DP27" s="19"/>
      <c r="DQ27" s="22"/>
      <c r="DR27" s="19"/>
      <c r="DS27" s="19"/>
      <c r="DT27" s="22"/>
      <c r="DU27" s="19"/>
      <c r="DV27" s="19"/>
      <c r="DW27" s="22"/>
      <c r="DX27" s="19"/>
      <c r="DY27" s="19"/>
      <c r="DZ27" s="22"/>
      <c r="EA27" s="19"/>
      <c r="EB27" s="19"/>
      <c r="EC27" s="22"/>
      <c r="ED27" s="19"/>
      <c r="EE27" s="19"/>
      <c r="EF27" s="22"/>
      <c r="EG27" s="19"/>
      <c r="EH27" s="19"/>
      <c r="EI27" s="22"/>
      <c r="EJ27" s="19"/>
      <c r="EK27" s="19"/>
      <c r="EL27" s="22"/>
      <c r="EM27" s="19"/>
      <c r="EN27" s="19"/>
      <c r="EO27" s="19"/>
      <c r="EP27" s="19"/>
    </row>
    <row r="28" spans="1:146" ht="22.5">
      <c r="A28" s="11"/>
      <c r="B28" s="14" t="s">
        <v>17</v>
      </c>
      <c r="C28" s="14">
        <v>82.99</v>
      </c>
      <c r="D28" s="14" t="s">
        <v>17</v>
      </c>
      <c r="E28" s="14">
        <v>82.99</v>
      </c>
      <c r="F28" s="14" t="s">
        <v>17</v>
      </c>
      <c r="G28" s="14">
        <v>82.99</v>
      </c>
      <c r="H28" s="14" t="s">
        <v>17</v>
      </c>
      <c r="I28" s="14">
        <v>82.99</v>
      </c>
      <c r="J28" s="14" t="s">
        <v>17</v>
      </c>
      <c r="K28" s="14">
        <v>82.99</v>
      </c>
      <c r="L28" s="14" t="s">
        <v>17</v>
      </c>
      <c r="M28" s="14">
        <v>82.99</v>
      </c>
      <c r="N28" s="14" t="s">
        <v>17</v>
      </c>
      <c r="O28" s="14">
        <v>82.99</v>
      </c>
      <c r="P28" s="14" t="s">
        <v>17</v>
      </c>
      <c r="Q28" s="14">
        <v>82.99</v>
      </c>
      <c r="R28" s="14" t="s">
        <v>17</v>
      </c>
      <c r="S28" s="15">
        <f t="shared" si="0"/>
        <v>663.92</v>
      </c>
      <c r="T28" s="14"/>
      <c r="U28" s="19"/>
      <c r="V28" s="19"/>
      <c r="W28" s="14"/>
      <c r="X28" s="19"/>
      <c r="Y28" s="19"/>
      <c r="Z28" s="14"/>
      <c r="AA28" s="19"/>
      <c r="AB28" s="19"/>
      <c r="AC28" s="14"/>
      <c r="AD28" s="19"/>
      <c r="AE28" s="19"/>
      <c r="AF28" s="19"/>
      <c r="AG28" s="14"/>
      <c r="AH28" s="19"/>
      <c r="AI28" s="19"/>
      <c r="AJ28" s="14"/>
      <c r="AK28" s="19"/>
      <c r="AL28" s="19"/>
      <c r="AM28" s="14"/>
      <c r="AN28" s="19"/>
      <c r="AO28" s="19"/>
      <c r="AP28" s="14"/>
      <c r="AQ28" s="19"/>
      <c r="AR28" s="19"/>
      <c r="AS28" s="14"/>
      <c r="AT28" s="19"/>
      <c r="AU28" s="19"/>
      <c r="AV28" s="14"/>
      <c r="AW28" s="19"/>
      <c r="AX28" s="19"/>
      <c r="AY28" s="14"/>
      <c r="AZ28" s="19"/>
      <c r="BA28" s="19"/>
      <c r="BB28" s="14"/>
      <c r="BC28" s="19"/>
      <c r="BD28" s="19"/>
      <c r="BE28" s="14"/>
      <c r="BF28" s="19"/>
      <c r="BG28" s="19"/>
      <c r="BH28" s="14"/>
      <c r="BI28" s="19"/>
      <c r="BJ28" s="19"/>
      <c r="BK28" s="14" t="s">
        <v>245</v>
      </c>
      <c r="BL28" s="19"/>
      <c r="BM28" s="19">
        <v>41.52</v>
      </c>
      <c r="BN28" s="14"/>
      <c r="BO28" s="19"/>
      <c r="BP28" s="19"/>
      <c r="BS28" s="14"/>
      <c r="BT28" s="19"/>
      <c r="BU28" s="19"/>
      <c r="BV28" s="14"/>
      <c r="BW28" s="19"/>
      <c r="BX28" s="19"/>
      <c r="BY28" s="14"/>
      <c r="BZ28" s="19"/>
      <c r="CA28" s="19"/>
      <c r="CB28" s="14"/>
      <c r="CC28" s="19"/>
      <c r="CD28" s="19"/>
      <c r="CE28" s="14"/>
      <c r="CF28" s="19"/>
      <c r="CG28" s="19"/>
      <c r="CH28" s="14"/>
      <c r="CI28" s="19"/>
      <c r="CJ28" s="19"/>
      <c r="CK28" s="14"/>
      <c r="CL28" s="19"/>
      <c r="CM28" s="19"/>
      <c r="CN28" s="14"/>
      <c r="CO28" s="19"/>
      <c r="CP28" s="19"/>
      <c r="CQ28" s="14"/>
      <c r="CR28" s="19"/>
      <c r="CS28" s="19"/>
      <c r="CT28" s="14"/>
      <c r="CU28" s="19"/>
      <c r="CV28" s="19"/>
      <c r="CW28" s="14"/>
      <c r="CX28" s="19"/>
      <c r="CY28" s="19"/>
      <c r="CZ28" s="14"/>
      <c r="DA28" s="19"/>
      <c r="DB28" s="19"/>
      <c r="DE28" s="14"/>
      <c r="DF28" s="19"/>
      <c r="DG28" s="19"/>
      <c r="DH28" s="14"/>
      <c r="DI28" s="19"/>
      <c r="DJ28" s="19"/>
      <c r="DK28" s="16" t="s">
        <v>408</v>
      </c>
      <c r="DL28" s="19"/>
      <c r="DM28" s="53">
        <v>539.73</v>
      </c>
      <c r="DN28" s="14"/>
      <c r="DO28" s="19"/>
      <c r="DP28" s="19"/>
      <c r="DQ28" s="14"/>
      <c r="DR28" s="19"/>
      <c r="DS28" s="19"/>
      <c r="DT28" s="14"/>
      <c r="DU28" s="19"/>
      <c r="DV28" s="19"/>
      <c r="DW28" s="14"/>
      <c r="DX28" s="19"/>
      <c r="DY28" s="19"/>
      <c r="DZ28" s="14"/>
      <c r="EA28" s="19"/>
      <c r="EB28" s="19"/>
      <c r="EC28" s="14"/>
      <c r="ED28" s="19"/>
      <c r="EE28" s="19"/>
      <c r="EF28" s="14"/>
      <c r="EG28" s="19"/>
      <c r="EH28" s="19"/>
      <c r="EI28" s="14"/>
      <c r="EJ28" s="19"/>
      <c r="EK28" s="19"/>
      <c r="EL28" s="14"/>
      <c r="EM28" s="19"/>
      <c r="EN28" s="19"/>
      <c r="EO28" s="19"/>
      <c r="EP28" s="19"/>
    </row>
    <row r="29" spans="1:146" ht="12.75">
      <c r="A29" s="11"/>
      <c r="B29" s="14" t="s">
        <v>17</v>
      </c>
      <c r="C29" s="14">
        <v>2780.1</v>
      </c>
      <c r="D29" s="14" t="s">
        <v>17</v>
      </c>
      <c r="E29" s="14">
        <v>2780.1</v>
      </c>
      <c r="F29" s="14" t="s">
        <v>17</v>
      </c>
      <c r="G29" s="14">
        <v>2780.1</v>
      </c>
      <c r="H29" s="14" t="s">
        <v>17</v>
      </c>
      <c r="I29" s="14">
        <v>2780.1</v>
      </c>
      <c r="J29" s="14" t="s">
        <v>17</v>
      </c>
      <c r="K29" s="14">
        <v>2780.1</v>
      </c>
      <c r="L29" s="14" t="s">
        <v>17</v>
      </c>
      <c r="M29" s="14">
        <v>2780.1</v>
      </c>
      <c r="N29" s="14" t="s">
        <v>17</v>
      </c>
      <c r="O29" s="14">
        <v>2780.1</v>
      </c>
      <c r="P29" s="14" t="s">
        <v>17</v>
      </c>
      <c r="Q29" s="14">
        <v>2780.1</v>
      </c>
      <c r="R29" s="14" t="s">
        <v>17</v>
      </c>
      <c r="S29" s="15">
        <f t="shared" si="0"/>
        <v>22240.799999999996</v>
      </c>
      <c r="T29" s="14"/>
      <c r="U29" s="19"/>
      <c r="V29" s="19"/>
      <c r="W29" s="14"/>
      <c r="X29" s="19"/>
      <c r="Y29" s="19"/>
      <c r="Z29" s="14"/>
      <c r="AA29" s="19"/>
      <c r="AB29" s="19"/>
      <c r="AC29" s="14"/>
      <c r="AD29" s="19"/>
      <c r="AE29" s="19"/>
      <c r="AF29" s="19"/>
      <c r="AG29" s="14"/>
      <c r="AH29" s="19"/>
      <c r="AI29" s="19"/>
      <c r="AJ29" s="14"/>
      <c r="AK29" s="19"/>
      <c r="AL29" s="19"/>
      <c r="AM29" s="14"/>
      <c r="AN29" s="19"/>
      <c r="AO29" s="19"/>
      <c r="AP29" s="14"/>
      <c r="AQ29" s="19"/>
      <c r="AR29" s="19"/>
      <c r="AS29" s="14"/>
      <c r="AT29" s="19"/>
      <c r="AU29" s="19"/>
      <c r="AV29" s="14"/>
      <c r="AW29" s="19"/>
      <c r="AX29" s="19"/>
      <c r="AY29" s="14"/>
      <c r="AZ29" s="19"/>
      <c r="BA29" s="19"/>
      <c r="BB29" s="14"/>
      <c r="BC29" s="19"/>
      <c r="BD29" s="19"/>
      <c r="BE29" s="14"/>
      <c r="BF29" s="19"/>
      <c r="BG29" s="19"/>
      <c r="BH29" s="14"/>
      <c r="BI29" s="19"/>
      <c r="BJ29" s="19"/>
      <c r="BK29" s="14" t="s">
        <v>190</v>
      </c>
      <c r="BL29" s="19"/>
      <c r="BM29" s="19">
        <v>124.56</v>
      </c>
      <c r="BN29" s="14"/>
      <c r="BO29" s="19"/>
      <c r="BP29" s="19"/>
      <c r="BS29" s="14"/>
      <c r="BT29" s="19"/>
      <c r="BU29" s="19"/>
      <c r="BV29" s="14"/>
      <c r="BW29" s="19"/>
      <c r="BX29" s="19"/>
      <c r="BY29" s="14"/>
      <c r="BZ29" s="19"/>
      <c r="CA29" s="19"/>
      <c r="CB29" s="14"/>
      <c r="CC29" s="19"/>
      <c r="CD29" s="19"/>
      <c r="CE29" s="14"/>
      <c r="CF29" s="19"/>
      <c r="CG29" s="19"/>
      <c r="CH29" s="14"/>
      <c r="CI29" s="19"/>
      <c r="CJ29" s="19"/>
      <c r="CK29" s="14"/>
      <c r="CL29" s="19"/>
      <c r="CM29" s="19"/>
      <c r="CN29" s="14"/>
      <c r="CO29" s="19"/>
      <c r="CP29" s="19"/>
      <c r="CQ29" s="14"/>
      <c r="CR29" s="19"/>
      <c r="CS29" s="19"/>
      <c r="CT29" s="14"/>
      <c r="CU29" s="19"/>
      <c r="CV29" s="19"/>
      <c r="CW29" s="14"/>
      <c r="CX29" s="19"/>
      <c r="CY29" s="19"/>
      <c r="CZ29" s="14"/>
      <c r="DA29" s="19"/>
      <c r="DB29" s="19"/>
      <c r="DE29" s="14"/>
      <c r="DF29" s="19"/>
      <c r="DG29" s="19"/>
      <c r="DH29" s="14"/>
      <c r="DI29" s="19"/>
      <c r="DJ29" s="19"/>
      <c r="DK29" s="14"/>
      <c r="DL29" s="19"/>
      <c r="DM29" s="19"/>
      <c r="DN29" s="14"/>
      <c r="DO29" s="19"/>
      <c r="DP29" s="19"/>
      <c r="DQ29" s="14"/>
      <c r="DR29" s="19"/>
      <c r="DS29" s="19"/>
      <c r="DT29" s="14"/>
      <c r="DU29" s="19"/>
      <c r="DV29" s="19"/>
      <c r="DW29" s="14"/>
      <c r="DX29" s="19"/>
      <c r="DY29" s="19"/>
      <c r="DZ29" s="14"/>
      <c r="EA29" s="19"/>
      <c r="EB29" s="19"/>
      <c r="EC29" s="14"/>
      <c r="ED29" s="19"/>
      <c r="EE29" s="19"/>
      <c r="EF29" s="14"/>
      <c r="EG29" s="19"/>
      <c r="EH29" s="19"/>
      <c r="EI29" s="14"/>
      <c r="EJ29" s="19"/>
      <c r="EK29" s="19"/>
      <c r="EL29" s="14"/>
      <c r="EM29" s="19"/>
      <c r="EN29" s="19"/>
      <c r="EO29" s="19"/>
      <c r="EP29" s="19"/>
    </row>
    <row r="30" spans="1:146" ht="12.75">
      <c r="A30" s="11"/>
      <c r="B30" s="14" t="s">
        <v>22</v>
      </c>
      <c r="C30" s="14">
        <v>3032.4</v>
      </c>
      <c r="D30" s="14" t="s">
        <v>23</v>
      </c>
      <c r="E30" s="14">
        <v>3016.44</v>
      </c>
      <c r="F30" s="14" t="s">
        <v>23</v>
      </c>
      <c r="G30" s="14">
        <v>3016.44</v>
      </c>
      <c r="H30" s="14" t="s">
        <v>23</v>
      </c>
      <c r="I30" s="14">
        <v>3016.44</v>
      </c>
      <c r="J30" s="14" t="s">
        <v>24</v>
      </c>
      <c r="K30" s="14">
        <v>2984.52</v>
      </c>
      <c r="L30" s="14" t="s">
        <v>27</v>
      </c>
      <c r="M30" s="14">
        <v>2968.56</v>
      </c>
      <c r="N30" s="14" t="s">
        <v>30</v>
      </c>
      <c r="O30" s="14">
        <v>2952.6</v>
      </c>
      <c r="P30" s="14" t="s">
        <v>27</v>
      </c>
      <c r="Q30" s="14">
        <v>2968.56</v>
      </c>
      <c r="R30" s="14" t="s">
        <v>31</v>
      </c>
      <c r="S30" s="15">
        <f t="shared" si="0"/>
        <v>23955.960000000003</v>
      </c>
      <c r="T30" s="22"/>
      <c r="U30" s="19"/>
      <c r="V30" s="19"/>
      <c r="W30" s="22"/>
      <c r="X30" s="19"/>
      <c r="Y30" s="19"/>
      <c r="Z30" s="22"/>
      <c r="AA30" s="19"/>
      <c r="AB30" s="19"/>
      <c r="AC30" s="22"/>
      <c r="AD30" s="19"/>
      <c r="AE30" s="19"/>
      <c r="AF30" s="19"/>
      <c r="AG30" s="22"/>
      <c r="AH30" s="19"/>
      <c r="AI30" s="19"/>
      <c r="AJ30" s="22"/>
      <c r="AK30" s="19"/>
      <c r="AL30" s="19"/>
      <c r="AM30" s="22"/>
      <c r="AN30" s="19"/>
      <c r="AO30" s="19"/>
      <c r="AP30" s="22"/>
      <c r="AQ30" s="19"/>
      <c r="AR30" s="19"/>
      <c r="AS30" s="22"/>
      <c r="AT30" s="19"/>
      <c r="AU30" s="19"/>
      <c r="AV30" s="22"/>
      <c r="AW30" s="19"/>
      <c r="AX30" s="19"/>
      <c r="AY30" s="22"/>
      <c r="AZ30" s="19"/>
      <c r="BA30" s="19"/>
      <c r="BB30" s="22"/>
      <c r="BC30" s="19"/>
      <c r="BD30" s="19"/>
      <c r="BE30" s="22"/>
      <c r="BF30" s="19"/>
      <c r="BG30" s="19"/>
      <c r="BH30" s="22"/>
      <c r="BI30" s="19"/>
      <c r="BJ30" s="19"/>
      <c r="BK30" s="22"/>
      <c r="BL30" s="19"/>
      <c r="BM30" s="19"/>
      <c r="BN30" s="22"/>
      <c r="BO30" s="19"/>
      <c r="BP30" s="19"/>
      <c r="BS30" s="22"/>
      <c r="BT30" s="19"/>
      <c r="BU30" s="19"/>
      <c r="BV30" s="22"/>
      <c r="BW30" s="19"/>
      <c r="BX30" s="19"/>
      <c r="BY30" s="22"/>
      <c r="BZ30" s="19"/>
      <c r="CA30" s="19"/>
      <c r="CB30" s="22"/>
      <c r="CC30" s="19"/>
      <c r="CD30" s="19"/>
      <c r="CE30" s="22"/>
      <c r="CF30" s="19"/>
      <c r="CG30" s="19"/>
      <c r="CH30" s="22"/>
      <c r="CI30" s="19"/>
      <c r="CJ30" s="19"/>
      <c r="CK30" s="22"/>
      <c r="CL30" s="19"/>
      <c r="CM30" s="19"/>
      <c r="CN30" s="22"/>
      <c r="CO30" s="19"/>
      <c r="CP30" s="19"/>
      <c r="CQ30" s="22"/>
      <c r="CR30" s="19"/>
      <c r="CS30" s="19"/>
      <c r="CT30" s="22"/>
      <c r="CU30" s="19"/>
      <c r="CV30" s="19"/>
      <c r="CW30" s="22"/>
      <c r="CX30" s="19"/>
      <c r="CY30" s="19"/>
      <c r="CZ30" s="22"/>
      <c r="DA30" s="19"/>
      <c r="DB30" s="19"/>
      <c r="DE30" s="22"/>
      <c r="DF30" s="19"/>
      <c r="DG30" s="19"/>
      <c r="DH30" s="22"/>
      <c r="DI30" s="19"/>
      <c r="DJ30" s="19"/>
      <c r="DK30" s="22"/>
      <c r="DL30" s="19"/>
      <c r="DM30" s="19"/>
      <c r="DN30" s="22"/>
      <c r="DO30" s="19"/>
      <c r="DP30" s="19"/>
      <c r="DQ30" s="22"/>
      <c r="DR30" s="19"/>
      <c r="DS30" s="19"/>
      <c r="DT30" s="22"/>
      <c r="DU30" s="19"/>
      <c r="DV30" s="19"/>
      <c r="DW30" s="22"/>
      <c r="DX30" s="19"/>
      <c r="DY30" s="19"/>
      <c r="DZ30" s="22"/>
      <c r="EA30" s="19"/>
      <c r="EB30" s="19"/>
      <c r="EC30" s="22"/>
      <c r="ED30" s="19"/>
      <c r="EE30" s="19"/>
      <c r="EF30" s="22"/>
      <c r="EG30" s="19"/>
      <c r="EH30" s="19"/>
      <c r="EI30" s="22"/>
      <c r="EJ30" s="19"/>
      <c r="EK30" s="19"/>
      <c r="EL30" s="22"/>
      <c r="EM30" s="19"/>
      <c r="EN30" s="19"/>
      <c r="EO30" s="19"/>
      <c r="EP30" s="19"/>
    </row>
    <row r="31" spans="1:146" ht="12.75" customHeight="1">
      <c r="A31" s="12"/>
      <c r="B31" s="92" t="s">
        <v>7</v>
      </c>
      <c r="C31" s="92"/>
      <c r="D31" s="92" t="s">
        <v>7</v>
      </c>
      <c r="E31" s="92"/>
      <c r="F31" s="92" t="s">
        <v>7</v>
      </c>
      <c r="G31" s="92"/>
      <c r="H31" s="92" t="s">
        <v>7</v>
      </c>
      <c r="I31" s="92"/>
      <c r="J31" s="92" t="s">
        <v>7</v>
      </c>
      <c r="K31" s="92"/>
      <c r="L31" s="92" t="s">
        <v>7</v>
      </c>
      <c r="M31" s="92"/>
      <c r="N31" s="92" t="s">
        <v>7</v>
      </c>
      <c r="O31" s="92"/>
      <c r="P31" s="92" t="s">
        <v>7</v>
      </c>
      <c r="Q31" s="92"/>
      <c r="R31" s="92" t="s">
        <v>7</v>
      </c>
      <c r="S31" s="92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ht="15.75" customHeight="1">
      <c r="A32" s="14"/>
      <c r="B32" s="14"/>
      <c r="C32" s="19"/>
      <c r="D32" s="14" t="s">
        <v>18</v>
      </c>
      <c r="E32" s="14">
        <v>870.53</v>
      </c>
      <c r="F32" s="14"/>
      <c r="G32" s="14"/>
      <c r="H32" s="14"/>
      <c r="I32" s="19"/>
      <c r="J32" s="14"/>
      <c r="K32" s="19"/>
      <c r="L32" s="19"/>
      <c r="M32" s="19"/>
      <c r="N32" s="19"/>
      <c r="O32" s="19"/>
      <c r="P32" s="19"/>
      <c r="Q32" s="19"/>
      <c r="R32" s="11"/>
      <c r="S32" s="15">
        <f t="shared" si="0"/>
        <v>870.53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ht="13.5" customHeight="1">
      <c r="A33" s="14"/>
      <c r="B33" s="14"/>
      <c r="C33" s="19"/>
      <c r="D33" s="14"/>
      <c r="E33" s="14"/>
      <c r="F33" s="14"/>
      <c r="G33" s="14"/>
      <c r="H33" s="14"/>
      <c r="I33" s="14"/>
      <c r="J33" s="24"/>
      <c r="K33" s="24"/>
      <c r="L33" s="24"/>
      <c r="M33" s="24"/>
      <c r="N33" s="24"/>
      <c r="O33" s="24"/>
      <c r="P33" s="14"/>
      <c r="Q33" s="19"/>
      <c r="R33" s="11"/>
      <c r="S33" s="15">
        <f t="shared" si="0"/>
        <v>0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ht="22.5">
      <c r="A34" s="14"/>
      <c r="B34" s="14"/>
      <c r="C34" s="19"/>
      <c r="D34" s="14"/>
      <c r="E34" s="14"/>
      <c r="F34" s="24"/>
      <c r="G34" s="24"/>
      <c r="H34" s="14" t="s">
        <v>19</v>
      </c>
      <c r="I34" s="19">
        <v>428.69</v>
      </c>
      <c r="J34" s="24"/>
      <c r="K34" s="24"/>
      <c r="L34" s="24"/>
      <c r="M34" s="24"/>
      <c r="N34" s="24"/>
      <c r="O34" s="24"/>
      <c r="P34" s="14" t="s">
        <v>33</v>
      </c>
      <c r="Q34" s="19">
        <v>46.02</v>
      </c>
      <c r="R34" s="11"/>
      <c r="S34" s="15">
        <f t="shared" si="0"/>
        <v>474.71</v>
      </c>
      <c r="T34" s="92"/>
      <c r="U34" s="92"/>
      <c r="V34" s="8"/>
      <c r="W34" s="92"/>
      <c r="X34" s="92"/>
      <c r="Y34" s="8"/>
      <c r="Z34" s="92"/>
      <c r="AA34" s="92"/>
      <c r="AB34" s="8"/>
      <c r="AC34" s="92"/>
      <c r="AD34" s="92"/>
      <c r="AE34" s="8"/>
      <c r="AF34" s="8"/>
      <c r="AG34" s="92"/>
      <c r="AH34" s="92"/>
      <c r="AI34" s="8"/>
      <c r="AJ34" s="92"/>
      <c r="AK34" s="92"/>
      <c r="AL34" s="8"/>
      <c r="AM34" s="92"/>
      <c r="AN34" s="92"/>
      <c r="AO34" s="8"/>
      <c r="AP34" s="92"/>
      <c r="AQ34" s="92"/>
      <c r="AR34" s="8"/>
      <c r="AS34" s="92"/>
      <c r="AT34" s="92"/>
      <c r="AU34" s="8"/>
      <c r="AV34" s="92"/>
      <c r="AW34" s="92"/>
      <c r="AX34" s="8"/>
      <c r="AY34" s="92"/>
      <c r="AZ34" s="92"/>
      <c r="BA34" s="8"/>
      <c r="BB34" s="92"/>
      <c r="BC34" s="92"/>
      <c r="BD34" s="8"/>
      <c r="BE34" s="92"/>
      <c r="BF34" s="92"/>
      <c r="BG34" s="8"/>
      <c r="BH34" s="92"/>
      <c r="BI34" s="92"/>
      <c r="BJ34" s="8"/>
      <c r="BK34" s="92"/>
      <c r="BL34" s="92"/>
      <c r="BM34" s="8"/>
      <c r="BN34" s="92"/>
      <c r="BO34" s="92"/>
      <c r="BP34" s="8"/>
      <c r="BS34" s="92"/>
      <c r="BT34" s="92"/>
      <c r="BU34" s="8"/>
      <c r="BV34" s="92"/>
      <c r="BW34" s="92"/>
      <c r="BX34" s="8"/>
      <c r="BY34" s="92"/>
      <c r="BZ34" s="92"/>
      <c r="CA34" s="8"/>
      <c r="CB34" s="92"/>
      <c r="CC34" s="92"/>
      <c r="CD34" s="8"/>
      <c r="CE34" s="92"/>
      <c r="CF34" s="92"/>
      <c r="CG34" s="8"/>
      <c r="CH34" s="92"/>
      <c r="CI34" s="92"/>
      <c r="CJ34" s="8"/>
      <c r="CK34" s="92"/>
      <c r="CL34" s="92"/>
      <c r="CM34" s="8"/>
      <c r="CN34" s="92"/>
      <c r="CO34" s="92"/>
      <c r="CP34" s="8"/>
      <c r="CQ34" s="92"/>
      <c r="CR34" s="92"/>
      <c r="CS34" s="8"/>
      <c r="CT34" s="92"/>
      <c r="CU34" s="92"/>
      <c r="CV34" s="8"/>
      <c r="CW34" s="92"/>
      <c r="CX34" s="92"/>
      <c r="CY34" s="8"/>
      <c r="CZ34" s="92"/>
      <c r="DA34" s="92"/>
      <c r="DB34" s="8"/>
      <c r="DE34" s="92"/>
      <c r="DF34" s="92"/>
      <c r="DG34" s="45"/>
      <c r="DH34" s="92"/>
      <c r="DI34" s="92"/>
      <c r="DJ34" s="8"/>
      <c r="DK34" s="92"/>
      <c r="DL34" s="92"/>
      <c r="DM34" s="8"/>
      <c r="DN34" s="92"/>
      <c r="DO34" s="92"/>
      <c r="DP34" s="8"/>
      <c r="DQ34" s="92"/>
      <c r="DR34" s="92"/>
      <c r="DS34" s="8"/>
      <c r="DT34" s="92"/>
      <c r="DU34" s="92"/>
      <c r="DV34" s="8"/>
      <c r="DW34" s="92"/>
      <c r="DX34" s="92"/>
      <c r="DY34" s="8"/>
      <c r="DZ34" s="92"/>
      <c r="EA34" s="92"/>
      <c r="EB34" s="8"/>
      <c r="EC34" s="92"/>
      <c r="ED34" s="92"/>
      <c r="EE34" s="8"/>
      <c r="EF34" s="92"/>
      <c r="EG34" s="92"/>
      <c r="EH34" s="8"/>
      <c r="EI34" s="92"/>
      <c r="EJ34" s="92"/>
      <c r="EK34" s="8"/>
      <c r="EL34" s="92"/>
      <c r="EM34" s="92"/>
      <c r="EN34" s="24"/>
      <c r="EO34" s="24"/>
      <c r="EP34" s="24"/>
    </row>
    <row r="35" spans="1:146" ht="12.75">
      <c r="A35" s="14"/>
      <c r="B35" s="14"/>
      <c r="C35" s="19"/>
      <c r="D35" s="14"/>
      <c r="E35" s="14"/>
      <c r="F35" s="24"/>
      <c r="G35" s="24"/>
      <c r="H35" s="14" t="s">
        <v>20</v>
      </c>
      <c r="I35" s="19">
        <v>1461.97</v>
      </c>
      <c r="J35" s="22" t="s">
        <v>21</v>
      </c>
      <c r="K35" s="22">
        <v>4020.43</v>
      </c>
      <c r="L35" s="22" t="s">
        <v>26</v>
      </c>
      <c r="M35" s="22">
        <v>2558.45</v>
      </c>
      <c r="N35" s="22"/>
      <c r="O35" s="22"/>
      <c r="P35" s="14"/>
      <c r="Q35" s="19"/>
      <c r="R35" s="11"/>
      <c r="S35" s="15">
        <f t="shared" si="0"/>
        <v>8040.849999999999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E35" s="24"/>
      <c r="DF35" s="24"/>
      <c r="DG35" s="37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</row>
    <row r="36" spans="1:146" ht="63.75">
      <c r="A36" s="14"/>
      <c r="B36" s="14"/>
      <c r="C36" s="19"/>
      <c r="D36" s="14"/>
      <c r="E36" s="14"/>
      <c r="F36" s="24"/>
      <c r="G36" s="24"/>
      <c r="H36" s="14"/>
      <c r="I36" s="19"/>
      <c r="J36" s="22"/>
      <c r="K36" s="22"/>
      <c r="L36" s="22"/>
      <c r="M36" s="22"/>
      <c r="N36" s="14" t="s">
        <v>29</v>
      </c>
      <c r="O36" s="21">
        <v>2274.21</v>
      </c>
      <c r="P36" s="19"/>
      <c r="Q36" s="19"/>
      <c r="R36" s="11"/>
      <c r="S36" s="15">
        <f t="shared" si="0"/>
        <v>2274.21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 t="s">
        <v>241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6" t="s">
        <v>242</v>
      </c>
      <c r="BR36" s="26" t="s">
        <v>243</v>
      </c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6" t="s">
        <v>300</v>
      </c>
      <c r="DD36" s="26" t="s">
        <v>301</v>
      </c>
      <c r="DE36" s="24"/>
      <c r="DF36" s="24"/>
      <c r="DG36" s="37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80" t="s">
        <v>393</v>
      </c>
      <c r="EP36" s="80" t="s">
        <v>394</v>
      </c>
    </row>
    <row r="37" spans="1:146" s="4" customFormat="1" ht="12.75">
      <c r="A37" s="11" t="s">
        <v>8</v>
      </c>
      <c r="B37" s="11"/>
      <c r="C37" s="27">
        <f>SUM(C7:C8)+C14+SUM(C26:C30)+SUM(C32:C36)</f>
        <v>25397.649999999994</v>
      </c>
      <c r="D37" s="11"/>
      <c r="E37" s="27">
        <f>SUM(E7:E8)+E14+SUM(E26:E30)+SUM(E32:E36)</f>
        <v>26252.219999999994</v>
      </c>
      <c r="F37" s="28"/>
      <c r="G37" s="27">
        <f>SUM(G7:G8)+G14+SUM(G26:G30)+SUM(G32:G36)</f>
        <v>25381.689999999995</v>
      </c>
      <c r="H37" s="28"/>
      <c r="I37" s="27">
        <f>SUM(I7:I8)+I14+SUM(I26:I30)+SUM(I32:I36)</f>
        <v>27272.349999999995</v>
      </c>
      <c r="J37" s="28"/>
      <c r="K37" s="27">
        <f>SUM(K7:K8)+K14+SUM(K26:K30)+SUM(K32:K36)</f>
        <v>29370.199999999997</v>
      </c>
      <c r="L37" s="27"/>
      <c r="M37" s="27">
        <f>SUM(M7:M8)+M14+SUM(M26:M30)+SUM(M32:M36)</f>
        <v>27892.26</v>
      </c>
      <c r="N37" s="27"/>
      <c r="O37" s="27">
        <f>SUM(O7:O8)+O14+SUM(O26:O30)+SUM(O32:O36)</f>
        <v>27592.059999999998</v>
      </c>
      <c r="P37" s="27"/>
      <c r="Q37" s="27">
        <f>SUM(Q7:Q8)+Q14+SUM(Q26:Q30)+SUM(Q32:Q36)</f>
        <v>25379.829999999998</v>
      </c>
      <c r="R37" s="11"/>
      <c r="S37" s="15">
        <f t="shared" si="0"/>
        <v>214538.25999999998</v>
      </c>
      <c r="T37" s="29"/>
      <c r="U37" s="29"/>
      <c r="V37" s="29">
        <f>SUM(V7:V36)</f>
        <v>22296.119999999995</v>
      </c>
      <c r="W37" s="29">
        <f aca="true" t="shared" si="1" ref="W37:AL37">SUM(W7:W36)</f>
        <v>0</v>
      </c>
      <c r="X37" s="29">
        <f t="shared" si="1"/>
        <v>0</v>
      </c>
      <c r="Y37" s="29">
        <f t="shared" si="1"/>
        <v>23615.909999999996</v>
      </c>
      <c r="Z37" s="29">
        <f t="shared" si="1"/>
        <v>0</v>
      </c>
      <c r="AA37" s="29">
        <f t="shared" si="1"/>
        <v>0</v>
      </c>
      <c r="AB37" s="29">
        <f t="shared" si="1"/>
        <v>28777.89</v>
      </c>
      <c r="AC37" s="29">
        <f t="shared" si="1"/>
        <v>0</v>
      </c>
      <c r="AD37" s="29">
        <f t="shared" si="1"/>
        <v>0</v>
      </c>
      <c r="AE37" s="29">
        <f t="shared" si="1"/>
        <v>21306.89</v>
      </c>
      <c r="AF37" s="30">
        <f>S37+V37+Y37+AB37+AE37</f>
        <v>310535.07</v>
      </c>
      <c r="AG37" s="29">
        <f t="shared" si="1"/>
        <v>0</v>
      </c>
      <c r="AH37" s="29">
        <f t="shared" si="1"/>
        <v>0</v>
      </c>
      <c r="AI37" s="31">
        <f t="shared" si="1"/>
        <v>24076.730909090915</v>
      </c>
      <c r="AJ37" s="29">
        <f t="shared" si="1"/>
        <v>0</v>
      </c>
      <c r="AK37" s="29">
        <f t="shared" si="1"/>
        <v>0</v>
      </c>
      <c r="AL37" s="29">
        <f t="shared" si="1"/>
        <v>35286.70999999999</v>
      </c>
      <c r="AM37" s="24"/>
      <c r="AN37" s="24"/>
      <c r="AO37" s="24">
        <f>SUM(AO7:AO36)</f>
        <v>24875.700000000004</v>
      </c>
      <c r="AP37" s="24">
        <f aca="true" t="shared" si="2" ref="AP37:AU37">SUM(AP7:AP36)</f>
        <v>0</v>
      </c>
      <c r="AQ37" s="24">
        <f t="shared" si="2"/>
        <v>0</v>
      </c>
      <c r="AR37" s="24">
        <f t="shared" si="2"/>
        <v>35795.42999999999</v>
      </c>
      <c r="AS37" s="24">
        <f t="shared" si="2"/>
        <v>0</v>
      </c>
      <c r="AT37" s="24">
        <f t="shared" si="2"/>
        <v>0</v>
      </c>
      <c r="AU37" s="24">
        <f t="shared" si="2"/>
        <v>28108.860000000008</v>
      </c>
      <c r="AV37" s="24"/>
      <c r="AW37" s="24"/>
      <c r="AX37" s="24">
        <f>SUM(AX7:AX36)</f>
        <v>26976.220000000005</v>
      </c>
      <c r="AY37" s="24">
        <f aca="true" t="shared" si="3" ref="AY37:BD37">SUM(AY7:AY36)</f>
        <v>0</v>
      </c>
      <c r="AZ37" s="24">
        <f t="shared" si="3"/>
        <v>0</v>
      </c>
      <c r="BA37" s="24">
        <f t="shared" si="3"/>
        <v>24479.760000000002</v>
      </c>
      <c r="BB37" s="24">
        <f t="shared" si="3"/>
        <v>0</v>
      </c>
      <c r="BC37" s="24">
        <f t="shared" si="3"/>
        <v>0</v>
      </c>
      <c r="BD37" s="24">
        <f t="shared" si="3"/>
        <v>252240.84000000003</v>
      </c>
      <c r="BE37" s="24">
        <f aca="true" t="shared" si="4" ref="BE37:BM37">SUM(BE7:BE36)</f>
        <v>0</v>
      </c>
      <c r="BF37" s="24">
        <f t="shared" si="4"/>
        <v>0</v>
      </c>
      <c r="BG37" s="24">
        <f t="shared" si="4"/>
        <v>24222.560000000005</v>
      </c>
      <c r="BH37" s="24">
        <f t="shared" si="4"/>
        <v>0</v>
      </c>
      <c r="BI37" s="24">
        <f t="shared" si="4"/>
        <v>0</v>
      </c>
      <c r="BJ37" s="24">
        <f t="shared" si="4"/>
        <v>22596.54</v>
      </c>
      <c r="BK37" s="24">
        <f t="shared" si="4"/>
        <v>0</v>
      </c>
      <c r="BL37" s="24">
        <f t="shared" si="4"/>
        <v>0</v>
      </c>
      <c r="BM37" s="24">
        <f t="shared" si="4"/>
        <v>36372.70999999999</v>
      </c>
      <c r="BN37" s="24">
        <f>SUM(BN7:BN36)</f>
        <v>0</v>
      </c>
      <c r="BO37" s="24">
        <f>SUM(BO7:BO36)</f>
        <v>0</v>
      </c>
      <c r="BP37" s="24">
        <f>SUM(BP7:BP36)</f>
        <v>25449.370000000003</v>
      </c>
      <c r="BQ37" s="30">
        <f>AI36:AI37+AL37+AO37+AR37+AU37+AX37+BA37+BD37+BG37+BJ37+BM37+BP37</f>
        <v>560481.4309090909</v>
      </c>
      <c r="BR37" s="30">
        <f>BQ37+AF37</f>
        <v>871016.500909091</v>
      </c>
      <c r="BS37" s="24"/>
      <c r="BT37" s="24"/>
      <c r="BU37" s="24">
        <f>SUM(BU7:BU36)</f>
        <v>25062.450000000004</v>
      </c>
      <c r="BV37" s="24"/>
      <c r="BW37" s="24"/>
      <c r="BX37" s="24">
        <f>SUM(BX7:BX36)</f>
        <v>24629.550000000003</v>
      </c>
      <c r="BY37" s="24"/>
      <c r="BZ37" s="24"/>
      <c r="CA37" s="24">
        <f>SUM(CA7:CA36)</f>
        <v>23028.190000000002</v>
      </c>
      <c r="CB37" s="24"/>
      <c r="CC37" s="24"/>
      <c r="CD37" s="24">
        <f>SUM(CD7:CD36)</f>
        <v>49586.05</v>
      </c>
      <c r="CE37" s="24"/>
      <c r="CF37" s="24"/>
      <c r="CG37" s="24">
        <f>SUM(CG7:CG36)</f>
        <v>35946.12</v>
      </c>
      <c r="CH37" s="24"/>
      <c r="CI37" s="24"/>
      <c r="CJ37" s="24">
        <f>SUM(CJ7:CJ36)</f>
        <v>24017.130000000005</v>
      </c>
      <c r="CK37" s="24"/>
      <c r="CL37" s="24"/>
      <c r="CM37" s="24">
        <f>SUM(CM7:CM36)</f>
        <v>22924.170000000002</v>
      </c>
      <c r="CN37" s="24"/>
      <c r="CO37" s="24"/>
      <c r="CP37" s="24">
        <f>SUM(CP7:CP36)</f>
        <v>22854.22</v>
      </c>
      <c r="CQ37" s="24"/>
      <c r="CR37" s="24"/>
      <c r="CS37" s="24">
        <f>SUM(CS7:CS36)</f>
        <v>22580.64</v>
      </c>
      <c r="CT37" s="24"/>
      <c r="CU37" s="24"/>
      <c r="CV37" s="24">
        <f>SUM(CV7:CV36)</f>
        <v>23744.28</v>
      </c>
      <c r="CW37" s="24"/>
      <c r="CX37" s="24"/>
      <c r="CY37" s="24">
        <f>SUM(CY7:CY36)</f>
        <v>22192.760000000002</v>
      </c>
      <c r="CZ37" s="24"/>
      <c r="DA37" s="24"/>
      <c r="DB37" s="24">
        <f>SUM(DB7:DB36)</f>
        <v>23118.11</v>
      </c>
      <c r="DC37" s="9">
        <f>DB37+CY37+CV37+CS37+CP37+CM37+CJ37+CG37+CD37+CA37+BX37+BU37</f>
        <v>319683.67</v>
      </c>
      <c r="DD37" s="32">
        <f>DC37+BR37</f>
        <v>1190700.170909091</v>
      </c>
      <c r="DE37" s="24"/>
      <c r="DF37" s="24"/>
      <c r="DG37" s="37">
        <f>SUM(DG7:DG36)</f>
        <v>35618.79</v>
      </c>
      <c r="DH37" s="24"/>
      <c r="DI37" s="24"/>
      <c r="DJ37" s="24">
        <f>SUM(DJ7:DJ36)</f>
        <v>26239.370000000003</v>
      </c>
      <c r="DK37" s="24"/>
      <c r="DL37" s="24"/>
      <c r="DM37" s="24">
        <f>SUM(DM7:DM36)</f>
        <v>74151.57999999999</v>
      </c>
      <c r="DN37" s="24"/>
      <c r="DO37" s="24"/>
      <c r="DP37" s="24">
        <f>SUM(DP7:DP36)</f>
        <v>41098.93</v>
      </c>
      <c r="DQ37" s="24"/>
      <c r="DR37" s="24"/>
      <c r="DS37" s="24">
        <f>SUM(DS7:DS36)</f>
        <v>33865.2</v>
      </c>
      <c r="DT37" s="24"/>
      <c r="DU37" s="24"/>
      <c r="DV37" s="24">
        <f>SUM(DV7:DV36)</f>
        <v>29304.620000000006</v>
      </c>
      <c r="DW37" s="24"/>
      <c r="DX37" s="24"/>
      <c r="DY37" s="24">
        <f>SUM(DY7:DY36)</f>
        <v>26787.080000000005</v>
      </c>
      <c r="DZ37" s="24"/>
      <c r="EA37" s="24"/>
      <c r="EB37" s="24">
        <f>SUM(EB7:EB36)</f>
        <v>37390.59</v>
      </c>
      <c r="EC37" s="24"/>
      <c r="ED37" s="24"/>
      <c r="EE37" s="24">
        <f>SUM(EE7:EE36)</f>
        <v>178017.82000000007</v>
      </c>
      <c r="EF37" s="24"/>
      <c r="EG37" s="24"/>
      <c r="EH37" s="24">
        <f>SUM(EH7:EH36)</f>
        <v>27535.260000000006</v>
      </c>
      <c r="EI37" s="24"/>
      <c r="EJ37" s="24"/>
      <c r="EK37" s="24">
        <f>SUM(EK7:EK36)</f>
        <v>37078.96</v>
      </c>
      <c r="EL37" s="24"/>
      <c r="EM37" s="24"/>
      <c r="EN37" s="24">
        <f>SUM(EN7:EN36)</f>
        <v>27324.98</v>
      </c>
      <c r="EO37" s="24">
        <f>SUM(EO7:EO36)</f>
        <v>0</v>
      </c>
      <c r="EP37" s="24">
        <f>SUM(EP7:EP36)</f>
        <v>0</v>
      </c>
    </row>
    <row r="38" spans="1:146" s="1" customFormat="1" ht="28.5" customHeight="1">
      <c r="A38" s="33" t="s">
        <v>58</v>
      </c>
      <c r="B38" s="34" t="s">
        <v>47</v>
      </c>
      <c r="C38" s="35"/>
      <c r="D38" s="35"/>
      <c r="E38" s="35"/>
      <c r="F38" s="36"/>
      <c r="G38" s="35"/>
      <c r="H38" s="35"/>
      <c r="I38" s="35"/>
      <c r="J38" s="34"/>
      <c r="K38" s="35"/>
      <c r="L38" s="35"/>
      <c r="M38" s="35"/>
      <c r="N38" s="34"/>
      <c r="O38" s="35"/>
      <c r="P38" s="35"/>
      <c r="Q38" s="35"/>
      <c r="R38" s="34" t="s">
        <v>48</v>
      </c>
      <c r="S38" s="3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0">
        <f aca="true" t="shared" si="5" ref="AF38:AF51">S38+V38+Y38+AB38+AE38</f>
        <v>0</v>
      </c>
      <c r="AG38" s="24"/>
      <c r="AH38" s="24"/>
      <c r="AI38" s="24"/>
      <c r="AJ38" s="24"/>
      <c r="AK38" s="24"/>
      <c r="AL38" s="24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0">
        <f aca="true" t="shared" si="6" ref="BQ38:BQ51">AI37:AI38+AL38+AO38+AR38+AU38+AX38+BA38+BD38+BG38+BJ38+BM38+BP38</f>
        <v>0</v>
      </c>
      <c r="BR38" s="30">
        <f aca="true" t="shared" si="7" ref="BR38:BR50">BQ38+AF38</f>
        <v>0</v>
      </c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9">
        <f aca="true" t="shared" si="8" ref="DC38:DC51">DB38+CY38+CV38+CS38+CP38+CM38+CJ38+CG38+CD38+CA38+BX38+BU38</f>
        <v>0</v>
      </c>
      <c r="DD38" s="32">
        <f aca="true" t="shared" si="9" ref="DD38:DD51">DC38+BR38</f>
        <v>0</v>
      </c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</row>
    <row r="39" spans="1:146" s="2" customFormat="1" ht="21">
      <c r="A39" s="38" t="s">
        <v>49</v>
      </c>
      <c r="B39" s="11"/>
      <c r="C39" s="15">
        <f>C37-C30</f>
        <v>22365.249999999993</v>
      </c>
      <c r="D39" s="15"/>
      <c r="E39" s="15">
        <f aca="true" t="shared" si="10" ref="E39:Q39">E37-E30</f>
        <v>23235.779999999995</v>
      </c>
      <c r="F39" s="15"/>
      <c r="G39" s="15">
        <f t="shared" si="10"/>
        <v>22365.249999999996</v>
      </c>
      <c r="H39" s="15"/>
      <c r="I39" s="15">
        <f t="shared" si="10"/>
        <v>24255.909999999996</v>
      </c>
      <c r="J39" s="15"/>
      <c r="K39" s="15">
        <f t="shared" si="10"/>
        <v>26385.679999999997</v>
      </c>
      <c r="L39" s="15"/>
      <c r="M39" s="15">
        <f t="shared" si="10"/>
        <v>24923.699999999997</v>
      </c>
      <c r="N39" s="15"/>
      <c r="O39" s="15">
        <f t="shared" si="10"/>
        <v>24639.46</v>
      </c>
      <c r="P39" s="15"/>
      <c r="Q39" s="15">
        <f t="shared" si="10"/>
        <v>22411.269999999997</v>
      </c>
      <c r="R39" s="15"/>
      <c r="S39" s="15">
        <f>C39+E39+G39+I39+K39+M39+O39+Q39</f>
        <v>190582.29999999993</v>
      </c>
      <c r="T39" s="29"/>
      <c r="U39" s="29"/>
      <c r="V39" s="29">
        <f>V37</f>
        <v>22296.119999999995</v>
      </c>
      <c r="W39" s="29">
        <f aca="true" t="shared" si="11" ref="W39:AL39">W37</f>
        <v>0</v>
      </c>
      <c r="X39" s="29">
        <f t="shared" si="11"/>
        <v>0</v>
      </c>
      <c r="Y39" s="29">
        <f t="shared" si="11"/>
        <v>23615.909999999996</v>
      </c>
      <c r="Z39" s="29">
        <f t="shared" si="11"/>
        <v>0</v>
      </c>
      <c r="AA39" s="29">
        <f t="shared" si="11"/>
        <v>0</v>
      </c>
      <c r="AB39" s="29">
        <f t="shared" si="11"/>
        <v>28777.89</v>
      </c>
      <c r="AC39" s="29">
        <f t="shared" si="11"/>
        <v>0</v>
      </c>
      <c r="AD39" s="29">
        <f t="shared" si="11"/>
        <v>0</v>
      </c>
      <c r="AE39" s="29">
        <f t="shared" si="11"/>
        <v>21306.89</v>
      </c>
      <c r="AF39" s="30">
        <f t="shared" si="5"/>
        <v>286579.1099999999</v>
      </c>
      <c r="AG39" s="29">
        <f t="shared" si="11"/>
        <v>0</v>
      </c>
      <c r="AH39" s="29">
        <f t="shared" si="11"/>
        <v>0</v>
      </c>
      <c r="AI39" s="31">
        <f t="shared" si="11"/>
        <v>24076.730909090915</v>
      </c>
      <c r="AJ39" s="29">
        <f t="shared" si="11"/>
        <v>0</v>
      </c>
      <c r="AK39" s="29">
        <f t="shared" si="11"/>
        <v>0</v>
      </c>
      <c r="AL39" s="29">
        <f t="shared" si="11"/>
        <v>35286.70999999999</v>
      </c>
      <c r="AM39" s="37"/>
      <c r="AN39" s="24"/>
      <c r="AO39" s="24">
        <f>AO37</f>
        <v>24875.700000000004</v>
      </c>
      <c r="AP39" s="24">
        <f aca="true" t="shared" si="12" ref="AP39:AU39">AP37</f>
        <v>0</v>
      </c>
      <c r="AQ39" s="24">
        <f t="shared" si="12"/>
        <v>0</v>
      </c>
      <c r="AR39" s="24">
        <f t="shared" si="12"/>
        <v>35795.42999999999</v>
      </c>
      <c r="AS39" s="24">
        <f t="shared" si="12"/>
        <v>0</v>
      </c>
      <c r="AT39" s="24">
        <f t="shared" si="12"/>
        <v>0</v>
      </c>
      <c r="AU39" s="24">
        <f t="shared" si="12"/>
        <v>28108.860000000008</v>
      </c>
      <c r="AV39" s="24"/>
      <c r="AW39" s="24"/>
      <c r="AX39" s="24">
        <f>AX37</f>
        <v>26976.220000000005</v>
      </c>
      <c r="AY39" s="24">
        <f aca="true" t="shared" si="13" ref="AY39:BD39">AY37</f>
        <v>0</v>
      </c>
      <c r="AZ39" s="24">
        <f t="shared" si="13"/>
        <v>0</v>
      </c>
      <c r="BA39" s="24">
        <f t="shared" si="13"/>
        <v>24479.760000000002</v>
      </c>
      <c r="BB39" s="24">
        <f t="shared" si="13"/>
        <v>0</v>
      </c>
      <c r="BC39" s="24">
        <f t="shared" si="13"/>
        <v>0</v>
      </c>
      <c r="BD39" s="24">
        <f t="shared" si="13"/>
        <v>252240.84000000003</v>
      </c>
      <c r="BE39" s="24">
        <f aca="true" t="shared" si="14" ref="BE39:BM39">BE37</f>
        <v>0</v>
      </c>
      <c r="BF39" s="24">
        <f t="shared" si="14"/>
        <v>0</v>
      </c>
      <c r="BG39" s="24">
        <f t="shared" si="14"/>
        <v>24222.560000000005</v>
      </c>
      <c r="BH39" s="24">
        <f t="shared" si="14"/>
        <v>0</v>
      </c>
      <c r="BI39" s="24">
        <f t="shared" si="14"/>
        <v>0</v>
      </c>
      <c r="BJ39" s="24">
        <f t="shared" si="14"/>
        <v>22596.54</v>
      </c>
      <c r="BK39" s="24">
        <f t="shared" si="14"/>
        <v>0</v>
      </c>
      <c r="BL39" s="24">
        <f t="shared" si="14"/>
        <v>0</v>
      </c>
      <c r="BM39" s="24">
        <f t="shared" si="14"/>
        <v>36372.70999999999</v>
      </c>
      <c r="BN39" s="24">
        <f>BN37</f>
        <v>0</v>
      </c>
      <c r="BO39" s="24">
        <f>BO37</f>
        <v>0</v>
      </c>
      <c r="BP39" s="24">
        <f>BP37</f>
        <v>25449.370000000003</v>
      </c>
      <c r="BQ39" s="30">
        <f t="shared" si="6"/>
        <v>560481.4309090909</v>
      </c>
      <c r="BR39" s="30">
        <f t="shared" si="7"/>
        <v>847060.5409090908</v>
      </c>
      <c r="BS39" s="24"/>
      <c r="BT39" s="24"/>
      <c r="BU39" s="24">
        <f>BU37</f>
        <v>25062.450000000004</v>
      </c>
      <c r="BV39" s="24"/>
      <c r="BW39" s="24"/>
      <c r="BX39" s="24">
        <f>BX37</f>
        <v>24629.550000000003</v>
      </c>
      <c r="BY39" s="24"/>
      <c r="BZ39" s="24"/>
      <c r="CA39" s="24">
        <f>CA37</f>
        <v>23028.190000000002</v>
      </c>
      <c r="CB39" s="24"/>
      <c r="CC39" s="24"/>
      <c r="CD39" s="24">
        <f>CD37</f>
        <v>49586.05</v>
      </c>
      <c r="CE39" s="24"/>
      <c r="CF39" s="24"/>
      <c r="CG39" s="24">
        <f>CG37</f>
        <v>35946.12</v>
      </c>
      <c r="CH39" s="24"/>
      <c r="CI39" s="24"/>
      <c r="CJ39" s="24">
        <f>CJ37</f>
        <v>24017.130000000005</v>
      </c>
      <c r="CK39" s="24"/>
      <c r="CL39" s="24"/>
      <c r="CM39" s="24">
        <f>CM37</f>
        <v>22924.170000000002</v>
      </c>
      <c r="CN39" s="24"/>
      <c r="CO39" s="24"/>
      <c r="CP39" s="24">
        <f>CP37</f>
        <v>22854.22</v>
      </c>
      <c r="CQ39" s="24"/>
      <c r="CR39" s="24"/>
      <c r="CS39" s="24">
        <f>CS37</f>
        <v>22580.64</v>
      </c>
      <c r="CT39" s="24"/>
      <c r="CU39" s="24"/>
      <c r="CV39" s="24">
        <f>CV37</f>
        <v>23744.28</v>
      </c>
      <c r="CW39" s="24"/>
      <c r="CX39" s="24"/>
      <c r="CY39" s="24">
        <f>CY37</f>
        <v>22192.760000000002</v>
      </c>
      <c r="CZ39" s="24"/>
      <c r="DA39" s="24"/>
      <c r="DB39" s="24">
        <f>DB37</f>
        <v>23118.11</v>
      </c>
      <c r="DC39" s="9">
        <f t="shared" si="8"/>
        <v>319683.67</v>
      </c>
      <c r="DD39" s="32">
        <f t="shared" si="9"/>
        <v>1166744.2109090907</v>
      </c>
      <c r="DE39" s="24"/>
      <c r="DF39" s="24"/>
      <c r="DG39" s="37">
        <f>DG37</f>
        <v>35618.79</v>
      </c>
      <c r="DH39" s="24"/>
      <c r="DI39" s="24"/>
      <c r="DJ39" s="24">
        <f>DJ37</f>
        <v>26239.370000000003</v>
      </c>
      <c r="DK39" s="24"/>
      <c r="DL39" s="24"/>
      <c r="DM39" s="24">
        <f>DM37</f>
        <v>74151.57999999999</v>
      </c>
      <c r="DN39" s="24"/>
      <c r="DO39" s="24"/>
      <c r="DP39" s="24">
        <f>DP37</f>
        <v>41098.93</v>
      </c>
      <c r="DQ39" s="24"/>
      <c r="DR39" s="24"/>
      <c r="DS39" s="24">
        <f>DS37</f>
        <v>33865.2</v>
      </c>
      <c r="DT39" s="24"/>
      <c r="DU39" s="24"/>
      <c r="DV39" s="24">
        <f>DV37</f>
        <v>29304.620000000006</v>
      </c>
      <c r="DW39" s="24"/>
      <c r="DX39" s="24"/>
      <c r="DY39" s="24">
        <f>DY37</f>
        <v>26787.080000000005</v>
      </c>
      <c r="DZ39" s="24"/>
      <c r="EA39" s="24"/>
      <c r="EB39" s="24">
        <f>EB37</f>
        <v>37390.59</v>
      </c>
      <c r="EC39" s="24"/>
      <c r="ED39" s="24"/>
      <c r="EE39" s="24">
        <f>EE37</f>
        <v>178017.82000000007</v>
      </c>
      <c r="EF39" s="24"/>
      <c r="EG39" s="24"/>
      <c r="EH39" s="24">
        <f>EH37</f>
        <v>27535.260000000006</v>
      </c>
      <c r="EI39" s="24"/>
      <c r="EJ39" s="24"/>
      <c r="EK39" s="24">
        <f>EK37</f>
        <v>37078.96</v>
      </c>
      <c r="EL39" s="24"/>
      <c r="EM39" s="24"/>
      <c r="EN39" s="24">
        <f>EN37</f>
        <v>27324.98</v>
      </c>
      <c r="EO39" s="21">
        <f>SUM(DG39:EN39)</f>
        <v>574413.18</v>
      </c>
      <c r="EP39" s="24">
        <f>EP37</f>
        <v>0</v>
      </c>
    </row>
    <row r="40" spans="1:146" s="74" customFormat="1" ht="12.75">
      <c r="A40" s="64" t="s">
        <v>50</v>
      </c>
      <c r="B40" s="58"/>
      <c r="C40" s="65">
        <v>32882.27</v>
      </c>
      <c r="D40" s="65"/>
      <c r="E40" s="65">
        <v>32882.27</v>
      </c>
      <c r="F40" s="65"/>
      <c r="G40" s="65">
        <v>32882.27</v>
      </c>
      <c r="H40" s="65"/>
      <c r="I40" s="65">
        <v>32882.27</v>
      </c>
      <c r="J40" s="66"/>
      <c r="K40" s="65">
        <v>32882.27</v>
      </c>
      <c r="L40" s="65"/>
      <c r="M40" s="65">
        <v>32882.27</v>
      </c>
      <c r="N40" s="66"/>
      <c r="O40" s="65">
        <v>32882.27</v>
      </c>
      <c r="P40" s="65"/>
      <c r="Q40" s="65">
        <v>32882.27</v>
      </c>
      <c r="R40" s="66"/>
      <c r="S40" s="67">
        <f>C40+E40+G40+I40+K40+M40+O40+Q40</f>
        <v>263058.16</v>
      </c>
      <c r="T40" s="68"/>
      <c r="U40" s="68"/>
      <c r="V40" s="68">
        <v>32882.27</v>
      </c>
      <c r="W40" s="68"/>
      <c r="X40" s="68"/>
      <c r="Y40" s="68">
        <v>32882.27</v>
      </c>
      <c r="Z40" s="68"/>
      <c r="AA40" s="68"/>
      <c r="AB40" s="68">
        <v>32882.27</v>
      </c>
      <c r="AC40" s="68"/>
      <c r="AD40" s="68"/>
      <c r="AE40" s="68">
        <v>32882.27</v>
      </c>
      <c r="AF40" s="69">
        <f t="shared" si="5"/>
        <v>394587.24000000005</v>
      </c>
      <c r="AG40" s="68"/>
      <c r="AH40" s="68"/>
      <c r="AI40" s="68">
        <v>33380.57</v>
      </c>
      <c r="AJ40" s="68"/>
      <c r="AK40" s="68"/>
      <c r="AL40" s="68">
        <v>33380.57</v>
      </c>
      <c r="AM40" s="70"/>
      <c r="AN40" s="70"/>
      <c r="AO40" s="70">
        <v>33380.57</v>
      </c>
      <c r="AP40" s="70"/>
      <c r="AQ40" s="70"/>
      <c r="AR40" s="70">
        <v>33380.57</v>
      </c>
      <c r="AS40" s="70"/>
      <c r="AT40" s="70"/>
      <c r="AU40" s="70">
        <v>33380.57</v>
      </c>
      <c r="AV40" s="70"/>
      <c r="AW40" s="70"/>
      <c r="AX40" s="70">
        <v>33380.57</v>
      </c>
      <c r="AY40" s="70"/>
      <c r="AZ40" s="70"/>
      <c r="BA40" s="70">
        <v>33380.57</v>
      </c>
      <c r="BB40" s="70"/>
      <c r="BC40" s="70"/>
      <c r="BD40" s="70">
        <v>33380.57</v>
      </c>
      <c r="BE40" s="70"/>
      <c r="BF40" s="70"/>
      <c r="BG40" s="70">
        <v>33380.57</v>
      </c>
      <c r="BH40" s="70"/>
      <c r="BI40" s="70"/>
      <c r="BJ40" s="70"/>
      <c r="BK40" s="70"/>
      <c r="BL40" s="70"/>
      <c r="BM40" s="70">
        <v>33380.57</v>
      </c>
      <c r="BN40" s="70"/>
      <c r="BO40" s="70"/>
      <c r="BP40" s="70">
        <v>33380.57</v>
      </c>
      <c r="BQ40" s="69">
        <f t="shared" si="6"/>
        <v>367186.27</v>
      </c>
      <c r="BR40" s="69">
        <f t="shared" si="7"/>
        <v>761773.51</v>
      </c>
      <c r="BS40" s="70"/>
      <c r="BT40" s="70"/>
      <c r="BU40" s="70">
        <v>33380.57</v>
      </c>
      <c r="BV40" s="70"/>
      <c r="BW40" s="70"/>
      <c r="BX40" s="70">
        <v>33380.57</v>
      </c>
      <c r="BY40" s="70"/>
      <c r="BZ40" s="70"/>
      <c r="CA40" s="70">
        <v>33380.57</v>
      </c>
      <c r="CB40" s="70"/>
      <c r="CC40" s="70"/>
      <c r="CD40" s="70">
        <v>33380.57</v>
      </c>
      <c r="CE40" s="70"/>
      <c r="CF40" s="70"/>
      <c r="CG40" s="70">
        <v>33380.57</v>
      </c>
      <c r="CH40" s="70"/>
      <c r="CI40" s="70"/>
      <c r="CJ40" s="70">
        <v>33380.57</v>
      </c>
      <c r="CK40" s="70"/>
      <c r="CL40" s="70"/>
      <c r="CM40" s="70">
        <v>33380.57</v>
      </c>
      <c r="CN40" s="70"/>
      <c r="CO40" s="70"/>
      <c r="CP40" s="70">
        <v>33380.57</v>
      </c>
      <c r="CQ40" s="70"/>
      <c r="CR40" s="70"/>
      <c r="CS40" s="70">
        <v>33380.57</v>
      </c>
      <c r="CT40" s="70"/>
      <c r="CU40" s="70"/>
      <c r="CV40" s="70">
        <v>33380.57</v>
      </c>
      <c r="CW40" s="70"/>
      <c r="CX40" s="70"/>
      <c r="CY40" s="70">
        <v>33380.57</v>
      </c>
      <c r="CZ40" s="70"/>
      <c r="DA40" s="70"/>
      <c r="DB40" s="70">
        <v>33380.57</v>
      </c>
      <c r="DC40" s="71">
        <f t="shared" si="8"/>
        <v>400566.84</v>
      </c>
      <c r="DD40" s="72">
        <f t="shared" si="9"/>
        <v>1162340.35</v>
      </c>
      <c r="DE40" s="70"/>
      <c r="DF40" s="70"/>
      <c r="DG40" s="70">
        <v>47704.21</v>
      </c>
      <c r="DH40" s="70"/>
      <c r="DI40" s="70"/>
      <c r="DJ40" s="70">
        <v>47704.21</v>
      </c>
      <c r="DK40" s="70"/>
      <c r="DL40" s="70"/>
      <c r="DM40" s="70">
        <v>47704.21</v>
      </c>
      <c r="DN40" s="70"/>
      <c r="DO40" s="70"/>
      <c r="DP40" s="70">
        <v>47704.21</v>
      </c>
      <c r="DQ40" s="70"/>
      <c r="DR40" s="70"/>
      <c r="DS40" s="70">
        <v>47704.21</v>
      </c>
      <c r="DT40" s="70"/>
      <c r="DU40" s="70"/>
      <c r="DV40" s="70">
        <v>47704.21</v>
      </c>
      <c r="DW40" s="70"/>
      <c r="DX40" s="70"/>
      <c r="DY40" s="70">
        <v>47704.21</v>
      </c>
      <c r="DZ40" s="70"/>
      <c r="EA40" s="70"/>
      <c r="EB40" s="73">
        <v>47704.21</v>
      </c>
      <c r="EC40" s="70"/>
      <c r="ED40" s="70"/>
      <c r="EE40" s="73">
        <v>47704.21</v>
      </c>
      <c r="EF40" s="70"/>
      <c r="EG40" s="70"/>
      <c r="EH40" s="73">
        <v>47704.21</v>
      </c>
      <c r="EI40" s="70"/>
      <c r="EJ40" s="70"/>
      <c r="EK40" s="73">
        <v>47704.21</v>
      </c>
      <c r="EL40" s="70"/>
      <c r="EM40" s="70"/>
      <c r="EN40" s="73">
        <v>47704.21</v>
      </c>
      <c r="EO40" s="54">
        <f aca="true" t="shared" si="15" ref="EO40:EO51">SUM(DG40:EN40)</f>
        <v>572450.52</v>
      </c>
      <c r="EP40" s="73">
        <f>EO40+DD40</f>
        <v>1734790.87</v>
      </c>
    </row>
    <row r="41" spans="1:146" s="74" customFormat="1" ht="12.75">
      <c r="A41" s="64" t="s">
        <v>51</v>
      </c>
      <c r="B41" s="58"/>
      <c r="C41" s="65">
        <f>4757.03+23101.04</f>
        <v>27858.07</v>
      </c>
      <c r="D41" s="65"/>
      <c r="E41" s="65">
        <f>28303.76</f>
        <v>28303.76</v>
      </c>
      <c r="F41" s="65"/>
      <c r="G41" s="65">
        <f>4887.71+29148.09</f>
        <v>34035.8</v>
      </c>
      <c r="H41" s="65"/>
      <c r="I41" s="65">
        <f>4887.71+26579.31</f>
        <v>31467.02</v>
      </c>
      <c r="J41" s="66"/>
      <c r="K41" s="65">
        <f>4887.71+32685.79</f>
        <v>37573.5</v>
      </c>
      <c r="L41" s="65"/>
      <c r="M41" s="65">
        <f>4887.71+26672.06</f>
        <v>31559.77</v>
      </c>
      <c r="N41" s="66"/>
      <c r="O41" s="65">
        <f>4887.71+29389.82</f>
        <v>34277.53</v>
      </c>
      <c r="P41" s="65"/>
      <c r="Q41" s="65">
        <f>4887.71+29026.26</f>
        <v>33913.97</v>
      </c>
      <c r="R41" s="66"/>
      <c r="S41" s="67">
        <f>C41+E41+G41+I41+K41+M41+O41+Q41</f>
        <v>258989.42</v>
      </c>
      <c r="T41" s="59"/>
      <c r="U41" s="69"/>
      <c r="V41" s="69">
        <v>33036.56</v>
      </c>
      <c r="W41" s="59"/>
      <c r="X41" s="69"/>
      <c r="Y41" s="69">
        <v>21528.65</v>
      </c>
      <c r="Z41" s="59"/>
      <c r="AA41" s="69"/>
      <c r="AB41" s="69">
        <v>32009.31</v>
      </c>
      <c r="AC41" s="59"/>
      <c r="AD41" s="69"/>
      <c r="AE41" s="69">
        <v>23410.16</v>
      </c>
      <c r="AF41" s="69">
        <f t="shared" si="5"/>
        <v>368974.1</v>
      </c>
      <c r="AG41" s="59"/>
      <c r="AH41" s="69"/>
      <c r="AI41" s="69">
        <v>30559.35</v>
      </c>
      <c r="AJ41" s="59"/>
      <c r="AK41" s="69"/>
      <c r="AL41" s="69">
        <v>27933.88</v>
      </c>
      <c r="AM41" s="59"/>
      <c r="AN41" s="69"/>
      <c r="AO41" s="69">
        <f>5142.39+29469.69</f>
        <v>34612.08</v>
      </c>
      <c r="AP41" s="59"/>
      <c r="AQ41" s="69"/>
      <c r="AR41" s="69">
        <f>5065.92+25564.77</f>
        <v>30630.690000000002</v>
      </c>
      <c r="AS41" s="59"/>
      <c r="AT41" s="69"/>
      <c r="AU41" s="69">
        <f>5088.74+30026.58</f>
        <v>35115.32</v>
      </c>
      <c r="AV41" s="59"/>
      <c r="AW41" s="69"/>
      <c r="AX41" s="69">
        <f>5104.82+25846.97</f>
        <v>30951.79</v>
      </c>
      <c r="AY41" s="59"/>
      <c r="AZ41" s="69"/>
      <c r="BA41" s="69">
        <f>5216.86+28780.55</f>
        <v>33997.409999999996</v>
      </c>
      <c r="BB41" s="59"/>
      <c r="BC41" s="69"/>
      <c r="BD41" s="69">
        <v>43631.1</v>
      </c>
      <c r="BE41" s="59"/>
      <c r="BF41" s="69"/>
      <c r="BG41" s="69">
        <v>33671.84</v>
      </c>
      <c r="BH41" s="59"/>
      <c r="BI41" s="69"/>
      <c r="BJ41" s="69"/>
      <c r="BK41" s="59"/>
      <c r="BL41" s="69"/>
      <c r="BM41" s="69">
        <v>37453.64</v>
      </c>
      <c r="BN41" s="59"/>
      <c r="BO41" s="69"/>
      <c r="BP41" s="69">
        <v>31187.53</v>
      </c>
      <c r="BQ41" s="69">
        <f t="shared" si="6"/>
        <v>369744.63</v>
      </c>
      <c r="BR41" s="69">
        <f>BQ41+AF41+30000</f>
        <v>768718.73</v>
      </c>
      <c r="BS41" s="59"/>
      <c r="BT41" s="69"/>
      <c r="BU41" s="69">
        <v>33368.36</v>
      </c>
      <c r="BV41" s="59"/>
      <c r="BW41" s="69"/>
      <c r="BX41" s="69">
        <v>32315.52</v>
      </c>
      <c r="BY41" s="59"/>
      <c r="BZ41" s="69"/>
      <c r="CA41" s="69">
        <v>31805.94</v>
      </c>
      <c r="CB41" s="59"/>
      <c r="CC41" s="69"/>
      <c r="CD41" s="69">
        <v>32657.84</v>
      </c>
      <c r="CE41" s="59"/>
      <c r="CF41" s="69"/>
      <c r="CG41" s="69">
        <v>34472.53</v>
      </c>
      <c r="CH41" s="59"/>
      <c r="CI41" s="69"/>
      <c r="CJ41" s="69">
        <v>34153.41</v>
      </c>
      <c r="CK41" s="59"/>
      <c r="CL41" s="69"/>
      <c r="CM41" s="69">
        <v>28375.2</v>
      </c>
      <c r="CN41" s="59"/>
      <c r="CO41" s="69"/>
      <c r="CP41" s="69">
        <v>38401.13</v>
      </c>
      <c r="CQ41" s="59"/>
      <c r="CR41" s="69"/>
      <c r="CS41" s="69">
        <v>34428.62</v>
      </c>
      <c r="CT41" s="59"/>
      <c r="CU41" s="69"/>
      <c r="CV41" s="69">
        <v>33752.14</v>
      </c>
      <c r="CW41" s="59"/>
      <c r="CX41" s="69"/>
      <c r="CY41" s="69">
        <v>33847.71</v>
      </c>
      <c r="CZ41" s="59"/>
      <c r="DA41" s="69"/>
      <c r="DB41" s="69">
        <v>33782.89</v>
      </c>
      <c r="DC41" s="71">
        <f t="shared" si="8"/>
        <v>401361.29000000004</v>
      </c>
      <c r="DD41" s="72">
        <f t="shared" si="9"/>
        <v>1170080.02</v>
      </c>
      <c r="DE41" s="59"/>
      <c r="DF41" s="69"/>
      <c r="DG41" s="69">
        <v>33345.99</v>
      </c>
      <c r="DH41" s="59"/>
      <c r="DI41" s="69"/>
      <c r="DJ41" s="69">
        <v>47203.76</v>
      </c>
      <c r="DK41" s="59"/>
      <c r="DL41" s="69"/>
      <c r="DM41" s="69">
        <v>46283.6</v>
      </c>
      <c r="DN41" s="59"/>
      <c r="DO41" s="69"/>
      <c r="DP41" s="69">
        <v>47430.4</v>
      </c>
      <c r="DQ41" s="59"/>
      <c r="DR41" s="69"/>
      <c r="DS41" s="69">
        <v>45940.72</v>
      </c>
      <c r="DT41" s="59"/>
      <c r="DU41" s="69"/>
      <c r="DV41" s="69">
        <v>48799.45</v>
      </c>
      <c r="DW41" s="59"/>
      <c r="DX41" s="69"/>
      <c r="DY41" s="69">
        <v>45869.12</v>
      </c>
      <c r="DZ41" s="59"/>
      <c r="EA41" s="69"/>
      <c r="EB41" s="69">
        <v>46189.94</v>
      </c>
      <c r="EC41" s="59"/>
      <c r="ED41" s="69"/>
      <c r="EE41" s="69">
        <v>47100.11</v>
      </c>
      <c r="EF41" s="59"/>
      <c r="EG41" s="69"/>
      <c r="EH41" s="69">
        <v>49741.5</v>
      </c>
      <c r="EI41" s="59"/>
      <c r="EJ41" s="69"/>
      <c r="EK41" s="69">
        <v>42545.01</v>
      </c>
      <c r="EL41" s="59"/>
      <c r="EM41" s="69"/>
      <c r="EN41" s="69">
        <v>52170.48</v>
      </c>
      <c r="EO41" s="54">
        <f t="shared" si="15"/>
        <v>552620.08</v>
      </c>
      <c r="EP41" s="73">
        <f aca="true" t="shared" si="16" ref="EP41:EP51">EO41+DD41</f>
        <v>1722700.1</v>
      </c>
    </row>
    <row r="42" spans="1:146" s="3" customFormat="1" ht="18" customHeight="1">
      <c r="A42" s="34" t="s">
        <v>52</v>
      </c>
      <c r="B42" s="16">
        <v>31187.2</v>
      </c>
      <c r="C42" s="39">
        <f>C40-C41</f>
        <v>5024.199999999997</v>
      </c>
      <c r="D42" s="39"/>
      <c r="E42" s="39">
        <f aca="true" t="shared" si="17" ref="E42:Q42">E40-E41</f>
        <v>4578.509999999998</v>
      </c>
      <c r="F42" s="39"/>
      <c r="G42" s="39">
        <f t="shared" si="17"/>
        <v>-1153.530000000006</v>
      </c>
      <c r="H42" s="39"/>
      <c r="I42" s="39">
        <f t="shared" si="17"/>
        <v>1415.2499999999964</v>
      </c>
      <c r="J42" s="39"/>
      <c r="K42" s="39">
        <f t="shared" si="17"/>
        <v>-4691.230000000003</v>
      </c>
      <c r="L42" s="39"/>
      <c r="M42" s="39">
        <f t="shared" si="17"/>
        <v>1322.4999999999964</v>
      </c>
      <c r="N42" s="39"/>
      <c r="O42" s="39">
        <f t="shared" si="17"/>
        <v>-1395.260000000002</v>
      </c>
      <c r="P42" s="39"/>
      <c r="Q42" s="39">
        <f t="shared" si="17"/>
        <v>-1031.7000000000044</v>
      </c>
      <c r="R42" s="39">
        <v>30403.18</v>
      </c>
      <c r="S42" s="15">
        <f>C42+E42+G42+I42+K42+M42+O42+Q42</f>
        <v>4068.7399999999725</v>
      </c>
      <c r="T42" s="30"/>
      <c r="U42" s="30"/>
      <c r="V42" s="30">
        <f>V40-V41</f>
        <v>-154.29000000000087</v>
      </c>
      <c r="W42" s="30">
        <f aca="true" t="shared" si="18" ref="W42:AL42">W40-W41</f>
        <v>0</v>
      </c>
      <c r="X42" s="30">
        <f t="shared" si="18"/>
        <v>0</v>
      </c>
      <c r="Y42" s="30">
        <f t="shared" si="18"/>
        <v>11353.619999999995</v>
      </c>
      <c r="Z42" s="30">
        <f t="shared" si="18"/>
        <v>0</v>
      </c>
      <c r="AA42" s="30">
        <f t="shared" si="18"/>
        <v>0</v>
      </c>
      <c r="AB42" s="30">
        <f t="shared" si="18"/>
        <v>872.9599999999955</v>
      </c>
      <c r="AC42" s="30">
        <f t="shared" si="18"/>
        <v>0</v>
      </c>
      <c r="AD42" s="30">
        <f t="shared" si="18"/>
        <v>0</v>
      </c>
      <c r="AE42" s="30">
        <f t="shared" si="18"/>
        <v>9472.109999999997</v>
      </c>
      <c r="AF42" s="30">
        <f t="shared" si="5"/>
        <v>25613.13999999996</v>
      </c>
      <c r="AG42" s="30">
        <f t="shared" si="18"/>
        <v>0</v>
      </c>
      <c r="AH42" s="30">
        <f t="shared" si="18"/>
        <v>0</v>
      </c>
      <c r="AI42" s="30">
        <f t="shared" si="18"/>
        <v>2821.220000000001</v>
      </c>
      <c r="AJ42" s="30">
        <f t="shared" si="18"/>
        <v>0</v>
      </c>
      <c r="AK42" s="30">
        <f t="shared" si="18"/>
        <v>0</v>
      </c>
      <c r="AL42" s="30">
        <f t="shared" si="18"/>
        <v>5446.689999999999</v>
      </c>
      <c r="AM42" s="30"/>
      <c r="AN42" s="30"/>
      <c r="AO42" s="30">
        <f>AO40-AO41</f>
        <v>-1231.510000000002</v>
      </c>
      <c r="AP42" s="30">
        <f aca="true" t="shared" si="19" ref="AP42:AU42">AP40-AP41</f>
        <v>0</v>
      </c>
      <c r="AQ42" s="30">
        <f t="shared" si="19"/>
        <v>0</v>
      </c>
      <c r="AR42" s="30">
        <f t="shared" si="19"/>
        <v>2749.8799999999974</v>
      </c>
      <c r="AS42" s="30">
        <f t="shared" si="19"/>
        <v>0</v>
      </c>
      <c r="AT42" s="30">
        <f t="shared" si="19"/>
        <v>0</v>
      </c>
      <c r="AU42" s="30">
        <f t="shared" si="19"/>
        <v>-1734.75</v>
      </c>
      <c r="AV42" s="30"/>
      <c r="AW42" s="30"/>
      <c r="AX42" s="30">
        <f>AX40-AX41</f>
        <v>2428.779999999999</v>
      </c>
      <c r="AY42" s="30">
        <f aca="true" t="shared" si="20" ref="AY42:BD42">AY40-AY41</f>
        <v>0</v>
      </c>
      <c r="AZ42" s="30">
        <f t="shared" si="20"/>
        <v>0</v>
      </c>
      <c r="BA42" s="30">
        <f t="shared" si="20"/>
        <v>-616.8399999999965</v>
      </c>
      <c r="BB42" s="30">
        <f t="shared" si="20"/>
        <v>0</v>
      </c>
      <c r="BC42" s="30">
        <f t="shared" si="20"/>
        <v>0</v>
      </c>
      <c r="BD42" s="30">
        <f t="shared" si="20"/>
        <v>-10250.529999999999</v>
      </c>
      <c r="BE42" s="30">
        <f aca="true" t="shared" si="21" ref="BE42:BM42">BE40-BE41</f>
        <v>0</v>
      </c>
      <c r="BF42" s="30">
        <f t="shared" si="21"/>
        <v>0</v>
      </c>
      <c r="BG42" s="30">
        <f t="shared" si="21"/>
        <v>-291.2699999999968</v>
      </c>
      <c r="BH42" s="30">
        <f t="shared" si="21"/>
        <v>0</v>
      </c>
      <c r="BI42" s="30">
        <f t="shared" si="21"/>
        <v>0</v>
      </c>
      <c r="BJ42" s="30">
        <f t="shared" si="21"/>
        <v>0</v>
      </c>
      <c r="BK42" s="30">
        <f t="shared" si="21"/>
        <v>0</v>
      </c>
      <c r="BL42" s="30">
        <f t="shared" si="21"/>
        <v>0</v>
      </c>
      <c r="BM42" s="30">
        <f t="shared" si="21"/>
        <v>-4073.0699999999997</v>
      </c>
      <c r="BN42" s="30">
        <f>BN40-BN41</f>
        <v>0</v>
      </c>
      <c r="BO42" s="30">
        <f>BO40-BO41</f>
        <v>0</v>
      </c>
      <c r="BP42" s="30">
        <f>BP40-BP41</f>
        <v>2193.040000000001</v>
      </c>
      <c r="BQ42" s="30">
        <f t="shared" si="6"/>
        <v>-2558.359999999997</v>
      </c>
      <c r="BR42" s="30">
        <f t="shared" si="7"/>
        <v>23054.779999999962</v>
      </c>
      <c r="BS42" s="30"/>
      <c r="BT42" s="30"/>
      <c r="BU42" s="30">
        <f>BU40-BU41</f>
        <v>12.209999999999127</v>
      </c>
      <c r="BV42" s="30"/>
      <c r="BW42" s="30"/>
      <c r="BX42" s="30">
        <f>BX40-BX41</f>
        <v>1065.0499999999993</v>
      </c>
      <c r="BY42" s="30"/>
      <c r="BZ42" s="30"/>
      <c r="CA42" s="30">
        <f>CA40-CA41</f>
        <v>1574.630000000001</v>
      </c>
      <c r="CB42" s="30"/>
      <c r="CC42" s="30"/>
      <c r="CD42" s="30">
        <f>CD40-CD41</f>
        <v>722.7299999999996</v>
      </c>
      <c r="CE42" s="30"/>
      <c r="CF42" s="30"/>
      <c r="CG42" s="30">
        <f>CG40-CG41</f>
        <v>-1091.9599999999991</v>
      </c>
      <c r="CH42" s="30"/>
      <c r="CI42" s="30"/>
      <c r="CJ42" s="30">
        <f>CJ40-CJ41</f>
        <v>-772.8400000000038</v>
      </c>
      <c r="CK42" s="30"/>
      <c r="CL42" s="30"/>
      <c r="CM42" s="30">
        <f>CM40-CM41</f>
        <v>5005.369999999999</v>
      </c>
      <c r="CN42" s="30"/>
      <c r="CO42" s="30"/>
      <c r="CP42" s="30">
        <f>CP40-CP41</f>
        <v>-5020.559999999998</v>
      </c>
      <c r="CQ42" s="30"/>
      <c r="CR42" s="30"/>
      <c r="CS42" s="30">
        <f>CS40-CS41</f>
        <v>-1048.050000000003</v>
      </c>
      <c r="CT42" s="30"/>
      <c r="CU42" s="30"/>
      <c r="CV42" s="30">
        <f>CV40-CV41</f>
        <v>-371.5699999999997</v>
      </c>
      <c r="CW42" s="30"/>
      <c r="CX42" s="30"/>
      <c r="CY42" s="30">
        <f>CY40-CY41</f>
        <v>-467.1399999999994</v>
      </c>
      <c r="CZ42" s="30"/>
      <c r="DA42" s="30"/>
      <c r="DB42" s="30">
        <f>DB40-DB41</f>
        <v>-402.3199999999997</v>
      </c>
      <c r="DC42" s="9">
        <f t="shared" si="8"/>
        <v>-794.4500000000044</v>
      </c>
      <c r="DD42" s="32">
        <f t="shared" si="9"/>
        <v>22260.329999999958</v>
      </c>
      <c r="DE42" s="30"/>
      <c r="DF42" s="30"/>
      <c r="DG42" s="30">
        <f>DG40-DG41</f>
        <v>14358.220000000001</v>
      </c>
      <c r="DH42" s="30"/>
      <c r="DI42" s="30"/>
      <c r="DJ42" s="30">
        <f>DJ40-DJ41</f>
        <v>500.4499999999971</v>
      </c>
      <c r="DK42" s="30"/>
      <c r="DL42" s="30"/>
      <c r="DM42" s="30">
        <f>DM40-DM41</f>
        <v>1420.6100000000006</v>
      </c>
      <c r="DN42" s="30"/>
      <c r="DO42" s="30"/>
      <c r="DP42" s="30">
        <f>DP40-DP41</f>
        <v>273.8099999999977</v>
      </c>
      <c r="DQ42" s="30"/>
      <c r="DR42" s="30"/>
      <c r="DS42" s="30">
        <f>DS40-DS41</f>
        <v>1763.489999999998</v>
      </c>
      <c r="DT42" s="30"/>
      <c r="DU42" s="30"/>
      <c r="DV42" s="30">
        <f>DV40-DV41</f>
        <v>-1095.239999999998</v>
      </c>
      <c r="DW42" s="30"/>
      <c r="DX42" s="30"/>
      <c r="DY42" s="30">
        <f>DY40-DY41</f>
        <v>1835.0899999999965</v>
      </c>
      <c r="DZ42" s="30"/>
      <c r="EA42" s="30"/>
      <c r="EB42" s="30">
        <f>EB40-EB41</f>
        <v>1514.2699999999968</v>
      </c>
      <c r="EC42" s="30"/>
      <c r="ED42" s="30"/>
      <c r="EE42" s="30">
        <f>EE40-EE41</f>
        <v>604.0999999999985</v>
      </c>
      <c r="EF42" s="30"/>
      <c r="EG42" s="30"/>
      <c r="EH42" s="30">
        <f>EH40-EH41</f>
        <v>-2037.2900000000009</v>
      </c>
      <c r="EI42" s="30"/>
      <c r="EJ42" s="30"/>
      <c r="EK42" s="30">
        <f>EK40-EK41</f>
        <v>5159.199999999997</v>
      </c>
      <c r="EL42" s="30"/>
      <c r="EM42" s="30"/>
      <c r="EN42" s="30">
        <f>EN40-EN41</f>
        <v>-4466.270000000004</v>
      </c>
      <c r="EO42" s="21">
        <f t="shared" si="15"/>
        <v>19830.43999999998</v>
      </c>
      <c r="EP42" s="31">
        <f t="shared" si="16"/>
        <v>42090.76999999994</v>
      </c>
    </row>
    <row r="43" spans="1:146" s="3" customFormat="1" ht="22.5">
      <c r="A43" s="34" t="s">
        <v>53</v>
      </c>
      <c r="B43" s="16"/>
      <c r="C43" s="39">
        <f>C41-C39</f>
        <v>5492.820000000007</v>
      </c>
      <c r="D43" s="39"/>
      <c r="E43" s="39">
        <f aca="true" t="shared" si="22" ref="E43:Q43">E41-E39</f>
        <v>5067.980000000003</v>
      </c>
      <c r="F43" s="39">
        <f t="shared" si="22"/>
        <v>0</v>
      </c>
      <c r="G43" s="39">
        <f t="shared" si="22"/>
        <v>11670.550000000007</v>
      </c>
      <c r="H43" s="39">
        <f t="shared" si="22"/>
        <v>0</v>
      </c>
      <c r="I43" s="39">
        <f t="shared" si="22"/>
        <v>7211.110000000004</v>
      </c>
      <c r="J43" s="39">
        <f t="shared" si="22"/>
        <v>0</v>
      </c>
      <c r="K43" s="39">
        <f t="shared" si="22"/>
        <v>11187.820000000003</v>
      </c>
      <c r="L43" s="39">
        <f t="shared" si="22"/>
        <v>0</v>
      </c>
      <c r="M43" s="39">
        <f t="shared" si="22"/>
        <v>6636.070000000003</v>
      </c>
      <c r="N43" s="39">
        <f t="shared" si="22"/>
        <v>0</v>
      </c>
      <c r="O43" s="39">
        <f t="shared" si="22"/>
        <v>9638.07</v>
      </c>
      <c r="P43" s="39">
        <f t="shared" si="22"/>
        <v>0</v>
      </c>
      <c r="Q43" s="39">
        <f t="shared" si="22"/>
        <v>11502.700000000004</v>
      </c>
      <c r="R43" s="39"/>
      <c r="S43" s="15">
        <f>C43+E43+G43+I43+K43+M43+O43+Q43</f>
        <v>68407.12000000004</v>
      </c>
      <c r="T43" s="30"/>
      <c r="U43" s="30"/>
      <c r="V43" s="30">
        <f>V41-V39</f>
        <v>10740.440000000002</v>
      </c>
      <c r="W43" s="30">
        <f aca="true" t="shared" si="23" ref="W43:AL43">W41-W39</f>
        <v>0</v>
      </c>
      <c r="X43" s="30">
        <f t="shared" si="23"/>
        <v>0</v>
      </c>
      <c r="Y43" s="30">
        <f t="shared" si="23"/>
        <v>-2087.2599999999948</v>
      </c>
      <c r="Z43" s="30">
        <f t="shared" si="23"/>
        <v>0</v>
      </c>
      <c r="AA43" s="30">
        <f t="shared" si="23"/>
        <v>0</v>
      </c>
      <c r="AB43" s="30">
        <f t="shared" si="23"/>
        <v>3231.420000000002</v>
      </c>
      <c r="AC43" s="30">
        <f t="shared" si="23"/>
        <v>0</v>
      </c>
      <c r="AD43" s="30">
        <f t="shared" si="23"/>
        <v>0</v>
      </c>
      <c r="AE43" s="30">
        <f t="shared" si="23"/>
        <v>2103.2700000000004</v>
      </c>
      <c r="AF43" s="30">
        <f t="shared" si="5"/>
        <v>82394.99000000005</v>
      </c>
      <c r="AG43" s="30">
        <f t="shared" si="23"/>
        <v>0</v>
      </c>
      <c r="AH43" s="30">
        <f t="shared" si="23"/>
        <v>0</v>
      </c>
      <c r="AI43" s="30">
        <f t="shared" si="23"/>
        <v>6482.619090909084</v>
      </c>
      <c r="AJ43" s="30">
        <f t="shared" si="23"/>
        <v>0</v>
      </c>
      <c r="AK43" s="30">
        <f t="shared" si="23"/>
        <v>0</v>
      </c>
      <c r="AL43" s="30">
        <f t="shared" si="23"/>
        <v>-7352.829999999991</v>
      </c>
      <c r="AM43" s="30"/>
      <c r="AN43" s="30"/>
      <c r="AO43" s="30">
        <f>AO41-AO39</f>
        <v>9736.379999999997</v>
      </c>
      <c r="AP43" s="30">
        <f aca="true" t="shared" si="24" ref="AP43:AU43">AP41-AP39</f>
        <v>0</v>
      </c>
      <c r="AQ43" s="30">
        <f t="shared" si="24"/>
        <v>0</v>
      </c>
      <c r="AR43" s="30">
        <f t="shared" si="24"/>
        <v>-5164.739999999991</v>
      </c>
      <c r="AS43" s="30">
        <f t="shared" si="24"/>
        <v>0</v>
      </c>
      <c r="AT43" s="30">
        <f t="shared" si="24"/>
        <v>0</v>
      </c>
      <c r="AU43" s="30">
        <f t="shared" si="24"/>
        <v>7006.459999999992</v>
      </c>
      <c r="AV43" s="30"/>
      <c r="AW43" s="30"/>
      <c r="AX43" s="30">
        <f>AX41-AX39</f>
        <v>3975.569999999996</v>
      </c>
      <c r="AY43" s="30">
        <f aca="true" t="shared" si="25" ref="AY43:BD43">AY41-AY39</f>
        <v>0</v>
      </c>
      <c r="AZ43" s="30">
        <f t="shared" si="25"/>
        <v>0</v>
      </c>
      <c r="BA43" s="30">
        <f t="shared" si="25"/>
        <v>9517.649999999994</v>
      </c>
      <c r="BB43" s="30">
        <f t="shared" si="25"/>
        <v>0</v>
      </c>
      <c r="BC43" s="30">
        <f t="shared" si="25"/>
        <v>0</v>
      </c>
      <c r="BD43" s="30">
        <f t="shared" si="25"/>
        <v>-208609.74000000002</v>
      </c>
      <c r="BE43" s="30">
        <f aca="true" t="shared" si="26" ref="BE43:BM43">BE41-BE39</f>
        <v>0</v>
      </c>
      <c r="BF43" s="30">
        <f t="shared" si="26"/>
        <v>0</v>
      </c>
      <c r="BG43" s="30">
        <f t="shared" si="26"/>
        <v>9449.279999999992</v>
      </c>
      <c r="BH43" s="30">
        <f t="shared" si="26"/>
        <v>0</v>
      </c>
      <c r="BI43" s="30">
        <f t="shared" si="26"/>
        <v>0</v>
      </c>
      <c r="BJ43" s="30">
        <f t="shared" si="26"/>
        <v>-22596.54</v>
      </c>
      <c r="BK43" s="30">
        <f t="shared" si="26"/>
        <v>0</v>
      </c>
      <c r="BL43" s="30">
        <f t="shared" si="26"/>
        <v>0</v>
      </c>
      <c r="BM43" s="30">
        <f t="shared" si="26"/>
        <v>1080.9300000000076</v>
      </c>
      <c r="BN43" s="30">
        <f>BN41-BN39</f>
        <v>0</v>
      </c>
      <c r="BO43" s="30">
        <f>BO41-BO39</f>
        <v>0</v>
      </c>
      <c r="BP43" s="30">
        <f>BP41-BP39</f>
        <v>5738.159999999996</v>
      </c>
      <c r="BQ43" s="30">
        <f t="shared" si="6"/>
        <v>-190736.80090909093</v>
      </c>
      <c r="BR43" s="30">
        <f t="shared" si="7"/>
        <v>-108341.81090909088</v>
      </c>
      <c r="BS43" s="30"/>
      <c r="BT43" s="30"/>
      <c r="BU43" s="30">
        <f>BU41-BU39</f>
        <v>8305.909999999996</v>
      </c>
      <c r="BV43" s="30"/>
      <c r="BW43" s="30"/>
      <c r="BX43" s="30">
        <f>BX41-BX39</f>
        <v>7685.9699999999975</v>
      </c>
      <c r="BY43" s="30"/>
      <c r="BZ43" s="30"/>
      <c r="CA43" s="30">
        <f>CA41-CA39</f>
        <v>8777.749999999996</v>
      </c>
      <c r="CB43" s="30"/>
      <c r="CC43" s="30"/>
      <c r="CD43" s="30">
        <f>CD41-CD39</f>
        <v>-16928.210000000003</v>
      </c>
      <c r="CE43" s="30"/>
      <c r="CF43" s="30"/>
      <c r="CG43" s="30">
        <f>CG41-CG39</f>
        <v>-1473.5900000000038</v>
      </c>
      <c r="CH43" s="30"/>
      <c r="CI43" s="30"/>
      <c r="CJ43" s="30">
        <f>CJ41-CJ39</f>
        <v>10136.279999999999</v>
      </c>
      <c r="CK43" s="30"/>
      <c r="CL43" s="30"/>
      <c r="CM43" s="30">
        <f>CM41-CM39</f>
        <v>5451.029999999999</v>
      </c>
      <c r="CN43" s="30"/>
      <c r="CO43" s="30"/>
      <c r="CP43" s="30">
        <f>CP41-CP39</f>
        <v>15546.909999999996</v>
      </c>
      <c r="CQ43" s="30"/>
      <c r="CR43" s="30"/>
      <c r="CS43" s="30">
        <f>CS41-CS39</f>
        <v>11847.980000000003</v>
      </c>
      <c r="CT43" s="30"/>
      <c r="CU43" s="30"/>
      <c r="CV43" s="30">
        <f>CV41-CV39</f>
        <v>10007.86</v>
      </c>
      <c r="CW43" s="30"/>
      <c r="CX43" s="30"/>
      <c r="CY43" s="30">
        <f>CY41-CY39</f>
        <v>11654.949999999997</v>
      </c>
      <c r="CZ43" s="30"/>
      <c r="DA43" s="30"/>
      <c r="DB43" s="30">
        <f>DB41-DB39</f>
        <v>10664.779999999999</v>
      </c>
      <c r="DC43" s="9">
        <f t="shared" si="8"/>
        <v>81677.61999999997</v>
      </c>
      <c r="DD43" s="32">
        <f t="shared" si="9"/>
        <v>-26664.190909090918</v>
      </c>
      <c r="DE43" s="30"/>
      <c r="DF43" s="30"/>
      <c r="DG43" s="30">
        <f>DG41-DG39</f>
        <v>-2272.800000000003</v>
      </c>
      <c r="DH43" s="30"/>
      <c r="DI43" s="30"/>
      <c r="DJ43" s="30">
        <f>DJ41-DJ39</f>
        <v>20964.39</v>
      </c>
      <c r="DK43" s="30"/>
      <c r="DL43" s="30"/>
      <c r="DM43" s="30">
        <f>DM41-DM39</f>
        <v>-27867.97999999999</v>
      </c>
      <c r="DN43" s="30"/>
      <c r="DO43" s="30"/>
      <c r="DP43" s="30">
        <f>DP41-DP39</f>
        <v>6331.470000000001</v>
      </c>
      <c r="DQ43" s="30"/>
      <c r="DR43" s="30"/>
      <c r="DS43" s="30">
        <f>DS41-DS39</f>
        <v>12075.520000000004</v>
      </c>
      <c r="DT43" s="30"/>
      <c r="DU43" s="30"/>
      <c r="DV43" s="30">
        <f>DV41-DV39</f>
        <v>19494.82999999999</v>
      </c>
      <c r="DW43" s="30"/>
      <c r="DX43" s="30"/>
      <c r="DY43" s="30">
        <f>DY41-DY39</f>
        <v>19082.039999999997</v>
      </c>
      <c r="DZ43" s="30"/>
      <c r="EA43" s="30"/>
      <c r="EB43" s="30">
        <f>EB41-EB39</f>
        <v>8799.350000000006</v>
      </c>
      <c r="EC43" s="30"/>
      <c r="ED43" s="30"/>
      <c r="EE43" s="30">
        <f>EE41-EE39</f>
        <v>-130917.71000000006</v>
      </c>
      <c r="EF43" s="30"/>
      <c r="EG43" s="30"/>
      <c r="EH43" s="30">
        <f>EH41-EH39</f>
        <v>22206.239999999994</v>
      </c>
      <c r="EI43" s="30"/>
      <c r="EJ43" s="30"/>
      <c r="EK43" s="30">
        <f>EK41-EK39</f>
        <v>5466.050000000003</v>
      </c>
      <c r="EL43" s="30"/>
      <c r="EM43" s="30"/>
      <c r="EN43" s="30">
        <f>EN41-EN39</f>
        <v>24845.500000000004</v>
      </c>
      <c r="EO43" s="21">
        <f t="shared" si="15"/>
        <v>-21793.10000000006</v>
      </c>
      <c r="EP43" s="31">
        <f t="shared" si="16"/>
        <v>-48457.29090909098</v>
      </c>
    </row>
    <row r="44" spans="1:146" s="4" customFormat="1" ht="12.75">
      <c r="A44" s="14"/>
      <c r="B44" s="14"/>
      <c r="C44" s="14"/>
      <c r="D44" s="14"/>
      <c r="E44" s="14"/>
      <c r="F44" s="1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>
        <f t="shared" si="5"/>
        <v>0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>
        <f t="shared" si="6"/>
        <v>0</v>
      </c>
      <c r="BR44" s="30">
        <f t="shared" si="7"/>
        <v>0</v>
      </c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9">
        <f t="shared" si="8"/>
        <v>0</v>
      </c>
      <c r="DD44" s="32">
        <f t="shared" si="9"/>
        <v>0</v>
      </c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21"/>
      <c r="EP44" s="31"/>
    </row>
    <row r="45" spans="1:146" s="4" customFormat="1" ht="12.75">
      <c r="A45" s="38" t="s">
        <v>54</v>
      </c>
      <c r="B45" s="14"/>
      <c r="C45" s="14">
        <v>3032.4</v>
      </c>
      <c r="D45" s="14"/>
      <c r="E45" s="14">
        <v>3016.44</v>
      </c>
      <c r="F45" s="14"/>
      <c r="G45" s="14">
        <v>3016.44</v>
      </c>
      <c r="H45" s="14"/>
      <c r="I45" s="14">
        <v>3016.44</v>
      </c>
      <c r="J45" s="14"/>
      <c r="K45" s="14">
        <v>2984.52</v>
      </c>
      <c r="L45" s="14"/>
      <c r="M45" s="14">
        <v>2968.56</v>
      </c>
      <c r="N45" s="14"/>
      <c r="O45" s="14">
        <v>2952.6</v>
      </c>
      <c r="P45" s="14"/>
      <c r="Q45" s="14">
        <v>2968.56</v>
      </c>
      <c r="R45" s="14"/>
      <c r="S45" s="15">
        <f>C45+E45+G45+I45+K45+M45+O45+Q45</f>
        <v>23955.960000000003</v>
      </c>
      <c r="T45" s="30"/>
      <c r="U45" s="30"/>
      <c r="V45" s="30">
        <v>4675.06</v>
      </c>
      <c r="W45" s="30"/>
      <c r="X45" s="30"/>
      <c r="Y45" s="30">
        <v>4569.31</v>
      </c>
      <c r="Z45" s="30"/>
      <c r="AA45" s="30"/>
      <c r="AB45" s="30">
        <v>4727.96</v>
      </c>
      <c r="AC45" s="30"/>
      <c r="AD45" s="30"/>
      <c r="AE45" s="30">
        <v>4123.38</v>
      </c>
      <c r="AF45" s="30">
        <f t="shared" si="5"/>
        <v>42051.67</v>
      </c>
      <c r="AG45" s="30"/>
      <c r="AH45" s="30"/>
      <c r="AI45" s="30">
        <v>3850.07</v>
      </c>
      <c r="AJ45" s="30"/>
      <c r="AK45" s="30"/>
      <c r="AL45" s="30">
        <v>3938.61</v>
      </c>
      <c r="AM45" s="30"/>
      <c r="AN45" s="30"/>
      <c r="AO45" s="30">
        <v>3790.18</v>
      </c>
      <c r="AP45" s="30"/>
      <c r="AQ45" s="30"/>
      <c r="AR45" s="30">
        <v>3923.84</v>
      </c>
      <c r="AS45" s="30"/>
      <c r="AT45" s="30"/>
      <c r="AU45" s="30">
        <v>3986.75</v>
      </c>
      <c r="AV45" s="30"/>
      <c r="AW45" s="30"/>
      <c r="AX45" s="30">
        <v>3790.07</v>
      </c>
      <c r="AY45" s="30"/>
      <c r="AZ45" s="30"/>
      <c r="BA45" s="30">
        <v>3760.59</v>
      </c>
      <c r="BB45" s="30"/>
      <c r="BC45" s="30"/>
      <c r="BD45" s="30">
        <v>4080.08</v>
      </c>
      <c r="BE45" s="30"/>
      <c r="BF45" s="30"/>
      <c r="BG45" s="30">
        <v>4118.1</v>
      </c>
      <c r="BH45" s="30"/>
      <c r="BI45" s="30"/>
      <c r="BJ45" s="30">
        <v>3572.63</v>
      </c>
      <c r="BK45" s="30"/>
      <c r="BL45" s="30"/>
      <c r="BM45" s="30">
        <v>3793.25</v>
      </c>
      <c r="BN45" s="30"/>
      <c r="BO45" s="30"/>
      <c r="BP45" s="30">
        <v>3572.88</v>
      </c>
      <c r="BQ45" s="30">
        <f t="shared" si="6"/>
        <v>46177.049999999996</v>
      </c>
      <c r="BR45" s="30">
        <f t="shared" si="7"/>
        <v>88228.72</v>
      </c>
      <c r="BS45" s="30"/>
      <c r="BT45" s="30"/>
      <c r="BU45" s="30">
        <v>4543.1</v>
      </c>
      <c r="BV45" s="30"/>
      <c r="BW45" s="30"/>
      <c r="BX45" s="30">
        <v>4505.45</v>
      </c>
      <c r="BY45" s="30"/>
      <c r="BZ45" s="30"/>
      <c r="CA45" s="30">
        <v>4550.23</v>
      </c>
      <c r="CB45" s="30"/>
      <c r="CC45" s="30"/>
      <c r="CD45" s="30">
        <v>4035.14</v>
      </c>
      <c r="CE45" s="30"/>
      <c r="CF45" s="30"/>
      <c r="CG45" s="30">
        <v>4588.79</v>
      </c>
      <c r="CH45" s="30"/>
      <c r="CI45" s="30"/>
      <c r="CJ45" s="30">
        <v>4588.97</v>
      </c>
      <c r="CK45" s="30"/>
      <c r="CL45" s="30"/>
      <c r="CM45" s="30">
        <v>4409.09</v>
      </c>
      <c r="CN45" s="30"/>
      <c r="CO45" s="30"/>
      <c r="CP45" s="30">
        <v>4240.95</v>
      </c>
      <c r="CQ45" s="30"/>
      <c r="CR45" s="30"/>
      <c r="CS45" s="30">
        <v>4422.42</v>
      </c>
      <c r="CT45" s="30"/>
      <c r="CU45" s="30"/>
      <c r="CV45" s="30">
        <v>4227.74</v>
      </c>
      <c r="CW45" s="30"/>
      <c r="CX45" s="30"/>
      <c r="CY45" s="30">
        <v>4515.35</v>
      </c>
      <c r="CZ45" s="30"/>
      <c r="DA45" s="30"/>
      <c r="DB45" s="30">
        <v>4508.24</v>
      </c>
      <c r="DC45" s="9">
        <f t="shared" si="8"/>
        <v>53135.469999999994</v>
      </c>
      <c r="DD45" s="32">
        <f t="shared" si="9"/>
        <v>141364.19</v>
      </c>
      <c r="DE45" s="30"/>
      <c r="DF45" s="30"/>
      <c r="DG45" s="30">
        <v>4726.99</v>
      </c>
      <c r="DH45" s="30"/>
      <c r="DI45" s="30"/>
      <c r="DJ45" s="30">
        <v>4873.28</v>
      </c>
      <c r="DK45" s="30"/>
      <c r="DL45" s="30"/>
      <c r="DM45" s="30">
        <v>4871.35</v>
      </c>
      <c r="DN45" s="30"/>
      <c r="DO45" s="30"/>
      <c r="DP45" s="30">
        <v>4728.95</v>
      </c>
      <c r="DQ45" s="30"/>
      <c r="DR45" s="30"/>
      <c r="DS45" s="30">
        <v>4921.23</v>
      </c>
      <c r="DT45" s="30"/>
      <c r="DU45" s="30"/>
      <c r="DV45" s="30">
        <v>4938.12</v>
      </c>
      <c r="DW45" s="30"/>
      <c r="DX45" s="30"/>
      <c r="DY45" s="30">
        <v>4944.77</v>
      </c>
      <c r="DZ45" s="30"/>
      <c r="EA45" s="30"/>
      <c r="EB45" s="30">
        <v>4896.29</v>
      </c>
      <c r="EC45" s="30"/>
      <c r="ED45" s="30"/>
      <c r="EE45" s="30">
        <v>4736.19</v>
      </c>
      <c r="EF45" s="30"/>
      <c r="EG45" s="30"/>
      <c r="EH45" s="30">
        <v>4854.7</v>
      </c>
      <c r="EI45" s="30"/>
      <c r="EJ45" s="30"/>
      <c r="EK45" s="30">
        <v>4780.41</v>
      </c>
      <c r="EL45" s="30"/>
      <c r="EM45" s="30"/>
      <c r="EN45" s="30">
        <v>4788.48</v>
      </c>
      <c r="EO45" s="21">
        <f t="shared" si="15"/>
        <v>58060.759999999995</v>
      </c>
      <c r="EP45" s="31">
        <f t="shared" si="16"/>
        <v>199424.95</v>
      </c>
    </row>
    <row r="46" spans="1:146" s="75" customFormat="1" ht="12.75">
      <c r="A46" s="64" t="s">
        <v>55</v>
      </c>
      <c r="B46" s="52"/>
      <c r="C46" s="52">
        <v>3034.74</v>
      </c>
      <c r="D46" s="52"/>
      <c r="E46" s="52">
        <v>2979.6</v>
      </c>
      <c r="F46" s="52"/>
      <c r="G46" s="68">
        <v>2967.97</v>
      </c>
      <c r="H46" s="68"/>
      <c r="I46" s="68">
        <v>2930.28</v>
      </c>
      <c r="J46" s="68"/>
      <c r="K46" s="68">
        <v>2880.69</v>
      </c>
      <c r="L46" s="68"/>
      <c r="M46" s="68">
        <v>3091.02</v>
      </c>
      <c r="N46" s="68"/>
      <c r="O46" s="68">
        <v>2826.11</v>
      </c>
      <c r="P46" s="68"/>
      <c r="Q46" s="68">
        <v>2895.82</v>
      </c>
      <c r="R46" s="68"/>
      <c r="S46" s="54">
        <f aca="true" t="shared" si="27" ref="S46:S51">C46+E46+G46+I46+K46+M46+O46+Q46</f>
        <v>23606.23</v>
      </c>
      <c r="T46" s="69"/>
      <c r="U46" s="69"/>
      <c r="V46" s="69">
        <v>2531.78</v>
      </c>
      <c r="W46" s="69"/>
      <c r="X46" s="69"/>
      <c r="Y46" s="69">
        <v>2839.74</v>
      </c>
      <c r="Z46" s="69"/>
      <c r="AA46" s="69"/>
      <c r="AB46" s="69">
        <v>2886.18</v>
      </c>
      <c r="AC46" s="69"/>
      <c r="AD46" s="69"/>
      <c r="AE46" s="69">
        <v>2822.71</v>
      </c>
      <c r="AF46" s="69">
        <f t="shared" si="5"/>
        <v>34686.64</v>
      </c>
      <c r="AG46" s="69"/>
      <c r="AH46" s="69"/>
      <c r="AI46" s="69">
        <v>3850.07</v>
      </c>
      <c r="AJ46" s="69"/>
      <c r="AK46" s="69"/>
      <c r="AL46" s="69">
        <v>3938.61</v>
      </c>
      <c r="AM46" s="69"/>
      <c r="AN46" s="69"/>
      <c r="AO46" s="69">
        <v>3790.18</v>
      </c>
      <c r="AP46" s="69"/>
      <c r="AQ46" s="69"/>
      <c r="AR46" s="69">
        <v>3923.84</v>
      </c>
      <c r="AS46" s="69"/>
      <c r="AT46" s="69"/>
      <c r="AU46" s="69">
        <v>3986.75</v>
      </c>
      <c r="AV46" s="69"/>
      <c r="AW46" s="69"/>
      <c r="AX46" s="69">
        <v>3790.07</v>
      </c>
      <c r="AY46" s="69"/>
      <c r="AZ46" s="69"/>
      <c r="BA46" s="69">
        <v>3760.59</v>
      </c>
      <c r="BB46" s="69"/>
      <c r="BC46" s="69"/>
      <c r="BD46" s="69">
        <v>4080.08</v>
      </c>
      <c r="BE46" s="69"/>
      <c r="BF46" s="69"/>
      <c r="BG46" s="69">
        <v>4118.1</v>
      </c>
      <c r="BH46" s="69"/>
      <c r="BI46" s="69"/>
      <c r="BJ46" s="69">
        <v>3572.63</v>
      </c>
      <c r="BK46" s="69"/>
      <c r="BL46" s="69"/>
      <c r="BM46" s="69">
        <v>3793.25</v>
      </c>
      <c r="BN46" s="69"/>
      <c r="BO46" s="69"/>
      <c r="BP46" s="69">
        <v>3572.88</v>
      </c>
      <c r="BQ46" s="69">
        <f t="shared" si="6"/>
        <v>46177.049999999996</v>
      </c>
      <c r="BR46" s="69">
        <f t="shared" si="7"/>
        <v>80863.69</v>
      </c>
      <c r="BS46" s="69"/>
      <c r="BT46" s="69"/>
      <c r="BU46" s="69">
        <v>4543.1</v>
      </c>
      <c r="BV46" s="69"/>
      <c r="BW46" s="69"/>
      <c r="BX46" s="69">
        <v>4505.45</v>
      </c>
      <c r="BY46" s="69"/>
      <c r="BZ46" s="69"/>
      <c r="CA46" s="69">
        <v>4550.23</v>
      </c>
      <c r="CB46" s="69"/>
      <c r="CC46" s="69"/>
      <c r="CD46" s="69">
        <v>4035.14</v>
      </c>
      <c r="CE46" s="69"/>
      <c r="CF46" s="69"/>
      <c r="CG46" s="69">
        <v>4588.79</v>
      </c>
      <c r="CH46" s="69"/>
      <c r="CI46" s="69"/>
      <c r="CJ46" s="69">
        <v>4588.97</v>
      </c>
      <c r="CK46" s="69"/>
      <c r="CL46" s="69"/>
      <c r="CM46" s="69">
        <v>4409.19</v>
      </c>
      <c r="CN46" s="69"/>
      <c r="CO46" s="69"/>
      <c r="CP46" s="69">
        <v>4240.95</v>
      </c>
      <c r="CQ46" s="69"/>
      <c r="CR46" s="69"/>
      <c r="CS46" s="69">
        <v>4422.42</v>
      </c>
      <c r="CT46" s="69"/>
      <c r="CU46" s="69"/>
      <c r="CV46" s="69">
        <v>4227.74</v>
      </c>
      <c r="CW46" s="69"/>
      <c r="CX46" s="69"/>
      <c r="CY46" s="69">
        <v>4515.35</v>
      </c>
      <c r="CZ46" s="69"/>
      <c r="DA46" s="69"/>
      <c r="DB46" s="69">
        <v>4508.24</v>
      </c>
      <c r="DC46" s="71">
        <f t="shared" si="8"/>
        <v>53135.57</v>
      </c>
      <c r="DD46" s="72">
        <f t="shared" si="9"/>
        <v>133999.26</v>
      </c>
      <c r="DE46" s="69"/>
      <c r="DF46" s="69"/>
      <c r="DG46" s="69">
        <v>4726.99</v>
      </c>
      <c r="DH46" s="69"/>
      <c r="DI46" s="69"/>
      <c r="DJ46" s="69">
        <v>4873.28</v>
      </c>
      <c r="DK46" s="69"/>
      <c r="DL46" s="69"/>
      <c r="DM46" s="69">
        <v>4871.35</v>
      </c>
      <c r="DN46" s="69"/>
      <c r="DO46" s="69"/>
      <c r="DP46" s="69">
        <v>4728.95</v>
      </c>
      <c r="DQ46" s="69"/>
      <c r="DR46" s="69"/>
      <c r="DS46" s="69">
        <v>4921.23</v>
      </c>
      <c r="DT46" s="69"/>
      <c r="DU46" s="69"/>
      <c r="DV46" s="69">
        <v>4938.12</v>
      </c>
      <c r="DW46" s="69"/>
      <c r="DX46" s="69"/>
      <c r="DY46" s="69">
        <v>4944.77</v>
      </c>
      <c r="DZ46" s="69"/>
      <c r="EA46" s="69"/>
      <c r="EB46" s="69">
        <v>4896.29</v>
      </c>
      <c r="EC46" s="69"/>
      <c r="ED46" s="69"/>
      <c r="EE46" s="69">
        <v>4736.19</v>
      </c>
      <c r="EF46" s="69"/>
      <c r="EG46" s="69"/>
      <c r="EH46" s="69">
        <v>4854.7</v>
      </c>
      <c r="EI46" s="69"/>
      <c r="EJ46" s="69"/>
      <c r="EK46" s="69">
        <v>4780.41</v>
      </c>
      <c r="EL46" s="69"/>
      <c r="EM46" s="69"/>
      <c r="EN46" s="69">
        <v>4788.48</v>
      </c>
      <c r="EO46" s="54">
        <f t="shared" si="15"/>
        <v>58060.759999999995</v>
      </c>
      <c r="EP46" s="73">
        <f t="shared" si="16"/>
        <v>192060.02000000002</v>
      </c>
    </row>
    <row r="47" spans="1:146" s="75" customFormat="1" ht="12.75">
      <c r="A47" s="64" t="s">
        <v>51</v>
      </c>
      <c r="B47" s="52"/>
      <c r="C47" s="52">
        <f>430.92+2153.53</f>
        <v>2584.4500000000003</v>
      </c>
      <c r="D47" s="52"/>
      <c r="E47" s="52">
        <f>436.77+2654.77</f>
        <v>3091.54</v>
      </c>
      <c r="F47" s="52"/>
      <c r="G47" s="68">
        <f>440.57+2567.56</f>
        <v>3008.13</v>
      </c>
      <c r="H47" s="68"/>
      <c r="I47" s="68">
        <f>446.88+2429.66</f>
        <v>2876.54</v>
      </c>
      <c r="J47" s="68"/>
      <c r="K47" s="68">
        <f>446.88+2946.89</f>
        <v>3393.77</v>
      </c>
      <c r="L47" s="68"/>
      <c r="M47" s="68">
        <f>598.5+2485.94</f>
        <v>3084.44</v>
      </c>
      <c r="N47" s="68"/>
      <c r="O47" s="68">
        <f>604.88+2668.77</f>
        <v>3273.65</v>
      </c>
      <c r="P47" s="68"/>
      <c r="Q47" s="68">
        <f>636.07+2672.7</f>
        <v>3308.77</v>
      </c>
      <c r="R47" s="68"/>
      <c r="S47" s="54">
        <f t="shared" si="27"/>
        <v>24621.29</v>
      </c>
      <c r="T47" s="54"/>
      <c r="U47" s="54"/>
      <c r="V47" s="54">
        <v>2664.53</v>
      </c>
      <c r="W47" s="54"/>
      <c r="X47" s="54"/>
      <c r="Y47" s="54">
        <v>1832.98</v>
      </c>
      <c r="Z47" s="54"/>
      <c r="AA47" s="54"/>
      <c r="AB47" s="54">
        <v>2770.12</v>
      </c>
      <c r="AC47" s="54"/>
      <c r="AD47" s="54"/>
      <c r="AE47" s="54">
        <v>2073.99</v>
      </c>
      <c r="AF47" s="69">
        <f t="shared" si="5"/>
        <v>33962.909999999996</v>
      </c>
      <c r="AG47" s="54"/>
      <c r="AH47" s="54"/>
      <c r="AI47" s="54">
        <v>2674.65</v>
      </c>
      <c r="AJ47" s="54"/>
      <c r="AK47" s="54"/>
      <c r="AL47" s="54">
        <v>3172.22</v>
      </c>
      <c r="AM47" s="69"/>
      <c r="AN47" s="69"/>
      <c r="AO47" s="69">
        <f>637.96+3344.82</f>
        <v>3982.78</v>
      </c>
      <c r="AP47" s="69"/>
      <c r="AQ47" s="69"/>
      <c r="AR47" s="69">
        <f>623.01+2955.73</f>
        <v>3578.74</v>
      </c>
      <c r="AS47" s="69"/>
      <c r="AT47" s="69"/>
      <c r="AU47" s="69">
        <f>609.86+3501.57</f>
        <v>4111.43</v>
      </c>
      <c r="AV47" s="69"/>
      <c r="AW47" s="69"/>
      <c r="AX47" s="69">
        <f>537.17+2973.56</f>
        <v>3510.73</v>
      </c>
      <c r="AY47" s="69"/>
      <c r="AZ47" s="69"/>
      <c r="BA47" s="69">
        <f>627.29+3106.57</f>
        <v>3733.86</v>
      </c>
      <c r="BB47" s="69"/>
      <c r="BC47" s="69"/>
      <c r="BD47" s="69">
        <v>5174.94</v>
      </c>
      <c r="BE47" s="69"/>
      <c r="BF47" s="69"/>
      <c r="BG47" s="69">
        <v>4115.87</v>
      </c>
      <c r="BH47" s="69"/>
      <c r="BI47" s="69"/>
      <c r="BJ47" s="69">
        <v>4021.29</v>
      </c>
      <c r="BK47" s="69"/>
      <c r="BL47" s="69"/>
      <c r="BM47" s="69">
        <v>3885.1</v>
      </c>
      <c r="BN47" s="69"/>
      <c r="BO47" s="69"/>
      <c r="BP47" s="69">
        <v>3578.5</v>
      </c>
      <c r="BQ47" s="69">
        <f t="shared" si="6"/>
        <v>45540.11</v>
      </c>
      <c r="BR47" s="69">
        <f t="shared" si="7"/>
        <v>79503.01999999999</v>
      </c>
      <c r="BS47" s="69"/>
      <c r="BT47" s="69"/>
      <c r="BU47" s="69">
        <v>3689.79</v>
      </c>
      <c r="BV47" s="69"/>
      <c r="BW47" s="69"/>
      <c r="BX47" s="69">
        <v>4426.7</v>
      </c>
      <c r="BY47" s="69"/>
      <c r="BZ47" s="69"/>
      <c r="CA47" s="69">
        <v>4163</v>
      </c>
      <c r="CB47" s="69"/>
      <c r="CC47" s="69"/>
      <c r="CD47" s="69">
        <v>3962.85</v>
      </c>
      <c r="CE47" s="69"/>
      <c r="CF47" s="69"/>
      <c r="CG47" s="69">
        <v>4660.05</v>
      </c>
      <c r="CH47" s="69"/>
      <c r="CI47" s="69"/>
      <c r="CJ47" s="69">
        <v>4646.14</v>
      </c>
      <c r="CK47" s="69"/>
      <c r="CL47" s="69"/>
      <c r="CM47" s="69">
        <v>3786.06</v>
      </c>
      <c r="CN47" s="69"/>
      <c r="CO47" s="69"/>
      <c r="CP47" s="69">
        <v>5201.81</v>
      </c>
      <c r="CQ47" s="69"/>
      <c r="CR47" s="69"/>
      <c r="CS47" s="69">
        <v>4437.05</v>
      </c>
      <c r="CT47" s="69"/>
      <c r="CU47" s="69"/>
      <c r="CV47" s="69">
        <v>4605.37</v>
      </c>
      <c r="CW47" s="69"/>
      <c r="CX47" s="69"/>
      <c r="CY47" s="69">
        <v>4430.87</v>
      </c>
      <c r="CZ47" s="69"/>
      <c r="DA47" s="69"/>
      <c r="DB47" s="69">
        <v>4019.68</v>
      </c>
      <c r="DC47" s="71">
        <f t="shared" si="8"/>
        <v>52029.369999999995</v>
      </c>
      <c r="DD47" s="72">
        <f t="shared" si="9"/>
        <v>131532.38999999998</v>
      </c>
      <c r="DE47" s="69"/>
      <c r="DF47" s="69"/>
      <c r="DG47" s="69">
        <v>4568.94</v>
      </c>
      <c r="DH47" s="69"/>
      <c r="DI47" s="69"/>
      <c r="DJ47" s="69">
        <v>4838.44</v>
      </c>
      <c r="DK47" s="69"/>
      <c r="DL47" s="69"/>
      <c r="DM47" s="69">
        <v>4669.31</v>
      </c>
      <c r="DN47" s="69"/>
      <c r="DO47" s="69"/>
      <c r="DP47" s="69">
        <v>4687.95</v>
      </c>
      <c r="DQ47" s="69"/>
      <c r="DR47" s="69"/>
      <c r="DS47" s="69">
        <v>4814.99</v>
      </c>
      <c r="DT47" s="69"/>
      <c r="DU47" s="69"/>
      <c r="DV47" s="69">
        <v>4794.35</v>
      </c>
      <c r="DW47" s="69"/>
      <c r="DX47" s="69"/>
      <c r="DY47" s="69">
        <v>4834.34</v>
      </c>
      <c r="DZ47" s="69"/>
      <c r="EA47" s="69"/>
      <c r="EB47" s="69">
        <v>4729.12</v>
      </c>
      <c r="EC47" s="69"/>
      <c r="ED47" s="69"/>
      <c r="EE47" s="69">
        <v>4835.88</v>
      </c>
      <c r="EF47" s="69"/>
      <c r="EG47" s="69"/>
      <c r="EH47" s="69">
        <v>5075.35</v>
      </c>
      <c r="EI47" s="69"/>
      <c r="EJ47" s="69"/>
      <c r="EK47" s="69">
        <v>4287.92</v>
      </c>
      <c r="EL47" s="69"/>
      <c r="EM47" s="69"/>
      <c r="EN47" s="69">
        <v>5307.04</v>
      </c>
      <c r="EO47" s="54">
        <f t="shared" si="15"/>
        <v>57443.62999999999</v>
      </c>
      <c r="EP47" s="73">
        <f t="shared" si="16"/>
        <v>188976.01999999996</v>
      </c>
    </row>
    <row r="48" spans="1:146" s="7" customFormat="1" ht="12.75">
      <c r="A48" s="34" t="s">
        <v>52</v>
      </c>
      <c r="B48" s="14">
        <v>2951.09</v>
      </c>
      <c r="C48" s="14">
        <f>C46-C47</f>
        <v>450.2899999999995</v>
      </c>
      <c r="D48" s="14"/>
      <c r="E48" s="14">
        <f aca="true" t="shared" si="28" ref="E48:Q48">E46-E47</f>
        <v>-111.94000000000005</v>
      </c>
      <c r="F48" s="14"/>
      <c r="G48" s="29">
        <f t="shared" si="28"/>
        <v>-40.16000000000031</v>
      </c>
      <c r="H48" s="29"/>
      <c r="I48" s="29">
        <f t="shared" si="28"/>
        <v>53.74000000000024</v>
      </c>
      <c r="J48" s="29"/>
      <c r="K48" s="29">
        <f t="shared" si="28"/>
        <v>-513.0799999999999</v>
      </c>
      <c r="L48" s="29"/>
      <c r="M48" s="29">
        <f t="shared" si="28"/>
        <v>6.579999999999927</v>
      </c>
      <c r="N48" s="29"/>
      <c r="O48" s="29">
        <f t="shared" si="28"/>
        <v>-447.53999999999996</v>
      </c>
      <c r="P48" s="29"/>
      <c r="Q48" s="29">
        <f t="shared" si="28"/>
        <v>-412.9499999999998</v>
      </c>
      <c r="R48" s="29">
        <v>2752.85</v>
      </c>
      <c r="S48" s="21">
        <f t="shared" si="27"/>
        <v>-1015.0600000000004</v>
      </c>
      <c r="T48" s="21"/>
      <c r="U48" s="21"/>
      <c r="V48" s="21">
        <f>V46-V47</f>
        <v>-132.75</v>
      </c>
      <c r="W48" s="21">
        <f aca="true" t="shared" si="29" ref="W48:AL48">W46-W47</f>
        <v>0</v>
      </c>
      <c r="X48" s="21">
        <f t="shared" si="29"/>
        <v>0</v>
      </c>
      <c r="Y48" s="21">
        <f t="shared" si="29"/>
        <v>1006.7599999999998</v>
      </c>
      <c r="Z48" s="21">
        <f t="shared" si="29"/>
        <v>0</v>
      </c>
      <c r="AA48" s="21">
        <f t="shared" si="29"/>
        <v>0</v>
      </c>
      <c r="AB48" s="21">
        <f t="shared" si="29"/>
        <v>116.05999999999995</v>
      </c>
      <c r="AC48" s="21">
        <f t="shared" si="29"/>
        <v>0</v>
      </c>
      <c r="AD48" s="21">
        <f t="shared" si="29"/>
        <v>0</v>
      </c>
      <c r="AE48" s="21">
        <f t="shared" si="29"/>
        <v>748.7200000000003</v>
      </c>
      <c r="AF48" s="30">
        <f t="shared" si="5"/>
        <v>723.7299999999996</v>
      </c>
      <c r="AG48" s="21">
        <f t="shared" si="29"/>
        <v>0</v>
      </c>
      <c r="AH48" s="21">
        <f t="shared" si="29"/>
        <v>0</v>
      </c>
      <c r="AI48" s="21">
        <f t="shared" si="29"/>
        <v>1175.42</v>
      </c>
      <c r="AJ48" s="21">
        <f t="shared" si="29"/>
        <v>0</v>
      </c>
      <c r="AK48" s="21">
        <f t="shared" si="29"/>
        <v>0</v>
      </c>
      <c r="AL48" s="21">
        <f t="shared" si="29"/>
        <v>766.3900000000003</v>
      </c>
      <c r="AM48" s="15"/>
      <c r="AN48" s="15"/>
      <c r="AO48" s="15">
        <f>AO46-AO47</f>
        <v>-192.60000000000036</v>
      </c>
      <c r="AP48" s="15">
        <f aca="true" t="shared" si="30" ref="AP48:AU48">AP46-AP47</f>
        <v>0</v>
      </c>
      <c r="AQ48" s="15">
        <f t="shared" si="30"/>
        <v>0</v>
      </c>
      <c r="AR48" s="15">
        <f t="shared" si="30"/>
        <v>345.10000000000036</v>
      </c>
      <c r="AS48" s="15">
        <f t="shared" si="30"/>
        <v>0</v>
      </c>
      <c r="AT48" s="15">
        <f t="shared" si="30"/>
        <v>0</v>
      </c>
      <c r="AU48" s="15">
        <f t="shared" si="30"/>
        <v>-124.68000000000029</v>
      </c>
      <c r="AV48" s="15"/>
      <c r="AW48" s="15"/>
      <c r="AX48" s="15">
        <f>AX46-AX47</f>
        <v>279.34000000000015</v>
      </c>
      <c r="AY48" s="15">
        <f aca="true" t="shared" si="31" ref="AY48:BD48">AY46-AY47</f>
        <v>0</v>
      </c>
      <c r="AZ48" s="15">
        <f t="shared" si="31"/>
        <v>0</v>
      </c>
      <c r="BA48" s="15">
        <f t="shared" si="31"/>
        <v>26.730000000000018</v>
      </c>
      <c r="BB48" s="15">
        <f t="shared" si="31"/>
        <v>0</v>
      </c>
      <c r="BC48" s="15">
        <f t="shared" si="31"/>
        <v>0</v>
      </c>
      <c r="BD48" s="15">
        <f t="shared" si="31"/>
        <v>-1094.8599999999997</v>
      </c>
      <c r="BE48" s="15">
        <f aca="true" t="shared" si="32" ref="BE48:BM48">BE46-BE47</f>
        <v>0</v>
      </c>
      <c r="BF48" s="15">
        <f t="shared" si="32"/>
        <v>0</v>
      </c>
      <c r="BG48" s="15">
        <f t="shared" si="32"/>
        <v>2.230000000000473</v>
      </c>
      <c r="BH48" s="15">
        <f t="shared" si="32"/>
        <v>0</v>
      </c>
      <c r="BI48" s="15">
        <f t="shared" si="32"/>
        <v>0</v>
      </c>
      <c r="BJ48" s="15">
        <f t="shared" si="32"/>
        <v>-448.65999999999985</v>
      </c>
      <c r="BK48" s="15">
        <f t="shared" si="32"/>
        <v>0</v>
      </c>
      <c r="BL48" s="15">
        <f t="shared" si="32"/>
        <v>0</v>
      </c>
      <c r="BM48" s="15">
        <f t="shared" si="32"/>
        <v>-91.84999999999991</v>
      </c>
      <c r="BN48" s="15">
        <f>BN46-BN47</f>
        <v>0</v>
      </c>
      <c r="BO48" s="15">
        <f>BO46-BO47</f>
        <v>0</v>
      </c>
      <c r="BP48" s="15">
        <f>BP46-BP47</f>
        <v>-5.619999999999891</v>
      </c>
      <c r="BQ48" s="30">
        <f t="shared" si="6"/>
        <v>636.9400000000014</v>
      </c>
      <c r="BR48" s="30">
        <f t="shared" si="7"/>
        <v>1360.670000000001</v>
      </c>
      <c r="BS48" s="15"/>
      <c r="BT48" s="15"/>
      <c r="BU48" s="15">
        <f>BU46-BU47</f>
        <v>853.3100000000004</v>
      </c>
      <c r="BV48" s="15"/>
      <c r="BW48" s="15"/>
      <c r="BX48" s="15">
        <f>BX46-BX47</f>
        <v>78.75</v>
      </c>
      <c r="BY48" s="15"/>
      <c r="BZ48" s="15"/>
      <c r="CA48" s="15">
        <f>CA46-CA47</f>
        <v>387.22999999999956</v>
      </c>
      <c r="CB48" s="15"/>
      <c r="CC48" s="15"/>
      <c r="CD48" s="15">
        <f>CD46-CD47</f>
        <v>72.28999999999996</v>
      </c>
      <c r="CE48" s="15"/>
      <c r="CF48" s="15"/>
      <c r="CG48" s="15">
        <f>CG46-CG47</f>
        <v>-71.26000000000022</v>
      </c>
      <c r="CH48" s="15"/>
      <c r="CI48" s="15"/>
      <c r="CJ48" s="15">
        <f>CJ46-CJ47</f>
        <v>-57.17000000000007</v>
      </c>
      <c r="CK48" s="15"/>
      <c r="CL48" s="15"/>
      <c r="CM48" s="15">
        <f>CM46-CM47</f>
        <v>623.1299999999997</v>
      </c>
      <c r="CN48" s="15"/>
      <c r="CO48" s="15"/>
      <c r="CP48" s="15">
        <f>CP46-CP47</f>
        <v>-960.8600000000006</v>
      </c>
      <c r="CQ48" s="15"/>
      <c r="CR48" s="15"/>
      <c r="CS48" s="15">
        <f>CS46-CS47</f>
        <v>-14.63000000000011</v>
      </c>
      <c r="CT48" s="15"/>
      <c r="CU48" s="15"/>
      <c r="CV48" s="15">
        <f>CV46-CV47</f>
        <v>-377.6300000000001</v>
      </c>
      <c r="CW48" s="15"/>
      <c r="CX48" s="15"/>
      <c r="CY48" s="15">
        <f>CY46-CY47</f>
        <v>84.48000000000047</v>
      </c>
      <c r="CZ48" s="15"/>
      <c r="DA48" s="15"/>
      <c r="DB48" s="15">
        <f>DB46-DB47</f>
        <v>488.55999999999995</v>
      </c>
      <c r="DC48" s="9">
        <f t="shared" si="8"/>
        <v>1106.199999999999</v>
      </c>
      <c r="DD48" s="32">
        <f t="shared" si="9"/>
        <v>2466.87</v>
      </c>
      <c r="DE48" s="15"/>
      <c r="DF48" s="15"/>
      <c r="DG48" s="15">
        <f>DG46-DG47</f>
        <v>158.05000000000018</v>
      </c>
      <c r="DH48" s="15"/>
      <c r="DI48" s="15"/>
      <c r="DJ48" s="15">
        <f>DJ46-DJ47</f>
        <v>34.840000000000146</v>
      </c>
      <c r="DK48" s="15"/>
      <c r="DL48" s="15"/>
      <c r="DM48" s="15">
        <f>DM46-DM47</f>
        <v>202.03999999999996</v>
      </c>
      <c r="DN48" s="15"/>
      <c r="DO48" s="15"/>
      <c r="DP48" s="15">
        <f>DP46-DP47</f>
        <v>41</v>
      </c>
      <c r="DQ48" s="15"/>
      <c r="DR48" s="15"/>
      <c r="DS48" s="15">
        <f>DS46-DS47</f>
        <v>106.23999999999978</v>
      </c>
      <c r="DT48" s="15"/>
      <c r="DU48" s="15"/>
      <c r="DV48" s="15">
        <f>DV46-DV47</f>
        <v>143.76999999999953</v>
      </c>
      <c r="DW48" s="15"/>
      <c r="DX48" s="15"/>
      <c r="DY48" s="15">
        <f>DY46-DY47</f>
        <v>110.43000000000029</v>
      </c>
      <c r="DZ48" s="15"/>
      <c r="EA48" s="15"/>
      <c r="EB48" s="15">
        <f>EB46-EB47</f>
        <v>167.17000000000007</v>
      </c>
      <c r="EC48" s="15"/>
      <c r="ED48" s="15"/>
      <c r="EE48" s="15">
        <f>EE46-EE47</f>
        <v>-99.69000000000051</v>
      </c>
      <c r="EF48" s="15"/>
      <c r="EG48" s="15"/>
      <c r="EH48" s="15">
        <f>EH46-EH47</f>
        <v>-220.65000000000055</v>
      </c>
      <c r="EI48" s="15"/>
      <c r="EJ48" s="15"/>
      <c r="EK48" s="15">
        <f>EK46-EK47</f>
        <v>492.4899999999998</v>
      </c>
      <c r="EL48" s="15"/>
      <c r="EM48" s="15"/>
      <c r="EN48" s="15">
        <f>EN46-EN47</f>
        <v>-518.5600000000004</v>
      </c>
      <c r="EO48" s="21">
        <f t="shared" si="15"/>
        <v>617.1299999999983</v>
      </c>
      <c r="EP48" s="31">
        <f t="shared" si="16"/>
        <v>3083.999999999998</v>
      </c>
    </row>
    <row r="49" spans="1:146" s="4" customFormat="1" ht="22.5">
      <c r="A49" s="34" t="s">
        <v>53</v>
      </c>
      <c r="B49" s="14"/>
      <c r="C49" s="19">
        <f>C47-C45</f>
        <v>-447.9499999999998</v>
      </c>
      <c r="D49" s="19">
        <f aca="true" t="shared" si="33" ref="D49:Q49">D47-D45</f>
        <v>0</v>
      </c>
      <c r="E49" s="19">
        <f t="shared" si="33"/>
        <v>75.09999999999991</v>
      </c>
      <c r="F49" s="19">
        <f t="shared" si="33"/>
        <v>0</v>
      </c>
      <c r="G49" s="19">
        <f t="shared" si="33"/>
        <v>-8.309999999999945</v>
      </c>
      <c r="H49" s="19">
        <f t="shared" si="33"/>
        <v>0</v>
      </c>
      <c r="I49" s="19">
        <f t="shared" si="33"/>
        <v>-139.9000000000001</v>
      </c>
      <c r="J49" s="19">
        <f t="shared" si="33"/>
        <v>0</v>
      </c>
      <c r="K49" s="19">
        <f t="shared" si="33"/>
        <v>409.25</v>
      </c>
      <c r="L49" s="19">
        <f t="shared" si="33"/>
        <v>0</v>
      </c>
      <c r="M49" s="19">
        <f t="shared" si="33"/>
        <v>115.88000000000011</v>
      </c>
      <c r="N49" s="19">
        <f t="shared" si="33"/>
        <v>0</v>
      </c>
      <c r="O49" s="19">
        <f t="shared" si="33"/>
        <v>321.0500000000002</v>
      </c>
      <c r="P49" s="19">
        <f t="shared" si="33"/>
        <v>0</v>
      </c>
      <c r="Q49" s="19">
        <f t="shared" si="33"/>
        <v>340.21000000000004</v>
      </c>
      <c r="R49" s="19"/>
      <c r="S49" s="15">
        <f t="shared" si="27"/>
        <v>665.3300000000004</v>
      </c>
      <c r="T49" s="39"/>
      <c r="U49" s="39"/>
      <c r="V49" s="39">
        <f>V47-V45</f>
        <v>-2010.5300000000002</v>
      </c>
      <c r="W49" s="39">
        <f aca="true" t="shared" si="34" ref="W49:AL49">W47-W45</f>
        <v>0</v>
      </c>
      <c r="X49" s="39">
        <f t="shared" si="34"/>
        <v>0</v>
      </c>
      <c r="Y49" s="39">
        <f t="shared" si="34"/>
        <v>-2736.3300000000004</v>
      </c>
      <c r="Z49" s="39">
        <f t="shared" si="34"/>
        <v>0</v>
      </c>
      <c r="AA49" s="39">
        <f t="shared" si="34"/>
        <v>0</v>
      </c>
      <c r="AB49" s="39">
        <f t="shared" si="34"/>
        <v>-1957.8400000000001</v>
      </c>
      <c r="AC49" s="39">
        <f t="shared" si="34"/>
        <v>0</v>
      </c>
      <c r="AD49" s="39">
        <f t="shared" si="34"/>
        <v>0</v>
      </c>
      <c r="AE49" s="39">
        <f t="shared" si="34"/>
        <v>-2049.3900000000003</v>
      </c>
      <c r="AF49" s="30">
        <f t="shared" si="5"/>
        <v>-8088.760000000001</v>
      </c>
      <c r="AG49" s="39">
        <f t="shared" si="34"/>
        <v>0</v>
      </c>
      <c r="AH49" s="39">
        <f t="shared" si="34"/>
        <v>0</v>
      </c>
      <c r="AI49" s="39">
        <f t="shared" si="34"/>
        <v>-1175.42</v>
      </c>
      <c r="AJ49" s="39">
        <f t="shared" si="34"/>
        <v>0</v>
      </c>
      <c r="AK49" s="39">
        <f t="shared" si="34"/>
        <v>0</v>
      </c>
      <c r="AL49" s="39">
        <f t="shared" si="34"/>
        <v>-766.3900000000003</v>
      </c>
      <c r="AM49" s="35"/>
      <c r="AN49" s="35"/>
      <c r="AO49" s="35">
        <f>AO47-AO45</f>
        <v>192.60000000000036</v>
      </c>
      <c r="AP49" s="35">
        <f aca="true" t="shared" si="35" ref="AP49:AU49">AP47-AP45</f>
        <v>0</v>
      </c>
      <c r="AQ49" s="35">
        <f t="shared" si="35"/>
        <v>0</v>
      </c>
      <c r="AR49" s="35">
        <f t="shared" si="35"/>
        <v>-345.10000000000036</v>
      </c>
      <c r="AS49" s="35">
        <f t="shared" si="35"/>
        <v>0</v>
      </c>
      <c r="AT49" s="35">
        <f t="shared" si="35"/>
        <v>0</v>
      </c>
      <c r="AU49" s="35">
        <f t="shared" si="35"/>
        <v>124.68000000000029</v>
      </c>
      <c r="AV49" s="35"/>
      <c r="AW49" s="35"/>
      <c r="AX49" s="35">
        <f>AX47-AX45</f>
        <v>-279.34000000000015</v>
      </c>
      <c r="AY49" s="35">
        <f aca="true" t="shared" si="36" ref="AY49:BD49">AY47-AY45</f>
        <v>0</v>
      </c>
      <c r="AZ49" s="35">
        <f t="shared" si="36"/>
        <v>0</v>
      </c>
      <c r="BA49" s="35">
        <f t="shared" si="36"/>
        <v>-26.730000000000018</v>
      </c>
      <c r="BB49" s="35">
        <f t="shared" si="36"/>
        <v>0</v>
      </c>
      <c r="BC49" s="35">
        <f t="shared" si="36"/>
        <v>0</v>
      </c>
      <c r="BD49" s="35">
        <f t="shared" si="36"/>
        <v>1094.8599999999997</v>
      </c>
      <c r="BE49" s="35">
        <f aca="true" t="shared" si="37" ref="BE49:BM49">BE47-BE45</f>
        <v>0</v>
      </c>
      <c r="BF49" s="35">
        <f t="shared" si="37"/>
        <v>0</v>
      </c>
      <c r="BG49" s="35">
        <f t="shared" si="37"/>
        <v>-2.230000000000473</v>
      </c>
      <c r="BH49" s="35">
        <f t="shared" si="37"/>
        <v>0</v>
      </c>
      <c r="BI49" s="35">
        <f t="shared" si="37"/>
        <v>0</v>
      </c>
      <c r="BJ49" s="35">
        <f t="shared" si="37"/>
        <v>448.65999999999985</v>
      </c>
      <c r="BK49" s="35">
        <f t="shared" si="37"/>
        <v>0</v>
      </c>
      <c r="BL49" s="35">
        <f t="shared" si="37"/>
        <v>0</v>
      </c>
      <c r="BM49" s="35">
        <f t="shared" si="37"/>
        <v>91.84999999999991</v>
      </c>
      <c r="BN49" s="35">
        <f>BN47-BN45</f>
        <v>0</v>
      </c>
      <c r="BO49" s="35">
        <f>BO47-BO45</f>
        <v>0</v>
      </c>
      <c r="BP49" s="35">
        <f>BP47-BP45</f>
        <v>5.619999999999891</v>
      </c>
      <c r="BQ49" s="30">
        <f t="shared" si="6"/>
        <v>-636.9400000000014</v>
      </c>
      <c r="BR49" s="30">
        <f t="shared" si="7"/>
        <v>-8725.700000000003</v>
      </c>
      <c r="BS49" s="35"/>
      <c r="BT49" s="35"/>
      <c r="BU49" s="35">
        <f>BU47-BU45</f>
        <v>-853.3100000000004</v>
      </c>
      <c r="BV49" s="35"/>
      <c r="BW49" s="35"/>
      <c r="BX49" s="35">
        <f>BX47-BX45</f>
        <v>-78.75</v>
      </c>
      <c r="BY49" s="35"/>
      <c r="BZ49" s="35"/>
      <c r="CA49" s="35">
        <f>CA47-CA45</f>
        <v>-387.22999999999956</v>
      </c>
      <c r="CB49" s="35"/>
      <c r="CC49" s="35"/>
      <c r="CD49" s="35">
        <f>CD47-CD45</f>
        <v>-72.28999999999996</v>
      </c>
      <c r="CE49" s="35"/>
      <c r="CF49" s="35"/>
      <c r="CG49" s="35">
        <f>CG47-CG45</f>
        <v>71.26000000000022</v>
      </c>
      <c r="CH49" s="35"/>
      <c r="CI49" s="35"/>
      <c r="CJ49" s="35">
        <f>CJ47-CJ45</f>
        <v>57.17000000000007</v>
      </c>
      <c r="CK49" s="35"/>
      <c r="CL49" s="35"/>
      <c r="CM49" s="35">
        <f>CM47-CM45</f>
        <v>-623.0300000000002</v>
      </c>
      <c r="CN49" s="35"/>
      <c r="CO49" s="35"/>
      <c r="CP49" s="35">
        <f>CP47-CP45</f>
        <v>960.8600000000006</v>
      </c>
      <c r="CQ49" s="35"/>
      <c r="CR49" s="35"/>
      <c r="CS49" s="35">
        <f>CS47-CS45</f>
        <v>14.63000000000011</v>
      </c>
      <c r="CT49" s="35"/>
      <c r="CU49" s="35"/>
      <c r="CV49" s="35">
        <f>CV47-CV45</f>
        <v>377.6300000000001</v>
      </c>
      <c r="CW49" s="35"/>
      <c r="CX49" s="35"/>
      <c r="CY49" s="35">
        <f>CY47-CY45</f>
        <v>-84.48000000000047</v>
      </c>
      <c r="CZ49" s="35"/>
      <c r="DA49" s="35"/>
      <c r="DB49" s="35">
        <f>DB47-DB45</f>
        <v>-488.55999999999995</v>
      </c>
      <c r="DC49" s="9">
        <f t="shared" si="8"/>
        <v>-1106.0999999999995</v>
      </c>
      <c r="DD49" s="32">
        <f t="shared" si="9"/>
        <v>-9831.800000000003</v>
      </c>
      <c r="DE49" s="35"/>
      <c r="DF49" s="35"/>
      <c r="DG49" s="35">
        <f>DG47-DG45</f>
        <v>-158.05000000000018</v>
      </c>
      <c r="DH49" s="35"/>
      <c r="DI49" s="35"/>
      <c r="DJ49" s="35">
        <f>DJ47-DJ45</f>
        <v>-34.840000000000146</v>
      </c>
      <c r="DK49" s="35"/>
      <c r="DL49" s="35"/>
      <c r="DM49" s="35">
        <f>DM47-DM45</f>
        <v>-202.03999999999996</v>
      </c>
      <c r="DN49" s="35"/>
      <c r="DO49" s="35"/>
      <c r="DP49" s="35">
        <f>DP47-DP45</f>
        <v>-41</v>
      </c>
      <c r="DQ49" s="35"/>
      <c r="DR49" s="35"/>
      <c r="DS49" s="35">
        <f>DS47-DS45</f>
        <v>-106.23999999999978</v>
      </c>
      <c r="DT49" s="35"/>
      <c r="DU49" s="35"/>
      <c r="DV49" s="35">
        <f>DV47-DV45</f>
        <v>-143.76999999999953</v>
      </c>
      <c r="DW49" s="35"/>
      <c r="DX49" s="35"/>
      <c r="DY49" s="35">
        <f>DY47-DY45</f>
        <v>-110.43000000000029</v>
      </c>
      <c r="DZ49" s="35"/>
      <c r="EA49" s="35"/>
      <c r="EB49" s="35">
        <f>EB47-EB45</f>
        <v>-167.17000000000007</v>
      </c>
      <c r="EC49" s="35"/>
      <c r="ED49" s="35"/>
      <c r="EE49" s="35">
        <f>EE47-EE45</f>
        <v>99.69000000000051</v>
      </c>
      <c r="EF49" s="35"/>
      <c r="EG49" s="35"/>
      <c r="EH49" s="35">
        <f>EH47-EH45</f>
        <v>220.65000000000055</v>
      </c>
      <c r="EI49" s="35"/>
      <c r="EJ49" s="35"/>
      <c r="EK49" s="35">
        <f>EK47-EK45</f>
        <v>-492.4899999999998</v>
      </c>
      <c r="EL49" s="35"/>
      <c r="EM49" s="35"/>
      <c r="EN49" s="35">
        <f>EN47-EN45</f>
        <v>518.5600000000004</v>
      </c>
      <c r="EO49" s="21">
        <f t="shared" si="15"/>
        <v>-617.1299999999983</v>
      </c>
      <c r="EP49" s="31">
        <f t="shared" si="16"/>
        <v>-10448.93</v>
      </c>
    </row>
    <row r="50" spans="1:146" s="5" customFormat="1" ht="18.75" customHeight="1">
      <c r="A50" s="40" t="s">
        <v>56</v>
      </c>
      <c r="B50" s="41"/>
      <c r="C50" s="42">
        <f aca="true" t="shared" si="38" ref="C50:Q50">C42+C48</f>
        <v>5474.489999999996</v>
      </c>
      <c r="D50" s="42">
        <f t="shared" si="38"/>
        <v>0</v>
      </c>
      <c r="E50" s="42">
        <f t="shared" si="38"/>
        <v>4466.569999999998</v>
      </c>
      <c r="F50" s="42">
        <f t="shared" si="38"/>
        <v>0</v>
      </c>
      <c r="G50" s="42">
        <f t="shared" si="38"/>
        <v>-1193.6900000000064</v>
      </c>
      <c r="H50" s="42">
        <f t="shared" si="38"/>
        <v>0</v>
      </c>
      <c r="I50" s="42">
        <f t="shared" si="38"/>
        <v>1468.9899999999966</v>
      </c>
      <c r="J50" s="42">
        <f t="shared" si="38"/>
        <v>0</v>
      </c>
      <c r="K50" s="42">
        <f t="shared" si="38"/>
        <v>-5204.310000000003</v>
      </c>
      <c r="L50" s="42">
        <f t="shared" si="38"/>
        <v>0</v>
      </c>
      <c r="M50" s="42">
        <f t="shared" si="38"/>
        <v>1329.0799999999963</v>
      </c>
      <c r="N50" s="42">
        <f t="shared" si="38"/>
        <v>0</v>
      </c>
      <c r="O50" s="42">
        <f t="shared" si="38"/>
        <v>-1842.800000000002</v>
      </c>
      <c r="P50" s="42">
        <f t="shared" si="38"/>
        <v>0</v>
      </c>
      <c r="Q50" s="42">
        <f t="shared" si="38"/>
        <v>-1444.6500000000042</v>
      </c>
      <c r="R50" s="43"/>
      <c r="S50" s="15">
        <f t="shared" si="27"/>
        <v>3053.679999999971</v>
      </c>
      <c r="T50" s="39"/>
      <c r="U50" s="39"/>
      <c r="V50" s="39">
        <f>V42+V48</f>
        <v>-287.0400000000009</v>
      </c>
      <c r="W50" s="39">
        <f aca="true" t="shared" si="39" ref="W50:AL50">W42+W48</f>
        <v>0</v>
      </c>
      <c r="X50" s="39">
        <f t="shared" si="39"/>
        <v>0</v>
      </c>
      <c r="Y50" s="39">
        <f t="shared" si="39"/>
        <v>12360.379999999996</v>
      </c>
      <c r="Z50" s="39">
        <f t="shared" si="39"/>
        <v>0</v>
      </c>
      <c r="AA50" s="39">
        <f t="shared" si="39"/>
        <v>0</v>
      </c>
      <c r="AB50" s="39">
        <f t="shared" si="39"/>
        <v>989.0199999999954</v>
      </c>
      <c r="AC50" s="39">
        <f t="shared" si="39"/>
        <v>0</v>
      </c>
      <c r="AD50" s="39">
        <f t="shared" si="39"/>
        <v>0</v>
      </c>
      <c r="AE50" s="39">
        <f t="shared" si="39"/>
        <v>10220.829999999998</v>
      </c>
      <c r="AF50" s="30">
        <f t="shared" si="5"/>
        <v>26336.86999999996</v>
      </c>
      <c r="AG50" s="39">
        <f t="shared" si="39"/>
        <v>0</v>
      </c>
      <c r="AH50" s="39">
        <f t="shared" si="39"/>
        <v>0</v>
      </c>
      <c r="AI50" s="39">
        <f t="shared" si="39"/>
        <v>3996.6400000000012</v>
      </c>
      <c r="AJ50" s="39">
        <f t="shared" si="39"/>
        <v>0</v>
      </c>
      <c r="AK50" s="39">
        <f t="shared" si="39"/>
        <v>0</v>
      </c>
      <c r="AL50" s="39">
        <f t="shared" si="39"/>
        <v>6213.079999999999</v>
      </c>
      <c r="AM50" s="15"/>
      <c r="AN50" s="15"/>
      <c r="AO50" s="15">
        <f>AO42+AO48</f>
        <v>-1424.1100000000024</v>
      </c>
      <c r="AP50" s="15">
        <f aca="true" t="shared" si="40" ref="AP50:AU50">AP42+AP48</f>
        <v>0</v>
      </c>
      <c r="AQ50" s="15">
        <f t="shared" si="40"/>
        <v>0</v>
      </c>
      <c r="AR50" s="15">
        <f t="shared" si="40"/>
        <v>3094.9799999999977</v>
      </c>
      <c r="AS50" s="15">
        <f t="shared" si="40"/>
        <v>0</v>
      </c>
      <c r="AT50" s="15">
        <f t="shared" si="40"/>
        <v>0</v>
      </c>
      <c r="AU50" s="15">
        <f t="shared" si="40"/>
        <v>-1859.4300000000003</v>
      </c>
      <c r="AV50" s="15"/>
      <c r="AW50" s="15"/>
      <c r="AX50" s="15">
        <f>AX42+AX48</f>
        <v>2708.119999999999</v>
      </c>
      <c r="AY50" s="15">
        <f aca="true" t="shared" si="41" ref="AY50:BD50">AY42+AY48</f>
        <v>0</v>
      </c>
      <c r="AZ50" s="15">
        <f t="shared" si="41"/>
        <v>0</v>
      </c>
      <c r="BA50" s="15">
        <f t="shared" si="41"/>
        <v>-590.1099999999965</v>
      </c>
      <c r="BB50" s="15">
        <f t="shared" si="41"/>
        <v>0</v>
      </c>
      <c r="BC50" s="15">
        <f t="shared" si="41"/>
        <v>0</v>
      </c>
      <c r="BD50" s="15">
        <f t="shared" si="41"/>
        <v>-11345.39</v>
      </c>
      <c r="BE50" s="15">
        <f aca="true" t="shared" si="42" ref="BE50:BM50">BE42+BE48</f>
        <v>0</v>
      </c>
      <c r="BF50" s="15">
        <f t="shared" si="42"/>
        <v>0</v>
      </c>
      <c r="BG50" s="15">
        <f t="shared" si="42"/>
        <v>-289.0399999999963</v>
      </c>
      <c r="BH50" s="15">
        <f t="shared" si="42"/>
        <v>0</v>
      </c>
      <c r="BI50" s="15">
        <f t="shared" si="42"/>
        <v>0</v>
      </c>
      <c r="BJ50" s="15">
        <f t="shared" si="42"/>
        <v>-448.65999999999985</v>
      </c>
      <c r="BK50" s="15">
        <f t="shared" si="42"/>
        <v>0</v>
      </c>
      <c r="BL50" s="15">
        <f t="shared" si="42"/>
        <v>0</v>
      </c>
      <c r="BM50" s="15">
        <f t="shared" si="42"/>
        <v>-4164.92</v>
      </c>
      <c r="BN50" s="15">
        <f aca="true" t="shared" si="43" ref="BN50:BP51">BN42+BN48</f>
        <v>0</v>
      </c>
      <c r="BO50" s="15">
        <f t="shared" si="43"/>
        <v>0</v>
      </c>
      <c r="BP50" s="15">
        <f t="shared" si="43"/>
        <v>2187.420000000001</v>
      </c>
      <c r="BQ50" s="30">
        <f t="shared" si="6"/>
        <v>-1921.4199999999964</v>
      </c>
      <c r="BR50" s="30">
        <f t="shared" si="7"/>
        <v>24415.44999999996</v>
      </c>
      <c r="BS50" s="15"/>
      <c r="BT50" s="15"/>
      <c r="BU50" s="15">
        <f>BU42+BU48</f>
        <v>865.5199999999995</v>
      </c>
      <c r="BV50" s="15"/>
      <c r="BW50" s="15"/>
      <c r="BX50" s="15">
        <f>BX42+BX48</f>
        <v>1143.7999999999993</v>
      </c>
      <c r="BY50" s="15"/>
      <c r="BZ50" s="15"/>
      <c r="CA50" s="15">
        <f>CA42+CA48</f>
        <v>1961.8600000000006</v>
      </c>
      <c r="CB50" s="15"/>
      <c r="CC50" s="15"/>
      <c r="CD50" s="15">
        <f>CD42+CD48</f>
        <v>795.0199999999995</v>
      </c>
      <c r="CE50" s="15"/>
      <c r="CF50" s="15"/>
      <c r="CG50" s="15">
        <f>CG42+CG48</f>
        <v>-1163.2199999999993</v>
      </c>
      <c r="CH50" s="15"/>
      <c r="CI50" s="15"/>
      <c r="CJ50" s="15">
        <f>CJ42+CJ48</f>
        <v>-830.0100000000039</v>
      </c>
      <c r="CK50" s="15"/>
      <c r="CL50" s="15"/>
      <c r="CM50" s="15">
        <f>CM42+CM48</f>
        <v>5628.499999999998</v>
      </c>
      <c r="CN50" s="15"/>
      <c r="CO50" s="15"/>
      <c r="CP50" s="15">
        <f>CP42+CP48</f>
        <v>-5981.419999999998</v>
      </c>
      <c r="CQ50" s="15"/>
      <c r="CR50" s="15"/>
      <c r="CS50" s="15">
        <f>CS42+CS48</f>
        <v>-1062.680000000003</v>
      </c>
      <c r="CT50" s="15"/>
      <c r="CU50" s="15"/>
      <c r="CV50" s="15">
        <f>CV42+CV48</f>
        <v>-749.1999999999998</v>
      </c>
      <c r="CW50" s="15"/>
      <c r="CX50" s="15"/>
      <c r="CY50" s="15">
        <f>CY42+CY48</f>
        <v>-382.65999999999894</v>
      </c>
      <c r="CZ50" s="15"/>
      <c r="DA50" s="15"/>
      <c r="DB50" s="15">
        <f>DB42+DB48</f>
        <v>86.24000000000024</v>
      </c>
      <c r="DC50" s="9">
        <f t="shared" si="8"/>
        <v>311.74999999999454</v>
      </c>
      <c r="DD50" s="32">
        <f t="shared" si="9"/>
        <v>24727.199999999953</v>
      </c>
      <c r="DE50" s="15"/>
      <c r="DF50" s="15"/>
      <c r="DG50" s="15">
        <f>DG42+DG48</f>
        <v>14516.27</v>
      </c>
      <c r="DH50" s="15"/>
      <c r="DI50" s="15"/>
      <c r="DJ50" s="15">
        <f>DJ42+DJ48</f>
        <v>535.2899999999972</v>
      </c>
      <c r="DK50" s="15"/>
      <c r="DL50" s="15"/>
      <c r="DM50" s="15">
        <f>DM42+DM48</f>
        <v>1622.6500000000005</v>
      </c>
      <c r="DN50" s="15"/>
      <c r="DO50" s="15"/>
      <c r="DP50" s="15">
        <f>DP42+DP48</f>
        <v>314.8099999999977</v>
      </c>
      <c r="DQ50" s="15"/>
      <c r="DR50" s="15"/>
      <c r="DS50" s="15">
        <f>DS42+DS48</f>
        <v>1869.7299999999977</v>
      </c>
      <c r="DT50" s="15"/>
      <c r="DU50" s="15"/>
      <c r="DV50" s="15">
        <f>DV42+DV48</f>
        <v>-951.4699999999984</v>
      </c>
      <c r="DW50" s="15"/>
      <c r="DX50" s="15"/>
      <c r="DY50" s="15">
        <f>DY42+DY48</f>
        <v>1945.5199999999968</v>
      </c>
      <c r="DZ50" s="15"/>
      <c r="EA50" s="15"/>
      <c r="EB50" s="15">
        <f>EB42+EB48</f>
        <v>1681.4399999999969</v>
      </c>
      <c r="EC50" s="15"/>
      <c r="ED50" s="15"/>
      <c r="EE50" s="15">
        <f>EE42+EE48</f>
        <v>504.40999999999804</v>
      </c>
      <c r="EF50" s="15"/>
      <c r="EG50" s="15"/>
      <c r="EH50" s="15">
        <f>EH42+EH48</f>
        <v>-2257.9400000000014</v>
      </c>
      <c r="EI50" s="15"/>
      <c r="EJ50" s="15"/>
      <c r="EK50" s="15">
        <f>EK42+EK48</f>
        <v>5651.689999999997</v>
      </c>
      <c r="EL50" s="15"/>
      <c r="EM50" s="15"/>
      <c r="EN50" s="15">
        <f>EN42+EN48</f>
        <v>-4984.8300000000045</v>
      </c>
      <c r="EO50" s="21">
        <f t="shared" si="15"/>
        <v>20447.569999999974</v>
      </c>
      <c r="EP50" s="31">
        <f t="shared" si="16"/>
        <v>45174.76999999993</v>
      </c>
    </row>
    <row r="51" spans="1:146" s="5" customFormat="1" ht="24">
      <c r="A51" s="40" t="s">
        <v>57</v>
      </c>
      <c r="B51" s="41"/>
      <c r="C51" s="42">
        <f aca="true" t="shared" si="44" ref="C51:Q51">C43+C49</f>
        <v>5044.870000000007</v>
      </c>
      <c r="D51" s="42">
        <f t="shared" si="44"/>
        <v>0</v>
      </c>
      <c r="E51" s="42">
        <f t="shared" si="44"/>
        <v>5143.080000000004</v>
      </c>
      <c r="F51" s="42">
        <f t="shared" si="44"/>
        <v>0</v>
      </c>
      <c r="G51" s="42">
        <f t="shared" si="44"/>
        <v>11662.240000000007</v>
      </c>
      <c r="H51" s="42">
        <f t="shared" si="44"/>
        <v>0</v>
      </c>
      <c r="I51" s="42">
        <f t="shared" si="44"/>
        <v>7071.210000000005</v>
      </c>
      <c r="J51" s="42">
        <f t="shared" si="44"/>
        <v>0</v>
      </c>
      <c r="K51" s="42">
        <f t="shared" si="44"/>
        <v>11597.070000000003</v>
      </c>
      <c r="L51" s="42">
        <f t="shared" si="44"/>
        <v>0</v>
      </c>
      <c r="M51" s="42">
        <f t="shared" si="44"/>
        <v>6751.9500000000035</v>
      </c>
      <c r="N51" s="42">
        <f t="shared" si="44"/>
        <v>0</v>
      </c>
      <c r="O51" s="42">
        <f t="shared" si="44"/>
        <v>9959.119999999999</v>
      </c>
      <c r="P51" s="42">
        <f t="shared" si="44"/>
        <v>0</v>
      </c>
      <c r="Q51" s="42">
        <f t="shared" si="44"/>
        <v>11842.910000000003</v>
      </c>
      <c r="R51" s="43"/>
      <c r="S51" s="15">
        <f t="shared" si="27"/>
        <v>69072.45000000004</v>
      </c>
      <c r="T51" s="39"/>
      <c r="U51" s="39"/>
      <c r="V51" s="39">
        <f>V43+V49</f>
        <v>8729.910000000002</v>
      </c>
      <c r="W51" s="39">
        <f aca="true" t="shared" si="45" ref="W51:AL51">W43+W49</f>
        <v>0</v>
      </c>
      <c r="X51" s="39">
        <f t="shared" si="45"/>
        <v>0</v>
      </c>
      <c r="Y51" s="39">
        <f t="shared" si="45"/>
        <v>-4823.589999999995</v>
      </c>
      <c r="Z51" s="39">
        <f t="shared" si="45"/>
        <v>0</v>
      </c>
      <c r="AA51" s="39">
        <f t="shared" si="45"/>
        <v>0</v>
      </c>
      <c r="AB51" s="39">
        <f t="shared" si="45"/>
        <v>1273.5800000000017</v>
      </c>
      <c r="AC51" s="39">
        <f t="shared" si="45"/>
        <v>0</v>
      </c>
      <c r="AD51" s="39">
        <f t="shared" si="45"/>
        <v>0</v>
      </c>
      <c r="AE51" s="39">
        <f t="shared" si="45"/>
        <v>53.88000000000011</v>
      </c>
      <c r="AF51" s="30">
        <f t="shared" si="5"/>
        <v>74306.23000000005</v>
      </c>
      <c r="AG51" s="39">
        <f t="shared" si="45"/>
        <v>0</v>
      </c>
      <c r="AH51" s="39">
        <f t="shared" si="45"/>
        <v>0</v>
      </c>
      <c r="AI51" s="39">
        <f t="shared" si="45"/>
        <v>5307.199090909084</v>
      </c>
      <c r="AJ51" s="39">
        <f t="shared" si="45"/>
        <v>0</v>
      </c>
      <c r="AK51" s="39">
        <f t="shared" si="45"/>
        <v>0</v>
      </c>
      <c r="AL51" s="39">
        <f t="shared" si="45"/>
        <v>-8119.219999999991</v>
      </c>
      <c r="AM51" s="39"/>
      <c r="AN51" s="39"/>
      <c r="AO51" s="39">
        <f>AO43+AO49</f>
        <v>9928.979999999998</v>
      </c>
      <c r="AP51" s="39">
        <f aca="true" t="shared" si="46" ref="AP51:AU51">AP43+AP49</f>
        <v>0</v>
      </c>
      <c r="AQ51" s="39">
        <f t="shared" si="46"/>
        <v>0</v>
      </c>
      <c r="AR51" s="39">
        <f t="shared" si="46"/>
        <v>-5509.839999999991</v>
      </c>
      <c r="AS51" s="39">
        <f t="shared" si="46"/>
        <v>0</v>
      </c>
      <c r="AT51" s="39">
        <f t="shared" si="46"/>
        <v>0</v>
      </c>
      <c r="AU51" s="39">
        <f t="shared" si="46"/>
        <v>7131.139999999992</v>
      </c>
      <c r="AV51" s="39"/>
      <c r="AW51" s="39"/>
      <c r="AX51" s="39">
        <f>AX43+AX49</f>
        <v>3696.229999999996</v>
      </c>
      <c r="AY51" s="39">
        <f aca="true" t="shared" si="47" ref="AY51:BD51">AY43+AY49</f>
        <v>0</v>
      </c>
      <c r="AZ51" s="39">
        <f t="shared" si="47"/>
        <v>0</v>
      </c>
      <c r="BA51" s="39">
        <f t="shared" si="47"/>
        <v>9490.919999999995</v>
      </c>
      <c r="BB51" s="39">
        <f t="shared" si="47"/>
        <v>0</v>
      </c>
      <c r="BC51" s="39">
        <f t="shared" si="47"/>
        <v>0</v>
      </c>
      <c r="BD51" s="39">
        <f t="shared" si="47"/>
        <v>-207514.88000000003</v>
      </c>
      <c r="BE51" s="39">
        <f aca="true" t="shared" si="48" ref="BE51:BM51">BE43+BE49</f>
        <v>0</v>
      </c>
      <c r="BF51" s="39">
        <f t="shared" si="48"/>
        <v>0</v>
      </c>
      <c r="BG51" s="39">
        <f t="shared" si="48"/>
        <v>9447.049999999992</v>
      </c>
      <c r="BH51" s="39">
        <f t="shared" si="48"/>
        <v>0</v>
      </c>
      <c r="BI51" s="39">
        <f t="shared" si="48"/>
        <v>0</v>
      </c>
      <c r="BJ51" s="39">
        <f t="shared" si="48"/>
        <v>-22147.88</v>
      </c>
      <c r="BK51" s="39">
        <f t="shared" si="48"/>
        <v>0</v>
      </c>
      <c r="BL51" s="39">
        <f t="shared" si="48"/>
        <v>0</v>
      </c>
      <c r="BM51" s="39">
        <f t="shared" si="48"/>
        <v>1172.7800000000075</v>
      </c>
      <c r="BN51" s="39">
        <f t="shared" si="43"/>
        <v>0</v>
      </c>
      <c r="BO51" s="39">
        <f t="shared" si="43"/>
        <v>0</v>
      </c>
      <c r="BP51" s="39">
        <f t="shared" si="43"/>
        <v>5743.779999999996</v>
      </c>
      <c r="BQ51" s="30">
        <f t="shared" si="6"/>
        <v>-191373.74090909096</v>
      </c>
      <c r="BR51" s="30">
        <v>-91448.68</v>
      </c>
      <c r="BS51" s="39"/>
      <c r="BT51" s="39"/>
      <c r="BU51" s="39">
        <f>BU43+BU49</f>
        <v>7452.599999999996</v>
      </c>
      <c r="BV51" s="39"/>
      <c r="BW51" s="39"/>
      <c r="BX51" s="39">
        <f>BX43+BX49</f>
        <v>7607.2199999999975</v>
      </c>
      <c r="BY51" s="39"/>
      <c r="BZ51" s="39"/>
      <c r="CA51" s="39">
        <f>CA43+CA49</f>
        <v>8390.519999999997</v>
      </c>
      <c r="CB51" s="39"/>
      <c r="CC51" s="39"/>
      <c r="CD51" s="39">
        <f>CD43+CD49</f>
        <v>-17000.500000000004</v>
      </c>
      <c r="CE51" s="39"/>
      <c r="CF51" s="39"/>
      <c r="CG51" s="39">
        <f>CG43+CG49</f>
        <v>-1402.3300000000036</v>
      </c>
      <c r="CH51" s="39"/>
      <c r="CI51" s="39"/>
      <c r="CJ51" s="39">
        <f>CJ43+CJ49</f>
        <v>10193.449999999999</v>
      </c>
      <c r="CK51" s="39"/>
      <c r="CL51" s="39"/>
      <c r="CM51" s="39">
        <f>CM43+CM49</f>
        <v>4827.999999999998</v>
      </c>
      <c r="CN51" s="39"/>
      <c r="CO51" s="39"/>
      <c r="CP51" s="39">
        <f>CP43+CP49</f>
        <v>16507.769999999997</v>
      </c>
      <c r="CQ51" s="39"/>
      <c r="CR51" s="39"/>
      <c r="CS51" s="39">
        <f>CS43+CS49</f>
        <v>11862.610000000004</v>
      </c>
      <c r="CT51" s="39"/>
      <c r="CU51" s="39"/>
      <c r="CV51" s="39">
        <f>CV43+CV49</f>
        <v>10385.490000000002</v>
      </c>
      <c r="CW51" s="39"/>
      <c r="CX51" s="39"/>
      <c r="CY51" s="39">
        <f>CY43+CY49</f>
        <v>11570.469999999998</v>
      </c>
      <c r="CZ51" s="39"/>
      <c r="DA51" s="39"/>
      <c r="DB51" s="39">
        <f>DB43+DB49</f>
        <v>10176.22</v>
      </c>
      <c r="DC51" s="9">
        <f t="shared" si="8"/>
        <v>80571.51999999997</v>
      </c>
      <c r="DD51" s="63">
        <f t="shared" si="9"/>
        <v>-10877.160000000018</v>
      </c>
      <c r="DE51" s="39"/>
      <c r="DF51" s="39"/>
      <c r="DG51" s="39">
        <f>DG43+DG49</f>
        <v>-2430.850000000003</v>
      </c>
      <c r="DH51" s="39"/>
      <c r="DI51" s="39"/>
      <c r="DJ51" s="39">
        <f>DJ43+DJ49</f>
        <v>20929.55</v>
      </c>
      <c r="DK51" s="39"/>
      <c r="DL51" s="39"/>
      <c r="DM51" s="39">
        <f>DM43+DM49</f>
        <v>-28070.01999999999</v>
      </c>
      <c r="DN51" s="39"/>
      <c r="DO51" s="39"/>
      <c r="DP51" s="39">
        <f>DP43+DP49</f>
        <v>6290.470000000001</v>
      </c>
      <c r="DQ51" s="39"/>
      <c r="DR51" s="39"/>
      <c r="DS51" s="39">
        <f>DS43+DS49</f>
        <v>11969.280000000004</v>
      </c>
      <c r="DT51" s="39"/>
      <c r="DU51" s="39"/>
      <c r="DV51" s="39">
        <f>DV43+DV49</f>
        <v>19351.05999999999</v>
      </c>
      <c r="DW51" s="39"/>
      <c r="DX51" s="39"/>
      <c r="DY51" s="39">
        <f>DY43+DY49</f>
        <v>18971.609999999997</v>
      </c>
      <c r="DZ51" s="39"/>
      <c r="EA51" s="39"/>
      <c r="EB51" s="39">
        <f>EB43+EB49</f>
        <v>8632.180000000006</v>
      </c>
      <c r="EC51" s="39"/>
      <c r="ED51" s="39"/>
      <c r="EE51" s="39">
        <f>EE43+EE49</f>
        <v>-130818.02000000006</v>
      </c>
      <c r="EF51" s="39"/>
      <c r="EG51" s="39"/>
      <c r="EH51" s="39">
        <f>EH43+EH49</f>
        <v>22426.889999999996</v>
      </c>
      <c r="EI51" s="39"/>
      <c r="EJ51" s="39"/>
      <c r="EK51" s="39">
        <f>EK43+EK49</f>
        <v>4973.560000000003</v>
      </c>
      <c r="EL51" s="39"/>
      <c r="EM51" s="39"/>
      <c r="EN51" s="39">
        <f>EN43+EN49</f>
        <v>25364.060000000005</v>
      </c>
      <c r="EO51" s="86">
        <f t="shared" si="15"/>
        <v>-22410.23000000004</v>
      </c>
      <c r="EP51" s="31">
        <f t="shared" si="16"/>
        <v>-33287.39000000006</v>
      </c>
    </row>
    <row r="52" spans="1:146" ht="12.75">
      <c r="A52" s="44"/>
      <c r="B52" s="44"/>
      <c r="C52" s="44"/>
      <c r="D52" s="4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45">
        <f>S51+V51</f>
        <v>77802.36000000004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E52" s="8"/>
      <c r="DF52" s="8"/>
      <c r="DG52" s="45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</row>
    <row r="53" spans="1:146" ht="12.75">
      <c r="A53" s="44"/>
      <c r="B53" s="44"/>
      <c r="C53" s="44"/>
      <c r="D53" s="4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45"/>
      <c r="BB53" s="8"/>
      <c r="BC53" s="8"/>
      <c r="BD53" s="45">
        <f>BD51+BA51+AX51+AU51+AR51+AO51+AL51+AI51+++AE51+AB51+Y51+V51+S51</f>
        <v>-111283.24090909088</v>
      </c>
      <c r="BE53" s="8"/>
      <c r="BF53" s="8"/>
      <c r="BG53" s="45"/>
      <c r="BH53" s="8"/>
      <c r="BI53" s="8"/>
      <c r="BJ53" s="45">
        <f>BD53+BG51+BJ51</f>
        <v>-123984.0709090909</v>
      </c>
      <c r="BK53" s="8"/>
      <c r="BL53" s="8"/>
      <c r="BM53" s="45">
        <f>BJ53+BM51</f>
        <v>-122811.29090909088</v>
      </c>
      <c r="BN53" s="8"/>
      <c r="BO53" s="8"/>
      <c r="BP53" s="45">
        <f>BM53+BP51-20000+45000+5000</f>
        <v>-87067.51090909087</v>
      </c>
      <c r="BS53" s="8"/>
      <c r="BT53" s="8"/>
      <c r="BU53" s="45">
        <f>BP53+BU51</f>
        <v>-79614.91090909088</v>
      </c>
      <c r="BV53" s="8"/>
      <c r="BW53" s="8"/>
      <c r="BX53" s="45">
        <f>BU53+BX51</f>
        <v>-72007.69090909087</v>
      </c>
      <c r="BY53" s="8"/>
      <c r="BZ53" s="8"/>
      <c r="CA53" s="45">
        <f>BX53+CA51</f>
        <v>-63617.17090909088</v>
      </c>
      <c r="CB53" s="8"/>
      <c r="CC53" s="8"/>
      <c r="CD53" s="45">
        <f>CA53+CD51</f>
        <v>-80617.67090909088</v>
      </c>
      <c r="CE53" s="8"/>
      <c r="CF53" s="8"/>
      <c r="CG53" s="45">
        <f>CD53+CG51</f>
        <v>-82020.00090909089</v>
      </c>
      <c r="CH53" s="8"/>
      <c r="CI53" s="8"/>
      <c r="CJ53" s="45">
        <f>CG53+CJ51</f>
        <v>-71826.55090909089</v>
      </c>
      <c r="CK53" s="8"/>
      <c r="CL53" s="8"/>
      <c r="CM53" s="45">
        <f>CJ53+CM51</f>
        <v>-66998.55090909089</v>
      </c>
      <c r="CN53" s="8"/>
      <c r="CO53" s="8"/>
      <c r="CP53" s="45">
        <f>CM53+CP51</f>
        <v>-50490.78090909089</v>
      </c>
      <c r="CQ53" s="8"/>
      <c r="CR53" s="8"/>
      <c r="CS53" s="45">
        <f>CP53+CS51</f>
        <v>-38628.170909090884</v>
      </c>
      <c r="CT53" s="8"/>
      <c r="CU53" s="8"/>
      <c r="CV53" s="45">
        <f>CS53+CV51</f>
        <v>-28242.680909090883</v>
      </c>
      <c r="CW53" s="8"/>
      <c r="CX53" s="8"/>
      <c r="CY53" s="45">
        <f>CV53+CY51</f>
        <v>-16672.210909090885</v>
      </c>
      <c r="CZ53" s="8"/>
      <c r="DA53" s="8"/>
      <c r="DB53" s="45">
        <f>CY53+DB51</f>
        <v>-6495.990909090886</v>
      </c>
      <c r="DE53" s="8"/>
      <c r="DF53" s="8"/>
      <c r="DG53" s="45">
        <f>DD51+DG51</f>
        <v>-13308.01000000002</v>
      </c>
      <c r="DH53" s="8"/>
      <c r="DI53" s="8"/>
      <c r="DJ53" s="45">
        <f>DG53+DJ51</f>
        <v>7621.539999999979</v>
      </c>
      <c r="DK53" s="8"/>
      <c r="DL53" s="8"/>
      <c r="DM53" s="45">
        <f>DJ53+DM51</f>
        <v>-20448.48000000001</v>
      </c>
      <c r="DN53" s="8"/>
      <c r="DO53" s="8"/>
      <c r="DP53" s="45">
        <f>DM53+DP51</f>
        <v>-14158.01000000001</v>
      </c>
      <c r="DQ53" s="8"/>
      <c r="DR53" s="8"/>
      <c r="DS53" s="45">
        <f>DP53+DS51</f>
        <v>-2188.730000000005</v>
      </c>
      <c r="DT53" s="8"/>
      <c r="DU53" s="8"/>
      <c r="DV53" s="45">
        <f>DS53+DV51</f>
        <v>17162.329999999987</v>
      </c>
      <c r="DW53" s="8"/>
      <c r="DX53" s="8"/>
      <c r="DY53" s="45">
        <f>DV53+DY51</f>
        <v>36133.93999999999</v>
      </c>
      <c r="DZ53" s="8"/>
      <c r="EA53" s="8"/>
      <c r="EB53" s="45">
        <f>DY53+EB51</f>
        <v>44766.119999999995</v>
      </c>
      <c r="EC53" s="8"/>
      <c r="ED53" s="8"/>
      <c r="EE53" s="45">
        <f>EB53+EE51</f>
        <v>-86051.90000000007</v>
      </c>
      <c r="EF53" s="8"/>
      <c r="EG53" s="8"/>
      <c r="EH53" s="45">
        <f>EE53+EH51</f>
        <v>-63625.01000000007</v>
      </c>
      <c r="EI53" s="8"/>
      <c r="EJ53" s="8"/>
      <c r="EK53" s="45">
        <f>EH53+EK51</f>
        <v>-58651.45000000006</v>
      </c>
      <c r="EL53" s="8"/>
      <c r="EM53" s="8"/>
      <c r="EN53" s="85">
        <f>EK53+EN51</f>
        <v>-33287.39000000006</v>
      </c>
      <c r="EO53" s="45"/>
      <c r="EP53" s="45"/>
    </row>
    <row r="54" spans="1:146" ht="14.2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45"/>
      <c r="BB54" s="8"/>
      <c r="BC54" s="8"/>
      <c r="BD54" s="45"/>
      <c r="BE54" s="8"/>
      <c r="BF54" s="8"/>
      <c r="BG54" s="45"/>
      <c r="BH54" s="8"/>
      <c r="BI54" s="8"/>
      <c r="BJ54" s="45"/>
      <c r="BK54" s="8"/>
      <c r="BL54" s="8"/>
      <c r="BM54" s="45"/>
      <c r="BN54" s="8"/>
      <c r="BO54" s="8"/>
      <c r="BP54" s="45"/>
      <c r="BS54" s="8"/>
      <c r="BT54" s="8"/>
      <c r="BU54" s="45"/>
      <c r="BV54" s="8"/>
      <c r="BW54" s="8"/>
      <c r="BX54" s="45"/>
      <c r="BY54" s="8"/>
      <c r="BZ54" s="8"/>
      <c r="CA54" s="45"/>
      <c r="CB54" s="8"/>
      <c r="CC54" s="8"/>
      <c r="CD54" s="45"/>
      <c r="CE54" s="8"/>
      <c r="CF54" s="8"/>
      <c r="CG54" s="45"/>
      <c r="CH54" s="8"/>
      <c r="CI54" s="8"/>
      <c r="CJ54" s="45"/>
      <c r="CK54" s="8"/>
      <c r="CL54" s="8"/>
      <c r="CM54" s="45"/>
      <c r="CN54" s="8"/>
      <c r="CO54" s="8"/>
      <c r="CP54" s="45"/>
      <c r="CQ54" s="8"/>
      <c r="CR54" s="8"/>
      <c r="CS54" s="45"/>
      <c r="CT54" s="8"/>
      <c r="CU54" s="8"/>
      <c r="CV54" s="45"/>
      <c r="CW54" s="8"/>
      <c r="CX54" s="8"/>
      <c r="CY54" s="45"/>
      <c r="CZ54" s="8"/>
      <c r="DA54" s="8"/>
      <c r="DB54" s="45"/>
      <c r="DE54" s="8"/>
      <c r="DF54" s="8"/>
      <c r="DG54" s="45"/>
      <c r="DH54" s="8"/>
      <c r="DI54" s="8"/>
      <c r="DJ54" s="45"/>
      <c r="DK54" s="8"/>
      <c r="DL54" s="8"/>
      <c r="DM54" s="45"/>
      <c r="DN54" s="8"/>
      <c r="DO54" s="8"/>
      <c r="DP54" s="45"/>
      <c r="DQ54" s="8"/>
      <c r="DR54" s="8"/>
      <c r="DS54" s="45"/>
      <c r="DT54" s="8"/>
      <c r="DU54" s="8"/>
      <c r="DV54" s="45"/>
      <c r="DW54" s="8"/>
      <c r="DX54" s="8"/>
      <c r="DY54" s="45"/>
      <c r="DZ54" s="8"/>
      <c r="EA54" s="8"/>
      <c r="EB54" s="45"/>
      <c r="EC54" s="8"/>
      <c r="ED54" s="8"/>
      <c r="EE54" s="45"/>
      <c r="EF54" s="8"/>
      <c r="EG54" s="8"/>
      <c r="EH54" s="45"/>
      <c r="EI54" s="8"/>
      <c r="EJ54" s="8"/>
      <c r="EK54" s="45"/>
      <c r="EL54" s="8"/>
      <c r="EM54" s="8" t="s">
        <v>391</v>
      </c>
      <c r="EN54" s="45">
        <v>3048</v>
      </c>
      <c r="EO54" s="45"/>
      <c r="EP54" s="45">
        <v>3048</v>
      </c>
    </row>
    <row r="55" spans="1:146" ht="14.25">
      <c r="A55" s="46"/>
      <c r="B55" s="46"/>
      <c r="C55" s="46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32">
        <f>BQ39+BQ45</f>
        <v>606658.480909091</v>
      </c>
      <c r="BS55" s="8"/>
      <c r="BT55" s="8"/>
      <c r="BU55" s="32">
        <f>BU39+BU45</f>
        <v>29605.550000000003</v>
      </c>
      <c r="BV55" s="8"/>
      <c r="BW55" s="8"/>
      <c r="BX55" s="32">
        <f>BX39+BX45</f>
        <v>29135.000000000004</v>
      </c>
      <c r="BY55" s="8"/>
      <c r="BZ55" s="8"/>
      <c r="CA55" s="32">
        <f>CA39+CA45</f>
        <v>27578.420000000002</v>
      </c>
      <c r="CB55" s="8"/>
      <c r="CC55" s="8"/>
      <c r="CD55" s="32">
        <f>CD39+CD45</f>
        <v>53621.19</v>
      </c>
      <c r="CE55" s="8"/>
      <c r="CF55" s="8"/>
      <c r="CG55" s="32">
        <f>CG39+CG45</f>
        <v>40534.91</v>
      </c>
      <c r="CH55" s="8"/>
      <c r="CI55" s="8"/>
      <c r="CJ55" s="32">
        <f>CJ39+CJ45</f>
        <v>28606.100000000006</v>
      </c>
      <c r="CK55" s="8"/>
      <c r="CL55" s="8"/>
      <c r="CM55" s="32">
        <f>CM39+CM45</f>
        <v>27333.260000000002</v>
      </c>
      <c r="CN55" s="8"/>
      <c r="CO55" s="8"/>
      <c r="CP55" s="32">
        <f>CP39+CP45</f>
        <v>27095.170000000002</v>
      </c>
      <c r="CQ55" s="8"/>
      <c r="CR55" s="8"/>
      <c r="CS55" s="32">
        <f>CS39+CS45</f>
        <v>27003.059999999998</v>
      </c>
      <c r="CT55" s="8"/>
      <c r="CU55" s="8"/>
      <c r="CV55" s="32">
        <f>CV39+CV45</f>
        <v>27972.019999999997</v>
      </c>
      <c r="CW55" s="8"/>
      <c r="CX55" s="8"/>
      <c r="CY55" s="32">
        <f>CY39+CY45</f>
        <v>26708.11</v>
      </c>
      <c r="CZ55" s="8"/>
      <c r="DA55" s="8"/>
      <c r="DB55" s="32">
        <f>DB39+DB45</f>
        <v>27626.35</v>
      </c>
      <c r="DE55" s="8"/>
      <c r="DF55" s="8"/>
      <c r="DH55" s="8"/>
      <c r="DI55" s="8"/>
      <c r="DJ55" s="32"/>
      <c r="DK55" s="8"/>
      <c r="DL55" s="8"/>
      <c r="DM55" s="32"/>
      <c r="DN55" s="8"/>
      <c r="DO55" s="8"/>
      <c r="DP55" s="32"/>
      <c r="DQ55" s="8"/>
      <c r="DR55" s="8"/>
      <c r="DS55" s="32"/>
      <c r="DT55" s="8"/>
      <c r="DU55" s="8"/>
      <c r="DV55" s="32"/>
      <c r="DW55" s="8"/>
      <c r="DX55" s="8"/>
      <c r="DY55" s="32"/>
      <c r="DZ55" s="8"/>
      <c r="EA55" s="8"/>
      <c r="EB55" s="32"/>
      <c r="EC55" s="8"/>
      <c r="ED55" s="8"/>
      <c r="EE55" s="32"/>
      <c r="EF55" s="8"/>
      <c r="EG55" s="8"/>
      <c r="EH55" s="32"/>
      <c r="EI55" s="8"/>
      <c r="EJ55" s="8"/>
      <c r="EK55" s="32"/>
      <c r="EL55" s="8"/>
      <c r="EM55" s="8"/>
      <c r="EN55" s="32">
        <f>EN53+EN54</f>
        <v>-30239.390000000058</v>
      </c>
      <c r="EO55" s="32"/>
      <c r="EP55" s="115">
        <f>EP51+EP54</f>
        <v>-30239.390000000058</v>
      </c>
    </row>
    <row r="56" spans="1:146" ht="14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32">
        <f>BQ41+BQ47</f>
        <v>415284.74</v>
      </c>
      <c r="BS56" s="8"/>
      <c r="BT56" s="8"/>
      <c r="BU56" s="32">
        <f>BU41+BU47</f>
        <v>37058.15</v>
      </c>
      <c r="BV56" s="8"/>
      <c r="BW56" s="8"/>
      <c r="BX56" s="32">
        <f>BX41+BX47</f>
        <v>36742.22</v>
      </c>
      <c r="BY56" s="8"/>
      <c r="BZ56" s="8"/>
      <c r="CA56" s="32">
        <f>CA41+CA47</f>
        <v>35968.94</v>
      </c>
      <c r="CB56" s="8"/>
      <c r="CC56" s="8"/>
      <c r="CD56" s="32">
        <f>CD41+CD47</f>
        <v>36620.69</v>
      </c>
      <c r="CE56" s="8"/>
      <c r="CF56" s="8"/>
      <c r="CG56" s="32">
        <f>CG41+CG47</f>
        <v>39132.58</v>
      </c>
      <c r="CH56" s="8"/>
      <c r="CI56" s="8"/>
      <c r="CJ56" s="32">
        <f>CJ41+CJ47</f>
        <v>38799.55</v>
      </c>
      <c r="CK56" s="8"/>
      <c r="CL56" s="8"/>
      <c r="CM56" s="32">
        <f>CM41+CM47</f>
        <v>32161.260000000002</v>
      </c>
      <c r="CN56" s="8"/>
      <c r="CO56" s="8"/>
      <c r="CP56" s="32">
        <f>CP41+CP47</f>
        <v>43602.939999999995</v>
      </c>
      <c r="CQ56" s="8"/>
      <c r="CR56" s="8"/>
      <c r="CS56" s="32">
        <f>CS41+CS47</f>
        <v>38865.670000000006</v>
      </c>
      <c r="CT56" s="8"/>
      <c r="CU56" s="8"/>
      <c r="CV56" s="32">
        <f>CV41+CV47</f>
        <v>38357.51</v>
      </c>
      <c r="CW56" s="8"/>
      <c r="CX56" s="8"/>
      <c r="CY56" s="32">
        <f>CY41+CY47</f>
        <v>38278.58</v>
      </c>
      <c r="CZ56" s="8"/>
      <c r="DA56" s="8"/>
      <c r="DB56" s="32">
        <f>DB41+DB47</f>
        <v>37802.57</v>
      </c>
      <c r="DE56" s="8"/>
      <c r="DF56" s="8"/>
      <c r="DH56" s="8"/>
      <c r="DI56" s="8"/>
      <c r="DJ56" s="32"/>
      <c r="DK56" s="8"/>
      <c r="DL56" s="8"/>
      <c r="DM56" s="32"/>
      <c r="DN56" s="8"/>
      <c r="DO56" s="8"/>
      <c r="DP56" s="32"/>
      <c r="DQ56" s="8"/>
      <c r="DR56" s="8"/>
      <c r="DS56" s="32"/>
      <c r="DT56" s="8"/>
      <c r="DU56" s="8"/>
      <c r="DV56" s="32"/>
      <c r="DW56" s="8"/>
      <c r="DX56" s="8"/>
      <c r="DY56" s="32"/>
      <c r="DZ56" s="8"/>
      <c r="EA56" s="8"/>
      <c r="EB56" s="32"/>
      <c r="EC56" s="8"/>
      <c r="ED56" s="8"/>
      <c r="EE56" s="32"/>
      <c r="EF56" s="8"/>
      <c r="EG56" s="8"/>
      <c r="EH56" s="32"/>
      <c r="EI56" s="8"/>
      <c r="EJ56" s="8"/>
      <c r="EK56" s="32"/>
      <c r="EL56" s="8"/>
      <c r="EM56" s="8"/>
      <c r="EN56" s="32"/>
      <c r="EO56" s="32"/>
      <c r="EP56" s="32"/>
    </row>
    <row r="57" spans="1:146" ht="14.25">
      <c r="A57" s="44"/>
      <c r="B57" s="44"/>
      <c r="C57" s="44"/>
      <c r="D57" s="4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E57" s="8"/>
      <c r="DF57" s="8"/>
      <c r="DG57" s="45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48" t="s">
        <v>395</v>
      </c>
      <c r="EM57" s="49"/>
      <c r="EN57" s="49"/>
      <c r="EO57" s="49" t="s">
        <v>396</v>
      </c>
      <c r="EP57" s="49"/>
    </row>
    <row r="58" spans="1:146" ht="14.25">
      <c r="A58" s="44"/>
      <c r="B58" s="44"/>
      <c r="C58" s="44"/>
      <c r="D58" s="4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E58" s="8"/>
      <c r="DF58" s="8"/>
      <c r="DG58" s="45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49"/>
      <c r="EM58" s="49"/>
      <c r="EN58" s="49"/>
      <c r="EO58" s="49"/>
      <c r="EP58" s="49"/>
    </row>
    <row r="59" spans="1:146" ht="28.5">
      <c r="A59" s="44"/>
      <c r="B59" s="44"/>
      <c r="C59" s="44"/>
      <c r="D59" s="4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45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50" t="s">
        <v>397</v>
      </c>
      <c r="EM59" s="49"/>
      <c r="EN59" s="49"/>
      <c r="EO59" s="49" t="s">
        <v>409</v>
      </c>
      <c r="EP59" s="49"/>
    </row>
    <row r="60" spans="1:146" ht="12.75">
      <c r="A60" s="44"/>
      <c r="B60" s="44"/>
      <c r="C60" s="44"/>
      <c r="D60" s="4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45"/>
      <c r="BE60" s="8"/>
      <c r="BF60" s="8"/>
      <c r="BG60" s="45"/>
      <c r="BH60" s="8"/>
      <c r="BI60" s="8"/>
      <c r="BJ60" s="45"/>
      <c r="BK60" s="8"/>
      <c r="BL60" s="8"/>
      <c r="BM60" s="45"/>
      <c r="BN60" s="8"/>
      <c r="BO60" s="8"/>
      <c r="BP60" s="45"/>
      <c r="BS60" s="8"/>
      <c r="BT60" s="8"/>
      <c r="BU60" s="45"/>
      <c r="BV60" s="8"/>
      <c r="BW60" s="8"/>
      <c r="BX60" s="45"/>
      <c r="BY60" s="8"/>
      <c r="BZ60" s="8"/>
      <c r="CA60" s="45"/>
      <c r="CB60" s="8"/>
      <c r="CC60" s="8"/>
      <c r="CD60" s="45"/>
      <c r="CE60" s="8"/>
      <c r="CF60" s="8"/>
      <c r="CG60" s="45"/>
      <c r="CH60" s="8"/>
      <c r="CI60" s="8"/>
      <c r="CJ60" s="45"/>
      <c r="CK60" s="8"/>
      <c r="CL60" s="8"/>
      <c r="CM60" s="45"/>
      <c r="CN60" s="8"/>
      <c r="CO60" s="8"/>
      <c r="CP60" s="45"/>
      <c r="CQ60" s="8"/>
      <c r="CR60" s="8"/>
      <c r="CS60" s="45"/>
      <c r="CT60" s="8"/>
      <c r="CU60" s="8"/>
      <c r="CV60" s="45"/>
      <c r="CW60" s="8"/>
      <c r="CX60" s="8"/>
      <c r="CY60" s="45"/>
      <c r="CZ60" s="8"/>
      <c r="DA60" s="8"/>
      <c r="DB60" s="45"/>
      <c r="DE60" s="8"/>
      <c r="DF60" s="8"/>
      <c r="DG60" s="45"/>
      <c r="DH60" s="8"/>
      <c r="DI60" s="8"/>
      <c r="DJ60" s="45"/>
      <c r="DK60" s="8"/>
      <c r="DL60" s="8"/>
      <c r="DM60" s="45"/>
      <c r="DN60" s="8"/>
      <c r="DO60" s="8"/>
      <c r="DP60" s="45"/>
      <c r="DQ60" s="8"/>
      <c r="DR60" s="8"/>
      <c r="DS60" s="45"/>
      <c r="DT60" s="8"/>
      <c r="DU60" s="8"/>
      <c r="DV60" s="45"/>
      <c r="DW60" s="8"/>
      <c r="DX60" s="8"/>
      <c r="DY60" s="45"/>
      <c r="DZ60" s="8"/>
      <c r="EA60" s="8"/>
      <c r="EB60" s="45"/>
      <c r="EC60" s="8"/>
      <c r="ED60" s="8"/>
      <c r="EE60" s="45"/>
      <c r="EF60" s="8"/>
      <c r="EG60" s="8"/>
      <c r="EH60" s="45"/>
      <c r="EI60" s="8"/>
      <c r="EJ60" s="8"/>
      <c r="EK60" s="45"/>
      <c r="EL60" s="8"/>
      <c r="EM60" s="8"/>
      <c r="EN60" s="45"/>
      <c r="EO60" s="45"/>
      <c r="EP60" s="45"/>
    </row>
    <row r="61" spans="1:146" ht="12.75">
      <c r="A61" s="44"/>
      <c r="B61" s="44"/>
      <c r="C61" s="44"/>
      <c r="D61" s="4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4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</row>
    <row r="62" spans="1:147" ht="12.75">
      <c r="A62" s="44"/>
      <c r="B62" s="44"/>
      <c r="C62" s="44"/>
      <c r="D62" s="4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45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108" t="s">
        <v>410</v>
      </c>
      <c r="EM62" s="108"/>
      <c r="EN62" s="108"/>
      <c r="EO62" s="81">
        <f>EO39+EO45</f>
        <v>632473.9400000001</v>
      </c>
      <c r="EP62" s="82"/>
      <c r="EQ62" s="82"/>
    </row>
    <row r="63" spans="1:147" ht="12.75">
      <c r="A63" s="44"/>
      <c r="B63" s="44"/>
      <c r="C63" s="44"/>
      <c r="D63" s="4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45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108" t="s">
        <v>411</v>
      </c>
      <c r="EM63" s="108"/>
      <c r="EN63" s="108"/>
      <c r="EO63" s="81">
        <f>EO40+EO46</f>
        <v>630511.28</v>
      </c>
      <c r="EP63" s="82"/>
      <c r="EQ63" s="82"/>
    </row>
    <row r="64" spans="1:147" ht="12.75">
      <c r="A64" s="44"/>
      <c r="B64" s="44"/>
      <c r="C64" s="44"/>
      <c r="D64" s="4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45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108" t="s">
        <v>412</v>
      </c>
      <c r="EM64" s="108"/>
      <c r="EN64" s="108"/>
      <c r="EO64" s="81">
        <f>EO41+EO47</f>
        <v>610063.71</v>
      </c>
      <c r="EP64" s="82"/>
      <c r="EQ64" s="82"/>
    </row>
    <row r="65" spans="1:147" ht="12.75">
      <c r="A65" s="44"/>
      <c r="B65" s="44"/>
      <c r="C65" s="44"/>
      <c r="D65" s="4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45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108" t="s">
        <v>413</v>
      </c>
      <c r="EM65" s="108"/>
      <c r="EN65" s="108"/>
      <c r="EO65" s="81">
        <f>EO64-EO63</f>
        <v>-20447.570000000065</v>
      </c>
      <c r="EP65" s="82"/>
      <c r="EQ65" s="82"/>
    </row>
    <row r="66" spans="1:147" ht="12.75">
      <c r="A66" s="44"/>
      <c r="B66" s="44"/>
      <c r="C66" s="44"/>
      <c r="D66" s="4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45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106" t="s">
        <v>414</v>
      </c>
      <c r="EM66" s="106"/>
      <c r="EN66" s="106"/>
      <c r="EO66" s="81">
        <f>EO63-EO62</f>
        <v>-1962.6600000000326</v>
      </c>
      <c r="EP66" s="82"/>
      <c r="EQ66" s="82"/>
    </row>
    <row r="67" spans="1:147" ht="12.75">
      <c r="A67" s="44"/>
      <c r="B67" s="44"/>
      <c r="C67" s="44"/>
      <c r="D67" s="4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45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109" t="s">
        <v>415</v>
      </c>
      <c r="EM67" s="110"/>
      <c r="EN67" s="111"/>
      <c r="EO67" s="81">
        <f>DD51</f>
        <v>-10877.160000000018</v>
      </c>
      <c r="EP67" s="82"/>
      <c r="EQ67" s="82"/>
    </row>
    <row r="68" spans="1:147" ht="12.75">
      <c r="A68" s="51"/>
      <c r="B68" s="51"/>
      <c r="C68" s="51"/>
      <c r="D68" s="5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45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105" t="s">
        <v>416</v>
      </c>
      <c r="EM68" s="105"/>
      <c r="EN68" s="105"/>
      <c r="EO68" s="83">
        <f>EO67+EO51+EP54</f>
        <v>-30239.390000000058</v>
      </c>
      <c r="EP68" s="82"/>
      <c r="EQ68" s="82"/>
    </row>
    <row r="69" spans="1:147" ht="12.75">
      <c r="A69" s="51"/>
      <c r="B69" s="51"/>
      <c r="C69" s="51"/>
      <c r="D69" s="5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45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45"/>
      <c r="EM69" s="45"/>
      <c r="EN69" s="45"/>
      <c r="EO69" s="45"/>
      <c r="EP69" s="82"/>
      <c r="EQ69" s="82"/>
    </row>
    <row r="70" spans="1:147" ht="12.75">
      <c r="A70" s="51"/>
      <c r="B70" s="51"/>
      <c r="C70" s="51"/>
      <c r="D70" s="5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45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06" t="s">
        <v>417</v>
      </c>
      <c r="EM70" s="106"/>
      <c r="EN70" s="106"/>
      <c r="EO70" s="84">
        <f>EK11+EH13+EH11+EE9+EB12+EB13+EB17+EB18+EB19+EB23+DY11+DY9+DV9+DV11+DV12+DS13+DP13+DP12+DP9+DM24+DG11</f>
        <v>29478.910000000003</v>
      </c>
      <c r="EP70" s="107" t="s">
        <v>418</v>
      </c>
      <c r="EQ70" s="107"/>
    </row>
    <row r="71" spans="1:146" ht="12.75">
      <c r="A71" s="51"/>
      <c r="B71" s="51"/>
      <c r="C71" s="51"/>
      <c r="D71" s="5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45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</row>
    <row r="72" spans="1:146" ht="12.75">
      <c r="A72" s="51"/>
      <c r="B72" s="51"/>
      <c r="C72" s="51"/>
      <c r="D72" s="5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45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</row>
    <row r="73" spans="1:146" ht="12.75">
      <c r="A73" s="51"/>
      <c r="B73" s="51"/>
      <c r="C73" s="51"/>
      <c r="D73" s="5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45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</row>
    <row r="74" spans="1:146" ht="12.75">
      <c r="A74" s="51"/>
      <c r="B74" s="51"/>
      <c r="C74" s="51"/>
      <c r="D74" s="51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45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ht="12.75">
      <c r="A75" s="51"/>
      <c r="B75" s="51"/>
      <c r="C75" s="51"/>
      <c r="D75" s="51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45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</row>
    <row r="76" spans="1:146" ht="12.75">
      <c r="A76" s="51"/>
      <c r="B76" s="51"/>
      <c r="C76" s="51"/>
      <c r="D76" s="5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45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ht="12.75">
      <c r="A77" s="51"/>
      <c r="B77" s="51"/>
      <c r="C77" s="51"/>
      <c r="D77" s="51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45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51"/>
      <c r="B78" s="51"/>
      <c r="C78" s="51"/>
      <c r="D78" s="5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45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51"/>
      <c r="B79" s="51"/>
      <c r="C79" s="51"/>
      <c r="D79" s="51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45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51"/>
      <c r="B80" s="51"/>
      <c r="C80" s="51"/>
      <c r="D80" s="51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45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51"/>
      <c r="B81" s="51"/>
      <c r="C81" s="51"/>
      <c r="D81" s="51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45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51"/>
      <c r="B82" s="51"/>
      <c r="C82" s="51"/>
      <c r="D82" s="51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45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51"/>
      <c r="B83" s="51"/>
      <c r="C83" s="51"/>
      <c r="D83" s="51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45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51"/>
      <c r="B84" s="51"/>
      <c r="C84" s="51"/>
      <c r="D84" s="51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45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51"/>
      <c r="B85" s="51"/>
      <c r="C85" s="51"/>
      <c r="D85" s="51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45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1"/>
      <c r="B86" s="51"/>
      <c r="C86" s="51"/>
      <c r="D86" s="51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45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1"/>
      <c r="B87" s="51"/>
      <c r="C87" s="51"/>
      <c r="D87" s="51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45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1"/>
      <c r="B88" s="51"/>
      <c r="C88" s="51"/>
      <c r="D88" s="51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45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51"/>
      <c r="B89" s="51"/>
      <c r="C89" s="51"/>
      <c r="D89" s="51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45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51"/>
      <c r="B90" s="51"/>
      <c r="C90" s="51"/>
      <c r="D90" s="51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45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1"/>
      <c r="B91" s="51"/>
      <c r="C91" s="51"/>
      <c r="D91" s="51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45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1"/>
      <c r="B92" s="51"/>
      <c r="C92" s="51"/>
      <c r="D92" s="51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45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1"/>
      <c r="B93" s="51"/>
      <c r="C93" s="51"/>
      <c r="D93" s="51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45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1"/>
      <c r="B94" s="51"/>
      <c r="C94" s="51"/>
      <c r="D94" s="51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45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1"/>
      <c r="B95" s="51"/>
      <c r="C95" s="51"/>
      <c r="D95" s="51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45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1"/>
      <c r="B96" s="51"/>
      <c r="C96" s="51"/>
      <c r="D96" s="51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45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1"/>
      <c r="B97" s="51"/>
      <c r="C97" s="51"/>
      <c r="D97" s="51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45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1"/>
      <c r="B98" s="51"/>
      <c r="C98" s="51"/>
      <c r="D98" s="51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45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1"/>
      <c r="B99" s="51"/>
      <c r="C99" s="51"/>
      <c r="D99" s="51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4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1"/>
      <c r="B100" s="51"/>
      <c r="C100" s="51"/>
      <c r="D100" s="51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45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1"/>
      <c r="B101" s="51"/>
      <c r="C101" s="51"/>
      <c r="D101" s="51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4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1"/>
      <c r="B102" s="51"/>
      <c r="C102" s="51"/>
      <c r="D102" s="51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4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1"/>
      <c r="B103" s="51"/>
      <c r="C103" s="51"/>
      <c r="D103" s="51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45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1"/>
      <c r="B104" s="51"/>
      <c r="C104" s="51"/>
      <c r="D104" s="51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45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1"/>
      <c r="B105" s="51"/>
      <c r="C105" s="51"/>
      <c r="D105" s="51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45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1"/>
      <c r="B106" s="51"/>
      <c r="C106" s="51"/>
      <c r="D106" s="51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45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1"/>
      <c r="B107" s="51"/>
      <c r="C107" s="51"/>
      <c r="D107" s="51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45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1"/>
      <c r="B108" s="51"/>
      <c r="C108" s="51"/>
      <c r="D108" s="51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45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1"/>
      <c r="B109" s="51"/>
      <c r="C109" s="51"/>
      <c r="D109" s="51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45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1"/>
      <c r="B110" s="51"/>
      <c r="C110" s="51"/>
      <c r="D110" s="51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45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1"/>
      <c r="B111" s="51"/>
      <c r="C111" s="51"/>
      <c r="D111" s="51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45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1"/>
      <c r="B112" s="51"/>
      <c r="C112" s="51"/>
      <c r="D112" s="51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45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1"/>
      <c r="B113" s="51"/>
      <c r="C113" s="51"/>
      <c r="D113" s="51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4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1"/>
      <c r="B114" s="51"/>
      <c r="C114" s="51"/>
      <c r="D114" s="51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45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1"/>
      <c r="B115" s="51"/>
      <c r="C115" s="51"/>
      <c r="D115" s="51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45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1"/>
      <c r="B116" s="51"/>
      <c r="C116" s="51"/>
      <c r="D116" s="51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45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1"/>
      <c r="B117" s="51"/>
      <c r="C117" s="51"/>
      <c r="D117" s="51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45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1"/>
      <c r="B118" s="51"/>
      <c r="C118" s="51"/>
      <c r="D118" s="51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45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1"/>
      <c r="B119" s="51"/>
      <c r="C119" s="51"/>
      <c r="D119" s="51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45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1"/>
      <c r="B120" s="51"/>
      <c r="C120" s="51"/>
      <c r="D120" s="51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45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1"/>
      <c r="B121" s="51"/>
      <c r="C121" s="51"/>
      <c r="D121" s="51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45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1"/>
      <c r="B122" s="51"/>
      <c r="C122" s="51"/>
      <c r="D122" s="51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45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1"/>
      <c r="B123" s="51"/>
      <c r="C123" s="51"/>
      <c r="D123" s="51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45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1"/>
      <c r="B124" s="51"/>
      <c r="C124" s="51"/>
      <c r="D124" s="51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45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1"/>
      <c r="B125" s="51"/>
      <c r="C125" s="51"/>
      <c r="D125" s="51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45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1"/>
      <c r="B126" s="51"/>
      <c r="C126" s="51"/>
      <c r="D126" s="51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45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1"/>
      <c r="B127" s="51"/>
      <c r="C127" s="51"/>
      <c r="D127" s="51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45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1"/>
      <c r="B128" s="51"/>
      <c r="C128" s="51"/>
      <c r="D128" s="51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45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1"/>
      <c r="B129" s="51"/>
      <c r="C129" s="51"/>
      <c r="D129" s="51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45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1"/>
      <c r="B130" s="51"/>
      <c r="C130" s="51"/>
      <c r="D130" s="51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45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4" ht="12.75">
      <c r="A131" s="51"/>
      <c r="B131" s="51"/>
      <c r="C131" s="51"/>
      <c r="D131" s="51"/>
    </row>
    <row r="132" spans="1:4" ht="12.75">
      <c r="A132" s="51"/>
      <c r="B132" s="51"/>
      <c r="C132" s="51"/>
      <c r="D132" s="51"/>
    </row>
    <row r="133" spans="1:4" ht="12.75">
      <c r="A133" s="51"/>
      <c r="B133" s="51"/>
      <c r="C133" s="51"/>
      <c r="D133" s="51"/>
    </row>
    <row r="134" spans="1:4" ht="12.75">
      <c r="A134" s="51"/>
      <c r="B134" s="51"/>
      <c r="C134" s="51"/>
      <c r="D134" s="51"/>
    </row>
    <row r="135" spans="1:4" ht="12.75">
      <c r="A135" s="51"/>
      <c r="B135" s="51"/>
      <c r="C135" s="51"/>
      <c r="D135" s="51"/>
    </row>
    <row r="136" spans="1:4" ht="12.75">
      <c r="A136" s="51"/>
      <c r="B136" s="51"/>
      <c r="C136" s="51"/>
      <c r="D136" s="51"/>
    </row>
    <row r="137" spans="1:4" ht="12.75">
      <c r="A137" s="51"/>
      <c r="B137" s="51"/>
      <c r="C137" s="51"/>
      <c r="D137" s="51"/>
    </row>
    <row r="138" spans="1:4" ht="12.75">
      <c r="A138" s="51"/>
      <c r="B138" s="51"/>
      <c r="C138" s="51"/>
      <c r="D138" s="51"/>
    </row>
    <row r="139" spans="1:4" ht="12.75">
      <c r="A139" s="51"/>
      <c r="B139" s="51"/>
      <c r="C139" s="51"/>
      <c r="D139" s="51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</sheetData>
  <sheetProtection/>
  <mergeCells count="160">
    <mergeCell ref="A1:A3"/>
    <mergeCell ref="EL68:EN68"/>
    <mergeCell ref="EL70:EN70"/>
    <mergeCell ref="EP70:EQ70"/>
    <mergeCell ref="EL62:EN62"/>
    <mergeCell ref="EL63:EN63"/>
    <mergeCell ref="EL64:EN64"/>
    <mergeCell ref="EL65:EN65"/>
    <mergeCell ref="EL66:EN66"/>
    <mergeCell ref="EL67:EN67"/>
    <mergeCell ref="EI4:EK4"/>
    <mergeCell ref="EI6:EK6"/>
    <mergeCell ref="EI34:EJ34"/>
    <mergeCell ref="EF4:EH4"/>
    <mergeCell ref="EF6:EH6"/>
    <mergeCell ref="EF34:EG34"/>
    <mergeCell ref="EC4:EE4"/>
    <mergeCell ref="EC6:EE6"/>
    <mergeCell ref="EC34:ED34"/>
    <mergeCell ref="DT4:DV4"/>
    <mergeCell ref="DT6:DV6"/>
    <mergeCell ref="DT34:DU34"/>
    <mergeCell ref="DW4:DY4"/>
    <mergeCell ref="DW6:DY6"/>
    <mergeCell ref="DW34:DX34"/>
    <mergeCell ref="DQ4:DS4"/>
    <mergeCell ref="DQ6:DS6"/>
    <mergeCell ref="DQ34:DR34"/>
    <mergeCell ref="DN4:DP4"/>
    <mergeCell ref="DN6:DP6"/>
    <mergeCell ref="DN34:DO34"/>
    <mergeCell ref="DK4:DM4"/>
    <mergeCell ref="DK6:DM6"/>
    <mergeCell ref="DK34:DL34"/>
    <mergeCell ref="DE6:DG6"/>
    <mergeCell ref="DE34:DF34"/>
    <mergeCell ref="DH4:DJ4"/>
    <mergeCell ref="DH6:DJ6"/>
    <mergeCell ref="DH34:DI34"/>
    <mergeCell ref="DE4:DG4"/>
    <mergeCell ref="BH34:BI34"/>
    <mergeCell ref="BN34:BO34"/>
    <mergeCell ref="BK4:BM4"/>
    <mergeCell ref="BK6:BM6"/>
    <mergeCell ref="BK34:BL34"/>
    <mergeCell ref="CB4:CD4"/>
    <mergeCell ref="CB6:CD6"/>
    <mergeCell ref="BN4:BP4"/>
    <mergeCell ref="BN6:BP6"/>
    <mergeCell ref="BS34:BT34"/>
    <mergeCell ref="BE6:BG6"/>
    <mergeCell ref="BE4:BG4"/>
    <mergeCell ref="CZ4:DB4"/>
    <mergeCell ref="CZ6:DB6"/>
    <mergeCell ref="A54:AG54"/>
    <mergeCell ref="D31:E31"/>
    <mergeCell ref="F31:G31"/>
    <mergeCell ref="BB4:BD4"/>
    <mergeCell ref="BH4:BJ4"/>
    <mergeCell ref="BH6:BJ6"/>
    <mergeCell ref="J4:K4"/>
    <mergeCell ref="B4:C4"/>
    <mergeCell ref="AY6:BA6"/>
    <mergeCell ref="D4:E4"/>
    <mergeCell ref="A56:AG56"/>
    <mergeCell ref="J6:K6"/>
    <mergeCell ref="L6:M6"/>
    <mergeCell ref="N6:O6"/>
    <mergeCell ref="P6:Q6"/>
    <mergeCell ref="T34:U34"/>
    <mergeCell ref="F4:G4"/>
    <mergeCell ref="H4:I4"/>
    <mergeCell ref="Z4:AB4"/>
    <mergeCell ref="Z6:AB6"/>
    <mergeCell ref="BE34:BF34"/>
    <mergeCell ref="A4:A5"/>
    <mergeCell ref="R4:S4"/>
    <mergeCell ref="N4:O4"/>
    <mergeCell ref="P4:Q4"/>
    <mergeCell ref="L4:M4"/>
    <mergeCell ref="H31:I31"/>
    <mergeCell ref="J31:K31"/>
    <mergeCell ref="L31:M31"/>
    <mergeCell ref="N31:O31"/>
    <mergeCell ref="B6:C6"/>
    <mergeCell ref="D6:E6"/>
    <mergeCell ref="F6:G6"/>
    <mergeCell ref="H6:I6"/>
    <mergeCell ref="B31:C31"/>
    <mergeCell ref="Z34:AA34"/>
    <mergeCell ref="W4:Y4"/>
    <mergeCell ref="W6:Y6"/>
    <mergeCell ref="W34:X34"/>
    <mergeCell ref="P31:Q31"/>
    <mergeCell ref="R6:S6"/>
    <mergeCell ref="R31:S31"/>
    <mergeCell ref="T4:V4"/>
    <mergeCell ref="T6:V6"/>
    <mergeCell ref="AG34:AH34"/>
    <mergeCell ref="AJ34:AK34"/>
    <mergeCell ref="AG4:AI4"/>
    <mergeCell ref="AJ4:AL4"/>
    <mergeCell ref="AG6:AI6"/>
    <mergeCell ref="AJ6:AL6"/>
    <mergeCell ref="AC4:AE4"/>
    <mergeCell ref="AC6:AE6"/>
    <mergeCell ref="AC34:AD34"/>
    <mergeCell ref="AM34:AN34"/>
    <mergeCell ref="AP4:AR4"/>
    <mergeCell ref="AP6:AR6"/>
    <mergeCell ref="AP34:AQ34"/>
    <mergeCell ref="AM4:AO4"/>
    <mergeCell ref="AM6:AO6"/>
    <mergeCell ref="BB34:BC34"/>
    <mergeCell ref="BB6:BD6"/>
    <mergeCell ref="AY34:AZ34"/>
    <mergeCell ref="AS4:AU4"/>
    <mergeCell ref="AS6:AU6"/>
    <mergeCell ref="AS34:AT34"/>
    <mergeCell ref="AV4:AX4"/>
    <mergeCell ref="AV6:AX6"/>
    <mergeCell ref="AV34:AW34"/>
    <mergeCell ref="AY4:BA4"/>
    <mergeCell ref="CB34:CC34"/>
    <mergeCell ref="BV4:BX4"/>
    <mergeCell ref="BV6:BX6"/>
    <mergeCell ref="BV34:BW34"/>
    <mergeCell ref="BY4:CA4"/>
    <mergeCell ref="BY6:CA6"/>
    <mergeCell ref="BY34:BZ34"/>
    <mergeCell ref="BS4:BU4"/>
    <mergeCell ref="BS6:BU6"/>
    <mergeCell ref="CE34:CF34"/>
    <mergeCell ref="CK4:CM4"/>
    <mergeCell ref="CK6:CM6"/>
    <mergeCell ref="CK34:CL34"/>
    <mergeCell ref="CH4:CJ4"/>
    <mergeCell ref="CH6:CJ6"/>
    <mergeCell ref="CH34:CI34"/>
    <mergeCell ref="CE4:CG4"/>
    <mergeCell ref="CZ34:DA34"/>
    <mergeCell ref="CE6:CG6"/>
    <mergeCell ref="CQ4:CS4"/>
    <mergeCell ref="CQ6:CS6"/>
    <mergeCell ref="CQ34:CR34"/>
    <mergeCell ref="CN4:CP4"/>
    <mergeCell ref="CN6:CP6"/>
    <mergeCell ref="CN34:CO34"/>
    <mergeCell ref="CT4:CV4"/>
    <mergeCell ref="CT6:CV6"/>
    <mergeCell ref="EL4:EN4"/>
    <mergeCell ref="EL6:EN6"/>
    <mergeCell ref="EL34:EM34"/>
    <mergeCell ref="CT34:CU34"/>
    <mergeCell ref="CW4:CY4"/>
    <mergeCell ref="CW6:CY6"/>
    <mergeCell ref="CW34:CX34"/>
    <mergeCell ref="DZ4:EB4"/>
    <mergeCell ref="DZ6:EB6"/>
    <mergeCell ref="DZ34:EA34"/>
  </mergeCells>
  <printOptions/>
  <pageMargins left="0.4330708661417323" right="0" top="0.15748031496062992" bottom="0.15748031496062992" header="0.5118110236220472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2012-07-26T09:10:32Z</cp:lastPrinted>
  <dcterms:created xsi:type="dcterms:W3CDTF">2008-10-01T07:10:45Z</dcterms:created>
  <dcterms:modified xsi:type="dcterms:W3CDTF">2013-07-15T14:42:44Z</dcterms:modified>
  <cp:category/>
  <cp:version/>
  <cp:contentType/>
  <cp:contentStatus/>
</cp:coreProperties>
</file>