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tabRatio="59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'Лист1'!$EL$1:$EP$76</definedName>
  </definedNames>
  <calcPr fullCalcOnLoad="1"/>
</workbook>
</file>

<file path=xl/sharedStrings.xml><?xml version="1.0" encoding="utf-8"?>
<sst xmlns="http://schemas.openxmlformats.org/spreadsheetml/2006/main" count="1541" uniqueCount="506">
  <si>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</si>
  <si>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</si>
  <si>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</si>
  <si>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</si>
  <si>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</si>
  <si>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</si>
  <si>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</si>
  <si>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</si>
  <si>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</si>
  <si>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</si>
  <si>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</si>
  <si>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</si>
  <si>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</si>
  <si>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</si>
  <si>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</si>
  <si>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</si>
  <si>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</si>
  <si>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Насос КМ 50х32х125 - 1 шт., шар.краны D32 - 2 шт., фильтр D32 - 1 шт.</t>
  </si>
  <si>
    <t>Задвижка D80 - 1 шт.</t>
  </si>
  <si>
    <t>х</t>
  </si>
  <si>
    <t>88 чел.</t>
  </si>
  <si>
    <t>90 чел.</t>
  </si>
  <si>
    <t>91 чел.</t>
  </si>
  <si>
    <t>89 чел.</t>
  </si>
  <si>
    <t>октябрь</t>
  </si>
  <si>
    <t>ноябрь</t>
  </si>
  <si>
    <t>декабрь</t>
  </si>
  <si>
    <t>Стоимость выполненных работ с НДС, руб.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</si>
  <si>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</si>
  <si>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</si>
  <si>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</si>
  <si>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</si>
  <si>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</si>
  <si>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</si>
  <si>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</si>
  <si>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</si>
  <si>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</si>
  <si>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</si>
  <si>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</si>
  <si>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</si>
  <si>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</si>
  <si>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</si>
  <si>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</si>
  <si>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</si>
  <si>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</si>
  <si>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</si>
  <si>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</si>
  <si>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</si>
  <si>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</si>
  <si>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Затраты по уборке лестничных клеток</t>
  </si>
  <si>
    <t>Затраты по содержанию лифта</t>
  </si>
  <si>
    <t>Лицевой счет ул. Зеленова 1/28</t>
  </si>
  <si>
    <t>3223 м2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</si>
  <si>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</si>
  <si>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</si>
  <si>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</si>
  <si>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</si>
  <si>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</si>
  <si>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1 от 02.02.09г.</t>
  </si>
  <si>
    <t>№ 41/1 от 10.02.09г.</t>
  </si>
  <si>
    <t>Технический осмотр систем тепло-, водоснабжения, водоотведения</t>
  </si>
  <si>
    <t>№27 от 11.02.09г.</t>
  </si>
  <si>
    <t>Замена лампы ЛОН 25В-1 шт. в тамбуре</t>
  </si>
  <si>
    <t>№110 от 22.02.09г.</t>
  </si>
  <si>
    <t>Замена лампы ЛОН 25В , ремонт патрона в подъезде</t>
  </si>
  <si>
    <t>Замена стекла между 1 эт. и 2 эт.</t>
  </si>
  <si>
    <t>№32 от 25.02.09г.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</si>
  <si>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</si>
  <si>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</si>
  <si>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</si>
  <si>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</si>
  <si>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март 2009 г.</t>
  </si>
  <si>
    <t>Замена эл.счетчика на лифт</t>
  </si>
  <si>
    <t>№ 178 от 23.03.09 г.</t>
  </si>
  <si>
    <t>Осмотр ВРУ,выявление неисправности</t>
  </si>
  <si>
    <t>№ 225 от 27.03.09г.</t>
  </si>
  <si>
    <t>Обследование этажных эл.щитов на предмет несанкц.подключений</t>
  </si>
  <si>
    <t>№ 242 от 30.03.09г.</t>
  </si>
  <si>
    <t>Проверка регуляторов РТДО по графику</t>
  </si>
  <si>
    <t>№ 73/1 от 13.03.09г.</t>
  </si>
  <si>
    <t>Вставка стекла на площадке</t>
  </si>
  <si>
    <t>№ 41 от 17.03.09г.</t>
  </si>
  <si>
    <t>№ 24 от 10.03.09г.</t>
  </si>
  <si>
    <t>Ревизия эл.щитка</t>
  </si>
  <si>
    <t>№ 45 от 10.03.09г.</t>
  </si>
  <si>
    <t>апрель 2009 г.</t>
  </si>
  <si>
    <t>Вставка стекла</t>
  </si>
  <si>
    <t>№ 71 от 23.04.09г.</t>
  </si>
  <si>
    <t>№ 186 от 24.04.09г.</t>
  </si>
  <si>
    <t>№ 38 от 06.04.09г.</t>
  </si>
  <si>
    <t>Перенос подъездного освещения на лифтовой учет, ревизия лифтового эл.щитка</t>
  </si>
  <si>
    <t>№ 44 от 08.04.09г.</t>
  </si>
  <si>
    <t>№ 92 от 14.04.09г.</t>
  </si>
  <si>
    <t>№ 55 от 08.05.09г.</t>
  </si>
  <si>
    <t>май 2009г.</t>
  </si>
  <si>
    <t>Обход повысительных насосов и набивка их сальником</t>
  </si>
  <si>
    <t>№ 64 от 12.05.09г.</t>
  </si>
  <si>
    <t>Проверка на плотность СТС /опрессовка/</t>
  </si>
  <si>
    <t>№ 141 от 20.05.09г.</t>
  </si>
  <si>
    <t>Обход повысительных и цирк.насосов, набивка сальников</t>
  </si>
  <si>
    <t>№ 158 от 22.05.09г.</t>
  </si>
  <si>
    <t>Разделение подъездного освещения</t>
  </si>
  <si>
    <t>№ 164 от 29.05.09г.</t>
  </si>
  <si>
    <t>Дератизация в строениях</t>
  </si>
  <si>
    <t>№ 4 от 30.04.09г.</t>
  </si>
  <si>
    <t>Дезинсекция</t>
  </si>
  <si>
    <t>№144 от 31.05.09г</t>
  </si>
  <si>
    <t>Установка домофона " Визит "</t>
  </si>
  <si>
    <t>б/н</t>
  </si>
  <si>
    <t>январь 2009г.</t>
  </si>
  <si>
    <t>№ 20 от 30.01.09г.</t>
  </si>
  <si>
    <t>Ремонт батареи в подъезде</t>
  </si>
  <si>
    <t>№ 27/сл от 03.06.09г.</t>
  </si>
  <si>
    <t>Ревизия эл.щитка , замена деталей</t>
  </si>
  <si>
    <t>№ 46/эл от 08.06.09г.</t>
  </si>
  <si>
    <t>№ 64/эл от11.06.09г.</t>
  </si>
  <si>
    <t>Замена лампочек -1шт.</t>
  </si>
  <si>
    <t>№ 84/эл от 15.06.09г.</t>
  </si>
  <si>
    <t>Регулировка дроссельной шайбой бойлер 2шт.</t>
  </si>
  <si>
    <t>№ 152/сл от 17.06.09г.</t>
  </si>
  <si>
    <t>№ 149/эл от 24.06.09г.</t>
  </si>
  <si>
    <t>Замена лампочек -2шт.</t>
  </si>
  <si>
    <t>№ 169/эл от 29.06.09г.</t>
  </si>
  <si>
    <t>Обслуживание приборов учета</t>
  </si>
  <si>
    <t>№ 274 ОТ 31.05.09Г.</t>
  </si>
  <si>
    <t>№ 154 от 30.04.09г.</t>
  </si>
  <si>
    <t>июнь 2009 г.</t>
  </si>
  <si>
    <t>управление мкд</t>
  </si>
  <si>
    <t>обслуживание приборов учета</t>
  </si>
  <si>
    <t>Врезка вентилей под промывку</t>
  </si>
  <si>
    <t>№ 18 от 02.07.09</t>
  </si>
  <si>
    <t>Восстановление эл.питания насосов</t>
  </si>
  <si>
    <t>№ 169 от 27.07.09.</t>
  </si>
  <si>
    <t>замена лампочек</t>
  </si>
  <si>
    <t>№ 215 от 31.07.09.</t>
  </si>
  <si>
    <t>август 2009г.</t>
  </si>
  <si>
    <t>промывка системы отопления</t>
  </si>
  <si>
    <t>№ 98 от 13.08.09.</t>
  </si>
  <si>
    <t>подключение и отключение компрессора</t>
  </si>
  <si>
    <t>№ 108 от 13.08.09.</t>
  </si>
  <si>
    <t>№ 155 от 20.08.09.</t>
  </si>
  <si>
    <t>замена вентиля</t>
  </si>
  <si>
    <t>№ 164 от 24.08.09.</t>
  </si>
  <si>
    <t>отключение системы теплоснабжения на ВВП</t>
  </si>
  <si>
    <t>№ 172 от 25.08.09.</t>
  </si>
  <si>
    <t>смена стекол</t>
  </si>
  <si>
    <t>№ 53 от 27.08.09.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</si>
  <si>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</si>
  <si>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</si>
  <si>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</si>
  <si>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ревизия эл.щитка</t>
  </si>
  <si>
    <t>№ 50 от 09.09.09.</t>
  </si>
  <si>
    <t xml:space="preserve">дератизация в строениях </t>
  </si>
  <si>
    <t>№ 217 от 31.07.09.</t>
  </si>
  <si>
    <t>дезинсекция в строениях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</si>
  <si>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</si>
  <si>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</si>
  <si>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</si>
  <si>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</si>
  <si>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</si>
  <si>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</si>
  <si>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</si>
  <si>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488 от 31.08.09.</t>
  </si>
  <si>
    <t>июль 2009 г.</t>
  </si>
  <si>
    <t>октябрь 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</si>
  <si>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</si>
  <si>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</si>
  <si>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</si>
  <si>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замена лампочек 40 Вт в подъезде</t>
  </si>
  <si>
    <t>№ 905 от 07.10.09г.</t>
  </si>
  <si>
    <t>964 от 27.10.09г.</t>
  </si>
  <si>
    <t>ревизия эл.щитка и ВРУ,протяжка контактов, замена деталей</t>
  </si>
  <si>
    <t>221 от 30.10.09г.</t>
  </si>
  <si>
    <t>декабрь 2009г.</t>
  </si>
  <si>
    <t>1102 от 31.12.09г.</t>
  </si>
  <si>
    <t>замена лампочки при входе</t>
  </si>
  <si>
    <t>1087 от 04.12.09г.</t>
  </si>
  <si>
    <t>замена стекла - 0,85м2</t>
  </si>
  <si>
    <t>1094 от 18.12.09г.</t>
  </si>
  <si>
    <t xml:space="preserve">998 от 05.11.09г </t>
  </si>
  <si>
    <t>замена вх.вентилей д.15мм - 2шт.</t>
  </si>
  <si>
    <t>999 от 05.11.09г.</t>
  </si>
  <si>
    <t>замена лампочек 100вт в подъезде</t>
  </si>
  <si>
    <t>1031 от 16.11.09г.</t>
  </si>
  <si>
    <t>замена лампочек в подъезде</t>
  </si>
  <si>
    <t>1059 от 24.11.09г.</t>
  </si>
  <si>
    <t>325 от 31.12.09г.</t>
  </si>
  <si>
    <t>№ 817 от 31.12.09.</t>
  </si>
  <si>
    <t>анализ горячей воды</t>
  </si>
  <si>
    <t>5/02515 от 28.12.09г.</t>
  </si>
  <si>
    <t>ноябрь 2009г.</t>
  </si>
  <si>
    <t>315 от 30.11.09г.</t>
  </si>
  <si>
    <t>601 от 31.11.09г.</t>
  </si>
  <si>
    <t>январь 2010г.</t>
  </si>
  <si>
    <t>февраль 2010г.</t>
  </si>
  <si>
    <t>март 2010г.</t>
  </si>
  <si>
    <t>замена стекла</t>
  </si>
  <si>
    <t>№ 8 от 22.01.2010г.</t>
  </si>
  <si>
    <t>замена лампочек в подъезде 40 Вт</t>
  </si>
  <si>
    <t>5 от 15.01.10г.</t>
  </si>
  <si>
    <t>1 от 11.01.10</t>
  </si>
  <si>
    <t>21 от 31.01.10г.</t>
  </si>
  <si>
    <t>35 от 31.01.10</t>
  </si>
  <si>
    <t>апрель 2010г.</t>
  </si>
  <si>
    <t>7 от 22.01.10</t>
  </si>
  <si>
    <t>замена патрона подвесного и лампочки</t>
  </si>
  <si>
    <t>проверка работы насоса</t>
  </si>
  <si>
    <t>25 от 26.02.10</t>
  </si>
  <si>
    <t>ревизия вентилей ф 15,20,25</t>
  </si>
  <si>
    <t>9 от 22.01.10</t>
  </si>
  <si>
    <t>3 от 11.01.10</t>
  </si>
  <si>
    <t>смена вентиля ф 15 мм с САГ</t>
  </si>
  <si>
    <t>12 от 29.01.10</t>
  </si>
  <si>
    <t>26 от 27.02.10</t>
  </si>
  <si>
    <t>ремонт двери</t>
  </si>
  <si>
    <t>21 от 12.02.10</t>
  </si>
  <si>
    <t>замена патрона подвемного и лампочки</t>
  </si>
  <si>
    <t>43 от 19.03.10</t>
  </si>
  <si>
    <t>38 от 12.03.10</t>
  </si>
  <si>
    <t>очистка карнизов крыш от сосулек и наледей</t>
  </si>
  <si>
    <t>33 от 5.03.10</t>
  </si>
  <si>
    <t>техническое освидетельствованеие лифтов</t>
  </si>
  <si>
    <t>0939-1 от 02.03.10</t>
  </si>
  <si>
    <t>отключение отопления</t>
  </si>
  <si>
    <t>63 от 16.04.10</t>
  </si>
  <si>
    <t>ревизия задвижек ф 80,100 мм</t>
  </si>
  <si>
    <t>типография</t>
  </si>
  <si>
    <t>нежилое</t>
  </si>
  <si>
    <t>май 2010г</t>
  </si>
  <si>
    <t>смена задвижек чугунных ф 80 мм</t>
  </si>
  <si>
    <t>83 от 31.05.10</t>
  </si>
  <si>
    <t>замена лампочек 40 вт в подъезде</t>
  </si>
  <si>
    <t>82 от 31.05.10</t>
  </si>
  <si>
    <t>установка патрона /настенного/ и выключателя в подъезде</t>
  </si>
  <si>
    <t>гидравлическое испытание вх.запорной арматуры</t>
  </si>
  <si>
    <t>77 от 14.05.10</t>
  </si>
  <si>
    <t>определение в работе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</si>
  <si>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</si>
  <si>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</si>
  <si>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</si>
  <si>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</si>
  <si>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</si>
  <si>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01.045.09г.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</si>
  <si>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</si>
  <si>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</si>
  <si>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</si>
  <si>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</si>
  <si>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</si>
  <si>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</si>
  <si>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</si>
  <si>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</si>
  <si>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</si>
  <si>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</si>
  <si>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смена вентиля ф 15 мм</t>
  </si>
  <si>
    <t>88 от 04.06.10</t>
  </si>
  <si>
    <t>97 от 25.06.10</t>
  </si>
  <si>
    <t>промывка системы центрального отопления</t>
  </si>
  <si>
    <t>98 от 25.06.10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</si>
  <si>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</si>
  <si>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</si>
  <si>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</si>
  <si>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</si>
  <si>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105 от 02.07.10</t>
  </si>
  <si>
    <t>ревизия задвижек ф 50 мм</t>
  </si>
  <si>
    <t>115 от 23.07.10</t>
  </si>
  <si>
    <t>установка розетки</t>
  </si>
  <si>
    <t>108 от 09.07.10</t>
  </si>
  <si>
    <t>установка КИП</t>
  </si>
  <si>
    <t>119 от 30.07.10</t>
  </si>
  <si>
    <t>август 2010 г.</t>
  </si>
  <si>
    <t>124 от 06.08.10</t>
  </si>
  <si>
    <t>восстановление тепловой изоляции системы отопления и ГВС</t>
  </si>
  <si>
    <t>116 от 23.07.10</t>
  </si>
  <si>
    <t>отключение системы теплоснабжения, ГВС</t>
  </si>
  <si>
    <t>139 от 27.08.10</t>
  </si>
  <si>
    <t>включение системы теплоснабжения, ГВС</t>
  </si>
  <si>
    <t>смена вентиля ф 15 мм а аппаратом для газовой сварки ирезки</t>
  </si>
  <si>
    <t>сентябрь 2010 г.</t>
  </si>
  <si>
    <t>154 от 10.09.10</t>
  </si>
  <si>
    <t>138 от 27.08.10</t>
  </si>
  <si>
    <t>запуск системы отопления</t>
  </si>
  <si>
    <t>164 от 30.09.10</t>
  </si>
  <si>
    <t>октябрь 2010г.</t>
  </si>
  <si>
    <t>174 от 15.10.10</t>
  </si>
  <si>
    <t>180 от 29.10.10</t>
  </si>
  <si>
    <t>Аварийное обслуживание</t>
  </si>
  <si>
    <t>Расчетно-кассовое обслуживание</t>
  </si>
  <si>
    <t>ноябрь 2010г.</t>
  </si>
  <si>
    <t>восстановление подъездного освещения</t>
  </si>
  <si>
    <t>189 от 13.11.10</t>
  </si>
  <si>
    <t>185 от 03.11.10</t>
  </si>
  <si>
    <t>декабрь 2010г.</t>
  </si>
  <si>
    <t>209 от 10.12.10</t>
  </si>
  <si>
    <t>январь 2011г.</t>
  </si>
  <si>
    <t>ревизия эл.щитка, замена автомата АЕ 16А</t>
  </si>
  <si>
    <t>6 от 14.01.11</t>
  </si>
  <si>
    <t>1 от 10.01.11</t>
  </si>
  <si>
    <t>13 от 21.01.11</t>
  </si>
  <si>
    <t>февраль 2011 г.</t>
  </si>
  <si>
    <t>43 от 28.02.11</t>
  </si>
  <si>
    <t>38 от 18.02.11</t>
  </si>
  <si>
    <t>устранение течи батареи</t>
  </si>
  <si>
    <t>смена вентиля ф 20 мм</t>
  </si>
  <si>
    <t>44 от 28.02.11</t>
  </si>
  <si>
    <t>40 от 25.02.11</t>
  </si>
  <si>
    <t>март 2011г.</t>
  </si>
  <si>
    <t>обследование ВВПР на предметь закипания латунных трубок</t>
  </si>
  <si>
    <t>61 от 18.03.11</t>
  </si>
  <si>
    <t>апрель 2011г.</t>
  </si>
  <si>
    <t>отключение системы теплоснабжения</t>
  </si>
  <si>
    <t>83 от 29.04.11</t>
  </si>
  <si>
    <t>крепление оцинковкип по парапету</t>
  </si>
  <si>
    <t>81 от 22.04.11</t>
  </si>
  <si>
    <t>смена вентиля</t>
  </si>
  <si>
    <t>80 от 22.04.11</t>
  </si>
  <si>
    <t>75 от 08.04.11</t>
  </si>
  <si>
    <t>встроенные</t>
  </si>
  <si>
    <t>обслуживание газопроводов</t>
  </si>
  <si>
    <t>2510 от 03.03.11</t>
  </si>
  <si>
    <t>Обороты с мая 2010г. по апрель 2011г.</t>
  </si>
  <si>
    <t>Остаток на 01.05.2011г.</t>
  </si>
  <si>
    <t>май 2011г.</t>
  </si>
  <si>
    <t>смена шарового крана ф 15 мм с аппаратом для газовой сварки и резки</t>
  </si>
  <si>
    <t>97 от 20.05.11</t>
  </si>
  <si>
    <t>98 от 20.05.11</t>
  </si>
  <si>
    <t>гидравлические испытания вх.запорной арматуры</t>
  </si>
  <si>
    <t>94 от 13.05.11</t>
  </si>
  <si>
    <t>93 от 13.05.11</t>
  </si>
  <si>
    <t>июнь 2011г.</t>
  </si>
  <si>
    <t>июль 2011г.</t>
  </si>
  <si>
    <t>смена КИП</t>
  </si>
  <si>
    <t>133 от 22.07.11</t>
  </si>
  <si>
    <t>130 от 15.07.11</t>
  </si>
  <si>
    <t>заполнение системы отопленипя технической водой</t>
  </si>
  <si>
    <t>ревизия задвижек отопления ф 50 мм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</si>
  <si>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</si>
  <si>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</si>
  <si>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</si>
  <si>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</si>
  <si>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</si>
  <si>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</si>
  <si>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</si>
  <si>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замена лампочек 100 вт в подъезде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</si>
  <si>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</si>
  <si>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</si>
  <si>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</si>
  <si>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</si>
  <si>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151 от 26.08.11</t>
  </si>
  <si>
    <t>смена задвижек чугунных на стальные</t>
  </si>
  <si>
    <t>145 от 12.08.11</t>
  </si>
  <si>
    <t>замена эл.счетчика</t>
  </si>
  <si>
    <t>155 от 31.08.11</t>
  </si>
  <si>
    <t>ремонт кровли</t>
  </si>
  <si>
    <t>150 от 19.08.11</t>
  </si>
  <si>
    <t>отключение системы отопления</t>
  </si>
  <si>
    <t>152 от 26.08.11</t>
  </si>
  <si>
    <t>сентябрь 2011г.</t>
  </si>
  <si>
    <t>172 от 16.09.11</t>
  </si>
  <si>
    <t>174 от 23.09.11</t>
  </si>
  <si>
    <t>врезка кип</t>
  </si>
  <si>
    <t>178 от 30.09.11</t>
  </si>
  <si>
    <t>подключение системы отопления</t>
  </si>
  <si>
    <t>установка кип</t>
  </si>
  <si>
    <t>замена водоподогревателя на пластинчатый теплообменник</t>
  </si>
  <si>
    <t>ревизия эл.щитка,замена деталей</t>
  </si>
  <si>
    <t>177 от 30.09.11</t>
  </si>
  <si>
    <t>октябрь 2011г.</t>
  </si>
  <si>
    <t>ревизия ВРУ</t>
  </si>
  <si>
    <t>186 от 07.10.11</t>
  </si>
  <si>
    <t>смена вентиля ф 40 мм с аппаратом для газовой сварки и резки</t>
  </si>
  <si>
    <t>190 от 14.10.11</t>
  </si>
  <si>
    <t>ноябрь 2011г.</t>
  </si>
  <si>
    <t>213 от 18.11.11</t>
  </si>
  <si>
    <t>декабрь 2011г.</t>
  </si>
  <si>
    <t>239 от 23.12.11</t>
  </si>
  <si>
    <t>Ремонт п/сушителя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</si>
  <si>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</si>
  <si>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</si>
  <si>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</si>
  <si>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2012г.</t>
  </si>
  <si>
    <t>Ревизия эл щитка (Калькуляция №4 /эл)</t>
  </si>
  <si>
    <t>13 от 27.01.12</t>
  </si>
  <si>
    <t xml:space="preserve"> Февраль  2012г.</t>
  </si>
  <si>
    <t>Оценка соответствия лифтов</t>
  </si>
  <si>
    <t>11-1326-1 от 19.01.12</t>
  </si>
  <si>
    <t>Смена вентеля  ф 15 мм (Локальная смета №49)</t>
  </si>
  <si>
    <t>5 от 13.01.12</t>
  </si>
  <si>
    <t xml:space="preserve"> Март  2012г.</t>
  </si>
  <si>
    <t xml:space="preserve">Ремонт отопления </t>
  </si>
  <si>
    <t>30 от 17.02.12 (акт № 31 от 14.02.12)</t>
  </si>
  <si>
    <t>Устранение свища на батарее</t>
  </si>
  <si>
    <t>30 от 17.02.12 (акт № 32 от 14.02.12)</t>
  </si>
  <si>
    <t>26 от 10.02.12</t>
  </si>
  <si>
    <t>смена вентиля ф 15 мм с аппаратом для газовой сварки и резки</t>
  </si>
  <si>
    <t xml:space="preserve"> Апрель  2012г.</t>
  </si>
  <si>
    <t>Обороты с мая 2011г. по апрель 2012г.</t>
  </si>
  <si>
    <t>Остаток на 01.05.2012г.</t>
  </si>
  <si>
    <t>Ревизия ЩЭ</t>
  </si>
  <si>
    <t>95 от 13.04.12</t>
  </si>
  <si>
    <t>Ревизия ШР</t>
  </si>
  <si>
    <t>Ревизия ЩЭ и ШР (мат-лы)</t>
  </si>
  <si>
    <t>89 от 06.04.12</t>
  </si>
  <si>
    <t>Отключение системы отопления</t>
  </si>
  <si>
    <t>105 от 28.04.12</t>
  </si>
  <si>
    <t>Исследование горячей воды</t>
  </si>
  <si>
    <t>5/00719  от 12.04.12 (протокол №3067-3076)</t>
  </si>
  <si>
    <t>Отчет по выполненным работам ул. Зеленова 1/28 с мая 2011г по апрель 2012г.</t>
  </si>
  <si>
    <t>Генерадьный директор</t>
  </si>
  <si>
    <t>А. В. Митрофанов</t>
  </si>
  <si>
    <t>Экономист 2-ой категории по учету лицевых счетов МКД</t>
  </si>
  <si>
    <t>Проверка ВВП на плотность и прочность</t>
  </si>
  <si>
    <t>акт от 1.02.12</t>
  </si>
  <si>
    <t>акт от 28.02.12</t>
  </si>
  <si>
    <t>врезка регулятора ртдо, удаление воздушных пробок</t>
  </si>
  <si>
    <t>Техническое освидетельствование лифта (2)</t>
  </si>
  <si>
    <t>№ 13.2008/02001 ОТ 27.01.2009</t>
  </si>
  <si>
    <t>Отключение отопления</t>
  </si>
  <si>
    <t>15 от 04.05.09</t>
  </si>
  <si>
    <t xml:space="preserve">Дератизация </t>
  </si>
  <si>
    <t>Ревизия запорной арматуры (10 шт)</t>
  </si>
  <si>
    <t>117/сл от 16.06.09</t>
  </si>
  <si>
    <t xml:space="preserve"> Май  2012г.</t>
  </si>
  <si>
    <t xml:space="preserve"> Июнь  2012г.</t>
  </si>
  <si>
    <t xml:space="preserve"> Июль  2012г.</t>
  </si>
  <si>
    <t xml:space="preserve"> Август  2012г.</t>
  </si>
  <si>
    <t xml:space="preserve"> Сентябрь  2012г.</t>
  </si>
  <si>
    <t xml:space="preserve"> Октябрь  2012г.</t>
  </si>
  <si>
    <t xml:space="preserve"> Ноябрь  2012г.</t>
  </si>
  <si>
    <t xml:space="preserve"> Декабрь  2012г.</t>
  </si>
  <si>
    <t xml:space="preserve"> 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</si>
  <si>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</si>
  <si>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</si>
  <si>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</si>
  <si>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</si>
  <si>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</si>
  <si>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Ремонт поручней</t>
  </si>
  <si>
    <t>126 от 31.05.12 (акт №12 от 30.05.12)</t>
  </si>
  <si>
    <t>Промывка ситстемы центрального отопления</t>
  </si>
  <si>
    <t>164 от 31.07.12</t>
  </si>
  <si>
    <t>Изготовление и установка сопла</t>
  </si>
  <si>
    <t>173 от 10.08.12</t>
  </si>
  <si>
    <t>Гидравлические испытания вх.запорной арматуры</t>
  </si>
  <si>
    <t>199 от 21.09.12</t>
  </si>
  <si>
    <t>Смена шарового крана ф 32 мм</t>
  </si>
  <si>
    <t>125 от 31,05.12</t>
  </si>
  <si>
    <t>Опрессовка системы центрального отопления</t>
  </si>
  <si>
    <t>Смена запорной арматуры на эл.узле, демонтаж задвижек</t>
  </si>
  <si>
    <t>178 от 17.08.12</t>
  </si>
  <si>
    <t>Смена шарового крана ф 25 мм</t>
  </si>
  <si>
    <t>195 от 14.09.12</t>
  </si>
  <si>
    <t>Смена шарового крана ф 20 мм</t>
  </si>
  <si>
    <t>Заполнение системы  отопления технической водой с удалением воздушных пробок</t>
  </si>
  <si>
    <t>Ремонт надстройки над маш.отделением</t>
  </si>
  <si>
    <t>184 от 24.08.12</t>
  </si>
  <si>
    <t>Смена циркуляционного насоса</t>
  </si>
  <si>
    <t>Смена насоса повысительного</t>
  </si>
  <si>
    <t>Смена шарового крана ф 15 мм</t>
  </si>
  <si>
    <t>147 от 02.07.12</t>
  </si>
  <si>
    <t>Включение системы теплоснабжения</t>
  </si>
  <si>
    <t>183 от 24.08.12</t>
  </si>
  <si>
    <t>Подключение системы отопления</t>
  </si>
  <si>
    <t>203 от28.09.12</t>
  </si>
  <si>
    <t>Устранение течи  канализационного стояка</t>
  </si>
  <si>
    <t>121 от 25.05.12 (акт № 23 от 2.05.12)</t>
  </si>
  <si>
    <t>Смена задвижек</t>
  </si>
  <si>
    <t>Ремонт канализационного стояка</t>
  </si>
  <si>
    <t>186 от 31.08.12 (акт № 23 от 27.08.12)</t>
  </si>
  <si>
    <t>207 от 30.09.12</t>
  </si>
  <si>
    <t>118 от 18.05.12</t>
  </si>
  <si>
    <t>Изготовление и установка пантуса</t>
  </si>
  <si>
    <t>145 от 02.07.12</t>
  </si>
  <si>
    <t>Удаление воздушных пробок</t>
  </si>
  <si>
    <t>186 от 31.08.12 (акт № 58 от 28. 08.12)</t>
  </si>
  <si>
    <t>Удаление антикорозийной накипи с теплообменника</t>
  </si>
  <si>
    <t>Ремонт освещения подходов к машинному отделению лифта, освещение чердака</t>
  </si>
  <si>
    <t>152 от 13.07.12</t>
  </si>
  <si>
    <t>Ревизия ВРУ</t>
  </si>
  <si>
    <t>Удаление антикорозийной накипи с пластинчатого теплообменника</t>
  </si>
  <si>
    <t>110 от 05.05.12</t>
  </si>
  <si>
    <t>Освещение чердака</t>
  </si>
  <si>
    <t>210 от 30.09.12</t>
  </si>
  <si>
    <t>Опрессовка элеваторного узла</t>
  </si>
  <si>
    <t>148 от 02.07.12</t>
  </si>
  <si>
    <t>Ревизия задвижек отопления  ф  50 мм</t>
  </si>
  <si>
    <t>Ревизия задвижек отопления  ф 80,100 мм</t>
  </si>
  <si>
    <t>Ревизия задвижек ГВС  ф  80,100 мм</t>
  </si>
  <si>
    <t>Ревизия элеваторного узла (сопло)</t>
  </si>
  <si>
    <t>Промывка фильтров в тепловом пунктк</t>
  </si>
  <si>
    <t>Отключение и подключение эл.энергеии после промочки</t>
  </si>
  <si>
    <t>155 от 20.07.12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</si>
  <si>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</si>
  <si>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</t>
  </si>
  <si>
    <t>Обслуживание насосов ГВС</t>
  </si>
  <si>
    <t>Обслуживание насосов ХВС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</si>
  <si>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</si>
  <si>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</si>
  <si>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</si>
  <si>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</si>
  <si>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</si>
  <si>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</si>
  <si>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</si>
  <si>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</si>
  <si>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</si>
  <si>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</si>
  <si>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8616,05 (по тарифу)</t>
  </si>
  <si>
    <t>Встроенные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</si>
</sst>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3" fillId="35" borderId="14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2" fontId="1" fillId="35" borderId="11" xfId="0" applyNumberFormat="1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56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57" fillId="35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/>
    </xf>
    <xf numFmtId="2" fontId="58" fillId="35" borderId="11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/>
    </xf>
    <xf numFmtId="0" fontId="9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9" fillId="35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47;&#1077;&#1083;.1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2">
          <cell r="DD72">
            <v>93367.98020634911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08"/>
  <sheetViews>
    <sheetView tabSelected="1" zoomScalePageLayoutView="0" workbookViewId="0" topLeftCell="A52">
      <pane xSplit="1" topLeftCell="DA1" activePane="topRight" state="frozen"/>
      <selection pane="topLeft" activeCell="A1" sqref="A1"/>
      <selection pane="topRight" activeCell="DD73" sqref="DD73"/>
    </sheetView>
  </sheetViews>
  <sheetFormatPr defaultColWidth="9.00390625" defaultRowHeight="12.75"/>
  <cols>
    <col min="1" max="1" width="36.375" style="10" customWidth="1"/>
    <col min="2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10.6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12.375" style="10" customWidth="1"/>
    <col min="108" max="108" width="14.75390625" style="10" customWidth="1"/>
    <col min="109" max="109" width="33.625" style="10" customWidth="1"/>
    <col min="110" max="110" width="12.125" style="10" customWidth="1"/>
    <col min="111" max="111" width="12.125" style="33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5" width="10.75390625" style="10" customWidth="1"/>
    <col min="126" max="126" width="10.875" style="10" customWidth="1"/>
    <col min="127" max="127" width="33.625" style="10" customWidth="1"/>
    <col min="128" max="128" width="10.00390625" style="10" customWidth="1"/>
    <col min="129" max="129" width="11.625" style="10" customWidth="1"/>
    <col min="130" max="130" width="33.625" style="10" customWidth="1"/>
    <col min="131" max="132" width="12.125" style="10" customWidth="1"/>
    <col min="133" max="133" width="33.625" style="10" customWidth="1"/>
    <col min="134" max="134" width="10.625" style="10" customWidth="1"/>
    <col min="135" max="135" width="10.25390625" style="10" customWidth="1"/>
    <col min="136" max="136" width="33.625" style="10" customWidth="1"/>
    <col min="137" max="137" width="11.00390625" style="10" customWidth="1"/>
    <col min="138" max="138" width="10.625" style="10" customWidth="1"/>
    <col min="139" max="139" width="33.625" style="10" customWidth="1"/>
    <col min="140" max="140" width="9.875" style="10" customWidth="1"/>
    <col min="141" max="141" width="10.00390625" style="10" customWidth="1"/>
    <col min="142" max="142" width="33.625" style="10" customWidth="1"/>
    <col min="143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</cols>
  <sheetData>
    <row r="1" spans="1:173" s="7" customFormat="1" ht="12.75" customHeight="1">
      <c r="A1" s="109" t="s">
        <v>406</v>
      </c>
      <c r="B1" s="17"/>
      <c r="C1" s="17"/>
      <c r="D1" s="17"/>
      <c r="E1" s="17"/>
      <c r="F1" s="17"/>
      <c r="G1" s="17"/>
      <c r="H1" s="1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48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7" customFormat="1" ht="13.5" customHeight="1">
      <c r="A2" s="110"/>
      <c r="B2" s="17"/>
      <c r="C2" s="17"/>
      <c r="D2" s="17"/>
      <c r="E2" s="17"/>
      <c r="F2" s="17"/>
      <c r="G2" s="17"/>
      <c r="H2" s="1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48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ht="19.5" customHeight="1">
      <c r="A3" s="111"/>
      <c r="B3" s="17"/>
      <c r="C3" s="17"/>
      <c r="D3" s="17"/>
      <c r="E3" s="17"/>
      <c r="F3" s="17"/>
      <c r="G3" s="17"/>
      <c r="H3" s="1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48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73" ht="12.75">
      <c r="A4" s="105" t="s">
        <v>0</v>
      </c>
      <c r="B4" s="107" t="s">
        <v>9</v>
      </c>
      <c r="C4" s="107"/>
      <c r="D4" s="107" t="s">
        <v>10</v>
      </c>
      <c r="E4" s="107"/>
      <c r="F4" s="108" t="s">
        <v>11</v>
      </c>
      <c r="G4" s="108"/>
      <c r="H4" s="108" t="s">
        <v>12</v>
      </c>
      <c r="I4" s="108"/>
      <c r="J4" s="108" t="s">
        <v>13</v>
      </c>
      <c r="K4" s="108"/>
      <c r="L4" s="112" t="s">
        <v>24</v>
      </c>
      <c r="M4" s="113"/>
      <c r="N4" s="112" t="s">
        <v>25</v>
      </c>
      <c r="O4" s="113"/>
      <c r="P4" s="112" t="s">
        <v>26</v>
      </c>
      <c r="Q4" s="113"/>
      <c r="R4" s="108" t="s">
        <v>8</v>
      </c>
      <c r="S4" s="108"/>
      <c r="T4" s="97" t="s">
        <v>109</v>
      </c>
      <c r="U4" s="98"/>
      <c r="V4" s="99"/>
      <c r="W4" s="97" t="s">
        <v>53</v>
      </c>
      <c r="X4" s="98"/>
      <c r="Y4" s="99"/>
      <c r="Z4" s="97" t="s">
        <v>71</v>
      </c>
      <c r="AA4" s="98"/>
      <c r="AB4" s="99"/>
      <c r="AC4" s="97" t="s">
        <v>85</v>
      </c>
      <c r="AD4" s="98"/>
      <c r="AE4" s="99"/>
      <c r="AF4" s="11"/>
      <c r="AG4" s="97" t="s">
        <v>94</v>
      </c>
      <c r="AH4" s="98"/>
      <c r="AI4" s="99"/>
      <c r="AJ4" s="97" t="s">
        <v>126</v>
      </c>
      <c r="AK4" s="98"/>
      <c r="AL4" s="99"/>
      <c r="AM4" s="97" t="s">
        <v>163</v>
      </c>
      <c r="AN4" s="98"/>
      <c r="AO4" s="99"/>
      <c r="AP4" s="97" t="s">
        <v>135</v>
      </c>
      <c r="AQ4" s="98"/>
      <c r="AR4" s="99"/>
      <c r="AS4" s="97" t="s">
        <v>147</v>
      </c>
      <c r="AT4" s="98"/>
      <c r="AU4" s="99"/>
      <c r="AV4" s="97" t="s">
        <v>164</v>
      </c>
      <c r="AW4" s="98"/>
      <c r="AX4" s="99"/>
      <c r="AY4" s="97" t="s">
        <v>190</v>
      </c>
      <c r="AZ4" s="98"/>
      <c r="BA4" s="99"/>
      <c r="BB4" s="97" t="s">
        <v>173</v>
      </c>
      <c r="BC4" s="98"/>
      <c r="BD4" s="99"/>
      <c r="BE4" s="97" t="s">
        <v>193</v>
      </c>
      <c r="BF4" s="98"/>
      <c r="BG4" s="99"/>
      <c r="BH4" s="97" t="s">
        <v>194</v>
      </c>
      <c r="BI4" s="98"/>
      <c r="BJ4" s="99"/>
      <c r="BK4" s="97" t="s">
        <v>195</v>
      </c>
      <c r="BL4" s="98"/>
      <c r="BM4" s="99"/>
      <c r="BN4" s="97" t="s">
        <v>203</v>
      </c>
      <c r="BO4" s="98"/>
      <c r="BP4" s="99"/>
      <c r="BS4" s="97" t="s">
        <v>228</v>
      </c>
      <c r="BT4" s="98"/>
      <c r="BU4" s="99"/>
      <c r="BV4" s="97" t="s">
        <v>252</v>
      </c>
      <c r="BW4" s="98"/>
      <c r="BX4" s="99"/>
      <c r="BY4" s="97" t="s">
        <v>261</v>
      </c>
      <c r="BZ4" s="98"/>
      <c r="CA4" s="99"/>
      <c r="CB4" s="97" t="s">
        <v>269</v>
      </c>
      <c r="CC4" s="98"/>
      <c r="CD4" s="99"/>
      <c r="CE4" s="97" t="s">
        <v>277</v>
      </c>
      <c r="CF4" s="98"/>
      <c r="CG4" s="99"/>
      <c r="CH4" s="97" t="s">
        <v>282</v>
      </c>
      <c r="CI4" s="98"/>
      <c r="CJ4" s="99"/>
      <c r="CK4" s="97" t="s">
        <v>287</v>
      </c>
      <c r="CL4" s="98"/>
      <c r="CM4" s="99"/>
      <c r="CN4" s="97" t="s">
        <v>291</v>
      </c>
      <c r="CO4" s="98"/>
      <c r="CP4" s="99"/>
      <c r="CQ4" s="97" t="s">
        <v>293</v>
      </c>
      <c r="CR4" s="98"/>
      <c r="CS4" s="99"/>
      <c r="CT4" s="97" t="s">
        <v>298</v>
      </c>
      <c r="CU4" s="98"/>
      <c r="CV4" s="99"/>
      <c r="CW4" s="97" t="s">
        <v>305</v>
      </c>
      <c r="CX4" s="98"/>
      <c r="CY4" s="99"/>
      <c r="CZ4" s="97" t="s">
        <v>308</v>
      </c>
      <c r="DA4" s="98"/>
      <c r="DB4" s="99"/>
      <c r="DE4" s="97" t="s">
        <v>321</v>
      </c>
      <c r="DF4" s="98"/>
      <c r="DG4" s="99"/>
      <c r="DH4" s="97" t="s">
        <v>328</v>
      </c>
      <c r="DI4" s="98"/>
      <c r="DJ4" s="99"/>
      <c r="DK4" s="97" t="s">
        <v>329</v>
      </c>
      <c r="DL4" s="98"/>
      <c r="DM4" s="99"/>
      <c r="DN4" s="97" t="s">
        <v>346</v>
      </c>
      <c r="DO4" s="98"/>
      <c r="DP4" s="99"/>
      <c r="DQ4" s="97" t="s">
        <v>356</v>
      </c>
      <c r="DR4" s="98"/>
      <c r="DS4" s="99"/>
      <c r="DT4" s="97" t="s">
        <v>366</v>
      </c>
      <c r="DU4" s="98"/>
      <c r="DV4" s="99"/>
      <c r="DW4" s="97" t="s">
        <v>371</v>
      </c>
      <c r="DX4" s="98"/>
      <c r="DY4" s="99"/>
      <c r="DZ4" s="97" t="s">
        <v>373</v>
      </c>
      <c r="EA4" s="98"/>
      <c r="EB4" s="99"/>
      <c r="EC4" s="97" t="s">
        <v>379</v>
      </c>
      <c r="ED4" s="98"/>
      <c r="EE4" s="99"/>
      <c r="EF4" s="97" t="s">
        <v>382</v>
      </c>
      <c r="EG4" s="98"/>
      <c r="EH4" s="99"/>
      <c r="EI4" s="97" t="s">
        <v>387</v>
      </c>
      <c r="EJ4" s="98"/>
      <c r="EK4" s="99"/>
      <c r="EL4" s="97" t="s">
        <v>394</v>
      </c>
      <c r="EM4" s="98"/>
      <c r="EN4" s="99"/>
      <c r="EQ4" s="97" t="s">
        <v>421</v>
      </c>
      <c r="ER4" s="98"/>
      <c r="ES4" s="99"/>
      <c r="ET4" s="97" t="s">
        <v>422</v>
      </c>
      <c r="EU4" s="98"/>
      <c r="EV4" s="99"/>
      <c r="EW4" s="97" t="s">
        <v>423</v>
      </c>
      <c r="EX4" s="98"/>
      <c r="EY4" s="99"/>
      <c r="EZ4" s="97" t="s">
        <v>424</v>
      </c>
      <c r="FA4" s="98"/>
      <c r="FB4" s="99"/>
      <c r="FC4" s="97" t="s">
        <v>425</v>
      </c>
      <c r="FD4" s="98"/>
      <c r="FE4" s="99"/>
      <c r="FF4" s="97" t="s">
        <v>426</v>
      </c>
      <c r="FG4" s="98"/>
      <c r="FH4" s="99"/>
      <c r="FI4" s="97" t="s">
        <v>427</v>
      </c>
      <c r="FJ4" s="98"/>
      <c r="FK4" s="99"/>
      <c r="FL4" s="97" t="s">
        <v>428</v>
      </c>
      <c r="FM4" s="98"/>
      <c r="FN4" s="99"/>
      <c r="FO4" s="97" t="s">
        <v>429</v>
      </c>
      <c r="FP4" s="98"/>
      <c r="FQ4" s="99"/>
    </row>
    <row r="5" spans="1:173" ht="33.75" customHeight="1">
      <c r="A5" s="106"/>
      <c r="B5" s="12" t="s">
        <v>1</v>
      </c>
      <c r="C5" s="12" t="s">
        <v>27</v>
      </c>
      <c r="D5" s="12" t="s">
        <v>1</v>
      </c>
      <c r="E5" s="12" t="s">
        <v>27</v>
      </c>
      <c r="F5" s="12" t="s">
        <v>1</v>
      </c>
      <c r="G5" s="12" t="s">
        <v>27</v>
      </c>
      <c r="H5" s="12" t="s">
        <v>1</v>
      </c>
      <c r="I5" s="12" t="s">
        <v>27</v>
      </c>
      <c r="J5" s="12" t="s">
        <v>1</v>
      </c>
      <c r="K5" s="12" t="s">
        <v>27</v>
      </c>
      <c r="L5" s="12" t="s">
        <v>1</v>
      </c>
      <c r="M5" s="12" t="s">
        <v>27</v>
      </c>
      <c r="N5" s="12" t="s">
        <v>1</v>
      </c>
      <c r="O5" s="12" t="s">
        <v>27</v>
      </c>
      <c r="P5" s="12" t="s">
        <v>1</v>
      </c>
      <c r="Q5" s="12" t="s">
        <v>27</v>
      </c>
      <c r="R5" s="12" t="s">
        <v>1</v>
      </c>
      <c r="S5" s="12" t="s">
        <v>27</v>
      </c>
      <c r="T5" s="13" t="s">
        <v>0</v>
      </c>
      <c r="U5" s="13" t="s">
        <v>54</v>
      </c>
      <c r="V5" s="13" t="s">
        <v>55</v>
      </c>
      <c r="W5" s="13" t="s">
        <v>0</v>
      </c>
      <c r="X5" s="13" t="s">
        <v>54</v>
      </c>
      <c r="Y5" s="13" t="s">
        <v>55</v>
      </c>
      <c r="Z5" s="13" t="s">
        <v>0</v>
      </c>
      <c r="AA5" s="13" t="s">
        <v>54</v>
      </c>
      <c r="AB5" s="13" t="s">
        <v>55</v>
      </c>
      <c r="AC5" s="13" t="s">
        <v>0</v>
      </c>
      <c r="AD5" s="13" t="s">
        <v>54</v>
      </c>
      <c r="AE5" s="13" t="s">
        <v>55</v>
      </c>
      <c r="AF5" s="13"/>
      <c r="AG5" s="13" t="s">
        <v>0</v>
      </c>
      <c r="AH5" s="13" t="s">
        <v>54</v>
      </c>
      <c r="AI5" s="13" t="s">
        <v>55</v>
      </c>
      <c r="AJ5" s="13" t="s">
        <v>0</v>
      </c>
      <c r="AK5" s="13" t="s">
        <v>54</v>
      </c>
      <c r="AL5" s="13" t="s">
        <v>55</v>
      </c>
      <c r="AM5" s="13" t="s">
        <v>0</v>
      </c>
      <c r="AN5" s="13" t="s">
        <v>54</v>
      </c>
      <c r="AO5" s="13" t="s">
        <v>55</v>
      </c>
      <c r="AP5" s="13" t="s">
        <v>0</v>
      </c>
      <c r="AQ5" s="13" t="s">
        <v>54</v>
      </c>
      <c r="AR5" s="13" t="s">
        <v>55</v>
      </c>
      <c r="AS5" s="13" t="s">
        <v>0</v>
      </c>
      <c r="AT5" s="13" t="s">
        <v>54</v>
      </c>
      <c r="AU5" s="13" t="s">
        <v>55</v>
      </c>
      <c r="AV5" s="13" t="s">
        <v>0</v>
      </c>
      <c r="AW5" s="13" t="s">
        <v>54</v>
      </c>
      <c r="AX5" s="13" t="s">
        <v>55</v>
      </c>
      <c r="AY5" s="13" t="s">
        <v>0</v>
      </c>
      <c r="AZ5" s="13" t="s">
        <v>54</v>
      </c>
      <c r="BA5" s="13" t="s">
        <v>55</v>
      </c>
      <c r="BB5" s="13" t="s">
        <v>0</v>
      </c>
      <c r="BC5" s="13" t="s">
        <v>54</v>
      </c>
      <c r="BD5" s="13" t="s">
        <v>55</v>
      </c>
      <c r="BE5" s="13" t="s">
        <v>0</v>
      </c>
      <c r="BF5" s="13" t="s">
        <v>54</v>
      </c>
      <c r="BG5" s="13" t="s">
        <v>55</v>
      </c>
      <c r="BH5" s="13" t="s">
        <v>0</v>
      </c>
      <c r="BI5" s="13" t="s">
        <v>54</v>
      </c>
      <c r="BJ5" s="13" t="s">
        <v>55</v>
      </c>
      <c r="BK5" s="13" t="s">
        <v>0</v>
      </c>
      <c r="BL5" s="13" t="s">
        <v>54</v>
      </c>
      <c r="BM5" s="13" t="s">
        <v>55</v>
      </c>
      <c r="BN5" s="13" t="s">
        <v>0</v>
      </c>
      <c r="BO5" s="13" t="s">
        <v>54</v>
      </c>
      <c r="BP5" s="13" t="s">
        <v>55</v>
      </c>
      <c r="BS5" s="13" t="s">
        <v>0</v>
      </c>
      <c r="BT5" s="13" t="s">
        <v>54</v>
      </c>
      <c r="BU5" s="13" t="s">
        <v>55</v>
      </c>
      <c r="BV5" s="13" t="s">
        <v>0</v>
      </c>
      <c r="BW5" s="13" t="s">
        <v>54</v>
      </c>
      <c r="BX5" s="13" t="s">
        <v>55</v>
      </c>
      <c r="BY5" s="13" t="s">
        <v>0</v>
      </c>
      <c r="BZ5" s="13" t="s">
        <v>54</v>
      </c>
      <c r="CA5" s="13" t="s">
        <v>55</v>
      </c>
      <c r="CB5" s="13" t="s">
        <v>0</v>
      </c>
      <c r="CC5" s="13" t="s">
        <v>54</v>
      </c>
      <c r="CD5" s="13" t="s">
        <v>55</v>
      </c>
      <c r="CE5" s="13" t="s">
        <v>0</v>
      </c>
      <c r="CF5" s="13" t="s">
        <v>54</v>
      </c>
      <c r="CG5" s="13" t="s">
        <v>55</v>
      </c>
      <c r="CH5" s="13" t="s">
        <v>0</v>
      </c>
      <c r="CI5" s="13" t="s">
        <v>54</v>
      </c>
      <c r="CJ5" s="13" t="s">
        <v>55</v>
      </c>
      <c r="CK5" s="13" t="s">
        <v>0</v>
      </c>
      <c r="CL5" s="13" t="s">
        <v>54</v>
      </c>
      <c r="CM5" s="13" t="s">
        <v>55</v>
      </c>
      <c r="CN5" s="13" t="s">
        <v>0</v>
      </c>
      <c r="CO5" s="13" t="s">
        <v>54</v>
      </c>
      <c r="CP5" s="13" t="s">
        <v>55</v>
      </c>
      <c r="CQ5" s="13" t="s">
        <v>0</v>
      </c>
      <c r="CR5" s="13" t="s">
        <v>54</v>
      </c>
      <c r="CS5" s="13" t="s">
        <v>55</v>
      </c>
      <c r="CT5" s="13" t="s">
        <v>0</v>
      </c>
      <c r="CU5" s="13" t="s">
        <v>54</v>
      </c>
      <c r="CV5" s="13" t="s">
        <v>55</v>
      </c>
      <c r="CW5" s="13" t="s">
        <v>0</v>
      </c>
      <c r="CX5" s="13" t="s">
        <v>54</v>
      </c>
      <c r="CY5" s="13" t="s">
        <v>55</v>
      </c>
      <c r="CZ5" s="13" t="s">
        <v>0</v>
      </c>
      <c r="DA5" s="13" t="s">
        <v>54</v>
      </c>
      <c r="DB5" s="13" t="s">
        <v>55</v>
      </c>
      <c r="DE5" s="13" t="s">
        <v>0</v>
      </c>
      <c r="DF5" s="13" t="s">
        <v>54</v>
      </c>
      <c r="DG5" s="70" t="s">
        <v>55</v>
      </c>
      <c r="DH5" s="13" t="s">
        <v>0</v>
      </c>
      <c r="DI5" s="13" t="s">
        <v>54</v>
      </c>
      <c r="DJ5" s="13" t="s">
        <v>55</v>
      </c>
      <c r="DK5" s="13" t="s">
        <v>0</v>
      </c>
      <c r="DL5" s="13" t="s">
        <v>54</v>
      </c>
      <c r="DM5" s="13" t="s">
        <v>55</v>
      </c>
      <c r="DN5" s="13" t="s">
        <v>0</v>
      </c>
      <c r="DO5" s="13" t="s">
        <v>54</v>
      </c>
      <c r="DP5" s="13" t="s">
        <v>55</v>
      </c>
      <c r="DQ5" s="13" t="s">
        <v>0</v>
      </c>
      <c r="DR5" s="13" t="s">
        <v>54</v>
      </c>
      <c r="DS5" s="13" t="s">
        <v>55</v>
      </c>
      <c r="DT5" s="13" t="s">
        <v>0</v>
      </c>
      <c r="DU5" s="13" t="s">
        <v>54</v>
      </c>
      <c r="DV5" s="13" t="s">
        <v>55</v>
      </c>
      <c r="DW5" s="13" t="s">
        <v>0</v>
      </c>
      <c r="DX5" s="13" t="s">
        <v>54</v>
      </c>
      <c r="DY5" s="13" t="s">
        <v>55</v>
      </c>
      <c r="DZ5" s="13" t="s">
        <v>0</v>
      </c>
      <c r="EA5" s="13" t="s">
        <v>54</v>
      </c>
      <c r="EB5" s="13" t="s">
        <v>55</v>
      </c>
      <c r="EC5" s="13" t="s">
        <v>0</v>
      </c>
      <c r="ED5" s="13" t="s">
        <v>54</v>
      </c>
      <c r="EE5" s="13" t="s">
        <v>55</v>
      </c>
      <c r="EF5" s="13" t="s">
        <v>0</v>
      </c>
      <c r="EG5" s="13" t="s">
        <v>54</v>
      </c>
      <c r="EH5" s="13" t="s">
        <v>55</v>
      </c>
      <c r="EI5" s="13" t="s">
        <v>0</v>
      </c>
      <c r="EJ5" s="13" t="s">
        <v>54</v>
      </c>
      <c r="EK5" s="13" t="s">
        <v>55</v>
      </c>
      <c r="EL5" s="13" t="s">
        <v>0</v>
      </c>
      <c r="EM5" s="13" t="s">
        <v>54</v>
      </c>
      <c r="EN5" s="13" t="s">
        <v>55</v>
      </c>
      <c r="EO5" s="13"/>
      <c r="EP5" s="13"/>
      <c r="EQ5" s="13" t="s">
        <v>0</v>
      </c>
      <c r="ER5" s="13" t="s">
        <v>54</v>
      </c>
      <c r="ES5" s="13" t="s">
        <v>55</v>
      </c>
      <c r="ET5" s="13" t="s">
        <v>0</v>
      </c>
      <c r="EU5" s="13" t="s">
        <v>54</v>
      </c>
      <c r="EV5" s="13" t="s">
        <v>55</v>
      </c>
      <c r="EW5" s="13" t="s">
        <v>0</v>
      </c>
      <c r="EX5" s="13" t="s">
        <v>54</v>
      </c>
      <c r="EY5" s="13" t="s">
        <v>55</v>
      </c>
      <c r="EZ5" s="13" t="s">
        <v>0</v>
      </c>
      <c r="FA5" s="13" t="s">
        <v>54</v>
      </c>
      <c r="FB5" s="13" t="s">
        <v>55</v>
      </c>
      <c r="FC5" s="13" t="s">
        <v>0</v>
      </c>
      <c r="FD5" s="13" t="s">
        <v>54</v>
      </c>
      <c r="FE5" s="13" t="s">
        <v>55</v>
      </c>
      <c r="FF5" s="13" t="s">
        <v>0</v>
      </c>
      <c r="FG5" s="13" t="s">
        <v>54</v>
      </c>
      <c r="FH5" s="13" t="s">
        <v>55</v>
      </c>
      <c r="FI5" s="13" t="s">
        <v>0</v>
      </c>
      <c r="FJ5" s="13" t="s">
        <v>54</v>
      </c>
      <c r="FK5" s="13" t="s">
        <v>55</v>
      </c>
      <c r="FL5" s="13" t="s">
        <v>0</v>
      </c>
      <c r="FM5" s="13" t="s">
        <v>54</v>
      </c>
      <c r="FN5" s="13" t="s">
        <v>55</v>
      </c>
      <c r="FO5" s="13" t="s">
        <v>0</v>
      </c>
      <c r="FP5" s="13" t="s">
        <v>54</v>
      </c>
      <c r="FQ5" s="13" t="s">
        <v>55</v>
      </c>
    </row>
    <row r="6" spans="1:173" ht="20.25" customHeight="1">
      <c r="A6" s="14"/>
      <c r="B6" s="104" t="s">
        <v>2</v>
      </c>
      <c r="C6" s="104"/>
      <c r="D6" s="104" t="s">
        <v>2</v>
      </c>
      <c r="E6" s="104"/>
      <c r="F6" s="104" t="s">
        <v>2</v>
      </c>
      <c r="G6" s="104"/>
      <c r="H6" s="104" t="s">
        <v>2</v>
      </c>
      <c r="I6" s="104"/>
      <c r="J6" s="104" t="s">
        <v>2</v>
      </c>
      <c r="K6" s="104"/>
      <c r="L6" s="104" t="s">
        <v>2</v>
      </c>
      <c r="M6" s="104"/>
      <c r="N6" s="104" t="s">
        <v>2</v>
      </c>
      <c r="O6" s="104"/>
      <c r="P6" s="104" t="s">
        <v>2</v>
      </c>
      <c r="Q6" s="104"/>
      <c r="R6" s="104" t="s">
        <v>2</v>
      </c>
      <c r="S6" s="104"/>
      <c r="T6" s="101"/>
      <c r="U6" s="102"/>
      <c r="V6" s="103"/>
      <c r="W6" s="17" t="s">
        <v>248</v>
      </c>
      <c r="X6" s="18"/>
      <c r="Y6" s="15">
        <v>2282.23</v>
      </c>
      <c r="Z6" s="58"/>
      <c r="AA6" s="58"/>
      <c r="AB6" s="59"/>
      <c r="AC6" s="58"/>
      <c r="AD6" s="58"/>
      <c r="AE6" s="59"/>
      <c r="AF6" s="58"/>
      <c r="AG6" s="58"/>
      <c r="AH6" s="59"/>
      <c r="AI6" s="58"/>
      <c r="AJ6" s="58"/>
      <c r="AK6" s="59"/>
      <c r="AL6" s="58"/>
      <c r="AM6" s="58"/>
      <c r="AN6" s="59"/>
      <c r="AO6" s="58"/>
      <c r="AP6" s="58"/>
      <c r="AQ6" s="59"/>
      <c r="AR6" s="58"/>
      <c r="AS6" s="58"/>
      <c r="AT6" s="59"/>
      <c r="AU6" s="58"/>
      <c r="AV6" s="58"/>
      <c r="AW6" s="59"/>
      <c r="AX6" s="58"/>
      <c r="AY6" s="58"/>
      <c r="AZ6" s="59"/>
      <c r="BA6" s="58"/>
      <c r="BB6" s="58"/>
      <c r="BC6" s="59"/>
      <c r="BD6" s="58"/>
      <c r="BE6" s="58"/>
      <c r="BF6" s="59"/>
      <c r="BG6" s="58"/>
      <c r="BH6" s="58"/>
      <c r="BI6" s="59"/>
      <c r="BJ6" s="58"/>
      <c r="BK6" s="58"/>
      <c r="BL6" s="59"/>
      <c r="BM6" s="58"/>
      <c r="BN6" s="58"/>
      <c r="BO6" s="59"/>
      <c r="BP6" s="58"/>
      <c r="BS6" s="101"/>
      <c r="BT6" s="102"/>
      <c r="BU6" s="103"/>
      <c r="BV6" s="101"/>
      <c r="BW6" s="102"/>
      <c r="BX6" s="103"/>
      <c r="BY6" s="101"/>
      <c r="BZ6" s="102"/>
      <c r="CA6" s="103"/>
      <c r="CB6" s="101"/>
      <c r="CC6" s="102"/>
      <c r="CD6" s="103"/>
      <c r="CE6" s="101"/>
      <c r="CF6" s="102"/>
      <c r="CG6" s="103"/>
      <c r="CH6" s="101"/>
      <c r="CI6" s="102"/>
      <c r="CJ6" s="103"/>
      <c r="CK6" s="101"/>
      <c r="CL6" s="102"/>
      <c r="CM6" s="103"/>
      <c r="CN6" s="101"/>
      <c r="CO6" s="102"/>
      <c r="CP6" s="103"/>
      <c r="CQ6" s="101"/>
      <c r="CR6" s="102"/>
      <c r="CS6" s="103"/>
      <c r="CT6" s="101"/>
      <c r="CU6" s="102"/>
      <c r="CV6" s="103"/>
      <c r="CW6" s="101"/>
      <c r="CX6" s="102"/>
      <c r="CY6" s="103"/>
      <c r="CZ6" s="101"/>
      <c r="DA6" s="102"/>
      <c r="DB6" s="103"/>
      <c r="DE6" s="101"/>
      <c r="DF6" s="102"/>
      <c r="DG6" s="103"/>
      <c r="DH6" s="101"/>
      <c r="DI6" s="102"/>
      <c r="DJ6" s="103"/>
      <c r="DK6" s="101"/>
      <c r="DL6" s="102"/>
      <c r="DM6" s="103"/>
      <c r="DN6" s="101"/>
      <c r="DO6" s="102"/>
      <c r="DP6" s="103"/>
      <c r="DQ6" s="101"/>
      <c r="DR6" s="102"/>
      <c r="DS6" s="103"/>
      <c r="DT6" s="101"/>
      <c r="DU6" s="102"/>
      <c r="DV6" s="103"/>
      <c r="DW6" s="101"/>
      <c r="DX6" s="102"/>
      <c r="DY6" s="103"/>
      <c r="DZ6" s="101"/>
      <c r="EA6" s="102"/>
      <c r="EB6" s="103"/>
      <c r="EC6" s="101"/>
      <c r="ED6" s="102"/>
      <c r="EE6" s="103"/>
      <c r="EF6" s="101"/>
      <c r="EG6" s="102"/>
      <c r="EH6" s="103"/>
      <c r="EI6" s="101"/>
      <c r="EJ6" s="102"/>
      <c r="EK6" s="103"/>
      <c r="EL6" s="96"/>
      <c r="EM6" s="96"/>
      <c r="EN6" s="100"/>
      <c r="EQ6" s="101"/>
      <c r="ER6" s="102"/>
      <c r="ES6" s="103"/>
      <c r="ET6" s="101"/>
      <c r="EU6" s="102"/>
      <c r="EV6" s="103"/>
      <c r="EW6" s="101"/>
      <c r="EX6" s="102"/>
      <c r="EY6" s="103"/>
      <c r="EZ6" s="101"/>
      <c r="FA6" s="102"/>
      <c r="FB6" s="103"/>
      <c r="FC6" s="67"/>
      <c r="FD6" s="67"/>
      <c r="FE6" s="67"/>
      <c r="FF6" s="101"/>
      <c r="FG6" s="102"/>
      <c r="FH6" s="103"/>
      <c r="FI6" s="101"/>
      <c r="FJ6" s="102"/>
      <c r="FK6" s="103"/>
      <c r="FL6" s="101"/>
      <c r="FM6" s="102"/>
      <c r="FN6" s="103"/>
      <c r="FO6" s="101"/>
      <c r="FP6" s="102"/>
      <c r="FQ6" s="103"/>
    </row>
    <row r="7" spans="1:173" s="1" customFormat="1" ht="16.5" customHeight="1">
      <c r="A7" s="13"/>
      <c r="B7" s="15" t="s">
        <v>52</v>
      </c>
      <c r="C7" s="15">
        <v>1385.89</v>
      </c>
      <c r="D7" s="15" t="s">
        <v>52</v>
      </c>
      <c r="E7" s="15">
        <v>1385.89</v>
      </c>
      <c r="F7" s="15" t="s">
        <v>52</v>
      </c>
      <c r="G7" s="15">
        <v>1385.89</v>
      </c>
      <c r="H7" s="15" t="s">
        <v>52</v>
      </c>
      <c r="I7" s="15">
        <v>1385.89</v>
      </c>
      <c r="J7" s="15" t="s">
        <v>52</v>
      </c>
      <c r="K7" s="15">
        <v>1385.89</v>
      </c>
      <c r="L7" s="15" t="s">
        <v>52</v>
      </c>
      <c r="M7" s="15">
        <v>1385.89</v>
      </c>
      <c r="N7" s="15" t="s">
        <v>52</v>
      </c>
      <c r="O7" s="15">
        <v>1385.89</v>
      </c>
      <c r="P7" s="15" t="s">
        <v>52</v>
      </c>
      <c r="Q7" s="15">
        <v>1385.89</v>
      </c>
      <c r="R7" s="15" t="s">
        <v>52</v>
      </c>
      <c r="S7" s="16">
        <f aca="true" t="shared" si="0" ref="S7:S33">C7+E7+G7+I7+K7+M7+O7+Q7</f>
        <v>11087.119999999999</v>
      </c>
      <c r="T7" s="17" t="s">
        <v>16</v>
      </c>
      <c r="U7" s="18"/>
      <c r="V7" s="15">
        <v>2127.18</v>
      </c>
      <c r="W7" s="17" t="s">
        <v>16</v>
      </c>
      <c r="X7" s="18"/>
      <c r="Y7" s="15">
        <v>2077.08</v>
      </c>
      <c r="Z7" s="17" t="s">
        <v>16</v>
      </c>
      <c r="AA7" s="18"/>
      <c r="AB7" s="15">
        <v>2127.18</v>
      </c>
      <c r="AC7" s="17" t="s">
        <v>16</v>
      </c>
      <c r="AD7" s="18"/>
      <c r="AE7" s="15">
        <v>2127.18</v>
      </c>
      <c r="AF7" s="15"/>
      <c r="AG7" s="17" t="s">
        <v>16</v>
      </c>
      <c r="AH7" s="18"/>
      <c r="AI7" s="15">
        <v>2610.63</v>
      </c>
      <c r="AJ7" s="17" t="s">
        <v>16</v>
      </c>
      <c r="AK7" s="18"/>
      <c r="AL7" s="15">
        <v>2610.63</v>
      </c>
      <c r="AM7" s="17" t="s">
        <v>16</v>
      </c>
      <c r="AN7" s="18"/>
      <c r="AO7" s="15">
        <v>2610.63</v>
      </c>
      <c r="AP7" s="17" t="s">
        <v>16</v>
      </c>
      <c r="AQ7" s="18"/>
      <c r="AR7" s="15">
        <v>2610.63</v>
      </c>
      <c r="AS7" s="17" t="s">
        <v>16</v>
      </c>
      <c r="AT7" s="18"/>
      <c r="AU7" s="15">
        <v>2610.63</v>
      </c>
      <c r="AV7" s="17" t="s">
        <v>16</v>
      </c>
      <c r="AW7" s="18"/>
      <c r="AX7" s="15">
        <v>2610.63</v>
      </c>
      <c r="AY7" s="17" t="s">
        <v>16</v>
      </c>
      <c r="AZ7" s="18"/>
      <c r="BA7" s="15">
        <v>2610.63</v>
      </c>
      <c r="BB7" s="17" t="s">
        <v>16</v>
      </c>
      <c r="BC7" s="18"/>
      <c r="BD7" s="15">
        <v>2610.63</v>
      </c>
      <c r="BE7" s="17" t="s">
        <v>16</v>
      </c>
      <c r="BF7" s="18"/>
      <c r="BG7" s="15">
        <v>2610.63</v>
      </c>
      <c r="BH7" s="17" t="s">
        <v>16</v>
      </c>
      <c r="BI7" s="18"/>
      <c r="BJ7" s="15">
        <v>2610.63</v>
      </c>
      <c r="BK7" s="17" t="s">
        <v>16</v>
      </c>
      <c r="BL7" s="18"/>
      <c r="BM7" s="15">
        <v>2610.63</v>
      </c>
      <c r="BN7" s="17" t="s">
        <v>16</v>
      </c>
      <c r="BO7" s="18"/>
      <c r="BP7" s="15">
        <v>2610.63</v>
      </c>
      <c r="BQ7" s="10"/>
      <c r="BR7" s="10"/>
      <c r="BS7" s="17" t="s">
        <v>248</v>
      </c>
      <c r="BT7" s="18"/>
      <c r="BU7" s="15">
        <v>4769.6</v>
      </c>
      <c r="BV7" s="17" t="s">
        <v>248</v>
      </c>
      <c r="BW7" s="18"/>
      <c r="BX7" s="15">
        <v>4769.6</v>
      </c>
      <c r="BY7" s="17" t="s">
        <v>248</v>
      </c>
      <c r="BZ7" s="18"/>
      <c r="CA7" s="15">
        <v>4769.6</v>
      </c>
      <c r="CB7" s="17" t="s">
        <v>248</v>
      </c>
      <c r="CC7" s="18"/>
      <c r="CD7" s="15">
        <v>4769.6</v>
      </c>
      <c r="CE7" s="17" t="s">
        <v>248</v>
      </c>
      <c r="CF7" s="18"/>
      <c r="CG7" s="15">
        <v>4769.6</v>
      </c>
      <c r="CH7" s="17" t="s">
        <v>248</v>
      </c>
      <c r="CI7" s="18"/>
      <c r="CJ7" s="15">
        <v>4769.6</v>
      </c>
      <c r="CK7" s="17" t="s">
        <v>248</v>
      </c>
      <c r="CL7" s="18"/>
      <c r="CM7" s="15">
        <v>4769.6</v>
      </c>
      <c r="CN7" s="17" t="s">
        <v>248</v>
      </c>
      <c r="CO7" s="18"/>
      <c r="CP7" s="15">
        <v>4769.6</v>
      </c>
      <c r="CQ7" s="17" t="s">
        <v>248</v>
      </c>
      <c r="CR7" s="18"/>
      <c r="CS7" s="15">
        <v>4769.6</v>
      </c>
      <c r="CT7" s="17" t="s">
        <v>248</v>
      </c>
      <c r="CU7" s="18"/>
      <c r="CV7" s="15">
        <v>4769.6</v>
      </c>
      <c r="CW7" s="17" t="s">
        <v>248</v>
      </c>
      <c r="CX7" s="18"/>
      <c r="CY7" s="15">
        <v>4769.6</v>
      </c>
      <c r="CZ7" s="17" t="s">
        <v>248</v>
      </c>
      <c r="DA7" s="18"/>
      <c r="DB7" s="15">
        <v>4769.6</v>
      </c>
      <c r="DC7" s="10"/>
      <c r="DD7" s="10"/>
      <c r="DE7" s="17" t="s">
        <v>248</v>
      </c>
      <c r="DF7" s="18"/>
      <c r="DG7" s="72">
        <v>5359.39</v>
      </c>
      <c r="DH7" s="17" t="s">
        <v>248</v>
      </c>
      <c r="DI7" s="18"/>
      <c r="DJ7" s="72">
        <v>5359.39</v>
      </c>
      <c r="DK7" s="17" t="s">
        <v>248</v>
      </c>
      <c r="DL7" s="18"/>
      <c r="DM7" s="72">
        <v>5359.39</v>
      </c>
      <c r="DN7" s="17" t="s">
        <v>248</v>
      </c>
      <c r="DO7" s="18"/>
      <c r="DP7" s="72">
        <v>5359.39</v>
      </c>
      <c r="DQ7" s="17" t="s">
        <v>248</v>
      </c>
      <c r="DR7" s="18"/>
      <c r="DS7" s="72">
        <v>5359.39</v>
      </c>
      <c r="DT7" s="17" t="s">
        <v>248</v>
      </c>
      <c r="DU7" s="18"/>
      <c r="DV7" s="72">
        <v>5359.39</v>
      </c>
      <c r="DW7" s="17" t="s">
        <v>248</v>
      </c>
      <c r="DX7" s="18"/>
      <c r="DY7" s="72">
        <v>5359.39</v>
      </c>
      <c r="DZ7" s="17" t="s">
        <v>248</v>
      </c>
      <c r="EA7" s="18"/>
      <c r="EB7" s="72">
        <v>5359.39</v>
      </c>
      <c r="EC7" s="17" t="s">
        <v>248</v>
      </c>
      <c r="ED7" s="18"/>
      <c r="EE7" s="72">
        <v>5359.39</v>
      </c>
      <c r="EF7" s="17" t="s">
        <v>248</v>
      </c>
      <c r="EG7" s="18"/>
      <c r="EH7" s="72">
        <v>5359.39</v>
      </c>
      <c r="EI7" s="17" t="s">
        <v>248</v>
      </c>
      <c r="EJ7" s="18"/>
      <c r="EK7" s="72">
        <v>5359.39</v>
      </c>
      <c r="EL7" s="17" t="s">
        <v>248</v>
      </c>
      <c r="EM7" s="18"/>
      <c r="EN7" s="72">
        <v>5359.39</v>
      </c>
      <c r="EO7" s="15"/>
      <c r="EP7" s="15"/>
      <c r="EQ7" s="13" t="s">
        <v>248</v>
      </c>
      <c r="ER7" s="18"/>
      <c r="ES7" s="67">
        <v>5744.03</v>
      </c>
      <c r="ET7" s="13" t="s">
        <v>248</v>
      </c>
      <c r="EU7" s="18"/>
      <c r="EV7" s="67">
        <v>5744.03</v>
      </c>
      <c r="EW7" s="13" t="s">
        <v>248</v>
      </c>
      <c r="EX7" s="18"/>
      <c r="EY7" s="67">
        <v>5744.03</v>
      </c>
      <c r="EZ7" s="13" t="s">
        <v>248</v>
      </c>
      <c r="FA7" s="18"/>
      <c r="FB7" s="67">
        <v>5744.03</v>
      </c>
      <c r="FC7" s="68" t="s">
        <v>248</v>
      </c>
      <c r="FD7" s="68"/>
      <c r="FE7" s="68">
        <v>5744.03</v>
      </c>
      <c r="FF7" s="13" t="s">
        <v>248</v>
      </c>
      <c r="FG7" s="18"/>
      <c r="FH7" s="67">
        <v>5744.03</v>
      </c>
      <c r="FI7" s="13" t="s">
        <v>248</v>
      </c>
      <c r="FJ7" s="18"/>
      <c r="FK7" s="67">
        <v>5744.03</v>
      </c>
      <c r="FL7" s="13" t="s">
        <v>248</v>
      </c>
      <c r="FM7" s="18"/>
      <c r="FN7" s="67">
        <v>5744.03</v>
      </c>
      <c r="FO7" s="13" t="s">
        <v>248</v>
      </c>
      <c r="FP7" s="18"/>
      <c r="FQ7" s="67">
        <v>5744.03</v>
      </c>
    </row>
    <row r="8" spans="1:173" s="1" customFormat="1" ht="23.25" customHeight="1">
      <c r="A8" s="13"/>
      <c r="B8" s="15" t="s">
        <v>52</v>
      </c>
      <c r="C8" s="15">
        <v>3964.29</v>
      </c>
      <c r="D8" s="15" t="s">
        <v>52</v>
      </c>
      <c r="E8" s="15">
        <v>3964.29</v>
      </c>
      <c r="F8" s="15" t="s">
        <v>52</v>
      </c>
      <c r="G8" s="15">
        <v>3964.29</v>
      </c>
      <c r="H8" s="15" t="s">
        <v>52</v>
      </c>
      <c r="I8" s="15">
        <v>3964.29</v>
      </c>
      <c r="J8" s="15" t="s">
        <v>52</v>
      </c>
      <c r="K8" s="15">
        <v>3964.29</v>
      </c>
      <c r="L8" s="15" t="s">
        <v>52</v>
      </c>
      <c r="M8" s="15">
        <v>3964.29</v>
      </c>
      <c r="N8" s="15" t="s">
        <v>52</v>
      </c>
      <c r="O8" s="15">
        <v>3964.29</v>
      </c>
      <c r="P8" s="15" t="s">
        <v>52</v>
      </c>
      <c r="Q8" s="15">
        <v>3964.29</v>
      </c>
      <c r="R8" s="15" t="s">
        <v>52</v>
      </c>
      <c r="S8" s="16">
        <f t="shared" si="0"/>
        <v>31714.320000000003</v>
      </c>
      <c r="T8" s="17" t="s">
        <v>56</v>
      </c>
      <c r="U8" s="19"/>
      <c r="V8" s="15">
        <v>6123.7</v>
      </c>
      <c r="W8" s="17" t="s">
        <v>56</v>
      </c>
      <c r="X8" s="19"/>
      <c r="Y8" s="15">
        <v>6123.7</v>
      </c>
      <c r="Z8" s="17" t="s">
        <v>56</v>
      </c>
      <c r="AA8" s="19"/>
      <c r="AB8" s="15">
        <v>6123.7</v>
      </c>
      <c r="AC8" s="17" t="s">
        <v>56</v>
      </c>
      <c r="AD8" s="19"/>
      <c r="AE8" s="15">
        <v>6123.7</v>
      </c>
      <c r="AF8" s="15"/>
      <c r="AG8" s="17" t="s">
        <v>56</v>
      </c>
      <c r="AH8" s="19"/>
      <c r="AI8" s="15">
        <v>5833.63</v>
      </c>
      <c r="AJ8" s="17" t="s">
        <v>56</v>
      </c>
      <c r="AK8" s="19"/>
      <c r="AL8" s="15">
        <v>5833.63</v>
      </c>
      <c r="AM8" s="17" t="s">
        <v>56</v>
      </c>
      <c r="AN8" s="19"/>
      <c r="AO8" s="15">
        <v>5833.63</v>
      </c>
      <c r="AP8" s="17" t="s">
        <v>56</v>
      </c>
      <c r="AQ8" s="19"/>
      <c r="AR8" s="15">
        <v>5833.63</v>
      </c>
      <c r="AS8" s="17" t="s">
        <v>56</v>
      </c>
      <c r="AT8" s="19"/>
      <c r="AU8" s="15">
        <v>5833.63</v>
      </c>
      <c r="AV8" s="17" t="s">
        <v>56</v>
      </c>
      <c r="AW8" s="19"/>
      <c r="AX8" s="15">
        <v>5833.63</v>
      </c>
      <c r="AY8" s="17" t="s">
        <v>56</v>
      </c>
      <c r="AZ8" s="19"/>
      <c r="BA8" s="15">
        <v>5833.63</v>
      </c>
      <c r="BB8" s="17" t="s">
        <v>56</v>
      </c>
      <c r="BC8" s="19"/>
      <c r="BD8" s="15">
        <v>5833.63</v>
      </c>
      <c r="BE8" s="17" t="s">
        <v>56</v>
      </c>
      <c r="BF8" s="19"/>
      <c r="BG8" s="15">
        <v>5833.63</v>
      </c>
      <c r="BH8" s="17" t="s">
        <v>56</v>
      </c>
      <c r="BI8" s="19"/>
      <c r="BJ8" s="15">
        <v>5833.63</v>
      </c>
      <c r="BK8" s="17" t="s">
        <v>56</v>
      </c>
      <c r="BL8" s="19"/>
      <c r="BM8" s="15">
        <v>5833.63</v>
      </c>
      <c r="BN8" s="17" t="s">
        <v>56</v>
      </c>
      <c r="BO8" s="19"/>
      <c r="BP8" s="15">
        <v>5833.63</v>
      </c>
      <c r="BQ8" s="10"/>
      <c r="BR8" s="10"/>
      <c r="BS8" s="17" t="s">
        <v>56</v>
      </c>
      <c r="BT8" s="20"/>
      <c r="BU8" s="20">
        <v>2352.66</v>
      </c>
      <c r="BV8" s="17" t="s">
        <v>56</v>
      </c>
      <c r="BW8" s="20"/>
      <c r="BX8" s="20">
        <v>2352.66</v>
      </c>
      <c r="BY8" s="17" t="s">
        <v>56</v>
      </c>
      <c r="BZ8" s="20"/>
      <c r="CA8" s="20">
        <v>2352.66</v>
      </c>
      <c r="CB8" s="17" t="s">
        <v>56</v>
      </c>
      <c r="CC8" s="20"/>
      <c r="CD8" s="20">
        <v>2352.66</v>
      </c>
      <c r="CE8" s="17" t="s">
        <v>56</v>
      </c>
      <c r="CF8" s="20"/>
      <c r="CG8" s="20">
        <v>2352.66</v>
      </c>
      <c r="CH8" s="17" t="s">
        <v>56</v>
      </c>
      <c r="CI8" s="20"/>
      <c r="CJ8" s="20">
        <v>2352.66</v>
      </c>
      <c r="CK8" s="17" t="s">
        <v>56</v>
      </c>
      <c r="CL8" s="20"/>
      <c r="CM8" s="20">
        <v>2352.66</v>
      </c>
      <c r="CN8" s="17" t="s">
        <v>56</v>
      </c>
      <c r="CO8" s="20"/>
      <c r="CP8" s="20">
        <v>2352.66</v>
      </c>
      <c r="CQ8" s="17" t="s">
        <v>56</v>
      </c>
      <c r="CR8" s="20"/>
      <c r="CS8" s="20">
        <v>2352.66</v>
      </c>
      <c r="CT8" s="17" t="s">
        <v>56</v>
      </c>
      <c r="CU8" s="20"/>
      <c r="CV8" s="20">
        <v>2352.66</v>
      </c>
      <c r="CW8" s="17" t="s">
        <v>56</v>
      </c>
      <c r="CX8" s="20"/>
      <c r="CY8" s="20">
        <v>2352.66</v>
      </c>
      <c r="CZ8" s="17" t="s">
        <v>56</v>
      </c>
      <c r="DA8" s="20"/>
      <c r="DB8" s="20">
        <v>2352.66</v>
      </c>
      <c r="DC8" s="10"/>
      <c r="DD8" s="10"/>
      <c r="DE8" s="17" t="s">
        <v>56</v>
      </c>
      <c r="DF8" s="20"/>
      <c r="DG8" s="65">
        <v>3051.517</v>
      </c>
      <c r="DH8" s="17" t="s">
        <v>56</v>
      </c>
      <c r="DI8" s="20"/>
      <c r="DJ8" s="65">
        <v>3051.517</v>
      </c>
      <c r="DK8" s="17" t="s">
        <v>56</v>
      </c>
      <c r="DL8" s="20"/>
      <c r="DM8" s="65">
        <v>3051.517</v>
      </c>
      <c r="DN8" s="17" t="s">
        <v>56</v>
      </c>
      <c r="DO8" s="20"/>
      <c r="DP8" s="65">
        <v>3051.517</v>
      </c>
      <c r="DQ8" s="17" t="s">
        <v>56</v>
      </c>
      <c r="DR8" s="20"/>
      <c r="DS8" s="65">
        <v>3051.517</v>
      </c>
      <c r="DT8" s="17" t="s">
        <v>56</v>
      </c>
      <c r="DU8" s="20"/>
      <c r="DV8" s="65">
        <v>3051.517</v>
      </c>
      <c r="DW8" s="17" t="s">
        <v>56</v>
      </c>
      <c r="DX8" s="20"/>
      <c r="DY8" s="65">
        <v>3051.517</v>
      </c>
      <c r="DZ8" s="17" t="s">
        <v>56</v>
      </c>
      <c r="EA8" s="20"/>
      <c r="EB8" s="65">
        <v>3051.517</v>
      </c>
      <c r="EC8" s="17" t="s">
        <v>56</v>
      </c>
      <c r="ED8" s="20"/>
      <c r="EE8" s="65">
        <v>3051.517</v>
      </c>
      <c r="EF8" s="17" t="s">
        <v>56</v>
      </c>
      <c r="EG8" s="20"/>
      <c r="EH8" s="65">
        <v>3051.517</v>
      </c>
      <c r="EI8" s="17" t="s">
        <v>56</v>
      </c>
      <c r="EJ8" s="20"/>
      <c r="EK8" s="65">
        <v>3051.517</v>
      </c>
      <c r="EL8" s="17" t="s">
        <v>56</v>
      </c>
      <c r="EM8" s="20"/>
      <c r="EN8" s="65">
        <v>3051.517</v>
      </c>
      <c r="EO8" s="20"/>
      <c r="EP8" s="20"/>
      <c r="EQ8" s="13" t="s">
        <v>56</v>
      </c>
      <c r="ER8" s="20"/>
      <c r="ES8" s="68">
        <v>3282.3</v>
      </c>
      <c r="ET8" s="13" t="s">
        <v>56</v>
      </c>
      <c r="EU8" s="20"/>
      <c r="EV8" s="68">
        <v>3282.3</v>
      </c>
      <c r="EW8" s="13" t="s">
        <v>56</v>
      </c>
      <c r="EX8" s="20"/>
      <c r="EY8" s="68">
        <v>3282.3</v>
      </c>
      <c r="EZ8" s="13" t="s">
        <v>56</v>
      </c>
      <c r="FA8" s="20"/>
      <c r="FB8" s="68">
        <v>3282.3</v>
      </c>
      <c r="FC8" s="69" t="s">
        <v>56</v>
      </c>
      <c r="FD8" s="69"/>
      <c r="FE8" s="69">
        <v>3282.3</v>
      </c>
      <c r="FF8" s="13" t="s">
        <v>56</v>
      </c>
      <c r="FG8" s="20"/>
      <c r="FH8" s="68">
        <v>3282.3</v>
      </c>
      <c r="FI8" s="13" t="s">
        <v>56</v>
      </c>
      <c r="FJ8" s="20"/>
      <c r="FK8" s="68">
        <v>3282.3</v>
      </c>
      <c r="FL8" s="13" t="s">
        <v>56</v>
      </c>
      <c r="FM8" s="20"/>
      <c r="FN8" s="68">
        <v>3282.3</v>
      </c>
      <c r="FO8" s="13" t="s">
        <v>56</v>
      </c>
      <c r="FP8" s="20"/>
      <c r="FQ8" s="68">
        <v>3282.3</v>
      </c>
    </row>
    <row r="9" spans="1:173" s="1" customFormat="1" ht="27" customHeight="1">
      <c r="A9" s="13"/>
      <c r="B9" s="15" t="s">
        <v>52</v>
      </c>
      <c r="C9" s="21">
        <v>515.68</v>
      </c>
      <c r="D9" s="15" t="s">
        <v>52</v>
      </c>
      <c r="E9" s="21">
        <v>515.68</v>
      </c>
      <c r="F9" s="15" t="s">
        <v>52</v>
      </c>
      <c r="G9" s="21">
        <v>515.68</v>
      </c>
      <c r="H9" s="15" t="s">
        <v>52</v>
      </c>
      <c r="I9" s="21">
        <v>515.68</v>
      </c>
      <c r="J9" s="15" t="s">
        <v>52</v>
      </c>
      <c r="K9" s="21">
        <v>515.68</v>
      </c>
      <c r="L9" s="15" t="s">
        <v>52</v>
      </c>
      <c r="M9" s="21">
        <v>515.68</v>
      </c>
      <c r="N9" s="15" t="s">
        <v>52</v>
      </c>
      <c r="O9" s="21">
        <v>515.68</v>
      </c>
      <c r="P9" s="15" t="s">
        <v>52</v>
      </c>
      <c r="Q9" s="21">
        <v>515.68</v>
      </c>
      <c r="R9" s="15" t="s">
        <v>52</v>
      </c>
      <c r="S9" s="16">
        <f t="shared" si="0"/>
        <v>4125.44</v>
      </c>
      <c r="T9" s="17" t="s">
        <v>4</v>
      </c>
      <c r="U9" s="19" t="s">
        <v>110</v>
      </c>
      <c r="V9" s="15">
        <v>51.54</v>
      </c>
      <c r="W9" s="55" t="s">
        <v>57</v>
      </c>
      <c r="X9" s="56" t="s">
        <v>58</v>
      </c>
      <c r="Y9" s="56">
        <v>721.03</v>
      </c>
      <c r="Z9" s="55" t="s">
        <v>72</v>
      </c>
      <c r="AA9" s="56" t="s">
        <v>73</v>
      </c>
      <c r="AB9" s="56">
        <v>4533.05</v>
      </c>
      <c r="AC9" s="55" t="s">
        <v>86</v>
      </c>
      <c r="AD9" s="56" t="s">
        <v>87</v>
      </c>
      <c r="AE9" s="56">
        <v>1104.53</v>
      </c>
      <c r="AF9" s="22"/>
      <c r="AG9" s="64" t="s">
        <v>78</v>
      </c>
      <c r="AH9" s="64" t="s">
        <v>93</v>
      </c>
      <c r="AI9" s="65">
        <f>2762.29/7</f>
        <v>394.61285714285714</v>
      </c>
      <c r="AJ9" s="55" t="s">
        <v>111</v>
      </c>
      <c r="AK9" s="56" t="s">
        <v>112</v>
      </c>
      <c r="AL9" s="56">
        <v>406.22</v>
      </c>
      <c r="AM9" s="55" t="s">
        <v>129</v>
      </c>
      <c r="AN9" s="56" t="s">
        <v>130</v>
      </c>
      <c r="AO9" s="56">
        <v>2801.7</v>
      </c>
      <c r="AP9" s="18" t="s">
        <v>136</v>
      </c>
      <c r="AQ9" s="22" t="s">
        <v>137</v>
      </c>
      <c r="AR9" s="61">
        <v>1444.8</v>
      </c>
      <c r="AS9" s="64" t="s">
        <v>148</v>
      </c>
      <c r="AT9" s="64" t="s">
        <v>149</v>
      </c>
      <c r="AU9" s="64">
        <v>294.86</v>
      </c>
      <c r="AV9" s="18" t="s">
        <v>128</v>
      </c>
      <c r="AW9" s="22" t="s">
        <v>166</v>
      </c>
      <c r="AX9" s="22">
        <v>859.66</v>
      </c>
      <c r="AY9" s="55" t="s">
        <v>150</v>
      </c>
      <c r="AZ9" s="56" t="s">
        <v>179</v>
      </c>
      <c r="BA9" s="56">
        <v>180.46</v>
      </c>
      <c r="BB9" s="18" t="s">
        <v>150</v>
      </c>
      <c r="BC9" s="22" t="s">
        <v>174</v>
      </c>
      <c r="BD9" s="22">
        <v>180.46</v>
      </c>
      <c r="BE9" s="18" t="s">
        <v>196</v>
      </c>
      <c r="BF9" s="22" t="s">
        <v>197</v>
      </c>
      <c r="BG9" s="22">
        <v>500.06</v>
      </c>
      <c r="BH9" s="15" t="s">
        <v>206</v>
      </c>
      <c r="BI9" s="17" t="s">
        <v>213</v>
      </c>
      <c r="BJ9" s="22">
        <v>90.23</v>
      </c>
      <c r="BK9" s="18" t="s">
        <v>216</v>
      </c>
      <c r="BL9" s="22" t="s">
        <v>217</v>
      </c>
      <c r="BM9" s="22">
        <v>160.02</v>
      </c>
      <c r="BN9" s="18" t="s">
        <v>223</v>
      </c>
      <c r="BO9" s="22" t="s">
        <v>224</v>
      </c>
      <c r="BP9" s="22">
        <v>96.97</v>
      </c>
      <c r="BQ9" s="10"/>
      <c r="BR9" s="10"/>
      <c r="BS9" s="17" t="s">
        <v>251</v>
      </c>
      <c r="BT9" s="17"/>
      <c r="BU9" s="17">
        <v>1852.85</v>
      </c>
      <c r="BV9" s="17" t="s">
        <v>251</v>
      </c>
      <c r="BW9" s="17"/>
      <c r="BX9" s="17">
        <v>1852.85</v>
      </c>
      <c r="BY9" s="17" t="s">
        <v>251</v>
      </c>
      <c r="BZ9" s="17"/>
      <c r="CA9" s="17">
        <v>1852.85</v>
      </c>
      <c r="CB9" s="17" t="s">
        <v>251</v>
      </c>
      <c r="CC9" s="17"/>
      <c r="CD9" s="17">
        <v>1852.85</v>
      </c>
      <c r="CE9" s="17" t="s">
        <v>251</v>
      </c>
      <c r="CF9" s="17"/>
      <c r="CG9" s="17">
        <v>1852.85</v>
      </c>
      <c r="CH9" s="17" t="s">
        <v>251</v>
      </c>
      <c r="CI9" s="17"/>
      <c r="CJ9" s="17">
        <v>1852.85</v>
      </c>
      <c r="CK9" s="17" t="s">
        <v>251</v>
      </c>
      <c r="CL9" s="17"/>
      <c r="CM9" s="17">
        <v>1852.85</v>
      </c>
      <c r="CN9" s="17" t="s">
        <v>251</v>
      </c>
      <c r="CO9" s="17"/>
      <c r="CP9" s="17">
        <v>1852.85</v>
      </c>
      <c r="CQ9" s="17" t="s">
        <v>251</v>
      </c>
      <c r="CR9" s="17"/>
      <c r="CS9" s="17">
        <v>1852.85</v>
      </c>
      <c r="CT9" s="17" t="s">
        <v>251</v>
      </c>
      <c r="CU9" s="17"/>
      <c r="CV9" s="17">
        <v>1852.85</v>
      </c>
      <c r="CW9" s="17" t="s">
        <v>251</v>
      </c>
      <c r="CX9" s="17"/>
      <c r="CY9" s="17">
        <v>1852.85</v>
      </c>
      <c r="CZ9" s="17" t="s">
        <v>251</v>
      </c>
      <c r="DA9" s="17"/>
      <c r="DB9" s="17">
        <v>1852.85</v>
      </c>
      <c r="DC9" s="10"/>
      <c r="DD9" s="10"/>
      <c r="DE9" s="17" t="s">
        <v>251</v>
      </c>
      <c r="DF9" s="17"/>
      <c r="DG9" s="65">
        <v>2897.66</v>
      </c>
      <c r="DH9" s="17" t="s">
        <v>251</v>
      </c>
      <c r="DI9" s="17"/>
      <c r="DJ9" s="65">
        <v>2897.66</v>
      </c>
      <c r="DK9" s="17" t="s">
        <v>251</v>
      </c>
      <c r="DL9" s="17"/>
      <c r="DM9" s="65">
        <v>2897.66</v>
      </c>
      <c r="DN9" s="17" t="s">
        <v>251</v>
      </c>
      <c r="DO9" s="17"/>
      <c r="DP9" s="65">
        <v>2897.66</v>
      </c>
      <c r="DQ9" s="17" t="s">
        <v>251</v>
      </c>
      <c r="DR9" s="17"/>
      <c r="DS9" s="65">
        <v>2897.66</v>
      </c>
      <c r="DT9" s="17" t="s">
        <v>251</v>
      </c>
      <c r="DU9" s="17"/>
      <c r="DV9" s="65">
        <v>2897.66</v>
      </c>
      <c r="DW9" s="17" t="s">
        <v>251</v>
      </c>
      <c r="DX9" s="17"/>
      <c r="DY9" s="65">
        <v>2897.66</v>
      </c>
      <c r="DZ9" s="17" t="s">
        <v>251</v>
      </c>
      <c r="EA9" s="17"/>
      <c r="EB9" s="65">
        <v>2897.66</v>
      </c>
      <c r="EC9" s="17" t="s">
        <v>251</v>
      </c>
      <c r="ED9" s="17"/>
      <c r="EE9" s="65">
        <v>2897.66</v>
      </c>
      <c r="EF9" s="17" t="s">
        <v>251</v>
      </c>
      <c r="EG9" s="17"/>
      <c r="EH9" s="65">
        <v>2897.66</v>
      </c>
      <c r="EI9" s="17" t="s">
        <v>251</v>
      </c>
      <c r="EJ9" s="17"/>
      <c r="EK9" s="65">
        <v>2897.66</v>
      </c>
      <c r="EL9" s="17" t="s">
        <v>251</v>
      </c>
      <c r="EM9" s="17"/>
      <c r="EN9" s="65">
        <v>2897.66</v>
      </c>
      <c r="EO9" s="17"/>
      <c r="EP9" s="17"/>
      <c r="EQ9" s="13" t="s">
        <v>286</v>
      </c>
      <c r="ER9" s="17"/>
      <c r="ES9" s="69">
        <v>1538.58</v>
      </c>
      <c r="ET9" s="13" t="s">
        <v>286</v>
      </c>
      <c r="EU9" s="17"/>
      <c r="EV9" s="69">
        <v>1538.58</v>
      </c>
      <c r="EW9" s="13" t="s">
        <v>286</v>
      </c>
      <c r="EX9" s="17"/>
      <c r="EY9" s="69">
        <v>1538.58</v>
      </c>
      <c r="EZ9" s="13" t="s">
        <v>286</v>
      </c>
      <c r="FA9" s="17"/>
      <c r="FB9" s="69">
        <v>1538.58</v>
      </c>
      <c r="FC9" s="68" t="s">
        <v>286</v>
      </c>
      <c r="FD9" s="68"/>
      <c r="FE9" s="68">
        <v>1538.58</v>
      </c>
      <c r="FF9" s="13" t="s">
        <v>286</v>
      </c>
      <c r="FG9" s="17"/>
      <c r="FH9" s="69">
        <v>1538.58</v>
      </c>
      <c r="FI9" s="13" t="s">
        <v>286</v>
      </c>
      <c r="FJ9" s="17"/>
      <c r="FK9" s="69">
        <v>1538.58</v>
      </c>
      <c r="FL9" s="13" t="s">
        <v>286</v>
      </c>
      <c r="FM9" s="17"/>
      <c r="FN9" s="69">
        <v>1538.58</v>
      </c>
      <c r="FO9" s="13" t="s">
        <v>286</v>
      </c>
      <c r="FP9" s="17"/>
      <c r="FQ9" s="69">
        <v>1538.58</v>
      </c>
    </row>
    <row r="10" spans="1:173" ht="40.5" customHeight="1">
      <c r="A10" s="18"/>
      <c r="B10" s="15" t="s">
        <v>52</v>
      </c>
      <c r="C10" s="23">
        <v>386.76</v>
      </c>
      <c r="D10" s="15" t="s">
        <v>52</v>
      </c>
      <c r="E10" s="23">
        <v>386.76</v>
      </c>
      <c r="F10" s="15" t="s">
        <v>52</v>
      </c>
      <c r="G10" s="23">
        <v>386.76</v>
      </c>
      <c r="H10" s="15" t="s">
        <v>52</v>
      </c>
      <c r="I10" s="23">
        <v>386.76</v>
      </c>
      <c r="J10" s="15" t="s">
        <v>52</v>
      </c>
      <c r="K10" s="23">
        <v>386.76</v>
      </c>
      <c r="L10" s="15" t="s">
        <v>52</v>
      </c>
      <c r="M10" s="23">
        <v>386.76</v>
      </c>
      <c r="N10" s="15" t="s">
        <v>52</v>
      </c>
      <c r="O10" s="23">
        <v>386.76</v>
      </c>
      <c r="P10" s="15" t="s">
        <v>52</v>
      </c>
      <c r="Q10" s="23">
        <v>386.76</v>
      </c>
      <c r="R10" s="15" t="s">
        <v>52</v>
      </c>
      <c r="S10" s="16">
        <f t="shared" si="0"/>
        <v>3094.08</v>
      </c>
      <c r="T10" s="18" t="s">
        <v>6</v>
      </c>
      <c r="U10" s="22"/>
      <c r="V10" s="24">
        <v>612.37</v>
      </c>
      <c r="W10" s="55" t="s">
        <v>64</v>
      </c>
      <c r="X10" s="56" t="s">
        <v>59</v>
      </c>
      <c r="Y10" s="57">
        <v>714.71</v>
      </c>
      <c r="Z10" s="55" t="s">
        <v>74</v>
      </c>
      <c r="AA10" s="56" t="s">
        <v>75</v>
      </c>
      <c r="AB10" s="57">
        <v>866.63</v>
      </c>
      <c r="AC10" s="64" t="s">
        <v>78</v>
      </c>
      <c r="AD10" s="64" t="s">
        <v>88</v>
      </c>
      <c r="AE10" s="64">
        <v>842.46</v>
      </c>
      <c r="AF10" s="17"/>
      <c r="AG10" s="55" t="s">
        <v>95</v>
      </c>
      <c r="AH10" s="56" t="s">
        <v>96</v>
      </c>
      <c r="AI10" s="63">
        <f>1636.94/9</f>
        <v>181.88222222222223</v>
      </c>
      <c r="AJ10" s="64" t="s">
        <v>113</v>
      </c>
      <c r="AK10" s="64" t="s">
        <v>114</v>
      </c>
      <c r="AL10" s="64">
        <v>610.93</v>
      </c>
      <c r="AM10" s="64" t="s">
        <v>131</v>
      </c>
      <c r="AN10" s="64" t="s">
        <v>132</v>
      </c>
      <c r="AO10" s="64">
        <v>1250.52</v>
      </c>
      <c r="AP10" s="64" t="s">
        <v>138</v>
      </c>
      <c r="AQ10" s="64" t="s">
        <v>139</v>
      </c>
      <c r="AR10" s="64">
        <v>447.36</v>
      </c>
      <c r="AS10" s="64" t="s">
        <v>150</v>
      </c>
      <c r="AT10" s="64" t="s">
        <v>151</v>
      </c>
      <c r="AU10" s="64">
        <v>398.03</v>
      </c>
      <c r="AV10" s="17" t="s">
        <v>157</v>
      </c>
      <c r="AW10" s="17" t="s">
        <v>167</v>
      </c>
      <c r="AX10" s="17">
        <v>51.54</v>
      </c>
      <c r="AY10" s="64" t="s">
        <v>180</v>
      </c>
      <c r="AZ10" s="64" t="s">
        <v>181</v>
      </c>
      <c r="BA10" s="64">
        <v>581.82</v>
      </c>
      <c r="BB10" s="17" t="s">
        <v>175</v>
      </c>
      <c r="BC10" s="17" t="s">
        <v>176</v>
      </c>
      <c r="BD10" s="17">
        <v>70.65</v>
      </c>
      <c r="BE10" s="17" t="s">
        <v>198</v>
      </c>
      <c r="BF10" s="17" t="s">
        <v>199</v>
      </c>
      <c r="BG10" s="17">
        <v>284.85</v>
      </c>
      <c r="BH10" s="17" t="s">
        <v>214</v>
      </c>
      <c r="BI10" s="17" t="s">
        <v>215</v>
      </c>
      <c r="BJ10" s="17">
        <v>458.66</v>
      </c>
      <c r="BK10" s="17" t="s">
        <v>168</v>
      </c>
      <c r="BL10" s="17" t="s">
        <v>218</v>
      </c>
      <c r="BM10" s="17">
        <v>56.97</v>
      </c>
      <c r="BN10" s="17"/>
      <c r="BO10" s="17"/>
      <c r="BP10" s="17"/>
      <c r="BS10" s="17" t="s">
        <v>128</v>
      </c>
      <c r="BT10" s="19"/>
      <c r="BU10" s="15">
        <v>1599.34</v>
      </c>
      <c r="BV10" s="17" t="s">
        <v>128</v>
      </c>
      <c r="BW10" s="19"/>
      <c r="BX10" s="15">
        <v>1599.34</v>
      </c>
      <c r="BY10" s="17" t="s">
        <v>128</v>
      </c>
      <c r="BZ10" s="19"/>
      <c r="CA10" s="15">
        <v>1599.34</v>
      </c>
      <c r="CB10" s="17" t="s">
        <v>128</v>
      </c>
      <c r="CC10" s="19"/>
      <c r="CD10" s="15">
        <v>1599.34</v>
      </c>
      <c r="CE10" s="17" t="s">
        <v>128</v>
      </c>
      <c r="CF10" s="19"/>
      <c r="CG10" s="15">
        <v>1599.34</v>
      </c>
      <c r="CH10" s="17" t="s">
        <v>128</v>
      </c>
      <c r="CI10" s="19"/>
      <c r="CJ10" s="15">
        <v>1599.34</v>
      </c>
      <c r="CK10" s="17" t="s">
        <v>128</v>
      </c>
      <c r="CL10" s="19"/>
      <c r="CM10" s="15">
        <v>1599.34</v>
      </c>
      <c r="CN10" s="17" t="s">
        <v>128</v>
      </c>
      <c r="CO10" s="19"/>
      <c r="CP10" s="15">
        <v>1599.34</v>
      </c>
      <c r="CQ10" s="17" t="s">
        <v>128</v>
      </c>
      <c r="CR10" s="19"/>
      <c r="CS10" s="15">
        <v>1599.34</v>
      </c>
      <c r="CT10" s="17" t="s">
        <v>128</v>
      </c>
      <c r="CU10" s="19"/>
      <c r="CV10" s="15">
        <v>1599.34</v>
      </c>
      <c r="CW10" s="17" t="s">
        <v>128</v>
      </c>
      <c r="CX10" s="19"/>
      <c r="CY10" s="15">
        <v>1599.34</v>
      </c>
      <c r="CZ10" s="17" t="s">
        <v>128</v>
      </c>
      <c r="DA10" s="19"/>
      <c r="DB10" s="15">
        <v>1599.34</v>
      </c>
      <c r="DE10" s="17" t="s">
        <v>128</v>
      </c>
      <c r="DF10" s="19"/>
      <c r="DG10" s="72">
        <v>871.86</v>
      </c>
      <c r="DH10" s="17" t="s">
        <v>128</v>
      </c>
      <c r="DI10" s="19"/>
      <c r="DJ10" s="72">
        <v>871.86</v>
      </c>
      <c r="DK10" s="18" t="s">
        <v>330</v>
      </c>
      <c r="DL10" s="22" t="s">
        <v>331</v>
      </c>
      <c r="DM10" s="56">
        <v>1194.46</v>
      </c>
      <c r="DN10" s="18" t="s">
        <v>231</v>
      </c>
      <c r="DO10" s="22" t="s">
        <v>347</v>
      </c>
      <c r="DP10" s="76">
        <v>64.06</v>
      </c>
      <c r="DQ10" s="18" t="s">
        <v>234</v>
      </c>
      <c r="DR10" s="22" t="s">
        <v>357</v>
      </c>
      <c r="DS10" s="56">
        <v>170.35</v>
      </c>
      <c r="DT10" s="18" t="s">
        <v>367</v>
      </c>
      <c r="DU10" s="22" t="s">
        <v>368</v>
      </c>
      <c r="DV10" s="65">
        <v>678.69</v>
      </c>
      <c r="DW10" s="18" t="s">
        <v>196</v>
      </c>
      <c r="DX10" s="22" t="s">
        <v>372</v>
      </c>
      <c r="DY10" s="75">
        <v>2043.81</v>
      </c>
      <c r="DZ10" s="18" t="s">
        <v>375</v>
      </c>
      <c r="EA10" s="22" t="s">
        <v>374</v>
      </c>
      <c r="EB10" s="75">
        <v>3523.39</v>
      </c>
      <c r="EC10" s="18" t="s">
        <v>380</v>
      </c>
      <c r="ED10" s="22" t="s">
        <v>381</v>
      </c>
      <c r="EE10" s="75">
        <v>205.33</v>
      </c>
      <c r="EF10" s="18" t="s">
        <v>388</v>
      </c>
      <c r="EG10" s="22" t="s">
        <v>389</v>
      </c>
      <c r="EH10" s="75">
        <v>778.46</v>
      </c>
      <c r="EI10" s="18"/>
      <c r="EJ10" s="22"/>
      <c r="EK10" s="20"/>
      <c r="EL10" s="18" t="s">
        <v>397</v>
      </c>
      <c r="EM10" s="22" t="s">
        <v>398</v>
      </c>
      <c r="EN10" s="65">
        <v>3619.68</v>
      </c>
      <c r="EO10" s="20"/>
      <c r="EP10" s="20"/>
      <c r="EQ10" s="13" t="s">
        <v>285</v>
      </c>
      <c r="ER10" s="22"/>
      <c r="ES10" s="68">
        <v>4974.74</v>
      </c>
      <c r="ET10" s="13" t="s">
        <v>285</v>
      </c>
      <c r="EU10" s="22"/>
      <c r="EV10" s="68">
        <v>4974.74</v>
      </c>
      <c r="EW10" s="13" t="s">
        <v>285</v>
      </c>
      <c r="EX10" s="22"/>
      <c r="EY10" s="68">
        <v>4974.74</v>
      </c>
      <c r="EZ10" s="13" t="s">
        <v>285</v>
      </c>
      <c r="FA10" s="22"/>
      <c r="FB10" s="68">
        <v>4974.74</v>
      </c>
      <c r="FC10" s="68" t="s">
        <v>285</v>
      </c>
      <c r="FD10" s="68"/>
      <c r="FE10" s="68">
        <v>4974.74</v>
      </c>
      <c r="FF10" s="13" t="s">
        <v>285</v>
      </c>
      <c r="FG10" s="22"/>
      <c r="FH10" s="68">
        <v>4974.74</v>
      </c>
      <c r="FI10" s="13" t="s">
        <v>285</v>
      </c>
      <c r="FJ10" s="22"/>
      <c r="FK10" s="68">
        <v>4974.74</v>
      </c>
      <c r="FL10" s="13" t="s">
        <v>285</v>
      </c>
      <c r="FM10" s="22"/>
      <c r="FN10" s="68">
        <v>4974.74</v>
      </c>
      <c r="FO10" s="13" t="s">
        <v>285</v>
      </c>
      <c r="FP10" s="22"/>
      <c r="FQ10" s="68">
        <v>4974.74</v>
      </c>
    </row>
    <row r="11" spans="1:173" ht="37.5" customHeight="1">
      <c r="A11" s="18"/>
      <c r="B11" s="15"/>
      <c r="C11" s="23"/>
      <c r="D11" s="15"/>
      <c r="E11" s="23"/>
      <c r="F11" s="15"/>
      <c r="G11" s="23"/>
      <c r="H11" s="15"/>
      <c r="I11" s="23"/>
      <c r="J11" s="15"/>
      <c r="K11" s="23"/>
      <c r="L11" s="15"/>
      <c r="M11" s="23"/>
      <c r="N11" s="15"/>
      <c r="O11" s="23"/>
      <c r="P11" s="15"/>
      <c r="Q11" s="23"/>
      <c r="R11" s="15"/>
      <c r="S11" s="16">
        <f t="shared" si="0"/>
        <v>0</v>
      </c>
      <c r="T11" s="18" t="s">
        <v>14</v>
      </c>
      <c r="U11" s="22"/>
      <c r="V11" s="24">
        <v>32.23</v>
      </c>
      <c r="W11" s="55" t="s">
        <v>60</v>
      </c>
      <c r="X11" s="56" t="s">
        <v>61</v>
      </c>
      <c r="Y11" s="57">
        <v>252.77</v>
      </c>
      <c r="Z11" s="55" t="s">
        <v>76</v>
      </c>
      <c r="AA11" s="56" t="s">
        <v>77</v>
      </c>
      <c r="AB11" s="57">
        <v>1340.19</v>
      </c>
      <c r="AC11" s="64" t="s">
        <v>78</v>
      </c>
      <c r="AD11" s="64" t="s">
        <v>89</v>
      </c>
      <c r="AE11" s="65">
        <f>5897.26/7</f>
        <v>842.4657142857143</v>
      </c>
      <c r="AF11" s="20"/>
      <c r="AG11" s="55" t="s">
        <v>97</v>
      </c>
      <c r="AH11" s="56" t="s">
        <v>98</v>
      </c>
      <c r="AI11" s="56">
        <f>2740.36/8</f>
        <v>342.545</v>
      </c>
      <c r="AJ11" s="64" t="s">
        <v>83</v>
      </c>
      <c r="AK11" s="64" t="s">
        <v>115</v>
      </c>
      <c r="AL11" s="65">
        <v>298.25</v>
      </c>
      <c r="AM11" s="64" t="s">
        <v>133</v>
      </c>
      <c r="AN11" s="64" t="s">
        <v>134</v>
      </c>
      <c r="AO11" s="65">
        <v>157.03</v>
      </c>
      <c r="AP11" s="64" t="s">
        <v>133</v>
      </c>
      <c r="AQ11" s="64" t="s">
        <v>140</v>
      </c>
      <c r="AR11" s="65">
        <v>164.95</v>
      </c>
      <c r="AS11" s="18" t="s">
        <v>128</v>
      </c>
      <c r="AT11" s="22" t="s">
        <v>156</v>
      </c>
      <c r="AU11" s="22">
        <v>859.66</v>
      </c>
      <c r="AV11" s="17" t="s">
        <v>154</v>
      </c>
      <c r="AW11" s="17" t="s">
        <v>167</v>
      </c>
      <c r="AX11" s="17">
        <v>63.84</v>
      </c>
      <c r="AY11" s="17" t="s">
        <v>182</v>
      </c>
      <c r="AZ11" s="17" t="s">
        <v>183</v>
      </c>
      <c r="BA11" s="17">
        <v>141.46</v>
      </c>
      <c r="BB11" s="17" t="s">
        <v>177</v>
      </c>
      <c r="BC11" s="17" t="s">
        <v>178</v>
      </c>
      <c r="BD11" s="17">
        <v>425.03</v>
      </c>
      <c r="BE11" s="17" t="s">
        <v>198</v>
      </c>
      <c r="BF11" s="17" t="s">
        <v>200</v>
      </c>
      <c r="BG11" s="17">
        <v>56.21</v>
      </c>
      <c r="BH11" s="17"/>
      <c r="BI11" s="17"/>
      <c r="BJ11" s="17"/>
      <c r="BK11" s="17" t="s">
        <v>168</v>
      </c>
      <c r="BL11" s="17" t="s">
        <v>218</v>
      </c>
      <c r="BM11" s="17">
        <v>57.11</v>
      </c>
      <c r="BN11" s="17"/>
      <c r="BO11" s="17"/>
      <c r="BP11" s="17"/>
      <c r="BS11" s="17" t="s">
        <v>241</v>
      </c>
      <c r="BT11" s="17" t="s">
        <v>240</v>
      </c>
      <c r="BU11" s="22">
        <v>63.84</v>
      </c>
      <c r="BV11" s="17" t="s">
        <v>253</v>
      </c>
      <c r="BW11" s="17" t="s">
        <v>254</v>
      </c>
      <c r="BX11" s="22">
        <v>310.07</v>
      </c>
      <c r="BY11" s="17" t="s">
        <v>231</v>
      </c>
      <c r="BZ11" s="17" t="s">
        <v>262</v>
      </c>
      <c r="CA11" s="22">
        <v>113.94</v>
      </c>
      <c r="CB11" s="17" t="s">
        <v>231</v>
      </c>
      <c r="CC11" s="17" t="s">
        <v>270</v>
      </c>
      <c r="CD11" s="22">
        <v>56.97</v>
      </c>
      <c r="CE11" s="17" t="s">
        <v>253</v>
      </c>
      <c r="CF11" s="17" t="s">
        <v>278</v>
      </c>
      <c r="CG11" s="22">
        <v>620.14</v>
      </c>
      <c r="CH11" s="17" t="s">
        <v>236</v>
      </c>
      <c r="CI11" s="17" t="s">
        <v>283</v>
      </c>
      <c r="CJ11" s="22">
        <v>96.97</v>
      </c>
      <c r="CK11" s="17" t="s">
        <v>288</v>
      </c>
      <c r="CL11" s="17" t="s">
        <v>289</v>
      </c>
      <c r="CM11" s="22">
        <v>811.48</v>
      </c>
      <c r="CN11" s="17" t="s">
        <v>231</v>
      </c>
      <c r="CO11" s="17" t="s">
        <v>292</v>
      </c>
      <c r="CP11" s="22">
        <v>113.94</v>
      </c>
      <c r="CQ11" s="17" t="s">
        <v>294</v>
      </c>
      <c r="CR11" s="17" t="s">
        <v>295</v>
      </c>
      <c r="CS11" s="22">
        <v>347.17</v>
      </c>
      <c r="CT11" s="17" t="s">
        <v>231</v>
      </c>
      <c r="CU11" s="17" t="s">
        <v>299</v>
      </c>
      <c r="CV11" s="22">
        <v>56.97</v>
      </c>
      <c r="CW11" s="17" t="s">
        <v>306</v>
      </c>
      <c r="CX11" s="17" t="s">
        <v>307</v>
      </c>
      <c r="CY11" s="22">
        <v>1154.2</v>
      </c>
      <c r="CZ11" s="17" t="s">
        <v>309</v>
      </c>
      <c r="DA11" s="22" t="s">
        <v>310</v>
      </c>
      <c r="DB11" s="20">
        <v>193.94</v>
      </c>
      <c r="DE11" s="17" t="s">
        <v>322</v>
      </c>
      <c r="DF11" s="22" t="s">
        <v>323</v>
      </c>
      <c r="DG11" s="75">
        <v>1150.02</v>
      </c>
      <c r="DH11" s="18" t="s">
        <v>239</v>
      </c>
      <c r="DI11" s="22"/>
      <c r="DJ11" s="56">
        <v>76.929</v>
      </c>
      <c r="DK11" s="17" t="s">
        <v>256</v>
      </c>
      <c r="DL11" s="22" t="s">
        <v>332</v>
      </c>
      <c r="DM11" s="65">
        <v>2894.62</v>
      </c>
      <c r="DN11" s="17" t="s">
        <v>348</v>
      </c>
      <c r="DO11" s="22" t="s">
        <v>349</v>
      </c>
      <c r="DP11" s="75">
        <v>5016.38</v>
      </c>
      <c r="DQ11" s="17" t="s">
        <v>342</v>
      </c>
      <c r="DR11" s="22" t="s">
        <v>358</v>
      </c>
      <c r="DS11" s="75">
        <v>128.52</v>
      </c>
      <c r="DT11" s="17" t="s">
        <v>369</v>
      </c>
      <c r="DU11" s="22" t="s">
        <v>370</v>
      </c>
      <c r="DV11" s="75">
        <v>1430.52</v>
      </c>
      <c r="DW11" s="17"/>
      <c r="DX11" s="22"/>
      <c r="DY11" s="20"/>
      <c r="DZ11" s="17" t="s">
        <v>376</v>
      </c>
      <c r="EA11" s="22" t="s">
        <v>377</v>
      </c>
      <c r="EB11" s="75">
        <v>119.21</v>
      </c>
      <c r="EC11" s="17" t="s">
        <v>383</v>
      </c>
      <c r="ED11" s="22" t="s">
        <v>384</v>
      </c>
      <c r="EE11" s="75">
        <v>1500</v>
      </c>
      <c r="EF11" s="17" t="s">
        <v>390</v>
      </c>
      <c r="EG11" s="22" t="s">
        <v>391</v>
      </c>
      <c r="EH11" s="75">
        <v>677.7</v>
      </c>
      <c r="EI11" s="17"/>
      <c r="EJ11" s="22"/>
      <c r="EK11" s="20"/>
      <c r="EL11" s="17" t="s">
        <v>399</v>
      </c>
      <c r="EM11" s="22" t="s">
        <v>398</v>
      </c>
      <c r="EN11" s="65">
        <v>1055.73</v>
      </c>
      <c r="EO11" s="20"/>
      <c r="EP11" s="20"/>
      <c r="EQ11" s="13" t="s">
        <v>430</v>
      </c>
      <c r="ER11" s="22"/>
      <c r="ES11" s="68">
        <v>112.17</v>
      </c>
      <c r="ET11" s="13" t="s">
        <v>430</v>
      </c>
      <c r="EU11" s="22"/>
      <c r="EV11" s="68">
        <v>112.17</v>
      </c>
      <c r="EW11" s="13" t="s">
        <v>430</v>
      </c>
      <c r="EX11" s="22"/>
      <c r="EY11" s="68">
        <v>112.17</v>
      </c>
      <c r="EZ11" s="13" t="s">
        <v>430</v>
      </c>
      <c r="FA11" s="22"/>
      <c r="FB11" s="68">
        <v>112.17</v>
      </c>
      <c r="FC11" s="70" t="s">
        <v>430</v>
      </c>
      <c r="FD11" s="70"/>
      <c r="FE11" s="70">
        <v>112.17</v>
      </c>
      <c r="FF11" s="13" t="s">
        <v>430</v>
      </c>
      <c r="FG11" s="22"/>
      <c r="FH11" s="68">
        <v>112.17</v>
      </c>
      <c r="FI11" s="13" t="s">
        <v>430</v>
      </c>
      <c r="FJ11" s="22"/>
      <c r="FK11" s="68">
        <v>112.17</v>
      </c>
      <c r="FL11" s="13" t="s">
        <v>430</v>
      </c>
      <c r="FM11" s="22"/>
      <c r="FN11" s="68">
        <v>112.17</v>
      </c>
      <c r="FO11" s="13" t="s">
        <v>430</v>
      </c>
      <c r="FP11" s="22"/>
      <c r="FQ11" s="68">
        <v>112.17</v>
      </c>
    </row>
    <row r="12" spans="1:173" ht="27.75" customHeight="1">
      <c r="A12" s="18"/>
      <c r="B12" s="15" t="s">
        <v>52</v>
      </c>
      <c r="C12" s="23">
        <v>32.23</v>
      </c>
      <c r="D12" s="15" t="s">
        <v>52</v>
      </c>
      <c r="E12" s="23">
        <v>32.23</v>
      </c>
      <c r="F12" s="15" t="s">
        <v>52</v>
      </c>
      <c r="G12" s="23">
        <v>32.23</v>
      </c>
      <c r="H12" s="15" t="s">
        <v>52</v>
      </c>
      <c r="I12" s="23">
        <v>32.23</v>
      </c>
      <c r="J12" s="15" t="s">
        <v>52</v>
      </c>
      <c r="K12" s="23">
        <v>32.23</v>
      </c>
      <c r="L12" s="15" t="s">
        <v>52</v>
      </c>
      <c r="M12" s="23">
        <v>32.23</v>
      </c>
      <c r="N12" s="15" t="s">
        <v>52</v>
      </c>
      <c r="O12" s="23">
        <v>32.23</v>
      </c>
      <c r="P12" s="15" t="s">
        <v>52</v>
      </c>
      <c r="Q12" s="23">
        <v>32.23</v>
      </c>
      <c r="R12" s="15" t="s">
        <v>52</v>
      </c>
      <c r="S12" s="16">
        <f t="shared" si="0"/>
        <v>257.84</v>
      </c>
      <c r="T12" s="18" t="s">
        <v>15</v>
      </c>
      <c r="U12" s="22"/>
      <c r="V12" s="24">
        <v>96.69</v>
      </c>
      <c r="W12" s="55" t="s">
        <v>62</v>
      </c>
      <c r="X12" s="56" t="s">
        <v>63</v>
      </c>
      <c r="Y12" s="57">
        <v>341.66</v>
      </c>
      <c r="Z12" s="55" t="s">
        <v>78</v>
      </c>
      <c r="AA12" s="56" t="s">
        <v>79</v>
      </c>
      <c r="AB12" s="63">
        <v>824.03</v>
      </c>
      <c r="AC12" s="55" t="s">
        <v>90</v>
      </c>
      <c r="AD12" s="56" t="s">
        <v>91</v>
      </c>
      <c r="AE12" s="63">
        <v>922.34</v>
      </c>
      <c r="AF12" s="25"/>
      <c r="AG12" s="55" t="s">
        <v>99</v>
      </c>
      <c r="AH12" s="56" t="s">
        <v>100</v>
      </c>
      <c r="AI12" s="56">
        <f>1636.94/10</f>
        <v>163.69400000000002</v>
      </c>
      <c r="AJ12" s="55" t="s">
        <v>116</v>
      </c>
      <c r="AK12" s="56" t="s">
        <v>117</v>
      </c>
      <c r="AL12" s="63">
        <v>155.72</v>
      </c>
      <c r="AM12" s="18" t="s">
        <v>152</v>
      </c>
      <c r="AN12" s="22" t="s">
        <v>153</v>
      </c>
      <c r="AO12" s="25">
        <v>51.54</v>
      </c>
      <c r="AP12" s="55" t="s">
        <v>141</v>
      </c>
      <c r="AQ12" s="56" t="s">
        <v>142</v>
      </c>
      <c r="AR12" s="63">
        <v>1293.73</v>
      </c>
      <c r="AS12" s="17" t="s">
        <v>157</v>
      </c>
      <c r="AT12" s="17" t="s">
        <v>158</v>
      </c>
      <c r="AU12" s="17">
        <v>51.54</v>
      </c>
      <c r="AV12" s="12" t="s">
        <v>3</v>
      </c>
      <c r="AW12" s="17"/>
      <c r="AX12" s="22">
        <v>5189.03</v>
      </c>
      <c r="AY12" s="12" t="s">
        <v>184</v>
      </c>
      <c r="AZ12" s="17" t="s">
        <v>185</v>
      </c>
      <c r="BA12" s="22">
        <v>211.95</v>
      </c>
      <c r="BB12" s="17" t="s">
        <v>188</v>
      </c>
      <c r="BC12" s="19" t="s">
        <v>189</v>
      </c>
      <c r="BD12" s="22">
        <v>44.89</v>
      </c>
      <c r="BE12" s="17" t="s">
        <v>198</v>
      </c>
      <c r="BF12" s="19" t="s">
        <v>204</v>
      </c>
      <c r="BG12" s="22">
        <v>113.94</v>
      </c>
      <c r="BH12" s="17"/>
      <c r="BI12" s="19"/>
      <c r="BJ12" s="22"/>
      <c r="BK12" s="18" t="s">
        <v>219</v>
      </c>
      <c r="BL12" s="22" t="s">
        <v>220</v>
      </c>
      <c r="BM12" s="22">
        <v>581.82</v>
      </c>
      <c r="BN12" s="17"/>
      <c r="BO12" s="19"/>
      <c r="BP12" s="22"/>
      <c r="BS12" s="13" t="s">
        <v>239</v>
      </c>
      <c r="BT12" s="22" t="s">
        <v>240</v>
      </c>
      <c r="BU12" s="20">
        <v>51.54</v>
      </c>
      <c r="BV12" s="17" t="s">
        <v>138</v>
      </c>
      <c r="BW12" s="22" t="s">
        <v>255</v>
      </c>
      <c r="BX12" s="20">
        <v>180.46</v>
      </c>
      <c r="BY12" s="17" t="s">
        <v>263</v>
      </c>
      <c r="BZ12" s="22" t="s">
        <v>264</v>
      </c>
      <c r="CA12" s="20">
        <v>4489.65</v>
      </c>
      <c r="CB12" s="18" t="s">
        <v>273</v>
      </c>
      <c r="CC12" s="22" t="s">
        <v>274</v>
      </c>
      <c r="CD12" s="20">
        <v>96.97</v>
      </c>
      <c r="CE12" s="17" t="s">
        <v>280</v>
      </c>
      <c r="CF12" s="22" t="s">
        <v>281</v>
      </c>
      <c r="CG12" s="20">
        <v>133</v>
      </c>
      <c r="CH12" s="17" t="s">
        <v>231</v>
      </c>
      <c r="CI12" s="22" t="s">
        <v>284</v>
      </c>
      <c r="CJ12" s="20">
        <v>113.94</v>
      </c>
      <c r="CK12" s="17" t="s">
        <v>231</v>
      </c>
      <c r="CL12" s="22" t="s">
        <v>290</v>
      </c>
      <c r="CM12" s="20">
        <v>56.97</v>
      </c>
      <c r="CN12" s="18" t="s">
        <v>246</v>
      </c>
      <c r="CO12" s="22"/>
      <c r="CP12" s="22">
        <v>670.29</v>
      </c>
      <c r="CQ12" s="18" t="s">
        <v>246</v>
      </c>
      <c r="CR12" s="22"/>
      <c r="CS12" s="22">
        <v>670.29</v>
      </c>
      <c r="CT12" s="18" t="s">
        <v>246</v>
      </c>
      <c r="CU12" s="22"/>
      <c r="CV12" s="22">
        <v>670.29</v>
      </c>
      <c r="CW12" s="18" t="s">
        <v>246</v>
      </c>
      <c r="CX12" s="22"/>
      <c r="CY12" s="22">
        <v>670.29</v>
      </c>
      <c r="CZ12" s="18" t="s">
        <v>246</v>
      </c>
      <c r="DA12" s="22"/>
      <c r="DB12" s="22">
        <v>670.29</v>
      </c>
      <c r="DE12" s="18" t="s">
        <v>196</v>
      </c>
      <c r="DF12" s="22" t="s">
        <v>324</v>
      </c>
      <c r="DG12" s="76">
        <v>555.33</v>
      </c>
      <c r="DH12" s="17" t="s">
        <v>241</v>
      </c>
      <c r="DI12" s="17"/>
      <c r="DJ12" s="56">
        <v>51.286</v>
      </c>
      <c r="DK12" s="18" t="s">
        <v>259</v>
      </c>
      <c r="DL12" s="22" t="s">
        <v>332</v>
      </c>
      <c r="DM12" s="56">
        <v>681.4</v>
      </c>
      <c r="DN12" s="18" t="s">
        <v>350</v>
      </c>
      <c r="DO12" s="22" t="s">
        <v>351</v>
      </c>
      <c r="DP12" s="76">
        <v>2669.46</v>
      </c>
      <c r="DQ12" s="18" t="s">
        <v>359</v>
      </c>
      <c r="DR12" s="22" t="s">
        <v>360</v>
      </c>
      <c r="DS12" s="56">
        <v>1428.65</v>
      </c>
      <c r="DT12" s="18"/>
      <c r="DU12" s="22"/>
      <c r="DV12" s="22"/>
      <c r="DW12" s="18"/>
      <c r="DX12" s="22"/>
      <c r="DY12" s="22"/>
      <c r="DZ12" s="18" t="s">
        <v>378</v>
      </c>
      <c r="EA12" s="22" t="s">
        <v>377</v>
      </c>
      <c r="EB12" s="76">
        <v>132.92</v>
      </c>
      <c r="EC12" s="18" t="s">
        <v>385</v>
      </c>
      <c r="ED12" s="22" t="s">
        <v>386</v>
      </c>
      <c r="EE12" s="76">
        <v>667.92</v>
      </c>
      <c r="EF12" s="18" t="s">
        <v>413</v>
      </c>
      <c r="EG12" s="22" t="s">
        <v>392</v>
      </c>
      <c r="EH12" s="76">
        <v>4180.56</v>
      </c>
      <c r="EI12" s="18"/>
      <c r="EJ12" s="22"/>
      <c r="EK12" s="22"/>
      <c r="EL12" s="18" t="s">
        <v>400</v>
      </c>
      <c r="EM12" s="22" t="s">
        <v>398</v>
      </c>
      <c r="EN12" s="76">
        <v>244.89</v>
      </c>
      <c r="EO12" s="22"/>
      <c r="EP12" s="22"/>
      <c r="EQ12" s="13" t="s">
        <v>431</v>
      </c>
      <c r="ER12" s="22"/>
      <c r="ES12" s="70">
        <v>112.17</v>
      </c>
      <c r="ET12" s="13" t="s">
        <v>431</v>
      </c>
      <c r="EU12" s="22"/>
      <c r="EV12" s="70">
        <v>112.17</v>
      </c>
      <c r="EW12" s="13" t="s">
        <v>431</v>
      </c>
      <c r="EX12" s="22"/>
      <c r="EY12" s="70">
        <v>112.17</v>
      </c>
      <c r="EZ12" s="13" t="s">
        <v>431</v>
      </c>
      <c r="FA12" s="22"/>
      <c r="FB12" s="70">
        <v>112.17</v>
      </c>
      <c r="FC12" s="70" t="s">
        <v>431</v>
      </c>
      <c r="FD12" s="70"/>
      <c r="FE12" s="70">
        <v>112.17</v>
      </c>
      <c r="FF12" s="13" t="s">
        <v>431</v>
      </c>
      <c r="FG12" s="22"/>
      <c r="FH12" s="70">
        <v>112.17</v>
      </c>
      <c r="FI12" s="13" t="s">
        <v>431</v>
      </c>
      <c r="FJ12" s="22"/>
      <c r="FK12" s="70">
        <v>112.17</v>
      </c>
      <c r="FL12" s="13" t="s">
        <v>431</v>
      </c>
      <c r="FM12" s="22"/>
      <c r="FN12" s="70">
        <v>112.17</v>
      </c>
      <c r="FO12" s="13" t="s">
        <v>431</v>
      </c>
      <c r="FP12" s="22"/>
      <c r="FQ12" s="70">
        <v>112.17</v>
      </c>
    </row>
    <row r="13" spans="1:173" ht="32.25" customHeight="1">
      <c r="A13" s="18"/>
      <c r="B13" s="15" t="s">
        <v>52</v>
      </c>
      <c r="C13" s="23">
        <v>64.46</v>
      </c>
      <c r="D13" s="15" t="s">
        <v>52</v>
      </c>
      <c r="E13" s="23">
        <v>64.46</v>
      </c>
      <c r="F13" s="15" t="s">
        <v>52</v>
      </c>
      <c r="G13" s="23">
        <v>64.46</v>
      </c>
      <c r="H13" s="15" t="s">
        <v>52</v>
      </c>
      <c r="I13" s="23">
        <v>64.46</v>
      </c>
      <c r="J13" s="15" t="s">
        <v>52</v>
      </c>
      <c r="K13" s="23">
        <v>64.46</v>
      </c>
      <c r="L13" s="15" t="s">
        <v>52</v>
      </c>
      <c r="M13" s="23">
        <v>64.46</v>
      </c>
      <c r="N13" s="15" t="s">
        <v>52</v>
      </c>
      <c r="O13" s="23">
        <v>64.46</v>
      </c>
      <c r="P13" s="15" t="s">
        <v>52</v>
      </c>
      <c r="Q13" s="23">
        <v>64.46</v>
      </c>
      <c r="R13" s="15" t="s">
        <v>52</v>
      </c>
      <c r="S13" s="16">
        <f t="shared" si="0"/>
        <v>515.68</v>
      </c>
      <c r="T13" s="18" t="s">
        <v>28</v>
      </c>
      <c r="U13" s="22"/>
      <c r="V13" s="24">
        <v>515.68</v>
      </c>
      <c r="W13" s="55" t="s">
        <v>65</v>
      </c>
      <c r="X13" s="56" t="s">
        <v>66</v>
      </c>
      <c r="Y13" s="57">
        <v>860.17</v>
      </c>
      <c r="Z13" s="55" t="s">
        <v>80</v>
      </c>
      <c r="AA13" s="56" t="s">
        <v>81</v>
      </c>
      <c r="AB13" s="57">
        <v>654.94</v>
      </c>
      <c r="AC13" s="55" t="s">
        <v>83</v>
      </c>
      <c r="AD13" s="56" t="s">
        <v>92</v>
      </c>
      <c r="AE13" s="57">
        <v>298.25</v>
      </c>
      <c r="AF13" s="24"/>
      <c r="AG13" s="55" t="s">
        <v>101</v>
      </c>
      <c r="AH13" s="56" t="s">
        <v>102</v>
      </c>
      <c r="AI13" s="57">
        <v>298.25</v>
      </c>
      <c r="AJ13" s="60" t="s">
        <v>419</v>
      </c>
      <c r="AK13" s="61" t="s">
        <v>420</v>
      </c>
      <c r="AL13" s="66">
        <v>3049.62</v>
      </c>
      <c r="AM13" s="18" t="s">
        <v>154</v>
      </c>
      <c r="AN13" s="22" t="s">
        <v>153</v>
      </c>
      <c r="AO13" s="24">
        <v>63.84</v>
      </c>
      <c r="AP13" s="55" t="s">
        <v>143</v>
      </c>
      <c r="AQ13" s="56" t="s">
        <v>144</v>
      </c>
      <c r="AR13" s="56">
        <v>195.74</v>
      </c>
      <c r="AS13" s="17" t="s">
        <v>154</v>
      </c>
      <c r="AT13" s="17" t="s">
        <v>158</v>
      </c>
      <c r="AU13" s="17">
        <v>63.84</v>
      </c>
      <c r="AV13" s="18" t="s">
        <v>127</v>
      </c>
      <c r="AW13" s="17"/>
      <c r="AX13" s="22">
        <v>5511.33</v>
      </c>
      <c r="AY13" s="18" t="s">
        <v>128</v>
      </c>
      <c r="AZ13" s="22" t="s">
        <v>192</v>
      </c>
      <c r="BA13" s="22">
        <v>859.66</v>
      </c>
      <c r="BB13" s="17" t="s">
        <v>157</v>
      </c>
      <c r="BC13" s="22" t="s">
        <v>186</v>
      </c>
      <c r="BD13" s="22">
        <v>51.54</v>
      </c>
      <c r="BE13" s="17" t="s">
        <v>157</v>
      </c>
      <c r="BF13" s="17" t="s">
        <v>201</v>
      </c>
      <c r="BG13" s="22">
        <v>51.54</v>
      </c>
      <c r="BH13" s="17" t="s">
        <v>157</v>
      </c>
      <c r="BI13" s="22"/>
      <c r="BJ13" s="22">
        <v>51.54</v>
      </c>
      <c r="BK13" s="17" t="s">
        <v>157</v>
      </c>
      <c r="BL13" s="22"/>
      <c r="BM13" s="22">
        <v>51.54</v>
      </c>
      <c r="BN13" s="17" t="s">
        <v>157</v>
      </c>
      <c r="BO13" s="22"/>
      <c r="BP13" s="22">
        <v>51.54</v>
      </c>
      <c r="BS13" s="17" t="s">
        <v>229</v>
      </c>
      <c r="BT13" s="22" t="s">
        <v>230</v>
      </c>
      <c r="BU13" s="22">
        <v>3155.88</v>
      </c>
      <c r="BV13" s="17" t="s">
        <v>256</v>
      </c>
      <c r="BW13" s="22" t="s">
        <v>257</v>
      </c>
      <c r="BX13" s="22">
        <v>2572.96</v>
      </c>
      <c r="BY13" s="17" t="s">
        <v>225</v>
      </c>
      <c r="BZ13" s="22" t="s">
        <v>264</v>
      </c>
      <c r="CA13" s="22">
        <v>5835.7</v>
      </c>
      <c r="CB13" s="18" t="s">
        <v>275</v>
      </c>
      <c r="CC13" s="22" t="s">
        <v>274</v>
      </c>
      <c r="CD13" s="22">
        <v>96.97</v>
      </c>
      <c r="CE13" s="18" t="s">
        <v>246</v>
      </c>
      <c r="CF13" s="22"/>
      <c r="CG13" s="22">
        <v>670.29</v>
      </c>
      <c r="CH13" s="18" t="s">
        <v>246</v>
      </c>
      <c r="CI13" s="22"/>
      <c r="CJ13" s="22">
        <v>670.29</v>
      </c>
      <c r="CK13" s="18" t="s">
        <v>246</v>
      </c>
      <c r="CL13" s="22"/>
      <c r="CM13" s="22">
        <v>670.29</v>
      </c>
      <c r="CN13" s="18"/>
      <c r="CO13" s="22"/>
      <c r="CP13" s="22"/>
      <c r="CQ13" s="18" t="s">
        <v>205</v>
      </c>
      <c r="CR13" s="22" t="s">
        <v>296</v>
      </c>
      <c r="CS13" s="22">
        <v>160.02</v>
      </c>
      <c r="CT13" s="18" t="s">
        <v>253</v>
      </c>
      <c r="CU13" s="22" t="s">
        <v>300</v>
      </c>
      <c r="CV13" s="22">
        <v>310.07</v>
      </c>
      <c r="CW13" s="18" t="s">
        <v>317</v>
      </c>
      <c r="CX13" s="22" t="s">
        <v>318</v>
      </c>
      <c r="CY13" s="22">
        <v>9381.15</v>
      </c>
      <c r="CZ13" s="18" t="s">
        <v>311</v>
      </c>
      <c r="DA13" s="22" t="s">
        <v>312</v>
      </c>
      <c r="DB13" s="22">
        <v>644.4</v>
      </c>
      <c r="DE13" s="18" t="s">
        <v>325</v>
      </c>
      <c r="DF13" s="22" t="s">
        <v>326</v>
      </c>
      <c r="DG13" s="56">
        <v>170.35</v>
      </c>
      <c r="DH13" s="18"/>
      <c r="DI13" s="22"/>
      <c r="DJ13" s="22"/>
      <c r="DK13" s="18" t="s">
        <v>333</v>
      </c>
      <c r="DL13" s="22" t="s">
        <v>332</v>
      </c>
      <c r="DM13" s="56">
        <v>2144.07</v>
      </c>
      <c r="DN13" s="18" t="s">
        <v>352</v>
      </c>
      <c r="DO13" s="22" t="s">
        <v>353</v>
      </c>
      <c r="DP13" s="56">
        <v>8845.78</v>
      </c>
      <c r="DQ13" s="18" t="s">
        <v>361</v>
      </c>
      <c r="DR13" s="22" t="s">
        <v>360</v>
      </c>
      <c r="DS13" s="56">
        <v>161</v>
      </c>
      <c r="DT13" s="18"/>
      <c r="DU13" s="22"/>
      <c r="DV13" s="22"/>
      <c r="DW13" s="18"/>
      <c r="DX13" s="22"/>
      <c r="DY13" s="22"/>
      <c r="DZ13" s="18"/>
      <c r="EA13" s="22"/>
      <c r="EB13" s="22"/>
      <c r="EC13" s="18"/>
      <c r="ED13" s="22"/>
      <c r="EE13" s="22"/>
      <c r="EF13" s="18" t="s">
        <v>393</v>
      </c>
      <c r="EG13" s="22" t="s">
        <v>392</v>
      </c>
      <c r="EH13" s="76">
        <v>1150.02</v>
      </c>
      <c r="EI13" s="18"/>
      <c r="EJ13" s="22"/>
      <c r="EK13" s="22"/>
      <c r="EL13" s="18" t="s">
        <v>83</v>
      </c>
      <c r="EM13" s="22" t="s">
        <v>401</v>
      </c>
      <c r="EN13" s="76">
        <v>205.33</v>
      </c>
      <c r="EO13" s="22"/>
      <c r="EP13" s="22"/>
      <c r="EQ13" s="13" t="s">
        <v>432</v>
      </c>
      <c r="ER13" s="22"/>
      <c r="ES13" s="70">
        <v>708.33</v>
      </c>
      <c r="ET13" s="13" t="s">
        <v>432</v>
      </c>
      <c r="EU13" s="22"/>
      <c r="EV13" s="70">
        <v>708.33</v>
      </c>
      <c r="EW13" s="13" t="s">
        <v>432</v>
      </c>
      <c r="EX13" s="22"/>
      <c r="EY13" s="70">
        <v>708.33</v>
      </c>
      <c r="EZ13" s="13" t="s">
        <v>432</v>
      </c>
      <c r="FA13" s="22"/>
      <c r="FB13" s="70">
        <v>708.33</v>
      </c>
      <c r="FC13" s="70" t="s">
        <v>432</v>
      </c>
      <c r="FD13" s="70"/>
      <c r="FE13" s="70">
        <v>708.33</v>
      </c>
      <c r="FF13" s="13" t="s">
        <v>432</v>
      </c>
      <c r="FG13" s="22"/>
      <c r="FH13" s="70">
        <v>708.33</v>
      </c>
      <c r="FI13" s="13" t="s">
        <v>432</v>
      </c>
      <c r="FJ13" s="22"/>
      <c r="FK13" s="70">
        <v>708.33</v>
      </c>
      <c r="FL13" s="13" t="s">
        <v>432</v>
      </c>
      <c r="FM13" s="22"/>
      <c r="FN13" s="70">
        <v>708.33</v>
      </c>
      <c r="FO13" s="13" t="s">
        <v>432</v>
      </c>
      <c r="FP13" s="22"/>
      <c r="FQ13" s="70">
        <v>708.33</v>
      </c>
    </row>
    <row r="14" spans="1:173" ht="50.25" customHeight="1">
      <c r="A14" s="18"/>
      <c r="B14" s="15" t="s">
        <v>52</v>
      </c>
      <c r="C14" s="21">
        <v>32.23</v>
      </c>
      <c r="D14" s="15" t="s">
        <v>52</v>
      </c>
      <c r="E14" s="21">
        <v>32.23</v>
      </c>
      <c r="F14" s="15" t="s">
        <v>52</v>
      </c>
      <c r="G14" s="21">
        <v>32.23</v>
      </c>
      <c r="H14" s="15" t="s">
        <v>52</v>
      </c>
      <c r="I14" s="21">
        <v>32.23</v>
      </c>
      <c r="J14" s="15" t="s">
        <v>52</v>
      </c>
      <c r="K14" s="21">
        <v>32.23</v>
      </c>
      <c r="L14" s="15" t="s">
        <v>52</v>
      </c>
      <c r="M14" s="21">
        <v>32.23</v>
      </c>
      <c r="N14" s="15" t="s">
        <v>52</v>
      </c>
      <c r="O14" s="21">
        <v>32.23</v>
      </c>
      <c r="P14" s="15" t="s">
        <v>52</v>
      </c>
      <c r="Q14" s="21">
        <v>32.23</v>
      </c>
      <c r="R14" s="15" t="s">
        <v>52</v>
      </c>
      <c r="S14" s="16">
        <f t="shared" si="0"/>
        <v>257.84</v>
      </c>
      <c r="T14" s="18" t="s">
        <v>29</v>
      </c>
      <c r="U14" s="22"/>
      <c r="V14" s="22">
        <v>32.23</v>
      </c>
      <c r="W14" s="55" t="s">
        <v>67</v>
      </c>
      <c r="X14" s="56" t="s">
        <v>68</v>
      </c>
      <c r="Y14" s="56">
        <v>630.9</v>
      </c>
      <c r="Z14" s="18" t="s">
        <v>80</v>
      </c>
      <c r="AA14" s="22" t="s">
        <v>82</v>
      </c>
      <c r="AB14" s="22">
        <v>654.94</v>
      </c>
      <c r="AC14" s="18" t="s">
        <v>103</v>
      </c>
      <c r="AD14" s="22" t="s">
        <v>104</v>
      </c>
      <c r="AE14" s="24">
        <v>51.54</v>
      </c>
      <c r="AF14" s="24"/>
      <c r="AG14" s="18" t="s">
        <v>105</v>
      </c>
      <c r="AH14" s="22" t="s">
        <v>106</v>
      </c>
      <c r="AI14" s="25">
        <v>63.84</v>
      </c>
      <c r="AJ14" s="55" t="s">
        <v>118</v>
      </c>
      <c r="AK14" s="56" t="s">
        <v>119</v>
      </c>
      <c r="AL14" s="56">
        <v>394.62</v>
      </c>
      <c r="AM14" s="18" t="s">
        <v>128</v>
      </c>
      <c r="AN14" s="22" t="s">
        <v>155</v>
      </c>
      <c r="AO14" s="22">
        <v>859.66</v>
      </c>
      <c r="AP14" s="55" t="s">
        <v>145</v>
      </c>
      <c r="AQ14" s="56" t="s">
        <v>146</v>
      </c>
      <c r="AR14" s="56">
        <v>408.8</v>
      </c>
      <c r="AS14" s="12" t="s">
        <v>3</v>
      </c>
      <c r="AT14" s="22"/>
      <c r="AU14" s="22">
        <v>5189.03</v>
      </c>
      <c r="AV14" s="18" t="s">
        <v>165</v>
      </c>
      <c r="AW14" s="22"/>
      <c r="AX14" s="22">
        <v>1184.71</v>
      </c>
      <c r="AY14" s="17" t="s">
        <v>157</v>
      </c>
      <c r="AZ14" s="17" t="s">
        <v>191</v>
      </c>
      <c r="BA14" s="22">
        <v>51.54</v>
      </c>
      <c r="BB14" s="18" t="s">
        <v>128</v>
      </c>
      <c r="BC14" s="22" t="s">
        <v>187</v>
      </c>
      <c r="BD14" s="22">
        <v>859.66</v>
      </c>
      <c r="BE14" s="18" t="s">
        <v>128</v>
      </c>
      <c r="BF14" s="22" t="s">
        <v>202</v>
      </c>
      <c r="BG14" s="22">
        <v>859.66</v>
      </c>
      <c r="BH14" s="18" t="s">
        <v>128</v>
      </c>
      <c r="BI14" s="22"/>
      <c r="BJ14" s="22">
        <v>859.66</v>
      </c>
      <c r="BK14" s="18" t="s">
        <v>128</v>
      </c>
      <c r="BL14" s="22"/>
      <c r="BM14" s="22">
        <v>859.66</v>
      </c>
      <c r="BN14" s="18" t="s">
        <v>128</v>
      </c>
      <c r="BO14" s="22"/>
      <c r="BP14" s="22">
        <v>859.66</v>
      </c>
      <c r="BS14" s="18" t="s">
        <v>231</v>
      </c>
      <c r="BT14" s="22" t="s">
        <v>232</v>
      </c>
      <c r="BU14" s="22">
        <v>512.73</v>
      </c>
      <c r="BV14" s="18" t="s">
        <v>258</v>
      </c>
      <c r="BW14" s="22" t="s">
        <v>257</v>
      </c>
      <c r="BX14" s="22">
        <v>577.12</v>
      </c>
      <c r="BY14" s="18" t="s">
        <v>258</v>
      </c>
      <c r="BZ14" s="22" t="s">
        <v>264</v>
      </c>
      <c r="CA14" s="22">
        <v>577.12</v>
      </c>
      <c r="CB14" s="18" t="s">
        <v>276</v>
      </c>
      <c r="CC14" s="22" t="s">
        <v>274</v>
      </c>
      <c r="CD14" s="22">
        <v>1064.66</v>
      </c>
      <c r="CE14" s="18"/>
      <c r="CF14" s="22"/>
      <c r="CG14" s="22"/>
      <c r="CH14" s="18"/>
      <c r="CI14" s="22"/>
      <c r="CJ14" s="22"/>
      <c r="CK14" s="18" t="s">
        <v>250</v>
      </c>
      <c r="CL14" s="22"/>
      <c r="CM14" s="22">
        <v>241.82</v>
      </c>
      <c r="CN14" s="18"/>
      <c r="CO14" s="22"/>
      <c r="CP14" s="22"/>
      <c r="CQ14" s="18" t="s">
        <v>196</v>
      </c>
      <c r="CR14" s="22" t="s">
        <v>297</v>
      </c>
      <c r="CS14" s="22">
        <v>180.02</v>
      </c>
      <c r="CT14" s="18" t="s">
        <v>301</v>
      </c>
      <c r="CU14" s="22" t="s">
        <v>300</v>
      </c>
      <c r="CV14" s="22">
        <v>527.81</v>
      </c>
      <c r="CW14" s="18"/>
      <c r="CX14" s="22"/>
      <c r="CY14" s="22"/>
      <c r="CZ14" s="18" t="s">
        <v>313</v>
      </c>
      <c r="DA14" s="22" t="s">
        <v>314</v>
      </c>
      <c r="DB14" s="22">
        <v>122.18</v>
      </c>
      <c r="DE14" s="18" t="s">
        <v>231</v>
      </c>
      <c r="DF14" s="22" t="s">
        <v>327</v>
      </c>
      <c r="DG14" s="76">
        <v>128.12</v>
      </c>
      <c r="DH14" s="18"/>
      <c r="DI14" s="22"/>
      <c r="DJ14" s="22"/>
      <c r="DK14" s="18" t="s">
        <v>334</v>
      </c>
      <c r="DL14" s="22" t="s">
        <v>332</v>
      </c>
      <c r="DM14" s="56">
        <v>2753.04</v>
      </c>
      <c r="DN14" s="18" t="s">
        <v>352</v>
      </c>
      <c r="DO14" s="22" t="s">
        <v>353</v>
      </c>
      <c r="DP14" s="56">
        <v>6634.21</v>
      </c>
      <c r="DQ14" s="18" t="s">
        <v>362</v>
      </c>
      <c r="DR14" s="22" t="s">
        <v>360</v>
      </c>
      <c r="DS14" s="56">
        <v>6590.59</v>
      </c>
      <c r="DT14" s="18"/>
      <c r="DU14" s="22"/>
      <c r="DV14" s="22"/>
      <c r="DW14" s="18"/>
      <c r="DX14" s="22"/>
      <c r="DY14" s="22"/>
      <c r="DZ14" s="18"/>
      <c r="EA14" s="22"/>
      <c r="EB14" s="22"/>
      <c r="EC14" s="18"/>
      <c r="ED14" s="22"/>
      <c r="EE14" s="22"/>
      <c r="EF14" s="18" t="s">
        <v>410</v>
      </c>
      <c r="EG14" s="22" t="s">
        <v>411</v>
      </c>
      <c r="EH14" s="56">
        <v>649.27</v>
      </c>
      <c r="EI14" s="18"/>
      <c r="EJ14" s="22"/>
      <c r="EK14" s="22"/>
      <c r="EL14" s="18" t="s">
        <v>402</v>
      </c>
      <c r="EM14" s="22" t="s">
        <v>403</v>
      </c>
      <c r="EN14" s="56">
        <v>161</v>
      </c>
      <c r="EO14" s="22"/>
      <c r="EP14" s="22"/>
      <c r="EQ14" s="13" t="s">
        <v>16</v>
      </c>
      <c r="ER14" s="22"/>
      <c r="ES14" s="70">
        <v>3102.8</v>
      </c>
      <c r="ET14" s="13" t="s">
        <v>16</v>
      </c>
      <c r="EU14" s="22"/>
      <c r="EV14" s="70">
        <v>3102.8</v>
      </c>
      <c r="EW14" s="13" t="s">
        <v>16</v>
      </c>
      <c r="EX14" s="22"/>
      <c r="EY14" s="70">
        <v>3102.8</v>
      </c>
      <c r="EZ14" s="13" t="s">
        <v>16</v>
      </c>
      <c r="FA14" s="22"/>
      <c r="FB14" s="70">
        <v>3102.8</v>
      </c>
      <c r="FC14" s="70" t="s">
        <v>16</v>
      </c>
      <c r="FD14" s="70"/>
      <c r="FE14" s="70">
        <v>3102.8</v>
      </c>
      <c r="FF14" s="13" t="s">
        <v>16</v>
      </c>
      <c r="FG14" s="22"/>
      <c r="FH14" s="70">
        <v>3102.8</v>
      </c>
      <c r="FI14" s="13" t="s">
        <v>16</v>
      </c>
      <c r="FJ14" s="22"/>
      <c r="FK14" s="70">
        <v>3102.8</v>
      </c>
      <c r="FL14" s="13" t="s">
        <v>16</v>
      </c>
      <c r="FM14" s="22"/>
      <c r="FN14" s="70">
        <v>3102.8</v>
      </c>
      <c r="FO14" s="13" t="s">
        <v>16</v>
      </c>
      <c r="FP14" s="22"/>
      <c r="FQ14" s="70">
        <v>3102.8</v>
      </c>
    </row>
    <row r="15" spans="1:173" s="1" customFormat="1" ht="49.5" customHeight="1">
      <c r="A15" s="13"/>
      <c r="B15" s="15" t="s">
        <v>52</v>
      </c>
      <c r="C15" s="21">
        <v>1482.58</v>
      </c>
      <c r="D15" s="15" t="s">
        <v>52</v>
      </c>
      <c r="E15" s="21">
        <v>1482.58</v>
      </c>
      <c r="F15" s="15" t="s">
        <v>52</v>
      </c>
      <c r="G15" s="21">
        <v>1482.58</v>
      </c>
      <c r="H15" s="15" t="s">
        <v>52</v>
      </c>
      <c r="I15" s="21">
        <v>1482.58</v>
      </c>
      <c r="J15" s="15" t="s">
        <v>52</v>
      </c>
      <c r="K15" s="21">
        <v>1482.58</v>
      </c>
      <c r="L15" s="15" t="s">
        <v>52</v>
      </c>
      <c r="M15" s="21">
        <v>1482.58</v>
      </c>
      <c r="N15" s="15" t="s">
        <v>52</v>
      </c>
      <c r="O15" s="21">
        <v>1482.58</v>
      </c>
      <c r="P15" s="15" t="s">
        <v>52</v>
      </c>
      <c r="Q15" s="21">
        <v>1482.58</v>
      </c>
      <c r="R15" s="15" t="s">
        <v>52</v>
      </c>
      <c r="S15" s="16">
        <f t="shared" si="0"/>
        <v>11860.64</v>
      </c>
      <c r="T15" s="18" t="s">
        <v>30</v>
      </c>
      <c r="U15" s="22"/>
      <c r="V15" s="22">
        <v>128.92</v>
      </c>
      <c r="W15" s="55" t="s">
        <v>69</v>
      </c>
      <c r="X15" s="56" t="s">
        <v>70</v>
      </c>
      <c r="Y15" s="56">
        <v>721.03</v>
      </c>
      <c r="Z15" s="55" t="s">
        <v>83</v>
      </c>
      <c r="AA15" s="56" t="s">
        <v>84</v>
      </c>
      <c r="AB15" s="56">
        <v>316.04</v>
      </c>
      <c r="AC15" s="18" t="s">
        <v>107</v>
      </c>
      <c r="AD15" s="22" t="s">
        <v>108</v>
      </c>
      <c r="AE15" s="22">
        <v>12882.2</v>
      </c>
      <c r="AF15" s="22"/>
      <c r="AG15" s="18" t="s">
        <v>123</v>
      </c>
      <c r="AH15" s="22" t="s">
        <v>124</v>
      </c>
      <c r="AI15" s="22">
        <v>859.66</v>
      </c>
      <c r="AJ15" s="55" t="s">
        <v>116</v>
      </c>
      <c r="AK15" s="56" t="s">
        <v>120</v>
      </c>
      <c r="AL15" s="56">
        <v>163.93</v>
      </c>
      <c r="AM15" s="12" t="s">
        <v>3</v>
      </c>
      <c r="AN15" s="22"/>
      <c r="AO15" s="22">
        <v>5189.03</v>
      </c>
      <c r="AP15" s="12" t="s">
        <v>3</v>
      </c>
      <c r="AQ15" s="22"/>
      <c r="AR15" s="22">
        <v>5189.03</v>
      </c>
      <c r="AS15" s="18" t="s">
        <v>127</v>
      </c>
      <c r="AT15" s="22"/>
      <c r="AU15" s="22">
        <v>5511.33</v>
      </c>
      <c r="AV15" s="55" t="s">
        <v>168</v>
      </c>
      <c r="AW15" s="56" t="s">
        <v>169</v>
      </c>
      <c r="AX15" s="56">
        <v>565.2</v>
      </c>
      <c r="AY15" s="12" t="s">
        <v>3</v>
      </c>
      <c r="AZ15" s="17"/>
      <c r="BA15" s="22">
        <v>5189.03</v>
      </c>
      <c r="BB15" s="12" t="s">
        <v>3</v>
      </c>
      <c r="BC15" s="17"/>
      <c r="BD15" s="22">
        <v>5189.03</v>
      </c>
      <c r="BE15" s="12" t="s">
        <v>3</v>
      </c>
      <c r="BF15" s="17"/>
      <c r="BG15" s="22">
        <v>5189.03</v>
      </c>
      <c r="BH15" s="12" t="s">
        <v>3</v>
      </c>
      <c r="BI15" s="17"/>
      <c r="BJ15" s="22">
        <v>5189.03</v>
      </c>
      <c r="BK15" s="12" t="s">
        <v>3</v>
      </c>
      <c r="BL15" s="17"/>
      <c r="BM15" s="22">
        <v>5189.03</v>
      </c>
      <c r="BN15" s="12" t="s">
        <v>3</v>
      </c>
      <c r="BO15" s="17"/>
      <c r="BP15" s="22">
        <v>5189.03</v>
      </c>
      <c r="BQ15" s="10"/>
      <c r="BR15" s="10"/>
      <c r="BS15" s="12" t="s">
        <v>233</v>
      </c>
      <c r="BT15" s="17" t="s">
        <v>232</v>
      </c>
      <c r="BU15" s="22">
        <v>298.38</v>
      </c>
      <c r="BV15" s="18" t="s">
        <v>259</v>
      </c>
      <c r="BW15" s="17" t="s">
        <v>257</v>
      </c>
      <c r="BX15" s="22">
        <v>302.84</v>
      </c>
      <c r="BY15" s="18" t="s">
        <v>265</v>
      </c>
      <c r="BZ15" s="17" t="s">
        <v>266</v>
      </c>
      <c r="CA15" s="22">
        <v>254.88</v>
      </c>
      <c r="CB15" s="18" t="s">
        <v>231</v>
      </c>
      <c r="CC15" s="22" t="s">
        <v>279</v>
      </c>
      <c r="CD15" s="22">
        <v>56.97</v>
      </c>
      <c r="CE15" s="18"/>
      <c r="CF15" s="17"/>
      <c r="CG15" s="22"/>
      <c r="CH15" s="18"/>
      <c r="CI15" s="17"/>
      <c r="CJ15" s="22"/>
      <c r="CK15" s="18"/>
      <c r="CL15" s="17"/>
      <c r="CM15" s="22"/>
      <c r="CN15" s="18"/>
      <c r="CO15" s="17"/>
      <c r="CP15" s="22"/>
      <c r="CQ15" s="18"/>
      <c r="CR15" s="17"/>
      <c r="CS15" s="22"/>
      <c r="CT15" s="18" t="s">
        <v>302</v>
      </c>
      <c r="CU15" s="17" t="s">
        <v>303</v>
      </c>
      <c r="CV15" s="22">
        <v>390.77</v>
      </c>
      <c r="CW15" s="18"/>
      <c r="CX15" s="17"/>
      <c r="CY15" s="22"/>
      <c r="CZ15" s="18" t="s">
        <v>196</v>
      </c>
      <c r="DA15" s="17" t="s">
        <v>315</v>
      </c>
      <c r="DB15" s="22">
        <v>320.04</v>
      </c>
      <c r="DC15" s="10"/>
      <c r="DD15" s="10"/>
      <c r="DE15" s="18" t="s">
        <v>239</v>
      </c>
      <c r="DF15" s="22"/>
      <c r="DG15" s="56">
        <v>76.929</v>
      </c>
      <c r="DH15" s="18"/>
      <c r="DI15" s="17"/>
      <c r="DJ15" s="22"/>
      <c r="DK15" s="18" t="s">
        <v>335</v>
      </c>
      <c r="DL15" s="17" t="s">
        <v>332</v>
      </c>
      <c r="DM15" s="56">
        <v>6565.5</v>
      </c>
      <c r="DN15" s="18" t="s">
        <v>354</v>
      </c>
      <c r="DO15" s="22" t="s">
        <v>355</v>
      </c>
      <c r="DP15" s="76">
        <v>161</v>
      </c>
      <c r="DQ15" s="18" t="s">
        <v>363</v>
      </c>
      <c r="DR15" s="22" t="s">
        <v>360</v>
      </c>
      <c r="DS15" s="56">
        <v>97444.96</v>
      </c>
      <c r="DT15" s="18"/>
      <c r="DU15" s="22"/>
      <c r="DV15" s="22"/>
      <c r="DW15" s="18"/>
      <c r="DX15" s="22"/>
      <c r="DY15" s="22"/>
      <c r="DZ15" s="18"/>
      <c r="EA15" s="22"/>
      <c r="EB15" s="22"/>
      <c r="EC15" s="18"/>
      <c r="ED15" s="22"/>
      <c r="EE15" s="22"/>
      <c r="EF15" s="18" t="s">
        <v>410</v>
      </c>
      <c r="EG15" s="22" t="s">
        <v>412</v>
      </c>
      <c r="EH15" s="56">
        <v>649.27</v>
      </c>
      <c r="EI15" s="18"/>
      <c r="EJ15" s="22"/>
      <c r="EK15" s="22"/>
      <c r="EL15" s="18" t="s">
        <v>404</v>
      </c>
      <c r="EM15" s="22" t="s">
        <v>405</v>
      </c>
      <c r="EN15" s="22"/>
      <c r="EO15" s="22"/>
      <c r="EP15" s="22"/>
      <c r="EQ15" s="13" t="s">
        <v>4</v>
      </c>
      <c r="ER15" s="22"/>
      <c r="ES15" s="70">
        <v>51.54</v>
      </c>
      <c r="ET15" s="13" t="s">
        <v>4</v>
      </c>
      <c r="EU15" s="22"/>
      <c r="EV15" s="70">
        <v>51.54</v>
      </c>
      <c r="EW15" s="13" t="s">
        <v>4</v>
      </c>
      <c r="EX15" s="22"/>
      <c r="EY15" s="70">
        <v>51.54</v>
      </c>
      <c r="EZ15" s="13" t="s">
        <v>4</v>
      </c>
      <c r="FA15" s="22"/>
      <c r="FB15" s="70">
        <v>51.54</v>
      </c>
      <c r="FC15" s="70" t="s">
        <v>4</v>
      </c>
      <c r="FD15" s="70"/>
      <c r="FE15" s="70">
        <v>51.54</v>
      </c>
      <c r="FF15" s="13" t="s">
        <v>4</v>
      </c>
      <c r="FG15" s="22"/>
      <c r="FH15" s="70">
        <v>51.54</v>
      </c>
      <c r="FI15" s="13" t="s">
        <v>4</v>
      </c>
      <c r="FJ15" s="22"/>
      <c r="FK15" s="70">
        <v>51.54</v>
      </c>
      <c r="FL15" s="13" t="s">
        <v>4</v>
      </c>
      <c r="FM15" s="22"/>
      <c r="FN15" s="70">
        <v>51.54</v>
      </c>
      <c r="FO15" s="13" t="s">
        <v>4</v>
      </c>
      <c r="FP15" s="22"/>
      <c r="FQ15" s="70">
        <v>51.54</v>
      </c>
    </row>
    <row r="16" spans="1:173" ht="24.75" customHeight="1">
      <c r="A16" s="18"/>
      <c r="B16" s="15" t="s">
        <v>52</v>
      </c>
      <c r="C16" s="21">
        <v>322.3</v>
      </c>
      <c r="D16" s="15" t="s">
        <v>52</v>
      </c>
      <c r="E16" s="21">
        <v>322.3</v>
      </c>
      <c r="F16" s="15" t="s">
        <v>52</v>
      </c>
      <c r="G16" s="21">
        <v>322.3</v>
      </c>
      <c r="H16" s="15" t="s">
        <v>52</v>
      </c>
      <c r="I16" s="21">
        <v>322.3</v>
      </c>
      <c r="J16" s="15" t="s">
        <v>52</v>
      </c>
      <c r="K16" s="21">
        <v>322.3</v>
      </c>
      <c r="L16" s="15" t="s">
        <v>52</v>
      </c>
      <c r="M16" s="21">
        <v>322.3</v>
      </c>
      <c r="N16" s="15" t="s">
        <v>52</v>
      </c>
      <c r="O16" s="21">
        <v>322.3</v>
      </c>
      <c r="P16" s="15" t="s">
        <v>52</v>
      </c>
      <c r="Q16" s="21">
        <v>322.3</v>
      </c>
      <c r="R16" s="15" t="s">
        <v>52</v>
      </c>
      <c r="S16" s="16">
        <f t="shared" si="0"/>
        <v>2578.4</v>
      </c>
      <c r="T16" s="18" t="s">
        <v>31</v>
      </c>
      <c r="U16" s="22"/>
      <c r="V16" s="22">
        <v>418.99</v>
      </c>
      <c r="W16" s="12" t="s">
        <v>3</v>
      </c>
      <c r="X16" s="22"/>
      <c r="Y16" s="22">
        <v>5124.57</v>
      </c>
      <c r="Z16" s="12" t="s">
        <v>3</v>
      </c>
      <c r="AA16" s="22"/>
      <c r="AB16" s="22">
        <v>5124.57</v>
      </c>
      <c r="AC16" s="18" t="s">
        <v>123</v>
      </c>
      <c r="AD16" s="22" t="s">
        <v>125</v>
      </c>
      <c r="AE16" s="24">
        <v>859.66</v>
      </c>
      <c r="AF16" s="24"/>
      <c r="AG16" s="12" t="s">
        <v>3</v>
      </c>
      <c r="AH16" s="22"/>
      <c r="AI16" s="22">
        <v>5189.03</v>
      </c>
      <c r="AJ16" s="55" t="s">
        <v>121</v>
      </c>
      <c r="AK16" s="56" t="s">
        <v>122</v>
      </c>
      <c r="AL16" s="56">
        <v>162.33</v>
      </c>
      <c r="AM16" s="18" t="s">
        <v>127</v>
      </c>
      <c r="AN16" s="22"/>
      <c r="AO16" s="22">
        <v>5511.33</v>
      </c>
      <c r="AP16" s="17" t="s">
        <v>157</v>
      </c>
      <c r="AQ16" s="22" t="s">
        <v>159</v>
      </c>
      <c r="AR16" s="24">
        <v>51.54</v>
      </c>
      <c r="AS16" s="18" t="s">
        <v>165</v>
      </c>
      <c r="AT16" s="22"/>
      <c r="AU16" s="22">
        <v>1184.71</v>
      </c>
      <c r="AV16" s="55" t="s">
        <v>168</v>
      </c>
      <c r="AW16" s="56" t="s">
        <v>170</v>
      </c>
      <c r="AX16" s="56">
        <v>141.3</v>
      </c>
      <c r="AY16" s="18" t="s">
        <v>127</v>
      </c>
      <c r="AZ16" s="17"/>
      <c r="BA16" s="22">
        <v>5511.33</v>
      </c>
      <c r="BB16" s="18" t="s">
        <v>127</v>
      </c>
      <c r="BC16" s="17"/>
      <c r="BD16" s="22">
        <v>5511.33</v>
      </c>
      <c r="BE16" s="18" t="s">
        <v>127</v>
      </c>
      <c r="BF16" s="17"/>
      <c r="BG16" s="22">
        <v>5511.33</v>
      </c>
      <c r="BH16" s="18" t="s">
        <v>127</v>
      </c>
      <c r="BI16" s="17"/>
      <c r="BJ16" s="22">
        <v>5511.33</v>
      </c>
      <c r="BK16" s="18" t="s">
        <v>127</v>
      </c>
      <c r="BL16" s="17"/>
      <c r="BM16" s="22">
        <v>5511.33</v>
      </c>
      <c r="BN16" s="18" t="s">
        <v>127</v>
      </c>
      <c r="BO16" s="17"/>
      <c r="BP16" s="22">
        <v>5511.33</v>
      </c>
      <c r="BS16" s="18" t="s">
        <v>234</v>
      </c>
      <c r="BT16" s="22" t="s">
        <v>235</v>
      </c>
      <c r="BU16" s="22">
        <v>302.84</v>
      </c>
      <c r="BV16" s="18" t="s">
        <v>260</v>
      </c>
      <c r="BW16" s="22" t="s">
        <v>257</v>
      </c>
      <c r="BX16" s="22">
        <v>153.93</v>
      </c>
      <c r="BY16" s="18" t="s">
        <v>267</v>
      </c>
      <c r="BZ16" s="22" t="s">
        <v>268</v>
      </c>
      <c r="CA16" s="22">
        <v>6007.26</v>
      </c>
      <c r="CB16" s="18" t="s">
        <v>246</v>
      </c>
      <c r="CC16" s="22"/>
      <c r="CD16" s="22">
        <v>670.29</v>
      </c>
      <c r="CE16" s="18"/>
      <c r="CF16" s="22"/>
      <c r="CG16" s="22"/>
      <c r="CH16" s="18"/>
      <c r="CI16" s="22"/>
      <c r="CJ16" s="22"/>
      <c r="CK16" s="18"/>
      <c r="CL16" s="22"/>
      <c r="CM16" s="22"/>
      <c r="CN16" s="18"/>
      <c r="CO16" s="22"/>
      <c r="CP16" s="22"/>
      <c r="CQ16" s="18"/>
      <c r="CR16" s="22"/>
      <c r="CS16" s="22"/>
      <c r="CT16" s="18" t="s">
        <v>231</v>
      </c>
      <c r="CU16" s="22" t="s">
        <v>304</v>
      </c>
      <c r="CV16" s="22">
        <v>113.94</v>
      </c>
      <c r="CW16" s="18"/>
      <c r="CX16" s="22"/>
      <c r="CY16" s="22"/>
      <c r="CZ16" s="18"/>
      <c r="DA16" s="22"/>
      <c r="DB16" s="22"/>
      <c r="DE16" s="17" t="s">
        <v>241</v>
      </c>
      <c r="DF16" s="17"/>
      <c r="DG16" s="56">
        <v>51.286</v>
      </c>
      <c r="DH16" s="18"/>
      <c r="DI16" s="22"/>
      <c r="DJ16" s="22"/>
      <c r="DK16" s="18" t="s">
        <v>336</v>
      </c>
      <c r="DL16" s="22" t="s">
        <v>332</v>
      </c>
      <c r="DM16" s="56">
        <v>458.44</v>
      </c>
      <c r="DN16" s="18"/>
      <c r="DO16" s="22"/>
      <c r="DP16" s="22"/>
      <c r="DQ16" s="18" t="s">
        <v>364</v>
      </c>
      <c r="DR16" s="22" t="s">
        <v>365</v>
      </c>
      <c r="DS16" s="76">
        <v>370.46</v>
      </c>
      <c r="DT16" s="18"/>
      <c r="DU16" s="22"/>
      <c r="DV16" s="22"/>
      <c r="DW16" s="18"/>
      <c r="DX16" s="22"/>
      <c r="DY16" s="22"/>
      <c r="DZ16" s="18"/>
      <c r="EA16" s="22"/>
      <c r="EB16" s="22"/>
      <c r="EC16" s="18"/>
      <c r="ED16" s="22"/>
      <c r="EE16" s="22"/>
      <c r="EF16" s="18" t="s">
        <v>494</v>
      </c>
      <c r="EG16" s="22"/>
      <c r="EH16" s="56">
        <v>649.26</v>
      </c>
      <c r="EI16" s="18"/>
      <c r="EJ16" s="22"/>
      <c r="EK16" s="22"/>
      <c r="EL16" s="18"/>
      <c r="EM16" s="22"/>
      <c r="EN16" s="22"/>
      <c r="EO16" s="22"/>
      <c r="EP16" s="22"/>
      <c r="EQ16" s="13" t="s">
        <v>105</v>
      </c>
      <c r="ER16" s="22"/>
      <c r="ES16" s="70">
        <v>68.16</v>
      </c>
      <c r="ET16" s="13" t="s">
        <v>105</v>
      </c>
      <c r="EU16" s="22"/>
      <c r="EV16" s="70">
        <v>68.16</v>
      </c>
      <c r="EW16" s="13" t="s">
        <v>105</v>
      </c>
      <c r="EX16" s="22"/>
      <c r="EY16" s="70">
        <v>68.16</v>
      </c>
      <c r="EZ16" s="13" t="s">
        <v>105</v>
      </c>
      <c r="FA16" s="22"/>
      <c r="FB16" s="70">
        <v>68.16</v>
      </c>
      <c r="FC16" s="70" t="s">
        <v>105</v>
      </c>
      <c r="FD16" s="70"/>
      <c r="FE16" s="70">
        <v>68.16</v>
      </c>
      <c r="FF16" s="13" t="s">
        <v>105</v>
      </c>
      <c r="FG16" s="22"/>
      <c r="FH16" s="70">
        <v>68.16</v>
      </c>
      <c r="FI16" s="13" t="s">
        <v>105</v>
      </c>
      <c r="FJ16" s="22"/>
      <c r="FK16" s="70">
        <v>68.16</v>
      </c>
      <c r="FL16" s="13" t="s">
        <v>105</v>
      </c>
      <c r="FM16" s="22"/>
      <c r="FN16" s="70">
        <v>68.16</v>
      </c>
      <c r="FO16" s="13" t="s">
        <v>105</v>
      </c>
      <c r="FP16" s="22"/>
      <c r="FQ16" s="70">
        <v>68.16</v>
      </c>
    </row>
    <row r="17" spans="1:173" ht="24.75" customHeight="1">
      <c r="A17" s="18"/>
      <c r="B17" s="15" t="s">
        <v>52</v>
      </c>
      <c r="C17" s="21">
        <v>32.23</v>
      </c>
      <c r="D17" s="15" t="s">
        <v>52</v>
      </c>
      <c r="E17" s="21">
        <v>32.23</v>
      </c>
      <c r="F17" s="15" t="s">
        <v>52</v>
      </c>
      <c r="G17" s="21">
        <v>32.23</v>
      </c>
      <c r="H17" s="15" t="s">
        <v>52</v>
      </c>
      <c r="I17" s="21">
        <v>32.23</v>
      </c>
      <c r="J17" s="15" t="s">
        <v>52</v>
      </c>
      <c r="K17" s="21">
        <v>32.23</v>
      </c>
      <c r="L17" s="15" t="s">
        <v>52</v>
      </c>
      <c r="M17" s="21">
        <v>32.23</v>
      </c>
      <c r="N17" s="15" t="s">
        <v>52</v>
      </c>
      <c r="O17" s="21">
        <v>32.23</v>
      </c>
      <c r="P17" s="15" t="s">
        <v>52</v>
      </c>
      <c r="Q17" s="21">
        <v>32.23</v>
      </c>
      <c r="R17" s="15" t="s">
        <v>52</v>
      </c>
      <c r="S17" s="16">
        <f t="shared" si="0"/>
        <v>257.84</v>
      </c>
      <c r="T17" s="18" t="s">
        <v>32</v>
      </c>
      <c r="U17" s="22"/>
      <c r="V17" s="22">
        <v>32.23</v>
      </c>
      <c r="W17" s="12" t="s">
        <v>5</v>
      </c>
      <c r="X17" s="22"/>
      <c r="Y17" s="22">
        <v>2159.41</v>
      </c>
      <c r="Z17" s="12" t="s">
        <v>5</v>
      </c>
      <c r="AA17" s="22"/>
      <c r="AB17" s="22">
        <v>2159.41</v>
      </c>
      <c r="AC17" s="12" t="s">
        <v>3</v>
      </c>
      <c r="AD17" s="22"/>
      <c r="AE17" s="22">
        <v>5124.57</v>
      </c>
      <c r="AF17" s="22"/>
      <c r="AG17" s="18" t="s">
        <v>127</v>
      </c>
      <c r="AH17" s="22"/>
      <c r="AI17" s="22">
        <v>5511.33</v>
      </c>
      <c r="AJ17" s="12" t="s">
        <v>3</v>
      </c>
      <c r="AK17" s="22"/>
      <c r="AL17" s="22">
        <v>5189.03</v>
      </c>
      <c r="AM17" s="18" t="s">
        <v>245</v>
      </c>
      <c r="AN17" s="22"/>
      <c r="AO17" s="22">
        <v>25.65</v>
      </c>
      <c r="AP17" s="18" t="s">
        <v>154</v>
      </c>
      <c r="AQ17" s="22" t="s">
        <v>159</v>
      </c>
      <c r="AR17" s="22">
        <v>63.84</v>
      </c>
      <c r="AS17" s="18" t="s">
        <v>245</v>
      </c>
      <c r="AT17" s="22"/>
      <c r="AU17" s="22">
        <v>25.65</v>
      </c>
      <c r="AV17" s="55" t="s">
        <v>171</v>
      </c>
      <c r="AW17" s="56" t="s">
        <v>172</v>
      </c>
      <c r="AX17" s="56">
        <v>4176.56</v>
      </c>
      <c r="AY17" s="18" t="s">
        <v>245</v>
      </c>
      <c r="AZ17" s="22"/>
      <c r="BA17" s="22">
        <v>25.65</v>
      </c>
      <c r="BB17" s="18" t="s">
        <v>245</v>
      </c>
      <c r="BC17" s="22"/>
      <c r="BD17" s="22">
        <v>25.65</v>
      </c>
      <c r="BE17" s="18" t="s">
        <v>205</v>
      </c>
      <c r="BF17" s="22" t="s">
        <v>204</v>
      </c>
      <c r="BG17" s="22">
        <v>160.02</v>
      </c>
      <c r="BH17" s="18" t="s">
        <v>245</v>
      </c>
      <c r="BI17" s="22"/>
      <c r="BJ17" s="22">
        <v>25.65</v>
      </c>
      <c r="BK17" s="18" t="s">
        <v>221</v>
      </c>
      <c r="BL17" s="22" t="s">
        <v>222</v>
      </c>
      <c r="BM17" s="22">
        <v>3000</v>
      </c>
      <c r="BN17" s="18" t="s">
        <v>245</v>
      </c>
      <c r="BO17" s="22"/>
      <c r="BP17" s="22">
        <v>25.65</v>
      </c>
      <c r="BS17" s="18" t="s">
        <v>236</v>
      </c>
      <c r="BT17" s="22" t="s">
        <v>235</v>
      </c>
      <c r="BU17" s="22">
        <v>96.97</v>
      </c>
      <c r="BV17" s="17" t="s">
        <v>241</v>
      </c>
      <c r="BW17" s="17"/>
      <c r="BX17" s="22">
        <v>63.84</v>
      </c>
      <c r="BY17" s="17" t="s">
        <v>241</v>
      </c>
      <c r="BZ17" s="17"/>
      <c r="CA17" s="22">
        <v>63.84</v>
      </c>
      <c r="CB17" s="17" t="s">
        <v>241</v>
      </c>
      <c r="CC17" s="17"/>
      <c r="CD17" s="22">
        <v>63.84</v>
      </c>
      <c r="CE17" s="17" t="s">
        <v>241</v>
      </c>
      <c r="CF17" s="17"/>
      <c r="CG17" s="22">
        <v>63.84</v>
      </c>
      <c r="CH17" s="17" t="s">
        <v>241</v>
      </c>
      <c r="CI17" s="17"/>
      <c r="CJ17" s="22">
        <v>63.84</v>
      </c>
      <c r="CK17" s="17"/>
      <c r="CL17" s="17"/>
      <c r="CM17" s="22"/>
      <c r="CN17" s="18"/>
      <c r="CO17" s="22"/>
      <c r="CP17" s="22"/>
      <c r="CQ17" s="18"/>
      <c r="CR17" s="22"/>
      <c r="CS17" s="22"/>
      <c r="CT17" s="18" t="s">
        <v>250</v>
      </c>
      <c r="CU17" s="22"/>
      <c r="CV17" s="22">
        <v>241.82</v>
      </c>
      <c r="CW17" s="18"/>
      <c r="CX17" s="22"/>
      <c r="CY17" s="22"/>
      <c r="CZ17" s="18"/>
      <c r="DA17" s="22"/>
      <c r="DB17" s="22"/>
      <c r="DE17" s="18" t="s">
        <v>345</v>
      </c>
      <c r="DF17" s="22"/>
      <c r="DG17" s="56">
        <v>1362.77</v>
      </c>
      <c r="DH17" s="18"/>
      <c r="DI17" s="22"/>
      <c r="DJ17" s="22"/>
      <c r="DK17" s="18" t="s">
        <v>337</v>
      </c>
      <c r="DL17" s="22" t="s">
        <v>332</v>
      </c>
      <c r="DM17" s="56">
        <v>1969.65</v>
      </c>
      <c r="DN17" s="18"/>
      <c r="DO17" s="22"/>
      <c r="DP17" s="22"/>
      <c r="DQ17" s="18" t="s">
        <v>14</v>
      </c>
      <c r="DR17" s="22"/>
      <c r="DS17" s="56">
        <v>2125.03</v>
      </c>
      <c r="DT17" s="18"/>
      <c r="DU17" s="22"/>
      <c r="DV17" s="22"/>
      <c r="DW17" s="18"/>
      <c r="DX17" s="22"/>
      <c r="DY17" s="22"/>
      <c r="DZ17" s="18"/>
      <c r="EA17" s="22"/>
      <c r="EB17" s="22"/>
      <c r="EC17" s="18"/>
      <c r="ED17" s="22"/>
      <c r="EE17" s="22"/>
      <c r="EF17" s="18"/>
      <c r="EG17" s="22"/>
      <c r="EH17" s="22"/>
      <c r="EI17" s="18"/>
      <c r="EJ17" s="22"/>
      <c r="EK17" s="22"/>
      <c r="EL17" s="18"/>
      <c r="EM17" s="22"/>
      <c r="EN17" s="22"/>
      <c r="EO17" s="22"/>
      <c r="EP17" s="22"/>
      <c r="EQ17" s="13" t="s">
        <v>433</v>
      </c>
      <c r="ER17" s="22"/>
      <c r="ES17" s="70">
        <v>359</v>
      </c>
      <c r="ET17" s="13" t="s">
        <v>433</v>
      </c>
      <c r="EU17" s="22"/>
      <c r="EV17" s="70">
        <v>359</v>
      </c>
      <c r="EW17" s="13" t="s">
        <v>433</v>
      </c>
      <c r="EX17" s="22"/>
      <c r="EY17" s="70">
        <v>359</v>
      </c>
      <c r="EZ17" s="13" t="s">
        <v>433</v>
      </c>
      <c r="FA17" s="22"/>
      <c r="FB17" s="70">
        <v>359</v>
      </c>
      <c r="FC17" s="13" t="s">
        <v>433</v>
      </c>
      <c r="FD17" s="22"/>
      <c r="FE17" s="70">
        <v>359</v>
      </c>
      <c r="FF17" s="13" t="s">
        <v>433</v>
      </c>
      <c r="FG17" s="22"/>
      <c r="FH17" s="70">
        <v>359</v>
      </c>
      <c r="FI17" s="13" t="s">
        <v>433</v>
      </c>
      <c r="FJ17" s="22"/>
      <c r="FK17" s="70">
        <v>359</v>
      </c>
      <c r="FL17" s="13" t="s">
        <v>433</v>
      </c>
      <c r="FM17" s="22"/>
      <c r="FN17" s="70">
        <v>359</v>
      </c>
      <c r="FO17" s="13" t="s">
        <v>433</v>
      </c>
      <c r="FP17" s="22"/>
      <c r="FQ17" s="70">
        <v>359</v>
      </c>
    </row>
    <row r="18" spans="1:173" ht="32.25" customHeight="1">
      <c r="A18" s="18"/>
      <c r="B18" s="15" t="s">
        <v>52</v>
      </c>
      <c r="C18" s="21">
        <v>96.69</v>
      </c>
      <c r="D18" s="15" t="s">
        <v>52</v>
      </c>
      <c r="E18" s="21">
        <v>96.69</v>
      </c>
      <c r="F18" s="15" t="s">
        <v>52</v>
      </c>
      <c r="G18" s="21">
        <v>96.69</v>
      </c>
      <c r="H18" s="15" t="s">
        <v>52</v>
      </c>
      <c r="I18" s="21">
        <v>96.69</v>
      </c>
      <c r="J18" s="15" t="s">
        <v>52</v>
      </c>
      <c r="K18" s="21">
        <v>96.69</v>
      </c>
      <c r="L18" s="15" t="s">
        <v>52</v>
      </c>
      <c r="M18" s="21">
        <v>96.69</v>
      </c>
      <c r="N18" s="15" t="s">
        <v>52</v>
      </c>
      <c r="O18" s="21">
        <v>96.69</v>
      </c>
      <c r="P18" s="15" t="s">
        <v>52</v>
      </c>
      <c r="Q18" s="21">
        <v>96.69</v>
      </c>
      <c r="R18" s="15" t="s">
        <v>52</v>
      </c>
      <c r="S18" s="16">
        <f t="shared" si="0"/>
        <v>773.52</v>
      </c>
      <c r="T18" s="18" t="s">
        <v>33</v>
      </c>
      <c r="U18" s="22"/>
      <c r="V18" s="22">
        <v>451.22</v>
      </c>
      <c r="W18" s="18" t="s">
        <v>128</v>
      </c>
      <c r="X18" s="22"/>
      <c r="Y18" s="22">
        <v>859.66</v>
      </c>
      <c r="Z18" s="18" t="s">
        <v>128</v>
      </c>
      <c r="AA18" s="22"/>
      <c r="AB18" s="22">
        <v>859.66</v>
      </c>
      <c r="AC18" s="12" t="s">
        <v>5</v>
      </c>
      <c r="AD18" s="22"/>
      <c r="AE18" s="22">
        <v>2159.41</v>
      </c>
      <c r="AF18" s="22"/>
      <c r="AG18" s="18" t="s">
        <v>128</v>
      </c>
      <c r="AH18" s="22"/>
      <c r="AI18" s="22">
        <v>859.66</v>
      </c>
      <c r="AJ18" s="18" t="s">
        <v>127</v>
      </c>
      <c r="AK18" s="22"/>
      <c r="AL18" s="22">
        <v>5511.33</v>
      </c>
      <c r="AM18" s="18" t="s">
        <v>246</v>
      </c>
      <c r="AN18" s="22"/>
      <c r="AO18" s="22">
        <v>25.65</v>
      </c>
      <c r="AP18" s="18" t="s">
        <v>128</v>
      </c>
      <c r="AQ18" s="22" t="s">
        <v>160</v>
      </c>
      <c r="AR18" s="22">
        <v>859.66</v>
      </c>
      <c r="AS18" s="18" t="s">
        <v>246</v>
      </c>
      <c r="AT18" s="22"/>
      <c r="AU18" s="22">
        <v>25.65</v>
      </c>
      <c r="AV18" s="18" t="s">
        <v>245</v>
      </c>
      <c r="AW18" s="22"/>
      <c r="AX18" s="22">
        <v>25.65</v>
      </c>
      <c r="AY18" s="18" t="s">
        <v>246</v>
      </c>
      <c r="AZ18" s="22"/>
      <c r="BA18" s="22">
        <v>25.65</v>
      </c>
      <c r="BB18" s="18" t="s">
        <v>246</v>
      </c>
      <c r="BC18" s="22"/>
      <c r="BD18" s="22">
        <v>25.65</v>
      </c>
      <c r="BE18" s="18" t="s">
        <v>206</v>
      </c>
      <c r="BF18" s="22" t="s">
        <v>207</v>
      </c>
      <c r="BG18" s="22">
        <v>90.23</v>
      </c>
      <c r="BH18" s="18" t="s">
        <v>246</v>
      </c>
      <c r="BI18" s="22"/>
      <c r="BJ18" s="22">
        <v>25.65</v>
      </c>
      <c r="BK18" s="18" t="s">
        <v>226</v>
      </c>
      <c r="BL18" s="22"/>
      <c r="BM18" s="22">
        <v>135.78</v>
      </c>
      <c r="BN18" s="18" t="s">
        <v>246</v>
      </c>
      <c r="BO18" s="22"/>
      <c r="BP18" s="22">
        <v>25.65</v>
      </c>
      <c r="BS18" s="18" t="s">
        <v>237</v>
      </c>
      <c r="BT18" s="22" t="s">
        <v>238</v>
      </c>
      <c r="BU18" s="22">
        <v>8000</v>
      </c>
      <c r="BV18" s="13" t="s">
        <v>239</v>
      </c>
      <c r="BW18" s="22"/>
      <c r="BX18" s="20">
        <v>51.54</v>
      </c>
      <c r="BY18" s="13" t="s">
        <v>239</v>
      </c>
      <c r="BZ18" s="22"/>
      <c r="CA18" s="20">
        <v>51.54</v>
      </c>
      <c r="CB18" s="13" t="s">
        <v>239</v>
      </c>
      <c r="CC18" s="22"/>
      <c r="CD18" s="20">
        <v>51.54</v>
      </c>
      <c r="CE18" s="13" t="s">
        <v>239</v>
      </c>
      <c r="CF18" s="22"/>
      <c r="CG18" s="20">
        <v>51.54</v>
      </c>
      <c r="CH18" s="13" t="s">
        <v>239</v>
      </c>
      <c r="CI18" s="22"/>
      <c r="CJ18" s="20">
        <v>51.54</v>
      </c>
      <c r="CK18" s="13" t="s">
        <v>239</v>
      </c>
      <c r="CL18" s="22"/>
      <c r="CM18" s="20">
        <v>51.54</v>
      </c>
      <c r="CN18" s="13" t="s">
        <v>239</v>
      </c>
      <c r="CO18" s="22"/>
      <c r="CP18" s="20">
        <v>51.54</v>
      </c>
      <c r="CQ18" s="13" t="s">
        <v>239</v>
      </c>
      <c r="CR18" s="22"/>
      <c r="CS18" s="20">
        <v>51.54</v>
      </c>
      <c r="CT18" s="13" t="s">
        <v>239</v>
      </c>
      <c r="CU18" s="22"/>
      <c r="CV18" s="20">
        <v>51.54</v>
      </c>
      <c r="CW18" s="13" t="s">
        <v>239</v>
      </c>
      <c r="CX18" s="22"/>
      <c r="CY18" s="20">
        <v>51.54</v>
      </c>
      <c r="CZ18" s="13" t="s">
        <v>239</v>
      </c>
      <c r="DA18" s="22"/>
      <c r="DB18" s="20">
        <v>51.54</v>
      </c>
      <c r="DE18" s="18" t="s">
        <v>344</v>
      </c>
      <c r="DF18" s="22"/>
      <c r="DG18" s="56">
        <v>384.87</v>
      </c>
      <c r="DH18" s="18" t="s">
        <v>344</v>
      </c>
      <c r="DI18" s="22"/>
      <c r="DJ18" s="56">
        <v>384.87</v>
      </c>
      <c r="DK18" s="18" t="s">
        <v>338</v>
      </c>
      <c r="DL18" s="22" t="s">
        <v>332</v>
      </c>
      <c r="DM18" s="65">
        <v>458.84</v>
      </c>
      <c r="DN18" s="18"/>
      <c r="DO18" s="22"/>
      <c r="DP18" s="20"/>
      <c r="DQ18" s="18"/>
      <c r="DR18" s="22"/>
      <c r="DS18" s="20"/>
      <c r="DT18" s="18"/>
      <c r="DU18" s="22"/>
      <c r="DV18" s="20"/>
      <c r="DW18" s="18"/>
      <c r="DX18" s="22"/>
      <c r="DY18" s="20"/>
      <c r="DZ18" s="18"/>
      <c r="EA18" s="22"/>
      <c r="EB18" s="20"/>
      <c r="EC18" s="18"/>
      <c r="ED18" s="22"/>
      <c r="EE18" s="20"/>
      <c r="EF18" s="18"/>
      <c r="EG18" s="22"/>
      <c r="EH18" s="20"/>
      <c r="EI18" s="18"/>
      <c r="EJ18" s="22"/>
      <c r="EK18" s="20"/>
      <c r="EL18" s="18"/>
      <c r="EM18" s="22"/>
      <c r="EN18" s="20"/>
      <c r="EO18" s="20"/>
      <c r="EP18" s="20"/>
      <c r="EQ18" s="13" t="s">
        <v>434</v>
      </c>
      <c r="ER18" s="22"/>
      <c r="ES18" s="70">
        <v>411.81</v>
      </c>
      <c r="ET18" s="13" t="s">
        <v>434</v>
      </c>
      <c r="EU18" s="22"/>
      <c r="EV18" s="70">
        <v>411.81</v>
      </c>
      <c r="EW18" s="13" t="s">
        <v>434</v>
      </c>
      <c r="EX18" s="22"/>
      <c r="EY18" s="70">
        <v>411.81</v>
      </c>
      <c r="EZ18" s="13" t="s">
        <v>434</v>
      </c>
      <c r="FA18" s="22"/>
      <c r="FB18" s="70">
        <v>411.81</v>
      </c>
      <c r="FC18" s="67" t="s">
        <v>434</v>
      </c>
      <c r="FD18" s="67"/>
      <c r="FE18" s="67">
        <v>411.81</v>
      </c>
      <c r="FF18" s="13" t="s">
        <v>434</v>
      </c>
      <c r="FG18" s="22"/>
      <c r="FH18" s="70">
        <v>411.81</v>
      </c>
      <c r="FI18" s="13" t="s">
        <v>434</v>
      </c>
      <c r="FJ18" s="22"/>
      <c r="FK18" s="70">
        <v>411.81</v>
      </c>
      <c r="FL18" s="13" t="s">
        <v>434</v>
      </c>
      <c r="FM18" s="22"/>
      <c r="FN18" s="70">
        <v>411.81</v>
      </c>
      <c r="FO18" s="13" t="s">
        <v>434</v>
      </c>
      <c r="FP18" s="22"/>
      <c r="FQ18" s="70">
        <v>411.81</v>
      </c>
    </row>
    <row r="19" spans="1:173" ht="23.25" customHeight="1">
      <c r="A19" s="18"/>
      <c r="B19" s="15" t="s">
        <v>52</v>
      </c>
      <c r="C19" s="21">
        <v>257.84</v>
      </c>
      <c r="D19" s="15" t="s">
        <v>52</v>
      </c>
      <c r="E19" s="21">
        <v>257.84</v>
      </c>
      <c r="F19" s="15" t="s">
        <v>52</v>
      </c>
      <c r="G19" s="21">
        <v>257.84</v>
      </c>
      <c r="H19" s="15" t="s">
        <v>52</v>
      </c>
      <c r="I19" s="21">
        <v>257.84</v>
      </c>
      <c r="J19" s="15" t="s">
        <v>52</v>
      </c>
      <c r="K19" s="21">
        <v>257.84</v>
      </c>
      <c r="L19" s="15" t="s">
        <v>52</v>
      </c>
      <c r="M19" s="21">
        <v>257.84</v>
      </c>
      <c r="N19" s="15" t="s">
        <v>52</v>
      </c>
      <c r="O19" s="21">
        <v>257.84</v>
      </c>
      <c r="P19" s="15" t="s">
        <v>52</v>
      </c>
      <c r="Q19" s="21">
        <v>257.84</v>
      </c>
      <c r="R19" s="15" t="s">
        <v>52</v>
      </c>
      <c r="S19" s="16">
        <f t="shared" si="0"/>
        <v>2062.72</v>
      </c>
      <c r="T19" s="18" t="s">
        <v>34</v>
      </c>
      <c r="U19" s="22"/>
      <c r="V19" s="22">
        <v>32.23</v>
      </c>
      <c r="W19" s="17" t="s">
        <v>4</v>
      </c>
      <c r="X19" s="19"/>
      <c r="Y19" s="15">
        <v>51.54</v>
      </c>
      <c r="Z19" s="17" t="s">
        <v>4</v>
      </c>
      <c r="AA19" s="19"/>
      <c r="AB19" s="15">
        <v>51.54</v>
      </c>
      <c r="AC19" s="18" t="s">
        <v>128</v>
      </c>
      <c r="AD19" s="22"/>
      <c r="AE19" s="22">
        <v>859.66</v>
      </c>
      <c r="AF19" s="22"/>
      <c r="AG19" s="18" t="s">
        <v>245</v>
      </c>
      <c r="AH19" s="22"/>
      <c r="AI19" s="22">
        <v>25.65</v>
      </c>
      <c r="AJ19" s="18" t="s">
        <v>128</v>
      </c>
      <c r="AK19" s="22"/>
      <c r="AL19" s="22">
        <v>859.66</v>
      </c>
      <c r="AM19" s="18" t="s">
        <v>247</v>
      </c>
      <c r="AN19" s="22"/>
      <c r="AO19" s="22">
        <v>435.94</v>
      </c>
      <c r="AP19" s="55" t="s">
        <v>161</v>
      </c>
      <c r="AQ19" s="56" t="s">
        <v>162</v>
      </c>
      <c r="AR19" s="56">
        <v>2407.27</v>
      </c>
      <c r="AS19" s="18" t="s">
        <v>188</v>
      </c>
      <c r="AT19" s="22"/>
      <c r="AU19" s="22">
        <v>76.93</v>
      </c>
      <c r="AV19" s="18" t="s">
        <v>246</v>
      </c>
      <c r="AW19" s="22"/>
      <c r="AX19" s="22">
        <v>25.65</v>
      </c>
      <c r="AY19" s="18" t="s">
        <v>188</v>
      </c>
      <c r="AZ19" s="22"/>
      <c r="BA19" s="22">
        <v>76.93</v>
      </c>
      <c r="BB19" s="18" t="s">
        <v>188</v>
      </c>
      <c r="BC19" s="22"/>
      <c r="BD19" s="22">
        <v>76.93</v>
      </c>
      <c r="BE19" s="18" t="s">
        <v>208</v>
      </c>
      <c r="BF19" s="22" t="s">
        <v>209</v>
      </c>
      <c r="BG19" s="22">
        <v>338.76</v>
      </c>
      <c r="BH19" s="18" t="s">
        <v>188</v>
      </c>
      <c r="BI19" s="22"/>
      <c r="BJ19" s="22">
        <v>76.93</v>
      </c>
      <c r="BK19" s="18" t="s">
        <v>245</v>
      </c>
      <c r="BL19" s="22"/>
      <c r="BM19" s="22">
        <v>25.65</v>
      </c>
      <c r="BN19" s="18" t="s">
        <v>247</v>
      </c>
      <c r="BO19" s="22"/>
      <c r="BP19" s="22">
        <v>435.94</v>
      </c>
      <c r="BS19" s="18" t="s">
        <v>249</v>
      </c>
      <c r="BT19" s="22"/>
      <c r="BU19" s="22">
        <v>268.11</v>
      </c>
      <c r="BV19" s="18" t="s">
        <v>249</v>
      </c>
      <c r="BW19" s="22"/>
      <c r="BX19" s="22">
        <v>268.11</v>
      </c>
      <c r="BY19" s="18" t="s">
        <v>249</v>
      </c>
      <c r="BZ19" s="22"/>
      <c r="CA19" s="22">
        <v>268.11</v>
      </c>
      <c r="CB19" s="18" t="s">
        <v>249</v>
      </c>
      <c r="CC19" s="22"/>
      <c r="CD19" s="22">
        <v>268.11</v>
      </c>
      <c r="CE19" s="18" t="s">
        <v>249</v>
      </c>
      <c r="CF19" s="22"/>
      <c r="CG19" s="22">
        <v>268.11</v>
      </c>
      <c r="CH19" s="18" t="s">
        <v>249</v>
      </c>
      <c r="CI19" s="22"/>
      <c r="CJ19" s="22">
        <v>268.11</v>
      </c>
      <c r="CK19" s="18" t="s">
        <v>249</v>
      </c>
      <c r="CL19" s="22"/>
      <c r="CM19" s="22">
        <v>268.11</v>
      </c>
      <c r="CN19" s="18" t="s">
        <v>249</v>
      </c>
      <c r="CO19" s="22"/>
      <c r="CP19" s="22">
        <v>268.11</v>
      </c>
      <c r="CQ19" s="18" t="s">
        <v>249</v>
      </c>
      <c r="CR19" s="22"/>
      <c r="CS19" s="22">
        <v>268.11</v>
      </c>
      <c r="CT19" s="18" t="s">
        <v>249</v>
      </c>
      <c r="CU19" s="22"/>
      <c r="CV19" s="22">
        <v>268.11</v>
      </c>
      <c r="CW19" s="18" t="s">
        <v>249</v>
      </c>
      <c r="CX19" s="22"/>
      <c r="CY19" s="22">
        <v>268.11</v>
      </c>
      <c r="CZ19" s="18" t="s">
        <v>249</v>
      </c>
      <c r="DA19" s="22"/>
      <c r="DB19" s="22">
        <v>268.11</v>
      </c>
      <c r="DE19" s="18" t="s">
        <v>492</v>
      </c>
      <c r="DF19" s="22"/>
      <c r="DG19" s="56">
        <v>754.11</v>
      </c>
      <c r="DH19" s="18" t="s">
        <v>492</v>
      </c>
      <c r="DI19" s="22"/>
      <c r="DJ19" s="56">
        <v>754.11</v>
      </c>
      <c r="DK19" s="18" t="s">
        <v>339</v>
      </c>
      <c r="DL19" s="22" t="s">
        <v>332</v>
      </c>
      <c r="DM19" s="56">
        <v>656.55</v>
      </c>
      <c r="DN19" s="18" t="s">
        <v>492</v>
      </c>
      <c r="DO19" s="22"/>
      <c r="DP19" s="56">
        <v>754.11</v>
      </c>
      <c r="DQ19" s="18" t="s">
        <v>492</v>
      </c>
      <c r="DR19" s="22"/>
      <c r="DS19" s="56">
        <v>754.11</v>
      </c>
      <c r="DT19" s="18" t="s">
        <v>492</v>
      </c>
      <c r="DU19" s="22"/>
      <c r="DV19" s="56">
        <v>754.11</v>
      </c>
      <c r="DW19" s="18" t="s">
        <v>492</v>
      </c>
      <c r="DX19" s="22"/>
      <c r="DY19" s="56">
        <v>754.11</v>
      </c>
      <c r="DZ19" s="18" t="s">
        <v>492</v>
      </c>
      <c r="EA19" s="22"/>
      <c r="EB19" s="56">
        <v>754.11</v>
      </c>
      <c r="EC19" s="18" t="s">
        <v>492</v>
      </c>
      <c r="ED19" s="22"/>
      <c r="EE19" s="56">
        <v>754.11</v>
      </c>
      <c r="EF19" s="18" t="s">
        <v>492</v>
      </c>
      <c r="EG19" s="22"/>
      <c r="EH19" s="56">
        <v>754.11</v>
      </c>
      <c r="EI19" s="18" t="s">
        <v>492</v>
      </c>
      <c r="EJ19" s="22"/>
      <c r="EK19" s="56">
        <v>754.11</v>
      </c>
      <c r="EL19" s="18" t="s">
        <v>492</v>
      </c>
      <c r="EM19" s="22"/>
      <c r="EN19" s="56">
        <v>754.11</v>
      </c>
      <c r="EO19" s="22"/>
      <c r="EP19" s="22"/>
      <c r="EQ19" s="18" t="s">
        <v>435</v>
      </c>
      <c r="ER19" s="22" t="s">
        <v>436</v>
      </c>
      <c r="ES19" s="20">
        <v>793.73</v>
      </c>
      <c r="ET19" s="18"/>
      <c r="EU19" s="22"/>
      <c r="EV19" s="20"/>
      <c r="EW19" s="18" t="s">
        <v>437</v>
      </c>
      <c r="EX19" s="22" t="s">
        <v>438</v>
      </c>
      <c r="EY19" s="20">
        <v>3097.24</v>
      </c>
      <c r="EZ19" s="18" t="s">
        <v>439</v>
      </c>
      <c r="FA19" s="22" t="s">
        <v>440</v>
      </c>
      <c r="FB19" s="20">
        <v>599.85</v>
      </c>
      <c r="FC19" s="18" t="s">
        <v>441</v>
      </c>
      <c r="FD19" s="22" t="s">
        <v>442</v>
      </c>
      <c r="FE19" s="20">
        <v>128.27</v>
      </c>
      <c r="FF19" s="18"/>
      <c r="FG19" s="22"/>
      <c r="FH19" s="20"/>
      <c r="FI19" s="18"/>
      <c r="FJ19" s="22"/>
      <c r="FK19" s="20"/>
      <c r="FL19" s="18"/>
      <c r="FM19" s="22"/>
      <c r="FN19" s="20"/>
      <c r="FO19" s="18"/>
      <c r="FP19" s="22"/>
      <c r="FQ19" s="20"/>
    </row>
    <row r="20" spans="1:173" ht="40.5" customHeight="1">
      <c r="A20" s="18"/>
      <c r="B20" s="15" t="s">
        <v>52</v>
      </c>
      <c r="C20" s="21">
        <v>32.23</v>
      </c>
      <c r="D20" s="15" t="s">
        <v>52</v>
      </c>
      <c r="E20" s="21">
        <v>32.23</v>
      </c>
      <c r="F20" s="15" t="s">
        <v>52</v>
      </c>
      <c r="G20" s="21">
        <v>32.23</v>
      </c>
      <c r="H20" s="15" t="s">
        <v>52</v>
      </c>
      <c r="I20" s="21">
        <v>32.23</v>
      </c>
      <c r="J20" s="15" t="s">
        <v>52</v>
      </c>
      <c r="K20" s="21">
        <v>32.23</v>
      </c>
      <c r="L20" s="15" t="s">
        <v>52</v>
      </c>
      <c r="M20" s="21">
        <v>32.23</v>
      </c>
      <c r="N20" s="15" t="s">
        <v>52</v>
      </c>
      <c r="O20" s="21">
        <v>32.23</v>
      </c>
      <c r="P20" s="15" t="s">
        <v>52</v>
      </c>
      <c r="Q20" s="21">
        <v>32.23</v>
      </c>
      <c r="R20" s="15" t="s">
        <v>52</v>
      </c>
      <c r="S20" s="16">
        <f t="shared" si="0"/>
        <v>257.84</v>
      </c>
      <c r="T20" s="18" t="s">
        <v>35</v>
      </c>
      <c r="U20" s="22"/>
      <c r="V20" s="22">
        <v>32.23</v>
      </c>
      <c r="W20" s="18"/>
      <c r="X20" s="22"/>
      <c r="Y20" s="22"/>
      <c r="Z20" s="18"/>
      <c r="AA20" s="22"/>
      <c r="AB20" s="22"/>
      <c r="AC20" s="18"/>
      <c r="AD20" s="22"/>
      <c r="AE20" s="22"/>
      <c r="AF20" s="22"/>
      <c r="AG20" s="18" t="s">
        <v>246</v>
      </c>
      <c r="AH20" s="22"/>
      <c r="AI20" s="22">
        <v>25.65</v>
      </c>
      <c r="AJ20" s="55" t="s">
        <v>105</v>
      </c>
      <c r="AK20" s="56"/>
      <c r="AL20" s="63">
        <v>63.84</v>
      </c>
      <c r="AM20" s="18" t="s">
        <v>188</v>
      </c>
      <c r="AN20" s="22"/>
      <c r="AO20" s="22">
        <v>76.93</v>
      </c>
      <c r="AP20" s="18" t="s">
        <v>127</v>
      </c>
      <c r="AQ20" s="22"/>
      <c r="AR20" s="22">
        <v>5511.33</v>
      </c>
      <c r="AS20" s="18"/>
      <c r="AT20" s="22"/>
      <c r="AU20" s="25"/>
      <c r="AV20" s="18" t="s">
        <v>247</v>
      </c>
      <c r="AW20" s="22"/>
      <c r="AX20" s="22">
        <v>435.94</v>
      </c>
      <c r="AY20" s="18"/>
      <c r="AZ20" s="22"/>
      <c r="BA20" s="25"/>
      <c r="BB20" s="18"/>
      <c r="BC20" s="22"/>
      <c r="BD20" s="25"/>
      <c r="BE20" s="18" t="s">
        <v>208</v>
      </c>
      <c r="BF20" s="22" t="s">
        <v>210</v>
      </c>
      <c r="BG20" s="25">
        <v>785.24</v>
      </c>
      <c r="BH20" s="18"/>
      <c r="BI20" s="22"/>
      <c r="BJ20" s="25"/>
      <c r="BK20" s="18" t="s">
        <v>246</v>
      </c>
      <c r="BL20" s="22"/>
      <c r="BM20" s="22">
        <v>25.65</v>
      </c>
      <c r="BN20" s="18" t="s">
        <v>188</v>
      </c>
      <c r="BO20" s="22"/>
      <c r="BP20" s="22">
        <v>76.93</v>
      </c>
      <c r="BS20" s="18" t="s">
        <v>250</v>
      </c>
      <c r="BT20" s="22"/>
      <c r="BU20" s="22">
        <v>241.82</v>
      </c>
      <c r="BV20" s="18" t="s">
        <v>246</v>
      </c>
      <c r="BW20" s="22"/>
      <c r="BX20" s="22">
        <v>670.29</v>
      </c>
      <c r="BY20" s="18" t="s">
        <v>271</v>
      </c>
      <c r="BZ20" s="22" t="s">
        <v>272</v>
      </c>
      <c r="CA20" s="22">
        <v>6483.3</v>
      </c>
      <c r="CB20" s="18" t="s">
        <v>285</v>
      </c>
      <c r="CC20" s="22"/>
      <c r="CD20" s="22">
        <v>4128.52</v>
      </c>
      <c r="CE20" s="18" t="s">
        <v>285</v>
      </c>
      <c r="CF20" s="22"/>
      <c r="CG20" s="22">
        <v>4128.52</v>
      </c>
      <c r="CH20" s="18" t="s">
        <v>285</v>
      </c>
      <c r="CI20" s="22"/>
      <c r="CJ20" s="22">
        <v>4128.52</v>
      </c>
      <c r="CK20" s="18" t="s">
        <v>285</v>
      </c>
      <c r="CL20" s="22"/>
      <c r="CM20" s="22">
        <v>4128.52</v>
      </c>
      <c r="CN20" s="18" t="s">
        <v>285</v>
      </c>
      <c r="CO20" s="22"/>
      <c r="CP20" s="22">
        <v>4128.52</v>
      </c>
      <c r="CQ20" s="18" t="s">
        <v>285</v>
      </c>
      <c r="CR20" s="22"/>
      <c r="CS20" s="22">
        <v>4128.52</v>
      </c>
      <c r="CT20" s="18" t="s">
        <v>285</v>
      </c>
      <c r="CU20" s="22"/>
      <c r="CV20" s="22">
        <v>4128.52</v>
      </c>
      <c r="CW20" s="18" t="s">
        <v>285</v>
      </c>
      <c r="CX20" s="22"/>
      <c r="CY20" s="22">
        <v>4128.52</v>
      </c>
      <c r="CZ20" s="18" t="s">
        <v>285</v>
      </c>
      <c r="DA20" s="22"/>
      <c r="DB20" s="22">
        <v>4128.52</v>
      </c>
      <c r="DE20" s="18" t="s">
        <v>285</v>
      </c>
      <c r="DF20" s="22"/>
      <c r="DG20" s="56">
        <v>4641.38</v>
      </c>
      <c r="DH20" s="18" t="s">
        <v>285</v>
      </c>
      <c r="DI20" s="22"/>
      <c r="DJ20" s="56">
        <v>4641.38</v>
      </c>
      <c r="DK20" s="18" t="s">
        <v>285</v>
      </c>
      <c r="DL20" s="22"/>
      <c r="DM20" s="56">
        <v>4641.38</v>
      </c>
      <c r="DN20" s="18" t="s">
        <v>285</v>
      </c>
      <c r="DO20" s="22"/>
      <c r="DP20" s="56">
        <v>4641.38</v>
      </c>
      <c r="DQ20" s="18" t="s">
        <v>285</v>
      </c>
      <c r="DR20" s="22"/>
      <c r="DS20" s="56">
        <v>4641.38</v>
      </c>
      <c r="DT20" s="18" t="s">
        <v>285</v>
      </c>
      <c r="DU20" s="22"/>
      <c r="DV20" s="56">
        <v>4641.38</v>
      </c>
      <c r="DW20" s="18" t="s">
        <v>285</v>
      </c>
      <c r="DX20" s="22"/>
      <c r="DY20" s="56">
        <v>4641.38</v>
      </c>
      <c r="DZ20" s="18" t="s">
        <v>285</v>
      </c>
      <c r="EA20" s="22"/>
      <c r="EB20" s="56">
        <v>4641.38</v>
      </c>
      <c r="EC20" s="18" t="s">
        <v>285</v>
      </c>
      <c r="ED20" s="22"/>
      <c r="EE20" s="56">
        <v>4641.38</v>
      </c>
      <c r="EF20" s="18" t="s">
        <v>285</v>
      </c>
      <c r="EG20" s="22"/>
      <c r="EH20" s="56">
        <v>4641.38</v>
      </c>
      <c r="EI20" s="18" t="s">
        <v>285</v>
      </c>
      <c r="EJ20" s="22"/>
      <c r="EK20" s="56">
        <v>4641.38</v>
      </c>
      <c r="EL20" s="18" t="s">
        <v>285</v>
      </c>
      <c r="EM20" s="22"/>
      <c r="EN20" s="56">
        <v>4641.38</v>
      </c>
      <c r="EO20" s="22"/>
      <c r="EP20" s="22"/>
      <c r="EQ20" s="18" t="s">
        <v>443</v>
      </c>
      <c r="ER20" s="22" t="s">
        <v>444</v>
      </c>
      <c r="ES20" s="22">
        <v>937.57</v>
      </c>
      <c r="ET20" s="18"/>
      <c r="EU20" s="22"/>
      <c r="EV20" s="22"/>
      <c r="EW20" s="18" t="s">
        <v>445</v>
      </c>
      <c r="EX20" s="22" t="s">
        <v>438</v>
      </c>
      <c r="EY20" s="22">
        <v>729.1</v>
      </c>
      <c r="EZ20" s="18" t="s">
        <v>446</v>
      </c>
      <c r="FA20" s="22" t="s">
        <v>447</v>
      </c>
      <c r="FB20" s="22">
        <v>67965.94</v>
      </c>
      <c r="FC20" s="18" t="s">
        <v>448</v>
      </c>
      <c r="FD20" s="22" t="s">
        <v>449</v>
      </c>
      <c r="FE20" s="22">
        <v>622</v>
      </c>
      <c r="FF20" s="18"/>
      <c r="FG20" s="22"/>
      <c r="FH20" s="22"/>
      <c r="FI20" s="18"/>
      <c r="FJ20" s="22"/>
      <c r="FK20" s="22"/>
      <c r="FL20" s="18"/>
      <c r="FM20" s="22"/>
      <c r="FN20" s="22"/>
      <c r="FO20" s="18"/>
      <c r="FP20" s="22"/>
      <c r="FQ20" s="22"/>
    </row>
    <row r="21" spans="1:173" ht="48" customHeight="1">
      <c r="A21" s="18"/>
      <c r="B21" s="15" t="s">
        <v>52</v>
      </c>
      <c r="C21" s="21">
        <v>290.07</v>
      </c>
      <c r="D21" s="15" t="s">
        <v>52</v>
      </c>
      <c r="E21" s="21">
        <v>290.07</v>
      </c>
      <c r="F21" s="15" t="s">
        <v>52</v>
      </c>
      <c r="G21" s="21">
        <v>290.07</v>
      </c>
      <c r="H21" s="15" t="s">
        <v>52</v>
      </c>
      <c r="I21" s="21">
        <v>290.07</v>
      </c>
      <c r="J21" s="15" t="s">
        <v>52</v>
      </c>
      <c r="K21" s="21">
        <v>290.07</v>
      </c>
      <c r="L21" s="15" t="s">
        <v>52</v>
      </c>
      <c r="M21" s="21">
        <v>290.07</v>
      </c>
      <c r="N21" s="15" t="s">
        <v>52</v>
      </c>
      <c r="O21" s="21">
        <v>290.07</v>
      </c>
      <c r="P21" s="15" t="s">
        <v>52</v>
      </c>
      <c r="Q21" s="21">
        <v>290.07</v>
      </c>
      <c r="R21" s="15" t="s">
        <v>52</v>
      </c>
      <c r="S21" s="16">
        <f t="shared" si="0"/>
        <v>2320.56</v>
      </c>
      <c r="T21" s="12" t="s">
        <v>3</v>
      </c>
      <c r="U21" s="22"/>
      <c r="V21" s="22">
        <v>5124.57</v>
      </c>
      <c r="W21" s="18"/>
      <c r="X21" s="22"/>
      <c r="Y21" s="22"/>
      <c r="Z21" s="18"/>
      <c r="AA21" s="22"/>
      <c r="AB21" s="22"/>
      <c r="AC21" s="18"/>
      <c r="AD21" s="22"/>
      <c r="AE21" s="22"/>
      <c r="AF21" s="22"/>
      <c r="AG21" s="18" t="s">
        <v>188</v>
      </c>
      <c r="AH21" s="22"/>
      <c r="AI21" s="22">
        <v>76.93</v>
      </c>
      <c r="AJ21" s="18" t="s">
        <v>165</v>
      </c>
      <c r="AK21" s="22"/>
      <c r="AL21" s="22">
        <v>4603.05</v>
      </c>
      <c r="AM21" s="18"/>
      <c r="AN21" s="22"/>
      <c r="AO21" s="22"/>
      <c r="AP21" s="18" t="s">
        <v>245</v>
      </c>
      <c r="AQ21" s="22"/>
      <c r="AR21" s="22">
        <v>25.65</v>
      </c>
      <c r="AS21" s="18"/>
      <c r="AT21" s="22"/>
      <c r="AU21" s="22"/>
      <c r="AV21" s="18" t="s">
        <v>188</v>
      </c>
      <c r="AW21" s="22"/>
      <c r="AX21" s="22">
        <v>76.93</v>
      </c>
      <c r="AY21" s="18"/>
      <c r="AZ21" s="22"/>
      <c r="BA21" s="22"/>
      <c r="BB21" s="18"/>
      <c r="BC21" s="22"/>
      <c r="BD21" s="22"/>
      <c r="BE21" s="15" t="s">
        <v>211</v>
      </c>
      <c r="BF21" s="17" t="s">
        <v>212</v>
      </c>
      <c r="BG21" s="22">
        <v>2186.8</v>
      </c>
      <c r="BH21" s="18"/>
      <c r="BI21" s="22"/>
      <c r="BJ21" s="22"/>
      <c r="BK21" s="18" t="s">
        <v>188</v>
      </c>
      <c r="BL21" s="22"/>
      <c r="BM21" s="22">
        <v>76.93</v>
      </c>
      <c r="BN21" s="18"/>
      <c r="BO21" s="22"/>
      <c r="BP21" s="22"/>
      <c r="BS21" s="18" t="s">
        <v>285</v>
      </c>
      <c r="BT21" s="22"/>
      <c r="BU21" s="22">
        <v>4128.52</v>
      </c>
      <c r="BV21" s="18" t="s">
        <v>285</v>
      </c>
      <c r="BW21" s="22"/>
      <c r="BX21" s="22">
        <v>4128.52</v>
      </c>
      <c r="BY21" s="18" t="s">
        <v>285</v>
      </c>
      <c r="BZ21" s="22"/>
      <c r="CA21" s="22">
        <v>4128.52</v>
      </c>
      <c r="CB21" s="18" t="s">
        <v>286</v>
      </c>
      <c r="CC21" s="22"/>
      <c r="CD21" s="22">
        <v>1282.15</v>
      </c>
      <c r="CE21" s="18" t="s">
        <v>286</v>
      </c>
      <c r="CF21" s="22"/>
      <c r="CG21" s="22">
        <v>1282.15</v>
      </c>
      <c r="CH21" s="18" t="s">
        <v>286</v>
      </c>
      <c r="CI21" s="22"/>
      <c r="CJ21" s="22">
        <v>1282.15</v>
      </c>
      <c r="CK21" s="18" t="s">
        <v>286</v>
      </c>
      <c r="CL21" s="22"/>
      <c r="CM21" s="22">
        <v>1282.15</v>
      </c>
      <c r="CN21" s="18" t="s">
        <v>286</v>
      </c>
      <c r="CO21" s="22"/>
      <c r="CP21" s="22">
        <v>1282.15</v>
      </c>
      <c r="CQ21" s="18" t="s">
        <v>286</v>
      </c>
      <c r="CR21" s="22"/>
      <c r="CS21" s="22">
        <v>1282.15</v>
      </c>
      <c r="CT21" s="18" t="s">
        <v>286</v>
      </c>
      <c r="CU21" s="22"/>
      <c r="CV21" s="22">
        <v>1282.15</v>
      </c>
      <c r="CW21" s="18" t="s">
        <v>286</v>
      </c>
      <c r="CX21" s="22"/>
      <c r="CY21" s="22">
        <v>1282.15</v>
      </c>
      <c r="CZ21" s="18" t="s">
        <v>286</v>
      </c>
      <c r="DA21" s="22"/>
      <c r="DB21" s="22">
        <v>1282.15</v>
      </c>
      <c r="DE21" s="18" t="s">
        <v>286</v>
      </c>
      <c r="DF21" s="22"/>
      <c r="DG21" s="56">
        <v>1436.01</v>
      </c>
      <c r="DH21" s="18" t="s">
        <v>286</v>
      </c>
      <c r="DI21" s="22"/>
      <c r="DJ21" s="56">
        <v>1436.01</v>
      </c>
      <c r="DK21" s="18" t="s">
        <v>286</v>
      </c>
      <c r="DL21" s="22"/>
      <c r="DM21" s="56">
        <v>1436.01</v>
      </c>
      <c r="DN21" s="18" t="s">
        <v>286</v>
      </c>
      <c r="DO21" s="22"/>
      <c r="DP21" s="56">
        <v>1436.01</v>
      </c>
      <c r="DQ21" s="18" t="s">
        <v>286</v>
      </c>
      <c r="DR21" s="22"/>
      <c r="DS21" s="56">
        <v>1436.01</v>
      </c>
      <c r="DT21" s="18" t="s">
        <v>286</v>
      </c>
      <c r="DU21" s="22"/>
      <c r="DV21" s="56">
        <v>1436.01</v>
      </c>
      <c r="DW21" s="18" t="s">
        <v>286</v>
      </c>
      <c r="DX21" s="22"/>
      <c r="DY21" s="56">
        <v>1436.01</v>
      </c>
      <c r="DZ21" s="18" t="s">
        <v>286</v>
      </c>
      <c r="EA21" s="22"/>
      <c r="EB21" s="56">
        <v>1436.01</v>
      </c>
      <c r="EC21" s="18" t="s">
        <v>286</v>
      </c>
      <c r="ED21" s="22"/>
      <c r="EE21" s="56">
        <v>1436.01</v>
      </c>
      <c r="EF21" s="18" t="s">
        <v>286</v>
      </c>
      <c r="EG21" s="22"/>
      <c r="EH21" s="56">
        <v>1436.01</v>
      </c>
      <c r="EI21" s="18" t="s">
        <v>286</v>
      </c>
      <c r="EJ21" s="22"/>
      <c r="EK21" s="56">
        <v>1436.01</v>
      </c>
      <c r="EL21" s="18" t="s">
        <v>286</v>
      </c>
      <c r="EM21" s="22"/>
      <c r="EN21" s="56">
        <v>1436.01</v>
      </c>
      <c r="EO21" s="22"/>
      <c r="EP21" s="22"/>
      <c r="EQ21" s="18" t="s">
        <v>450</v>
      </c>
      <c r="ER21" s="22" t="s">
        <v>444</v>
      </c>
      <c r="ES21" s="22">
        <v>505.36</v>
      </c>
      <c r="ET21" s="18"/>
      <c r="EU21" s="22"/>
      <c r="EV21" s="22"/>
      <c r="EW21" s="18" t="s">
        <v>451</v>
      </c>
      <c r="EX21" s="22" t="s">
        <v>438</v>
      </c>
      <c r="EY21" s="22">
        <v>2294.14</v>
      </c>
      <c r="EZ21" s="18" t="s">
        <v>452</v>
      </c>
      <c r="FA21" s="22" t="s">
        <v>453</v>
      </c>
      <c r="FB21" s="22">
        <v>10251.85</v>
      </c>
      <c r="FC21" s="18" t="s">
        <v>454</v>
      </c>
      <c r="FD21" s="22" t="s">
        <v>449</v>
      </c>
      <c r="FE21" s="22">
        <v>10767.79</v>
      </c>
      <c r="FF21" s="18"/>
      <c r="FG21" s="22"/>
      <c r="FH21" s="22"/>
      <c r="FI21" s="18"/>
      <c r="FJ21" s="22"/>
      <c r="FK21" s="22"/>
      <c r="FL21" s="18"/>
      <c r="FM21" s="22"/>
      <c r="FN21" s="22"/>
      <c r="FO21" s="18"/>
      <c r="FP21" s="22"/>
      <c r="FQ21" s="22"/>
    </row>
    <row r="22" spans="1:173" ht="47.25" customHeight="1">
      <c r="A22" s="18"/>
      <c r="B22" s="15" t="s">
        <v>52</v>
      </c>
      <c r="C22" s="21">
        <v>32.23</v>
      </c>
      <c r="D22" s="15" t="s">
        <v>52</v>
      </c>
      <c r="E22" s="21">
        <v>32.23</v>
      </c>
      <c r="F22" s="15" t="s">
        <v>52</v>
      </c>
      <c r="G22" s="21">
        <v>32.23</v>
      </c>
      <c r="H22" s="15" t="s">
        <v>52</v>
      </c>
      <c r="I22" s="21">
        <v>32.23</v>
      </c>
      <c r="J22" s="15" t="s">
        <v>52</v>
      </c>
      <c r="K22" s="21">
        <v>32.23</v>
      </c>
      <c r="L22" s="15" t="s">
        <v>52</v>
      </c>
      <c r="M22" s="21">
        <v>32.23</v>
      </c>
      <c r="N22" s="15" t="s">
        <v>52</v>
      </c>
      <c r="O22" s="21">
        <v>32.23</v>
      </c>
      <c r="P22" s="15" t="s">
        <v>52</v>
      </c>
      <c r="Q22" s="21">
        <v>32.23</v>
      </c>
      <c r="R22" s="15" t="s">
        <v>52</v>
      </c>
      <c r="S22" s="16">
        <f t="shared" si="0"/>
        <v>257.84</v>
      </c>
      <c r="T22" s="12" t="s">
        <v>5</v>
      </c>
      <c r="U22" s="22"/>
      <c r="V22" s="22">
        <v>2159.41</v>
      </c>
      <c r="W22" s="18"/>
      <c r="X22" s="22"/>
      <c r="Y22" s="22"/>
      <c r="Z22" s="18"/>
      <c r="AA22" s="22"/>
      <c r="AB22" s="22"/>
      <c r="AC22" s="18"/>
      <c r="AD22" s="22"/>
      <c r="AE22" s="22"/>
      <c r="AF22" s="22"/>
      <c r="AG22" s="60" t="s">
        <v>416</v>
      </c>
      <c r="AH22" s="61" t="s">
        <v>417</v>
      </c>
      <c r="AI22" s="61">
        <v>315.69</v>
      </c>
      <c r="AJ22" s="18" t="s">
        <v>245</v>
      </c>
      <c r="AK22" s="22"/>
      <c r="AL22" s="22">
        <v>25.65</v>
      </c>
      <c r="AM22" s="18"/>
      <c r="AN22" s="22"/>
      <c r="AO22" s="22"/>
      <c r="AP22" s="18" t="s">
        <v>246</v>
      </c>
      <c r="AQ22" s="22"/>
      <c r="AR22" s="22">
        <v>25.65</v>
      </c>
      <c r="AS22" s="18"/>
      <c r="AT22" s="22"/>
      <c r="AU22" s="22"/>
      <c r="AV22" s="18"/>
      <c r="AW22" s="22"/>
      <c r="AX22" s="22"/>
      <c r="AY22" s="18"/>
      <c r="AZ22" s="22"/>
      <c r="BA22" s="22"/>
      <c r="BB22" s="18"/>
      <c r="BC22" s="22"/>
      <c r="BD22" s="22"/>
      <c r="BE22" s="18" t="s">
        <v>245</v>
      </c>
      <c r="BF22" s="22"/>
      <c r="BG22" s="22">
        <v>25.65</v>
      </c>
      <c r="BH22" s="18"/>
      <c r="BI22" s="22"/>
      <c r="BJ22" s="22"/>
      <c r="BK22" s="18"/>
      <c r="BL22" s="22"/>
      <c r="BM22" s="22"/>
      <c r="BN22" s="18"/>
      <c r="BO22" s="22"/>
      <c r="BP22" s="22"/>
      <c r="BS22" s="18" t="s">
        <v>286</v>
      </c>
      <c r="BT22" s="22"/>
      <c r="BU22" s="22">
        <v>1282.15</v>
      </c>
      <c r="BV22" s="18" t="s">
        <v>286</v>
      </c>
      <c r="BW22" s="22"/>
      <c r="BX22" s="22">
        <v>1282.15</v>
      </c>
      <c r="BY22" s="18" t="s">
        <v>286</v>
      </c>
      <c r="BZ22" s="22"/>
      <c r="CA22" s="22">
        <v>1282.15</v>
      </c>
      <c r="CB22" s="18" t="s">
        <v>250</v>
      </c>
      <c r="CC22" s="22"/>
      <c r="CD22" s="22">
        <v>241.82</v>
      </c>
      <c r="CE22" s="18"/>
      <c r="CF22" s="22"/>
      <c r="CG22" s="22"/>
      <c r="CH22" s="18"/>
      <c r="CI22" s="22"/>
      <c r="CJ22" s="22"/>
      <c r="CK22" s="18"/>
      <c r="CL22" s="22"/>
      <c r="CM22" s="22"/>
      <c r="CN22" s="18"/>
      <c r="CO22" s="22"/>
      <c r="CP22" s="22"/>
      <c r="CQ22" s="18"/>
      <c r="CR22" s="22"/>
      <c r="CS22" s="22"/>
      <c r="CT22" s="18"/>
      <c r="CU22" s="22"/>
      <c r="CV22" s="22"/>
      <c r="CW22" s="18"/>
      <c r="CX22" s="22"/>
      <c r="CY22" s="22"/>
      <c r="CZ22" s="18"/>
      <c r="DA22" s="22"/>
      <c r="DB22" s="22"/>
      <c r="DE22" s="18" t="s">
        <v>490</v>
      </c>
      <c r="DF22" s="22"/>
      <c r="DG22" s="56">
        <v>76.929</v>
      </c>
      <c r="DH22" s="18" t="s">
        <v>490</v>
      </c>
      <c r="DI22" s="22"/>
      <c r="DJ22" s="56">
        <v>76.929</v>
      </c>
      <c r="DK22" s="18" t="s">
        <v>340</v>
      </c>
      <c r="DL22" s="22" t="s">
        <v>332</v>
      </c>
      <c r="DM22" s="56">
        <v>649.27</v>
      </c>
      <c r="DN22" s="18" t="s">
        <v>490</v>
      </c>
      <c r="DO22" s="22"/>
      <c r="DP22" s="56">
        <v>76.929</v>
      </c>
      <c r="DQ22" s="18" t="s">
        <v>490</v>
      </c>
      <c r="DR22" s="22"/>
      <c r="DS22" s="56">
        <v>76.929</v>
      </c>
      <c r="DT22" s="18" t="s">
        <v>490</v>
      </c>
      <c r="DU22" s="22"/>
      <c r="DV22" s="56">
        <v>76.929</v>
      </c>
      <c r="DW22" s="18" t="s">
        <v>490</v>
      </c>
      <c r="DX22" s="22"/>
      <c r="DY22" s="56">
        <v>76.929</v>
      </c>
      <c r="DZ22" s="18" t="s">
        <v>490</v>
      </c>
      <c r="EA22" s="22"/>
      <c r="EB22" s="56">
        <v>76.929</v>
      </c>
      <c r="EC22" s="18" t="s">
        <v>490</v>
      </c>
      <c r="ED22" s="22"/>
      <c r="EE22" s="56">
        <v>76.929</v>
      </c>
      <c r="EF22" s="18" t="s">
        <v>490</v>
      </c>
      <c r="EG22" s="22"/>
      <c r="EH22" s="56">
        <v>76.929</v>
      </c>
      <c r="EI22" s="18" t="s">
        <v>490</v>
      </c>
      <c r="EJ22" s="22"/>
      <c r="EK22" s="56">
        <v>76.929</v>
      </c>
      <c r="EL22" s="18" t="s">
        <v>490</v>
      </c>
      <c r="EM22" s="22"/>
      <c r="EN22" s="56">
        <v>76.929</v>
      </c>
      <c r="EO22" s="22"/>
      <c r="EP22" s="22"/>
      <c r="EQ22" s="18" t="s">
        <v>455</v>
      </c>
      <c r="ER22" s="22" t="s">
        <v>444</v>
      </c>
      <c r="ES22" s="22">
        <v>36079.6</v>
      </c>
      <c r="ET22" s="18"/>
      <c r="EU22" s="22"/>
      <c r="EV22" s="22"/>
      <c r="EW22" s="18" t="s">
        <v>456</v>
      </c>
      <c r="EX22" s="22" t="s">
        <v>457</v>
      </c>
      <c r="EY22" s="22">
        <v>435.54</v>
      </c>
      <c r="EZ22" s="18" t="s">
        <v>458</v>
      </c>
      <c r="FA22" s="22" t="s">
        <v>459</v>
      </c>
      <c r="FB22" s="22">
        <v>121.35</v>
      </c>
      <c r="FC22" s="18" t="s">
        <v>460</v>
      </c>
      <c r="FD22" s="22" t="s">
        <v>461</v>
      </c>
      <c r="FE22" s="22">
        <v>172.27</v>
      </c>
      <c r="FF22" s="18"/>
      <c r="FG22" s="22"/>
      <c r="FH22" s="22"/>
      <c r="FI22" s="18"/>
      <c r="FJ22" s="22"/>
      <c r="FK22" s="22"/>
      <c r="FL22" s="18"/>
      <c r="FM22" s="22"/>
      <c r="FN22" s="22"/>
      <c r="FO22" s="18"/>
      <c r="FP22" s="22"/>
      <c r="FQ22" s="22"/>
    </row>
    <row r="23" spans="1:173" ht="24" customHeight="1">
      <c r="A23" s="18"/>
      <c r="B23" s="15" t="s">
        <v>52</v>
      </c>
      <c r="C23" s="21">
        <v>32.23</v>
      </c>
      <c r="D23" s="15" t="s">
        <v>52</v>
      </c>
      <c r="E23" s="21">
        <v>32.23</v>
      </c>
      <c r="F23" s="15" t="s">
        <v>52</v>
      </c>
      <c r="G23" s="21">
        <v>32.23</v>
      </c>
      <c r="H23" s="15" t="s">
        <v>52</v>
      </c>
      <c r="I23" s="21">
        <v>32.23</v>
      </c>
      <c r="J23" s="15" t="s">
        <v>52</v>
      </c>
      <c r="K23" s="21">
        <v>32.23</v>
      </c>
      <c r="L23" s="15" t="s">
        <v>52</v>
      </c>
      <c r="M23" s="21">
        <v>32.23</v>
      </c>
      <c r="N23" s="15" t="s">
        <v>52</v>
      </c>
      <c r="O23" s="21">
        <v>32.23</v>
      </c>
      <c r="P23" s="15" t="s">
        <v>52</v>
      </c>
      <c r="Q23" s="21">
        <v>32.23</v>
      </c>
      <c r="R23" s="15" t="s">
        <v>52</v>
      </c>
      <c r="S23" s="16">
        <f t="shared" si="0"/>
        <v>257.84</v>
      </c>
      <c r="T23" s="18" t="s">
        <v>128</v>
      </c>
      <c r="U23" s="22"/>
      <c r="V23" s="22">
        <v>859.66</v>
      </c>
      <c r="W23" s="18"/>
      <c r="X23" s="22"/>
      <c r="Y23" s="22"/>
      <c r="Z23" s="18"/>
      <c r="AA23" s="22"/>
      <c r="AB23" s="22"/>
      <c r="AC23" s="18"/>
      <c r="AD23" s="22"/>
      <c r="AE23" s="22"/>
      <c r="AF23" s="22"/>
      <c r="AG23" s="18"/>
      <c r="AH23" s="22"/>
      <c r="AI23" s="22"/>
      <c r="AJ23" s="18" t="s">
        <v>246</v>
      </c>
      <c r="AK23" s="22"/>
      <c r="AL23" s="22">
        <v>25.65</v>
      </c>
      <c r="AM23" s="18"/>
      <c r="AN23" s="22"/>
      <c r="AO23" s="22"/>
      <c r="AP23" s="18" t="s">
        <v>188</v>
      </c>
      <c r="AQ23" s="22"/>
      <c r="AR23" s="22">
        <v>76.93</v>
      </c>
      <c r="AS23" s="18"/>
      <c r="AT23" s="22"/>
      <c r="AU23" s="22"/>
      <c r="AV23" s="18"/>
      <c r="AW23" s="22"/>
      <c r="AX23" s="22"/>
      <c r="AY23" s="18"/>
      <c r="AZ23" s="22"/>
      <c r="BA23" s="22"/>
      <c r="BB23" s="18"/>
      <c r="BC23" s="22"/>
      <c r="BD23" s="22"/>
      <c r="BE23" s="18" t="s">
        <v>246</v>
      </c>
      <c r="BF23" s="22"/>
      <c r="BG23" s="22">
        <v>25.65</v>
      </c>
      <c r="BH23" s="18"/>
      <c r="BI23" s="22"/>
      <c r="BJ23" s="22"/>
      <c r="BK23" s="18"/>
      <c r="BL23" s="22"/>
      <c r="BM23" s="22"/>
      <c r="BN23" s="18"/>
      <c r="BO23" s="22"/>
      <c r="BP23" s="22"/>
      <c r="BS23" s="18" t="s">
        <v>246</v>
      </c>
      <c r="BT23" s="22"/>
      <c r="BU23" s="22">
        <v>670.29</v>
      </c>
      <c r="BV23" s="18"/>
      <c r="BW23" s="22"/>
      <c r="BX23" s="22"/>
      <c r="BY23" s="18" t="s">
        <v>246</v>
      </c>
      <c r="BZ23" s="22"/>
      <c r="CA23" s="22">
        <v>670.29</v>
      </c>
      <c r="CB23" s="18"/>
      <c r="CC23" s="22"/>
      <c r="CD23" s="22"/>
      <c r="CE23" s="18"/>
      <c r="CF23" s="22"/>
      <c r="CG23" s="22"/>
      <c r="CH23" s="18"/>
      <c r="CI23" s="22"/>
      <c r="CJ23" s="22"/>
      <c r="CK23" s="18"/>
      <c r="CL23" s="22"/>
      <c r="CM23" s="22"/>
      <c r="CN23" s="18"/>
      <c r="CO23" s="22"/>
      <c r="CP23" s="22"/>
      <c r="CQ23" s="18"/>
      <c r="CR23" s="22"/>
      <c r="CS23" s="22"/>
      <c r="CT23" s="18"/>
      <c r="CU23" s="22"/>
      <c r="CV23" s="22"/>
      <c r="CW23" s="18"/>
      <c r="CX23" s="22"/>
      <c r="CY23" s="22"/>
      <c r="CZ23" s="18"/>
      <c r="DA23" s="22"/>
      <c r="DB23" s="22"/>
      <c r="DE23" s="18" t="s">
        <v>491</v>
      </c>
      <c r="DF23" s="22"/>
      <c r="DG23" s="56">
        <v>333.359</v>
      </c>
      <c r="DH23" s="18" t="s">
        <v>491</v>
      </c>
      <c r="DI23" s="22"/>
      <c r="DJ23" s="56">
        <v>333.359</v>
      </c>
      <c r="DK23" s="18" t="s">
        <v>341</v>
      </c>
      <c r="DL23" s="22" t="s">
        <v>332</v>
      </c>
      <c r="DM23" s="56">
        <v>324.63</v>
      </c>
      <c r="DN23" s="18" t="s">
        <v>491</v>
      </c>
      <c r="DO23" s="22"/>
      <c r="DP23" s="56">
        <v>333.359</v>
      </c>
      <c r="DQ23" s="18" t="s">
        <v>491</v>
      </c>
      <c r="DR23" s="22"/>
      <c r="DS23" s="56">
        <v>333.359</v>
      </c>
      <c r="DT23" s="18" t="s">
        <v>491</v>
      </c>
      <c r="DU23" s="22"/>
      <c r="DV23" s="56">
        <v>333.359</v>
      </c>
      <c r="DW23" s="18" t="s">
        <v>491</v>
      </c>
      <c r="DX23" s="22"/>
      <c r="DY23" s="56">
        <v>333.359</v>
      </c>
      <c r="DZ23" s="18" t="s">
        <v>491</v>
      </c>
      <c r="EA23" s="22"/>
      <c r="EB23" s="56">
        <v>333.359</v>
      </c>
      <c r="EC23" s="18" t="s">
        <v>491</v>
      </c>
      <c r="ED23" s="22"/>
      <c r="EE23" s="56">
        <v>333.359</v>
      </c>
      <c r="EF23" s="18" t="s">
        <v>491</v>
      </c>
      <c r="EG23" s="22"/>
      <c r="EH23" s="56">
        <v>333.359</v>
      </c>
      <c r="EI23" s="18" t="s">
        <v>491</v>
      </c>
      <c r="EJ23" s="22"/>
      <c r="EK23" s="56">
        <v>333.359</v>
      </c>
      <c r="EL23" s="18" t="s">
        <v>491</v>
      </c>
      <c r="EM23" s="22"/>
      <c r="EN23" s="56">
        <v>333.359</v>
      </c>
      <c r="EO23" s="22"/>
      <c r="EP23" s="22"/>
      <c r="EQ23" s="18" t="s">
        <v>462</v>
      </c>
      <c r="ER23" s="22" t="s">
        <v>463</v>
      </c>
      <c r="ES23" s="22">
        <v>2112.48</v>
      </c>
      <c r="ET23" s="18"/>
      <c r="EU23" s="22"/>
      <c r="EV23" s="22"/>
      <c r="EW23" s="18" t="s">
        <v>464</v>
      </c>
      <c r="EX23" s="22" t="s">
        <v>457</v>
      </c>
      <c r="EY23" s="22">
        <v>17362.17</v>
      </c>
      <c r="EZ23" s="18" t="s">
        <v>465</v>
      </c>
      <c r="FA23" s="22" t="s">
        <v>466</v>
      </c>
      <c r="FB23" s="22">
        <v>2653.61</v>
      </c>
      <c r="FC23" s="18" t="s">
        <v>397</v>
      </c>
      <c r="FD23" s="22" t="s">
        <v>467</v>
      </c>
      <c r="FE23" s="22">
        <v>3873.12</v>
      </c>
      <c r="FF23" s="18"/>
      <c r="FG23" s="22"/>
      <c r="FH23" s="22"/>
      <c r="FI23" s="18"/>
      <c r="FJ23" s="22"/>
      <c r="FK23" s="22"/>
      <c r="FL23" s="18"/>
      <c r="FM23" s="22"/>
      <c r="FN23" s="22"/>
      <c r="FO23" s="18"/>
      <c r="FP23" s="22"/>
      <c r="FQ23" s="22"/>
    </row>
    <row r="24" spans="1:173" ht="37.5" customHeight="1">
      <c r="A24" s="18"/>
      <c r="B24" s="15" t="s">
        <v>52</v>
      </c>
      <c r="C24" s="21">
        <v>193.38</v>
      </c>
      <c r="D24" s="15" t="s">
        <v>52</v>
      </c>
      <c r="E24" s="21">
        <v>193.38</v>
      </c>
      <c r="F24" s="15" t="s">
        <v>52</v>
      </c>
      <c r="G24" s="21">
        <v>193.38</v>
      </c>
      <c r="H24" s="15" t="s">
        <v>52</v>
      </c>
      <c r="I24" s="21">
        <v>193.38</v>
      </c>
      <c r="J24" s="15" t="s">
        <v>52</v>
      </c>
      <c r="K24" s="21">
        <v>193.38</v>
      </c>
      <c r="L24" s="15" t="s">
        <v>52</v>
      </c>
      <c r="M24" s="21">
        <v>193.38</v>
      </c>
      <c r="N24" s="15" t="s">
        <v>52</v>
      </c>
      <c r="O24" s="21">
        <v>193.38</v>
      </c>
      <c r="P24" s="15" t="s">
        <v>52</v>
      </c>
      <c r="Q24" s="21">
        <v>193.38</v>
      </c>
      <c r="R24" s="15" t="s">
        <v>52</v>
      </c>
      <c r="S24" s="16">
        <f t="shared" si="0"/>
        <v>1547.04</v>
      </c>
      <c r="T24" s="60" t="s">
        <v>414</v>
      </c>
      <c r="U24" s="61" t="s">
        <v>415</v>
      </c>
      <c r="V24" s="62">
        <v>1000</v>
      </c>
      <c r="W24" s="18"/>
      <c r="X24" s="22"/>
      <c r="Y24" s="22"/>
      <c r="Z24" s="18"/>
      <c r="AA24" s="22"/>
      <c r="AB24" s="22"/>
      <c r="AC24" s="18"/>
      <c r="AD24" s="22"/>
      <c r="AE24" s="22"/>
      <c r="AF24" s="22"/>
      <c r="AG24" s="18"/>
      <c r="AH24" s="22"/>
      <c r="AI24" s="22"/>
      <c r="AJ24" s="18" t="s">
        <v>188</v>
      </c>
      <c r="AK24" s="22"/>
      <c r="AL24" s="22">
        <v>76.93</v>
      </c>
      <c r="AM24" s="18"/>
      <c r="AN24" s="22"/>
      <c r="AO24" s="22"/>
      <c r="AP24" s="18"/>
      <c r="AQ24" s="22"/>
      <c r="AR24" s="22"/>
      <c r="AS24" s="18"/>
      <c r="AT24" s="22"/>
      <c r="AU24" s="22"/>
      <c r="AV24" s="18"/>
      <c r="AW24" s="22"/>
      <c r="AX24" s="22"/>
      <c r="AY24" s="18"/>
      <c r="AZ24" s="22"/>
      <c r="BA24" s="22"/>
      <c r="BB24" s="18"/>
      <c r="BC24" s="22"/>
      <c r="BD24" s="22"/>
      <c r="BE24" s="18" t="s">
        <v>247</v>
      </c>
      <c r="BF24" s="22"/>
      <c r="BG24" s="22">
        <v>435.94</v>
      </c>
      <c r="BH24" s="18"/>
      <c r="BI24" s="22"/>
      <c r="BJ24" s="22"/>
      <c r="BK24" s="18"/>
      <c r="BL24" s="22"/>
      <c r="BM24" s="22"/>
      <c r="BN24" s="18"/>
      <c r="BO24" s="22"/>
      <c r="BP24" s="22"/>
      <c r="BS24" s="18"/>
      <c r="BT24" s="22"/>
      <c r="BU24" s="22"/>
      <c r="BV24" s="18"/>
      <c r="BW24" s="22"/>
      <c r="BX24" s="22"/>
      <c r="BY24" s="18"/>
      <c r="BZ24" s="22"/>
      <c r="CA24" s="22"/>
      <c r="CB24" s="18"/>
      <c r="CC24" s="22"/>
      <c r="CD24" s="22"/>
      <c r="CE24" s="18"/>
      <c r="CF24" s="22"/>
      <c r="CG24" s="22"/>
      <c r="CH24" s="18"/>
      <c r="CI24" s="22"/>
      <c r="CJ24" s="22"/>
      <c r="CK24" s="18"/>
      <c r="CL24" s="22"/>
      <c r="CM24" s="22"/>
      <c r="CN24" s="18"/>
      <c r="CO24" s="22"/>
      <c r="CP24" s="22"/>
      <c r="CQ24" s="18"/>
      <c r="CR24" s="22"/>
      <c r="CS24" s="22"/>
      <c r="CT24" s="18"/>
      <c r="CU24" s="22"/>
      <c r="CV24" s="22"/>
      <c r="CW24" s="18"/>
      <c r="CX24" s="22"/>
      <c r="CY24" s="22"/>
      <c r="CZ24" s="18"/>
      <c r="DA24" s="22"/>
      <c r="DB24" s="22"/>
      <c r="DE24" s="18" t="s">
        <v>493</v>
      </c>
      <c r="DF24" s="22"/>
      <c r="DG24" s="56">
        <v>754.11</v>
      </c>
      <c r="DH24" s="18" t="s">
        <v>493</v>
      </c>
      <c r="DI24" s="22"/>
      <c r="DJ24" s="56">
        <v>754.11</v>
      </c>
      <c r="DK24" s="18" t="s">
        <v>342</v>
      </c>
      <c r="DL24" s="22" t="s">
        <v>343</v>
      </c>
      <c r="DM24" s="76">
        <v>128.52</v>
      </c>
      <c r="DN24" s="18" t="s">
        <v>493</v>
      </c>
      <c r="DO24" s="22"/>
      <c r="DP24" s="56">
        <v>754.11</v>
      </c>
      <c r="DQ24" s="18" t="s">
        <v>493</v>
      </c>
      <c r="DR24" s="22"/>
      <c r="DS24" s="56">
        <v>754.11</v>
      </c>
      <c r="DT24" s="18" t="s">
        <v>493</v>
      </c>
      <c r="DU24" s="22"/>
      <c r="DV24" s="56">
        <v>754.11</v>
      </c>
      <c r="DW24" s="18" t="s">
        <v>493</v>
      </c>
      <c r="DX24" s="22"/>
      <c r="DY24" s="56">
        <v>754.11</v>
      </c>
      <c r="DZ24" s="18" t="s">
        <v>493</v>
      </c>
      <c r="EA24" s="22"/>
      <c r="EB24" s="56">
        <v>754.11</v>
      </c>
      <c r="EC24" s="18" t="s">
        <v>493</v>
      </c>
      <c r="ED24" s="22"/>
      <c r="EE24" s="56">
        <v>754.11</v>
      </c>
      <c r="EF24" s="18" t="s">
        <v>493</v>
      </c>
      <c r="EG24" s="22"/>
      <c r="EH24" s="56">
        <v>754.11</v>
      </c>
      <c r="EI24" s="18" t="s">
        <v>493</v>
      </c>
      <c r="EJ24" s="22"/>
      <c r="EK24" s="56">
        <v>754.11</v>
      </c>
      <c r="EL24" s="18" t="s">
        <v>493</v>
      </c>
      <c r="EM24" s="22"/>
      <c r="EN24" s="56">
        <v>754.11</v>
      </c>
      <c r="EO24" s="22"/>
      <c r="EP24" s="22"/>
      <c r="EQ24" s="18" t="s">
        <v>441</v>
      </c>
      <c r="ER24" s="22" t="s">
        <v>468</v>
      </c>
      <c r="ES24" s="22">
        <v>182.28</v>
      </c>
      <c r="ET24" s="18"/>
      <c r="EU24" s="22"/>
      <c r="EV24" s="22"/>
      <c r="EW24" s="18" t="s">
        <v>469</v>
      </c>
      <c r="EX24" s="22" t="s">
        <v>470</v>
      </c>
      <c r="EY24" s="22">
        <v>2366.8</v>
      </c>
      <c r="EZ24" s="18" t="s">
        <v>471</v>
      </c>
      <c r="FA24" s="22" t="s">
        <v>472</v>
      </c>
      <c r="FB24" s="22">
        <v>599.27</v>
      </c>
      <c r="FC24" s="18" t="s">
        <v>399</v>
      </c>
      <c r="FD24" s="22" t="s">
        <v>467</v>
      </c>
      <c r="FE24" s="22">
        <v>1129.63</v>
      </c>
      <c r="FF24" s="18"/>
      <c r="FG24" s="22"/>
      <c r="FH24" s="22"/>
      <c r="FI24" s="18"/>
      <c r="FJ24" s="22"/>
      <c r="FK24" s="22"/>
      <c r="FL24" s="18"/>
      <c r="FM24" s="22"/>
      <c r="FN24" s="22"/>
      <c r="FO24" s="18"/>
      <c r="FP24" s="22"/>
      <c r="FQ24" s="22"/>
    </row>
    <row r="25" spans="1:173" ht="22.5">
      <c r="A25" s="18"/>
      <c r="B25" s="15" t="s">
        <v>52</v>
      </c>
      <c r="C25" s="21">
        <v>96.69</v>
      </c>
      <c r="D25" s="15" t="s">
        <v>52</v>
      </c>
      <c r="E25" s="21">
        <v>96.69</v>
      </c>
      <c r="F25" s="15" t="s">
        <v>52</v>
      </c>
      <c r="G25" s="21">
        <v>96.69</v>
      </c>
      <c r="H25" s="15" t="s">
        <v>52</v>
      </c>
      <c r="I25" s="21">
        <v>96.69</v>
      </c>
      <c r="J25" s="15" t="s">
        <v>52</v>
      </c>
      <c r="K25" s="21">
        <v>96.69</v>
      </c>
      <c r="L25" s="15" t="s">
        <v>52</v>
      </c>
      <c r="M25" s="21">
        <v>96.69</v>
      </c>
      <c r="N25" s="15" t="s">
        <v>52</v>
      </c>
      <c r="O25" s="21">
        <v>96.69</v>
      </c>
      <c r="P25" s="15" t="s">
        <v>52</v>
      </c>
      <c r="Q25" s="21">
        <v>96.69</v>
      </c>
      <c r="R25" s="15" t="s">
        <v>52</v>
      </c>
      <c r="S25" s="16">
        <f t="shared" si="0"/>
        <v>773.52</v>
      </c>
      <c r="T25" s="18"/>
      <c r="U25" s="22"/>
      <c r="V25" s="22"/>
      <c r="W25" s="18"/>
      <c r="X25" s="22"/>
      <c r="Y25" s="22"/>
      <c r="Z25" s="18"/>
      <c r="AA25" s="22"/>
      <c r="AB25" s="22"/>
      <c r="AC25" s="18"/>
      <c r="AD25" s="22"/>
      <c r="AE25" s="22"/>
      <c r="AF25" s="22"/>
      <c r="AG25" s="18"/>
      <c r="AH25" s="22"/>
      <c r="AI25" s="22"/>
      <c r="AJ25" s="60" t="s">
        <v>418</v>
      </c>
      <c r="AK25" s="61"/>
      <c r="AL25" s="61">
        <v>51.54</v>
      </c>
      <c r="AM25" s="18"/>
      <c r="AN25" s="22"/>
      <c r="AO25" s="22"/>
      <c r="AP25" s="18"/>
      <c r="AQ25" s="22"/>
      <c r="AR25" s="22"/>
      <c r="AS25" s="18"/>
      <c r="AT25" s="22"/>
      <c r="AU25" s="22"/>
      <c r="AV25" s="18"/>
      <c r="AW25" s="22"/>
      <c r="AX25" s="22"/>
      <c r="AY25" s="18"/>
      <c r="AZ25" s="22"/>
      <c r="BA25" s="22"/>
      <c r="BB25" s="18"/>
      <c r="BC25" s="22"/>
      <c r="BD25" s="22"/>
      <c r="BE25" s="18" t="s">
        <v>188</v>
      </c>
      <c r="BF25" s="22"/>
      <c r="BG25" s="22">
        <v>76.93</v>
      </c>
      <c r="BH25" s="18"/>
      <c r="BI25" s="22"/>
      <c r="BJ25" s="22"/>
      <c r="BK25" s="18"/>
      <c r="BL25" s="22"/>
      <c r="BM25" s="22"/>
      <c r="BN25" s="18"/>
      <c r="BO25" s="22"/>
      <c r="BP25" s="22"/>
      <c r="BS25" s="18"/>
      <c r="BT25" s="22"/>
      <c r="BU25" s="22"/>
      <c r="BV25" s="18"/>
      <c r="BW25" s="22"/>
      <c r="BX25" s="22"/>
      <c r="BY25" s="18"/>
      <c r="BZ25" s="22"/>
      <c r="CA25" s="22"/>
      <c r="CB25" s="18"/>
      <c r="CC25" s="22"/>
      <c r="CD25" s="22"/>
      <c r="CE25" s="18"/>
      <c r="CF25" s="22"/>
      <c r="CG25" s="22"/>
      <c r="CH25" s="18"/>
      <c r="CI25" s="22"/>
      <c r="CJ25" s="22"/>
      <c r="CK25" s="18"/>
      <c r="CL25" s="22"/>
      <c r="CM25" s="22"/>
      <c r="CN25" s="18"/>
      <c r="CO25" s="22"/>
      <c r="CP25" s="22"/>
      <c r="CQ25" s="18"/>
      <c r="CR25" s="22"/>
      <c r="CS25" s="22"/>
      <c r="CT25" s="18"/>
      <c r="CU25" s="22"/>
      <c r="CV25" s="22"/>
      <c r="CW25" s="18"/>
      <c r="CX25" s="22"/>
      <c r="CY25" s="22"/>
      <c r="CZ25" s="18"/>
      <c r="DA25" s="22"/>
      <c r="DB25" s="22"/>
      <c r="DE25" s="18"/>
      <c r="DF25" s="22"/>
      <c r="DG25" s="22"/>
      <c r="DH25" s="18"/>
      <c r="DI25" s="22"/>
      <c r="DJ25" s="22"/>
      <c r="DK25" s="17" t="s">
        <v>128</v>
      </c>
      <c r="DL25" s="19"/>
      <c r="DM25" s="72">
        <v>871.86</v>
      </c>
      <c r="DN25" s="17" t="s">
        <v>128</v>
      </c>
      <c r="DO25" s="19"/>
      <c r="DP25" s="72">
        <v>871.86</v>
      </c>
      <c r="DQ25" s="17" t="s">
        <v>128</v>
      </c>
      <c r="DR25" s="19"/>
      <c r="DS25" s="72">
        <v>871.86</v>
      </c>
      <c r="DT25" s="17" t="s">
        <v>128</v>
      </c>
      <c r="DU25" s="19"/>
      <c r="DV25" s="72">
        <v>871.86</v>
      </c>
      <c r="DW25" s="17" t="s">
        <v>128</v>
      </c>
      <c r="DX25" s="19"/>
      <c r="DY25" s="72">
        <v>871.86</v>
      </c>
      <c r="DZ25" s="17" t="s">
        <v>128</v>
      </c>
      <c r="EA25" s="19"/>
      <c r="EB25" s="72">
        <v>871.86</v>
      </c>
      <c r="EC25" s="17" t="s">
        <v>128</v>
      </c>
      <c r="ED25" s="19"/>
      <c r="EE25" s="72">
        <v>871.86</v>
      </c>
      <c r="EF25" s="17" t="s">
        <v>128</v>
      </c>
      <c r="EG25" s="19"/>
      <c r="EH25" s="72">
        <v>871.86</v>
      </c>
      <c r="EI25" s="17" t="s">
        <v>128</v>
      </c>
      <c r="EJ25" s="19"/>
      <c r="EK25" s="72">
        <v>871.86</v>
      </c>
      <c r="EL25" s="17" t="s">
        <v>128</v>
      </c>
      <c r="EM25" s="19"/>
      <c r="EN25" s="72">
        <v>871.86</v>
      </c>
      <c r="EO25" s="15"/>
      <c r="EP25" s="15"/>
      <c r="EQ25" s="18" t="s">
        <v>473</v>
      </c>
      <c r="ER25" s="22" t="s">
        <v>468</v>
      </c>
      <c r="ES25" s="22">
        <v>2673.01</v>
      </c>
      <c r="ET25" s="18"/>
      <c r="EU25" s="22"/>
      <c r="EV25" s="22"/>
      <c r="EW25" s="18" t="s">
        <v>474</v>
      </c>
      <c r="EX25" s="22" t="s">
        <v>475</v>
      </c>
      <c r="EY25" s="22">
        <v>10947.11</v>
      </c>
      <c r="EZ25" s="18"/>
      <c r="FA25" s="22"/>
      <c r="FB25" s="22"/>
      <c r="FC25" s="18" t="s">
        <v>476</v>
      </c>
      <c r="FD25" s="22" t="s">
        <v>467</v>
      </c>
      <c r="FE25" s="22">
        <v>726.2</v>
      </c>
      <c r="FF25" s="18"/>
      <c r="FG25" s="22"/>
      <c r="FH25" s="22"/>
      <c r="FI25" s="18"/>
      <c r="FJ25" s="22"/>
      <c r="FK25" s="22"/>
      <c r="FL25" s="18"/>
      <c r="FM25" s="22"/>
      <c r="FN25" s="22"/>
      <c r="FO25" s="18"/>
      <c r="FP25" s="22"/>
      <c r="FQ25" s="22"/>
    </row>
    <row r="26" spans="1:173" ht="33" customHeight="1">
      <c r="A26" s="18"/>
      <c r="B26" s="15" t="s">
        <v>52</v>
      </c>
      <c r="C26" s="21">
        <v>96.69</v>
      </c>
      <c r="D26" s="15" t="s">
        <v>52</v>
      </c>
      <c r="E26" s="21">
        <v>96.69</v>
      </c>
      <c r="F26" s="15" t="s">
        <v>52</v>
      </c>
      <c r="G26" s="21">
        <v>96.69</v>
      </c>
      <c r="H26" s="15" t="s">
        <v>52</v>
      </c>
      <c r="I26" s="21">
        <v>96.69</v>
      </c>
      <c r="J26" s="15" t="s">
        <v>52</v>
      </c>
      <c r="K26" s="21">
        <v>96.69</v>
      </c>
      <c r="L26" s="15" t="s">
        <v>52</v>
      </c>
      <c r="M26" s="21">
        <v>96.69</v>
      </c>
      <c r="N26" s="15" t="s">
        <v>52</v>
      </c>
      <c r="O26" s="21">
        <v>96.69</v>
      </c>
      <c r="P26" s="15" t="s">
        <v>52</v>
      </c>
      <c r="Q26" s="21">
        <v>96.69</v>
      </c>
      <c r="R26" s="15" t="s">
        <v>52</v>
      </c>
      <c r="S26" s="16">
        <f t="shared" si="0"/>
        <v>773.52</v>
      </c>
      <c r="T26" s="18"/>
      <c r="U26" s="22"/>
      <c r="V26" s="22"/>
      <c r="W26" s="18"/>
      <c r="X26" s="22"/>
      <c r="Y26" s="22"/>
      <c r="Z26" s="18"/>
      <c r="AA26" s="22"/>
      <c r="AB26" s="22"/>
      <c r="AC26" s="18"/>
      <c r="AD26" s="22"/>
      <c r="AE26" s="22"/>
      <c r="AF26" s="22"/>
      <c r="AG26" s="18"/>
      <c r="AH26" s="22"/>
      <c r="AI26" s="22"/>
      <c r="AJ26" s="18"/>
      <c r="AK26" s="22"/>
      <c r="AL26" s="22"/>
      <c r="AM26" s="18"/>
      <c r="AN26" s="22"/>
      <c r="AO26" s="22"/>
      <c r="AP26" s="18"/>
      <c r="AQ26" s="22"/>
      <c r="AR26" s="22"/>
      <c r="AS26" s="18"/>
      <c r="AT26" s="22"/>
      <c r="AU26" s="22"/>
      <c r="AV26" s="18"/>
      <c r="AW26" s="22"/>
      <c r="AX26" s="22"/>
      <c r="AY26" s="18"/>
      <c r="AZ26" s="22"/>
      <c r="BA26" s="22"/>
      <c r="BB26" s="18"/>
      <c r="BC26" s="22"/>
      <c r="BD26" s="22"/>
      <c r="BE26" s="18"/>
      <c r="BF26" s="22"/>
      <c r="BG26" s="22"/>
      <c r="BH26" s="18"/>
      <c r="BI26" s="22"/>
      <c r="BJ26" s="22"/>
      <c r="BK26" s="18"/>
      <c r="BL26" s="22"/>
      <c r="BM26" s="22"/>
      <c r="BN26" s="18"/>
      <c r="BO26" s="22"/>
      <c r="BP26" s="22"/>
      <c r="BS26" s="18"/>
      <c r="BT26" s="22"/>
      <c r="BU26" s="22"/>
      <c r="BV26" s="18"/>
      <c r="BW26" s="22"/>
      <c r="BX26" s="22"/>
      <c r="BY26" s="18"/>
      <c r="BZ26" s="22"/>
      <c r="CA26" s="22"/>
      <c r="CB26" s="18"/>
      <c r="CC26" s="22"/>
      <c r="CD26" s="22"/>
      <c r="CE26" s="18"/>
      <c r="CF26" s="22"/>
      <c r="CG26" s="22"/>
      <c r="CH26" s="18"/>
      <c r="CI26" s="22"/>
      <c r="CJ26" s="22"/>
      <c r="CK26" s="18"/>
      <c r="CL26" s="22"/>
      <c r="CM26" s="22"/>
      <c r="CN26" s="18"/>
      <c r="CO26" s="22"/>
      <c r="CP26" s="22"/>
      <c r="CQ26" s="18"/>
      <c r="CR26" s="22"/>
      <c r="CS26" s="22"/>
      <c r="CT26" s="18"/>
      <c r="CU26" s="22"/>
      <c r="CV26" s="22"/>
      <c r="CW26" s="18"/>
      <c r="CX26" s="22"/>
      <c r="CY26" s="22"/>
      <c r="CZ26" s="18"/>
      <c r="DA26" s="22"/>
      <c r="DB26" s="22"/>
      <c r="DE26" s="18"/>
      <c r="DF26" s="22"/>
      <c r="DG26" s="22"/>
      <c r="DH26" s="18"/>
      <c r="DI26" s="22"/>
      <c r="DJ26" s="22"/>
      <c r="DK26" s="18" t="s">
        <v>239</v>
      </c>
      <c r="DL26" s="22"/>
      <c r="DM26" s="56">
        <v>76.929</v>
      </c>
      <c r="DN26" s="18" t="s">
        <v>239</v>
      </c>
      <c r="DO26" s="22"/>
      <c r="DP26" s="56">
        <v>76.929</v>
      </c>
      <c r="DQ26" s="18" t="s">
        <v>239</v>
      </c>
      <c r="DR26" s="22"/>
      <c r="DS26" s="56">
        <v>76.929</v>
      </c>
      <c r="DT26" s="18" t="s">
        <v>239</v>
      </c>
      <c r="DU26" s="22"/>
      <c r="DV26" s="56">
        <v>76.929</v>
      </c>
      <c r="DW26" s="18" t="s">
        <v>239</v>
      </c>
      <c r="DX26" s="22"/>
      <c r="DY26" s="56">
        <v>76.929</v>
      </c>
      <c r="DZ26" s="18" t="s">
        <v>239</v>
      </c>
      <c r="EA26" s="22"/>
      <c r="EB26" s="56">
        <v>76.929</v>
      </c>
      <c r="EC26" s="18" t="s">
        <v>239</v>
      </c>
      <c r="ED26" s="22"/>
      <c r="EE26" s="56">
        <v>76.929</v>
      </c>
      <c r="EF26" s="18" t="s">
        <v>239</v>
      </c>
      <c r="EG26" s="22"/>
      <c r="EH26" s="56">
        <v>76.929</v>
      </c>
      <c r="EI26" s="18" t="s">
        <v>239</v>
      </c>
      <c r="EJ26" s="22"/>
      <c r="EK26" s="56">
        <v>76.929</v>
      </c>
      <c r="EL26" s="18" t="s">
        <v>239</v>
      </c>
      <c r="EM26" s="22"/>
      <c r="EN26" s="56">
        <v>76.929</v>
      </c>
      <c r="EO26" s="22"/>
      <c r="EP26" s="22"/>
      <c r="EQ26" s="17" t="s">
        <v>477</v>
      </c>
      <c r="ER26" s="19" t="s">
        <v>478</v>
      </c>
      <c r="ES26" s="15">
        <v>6907.38</v>
      </c>
      <c r="ET26" s="17"/>
      <c r="EU26" s="19"/>
      <c r="EV26" s="15"/>
      <c r="EW26" s="17" t="s">
        <v>479</v>
      </c>
      <c r="EX26" s="19" t="s">
        <v>475</v>
      </c>
      <c r="EY26" s="15">
        <v>6306.7</v>
      </c>
      <c r="EZ26" s="17"/>
      <c r="FA26" s="19"/>
      <c r="FB26" s="15"/>
      <c r="FC26" s="17" t="s">
        <v>83</v>
      </c>
      <c r="FD26" s="19" t="s">
        <v>480</v>
      </c>
      <c r="FE26" s="15">
        <v>221.76</v>
      </c>
      <c r="FF26" s="17"/>
      <c r="FG26" s="19"/>
      <c r="FH26" s="15"/>
      <c r="FI26" s="17"/>
      <c r="FJ26" s="19"/>
      <c r="FK26" s="15"/>
      <c r="FL26" s="17"/>
      <c r="FM26" s="19"/>
      <c r="FN26" s="15"/>
      <c r="FO26" s="17"/>
      <c r="FP26" s="19"/>
      <c r="FQ26" s="15"/>
    </row>
    <row r="27" spans="1:173" s="1" customFormat="1" ht="19.5" customHeight="1">
      <c r="A27" s="12"/>
      <c r="B27" s="15" t="s">
        <v>52</v>
      </c>
      <c r="C27" s="21">
        <v>3319.69</v>
      </c>
      <c r="D27" s="15" t="s">
        <v>52</v>
      </c>
      <c r="E27" s="21">
        <v>3319.69</v>
      </c>
      <c r="F27" s="15" t="s">
        <v>52</v>
      </c>
      <c r="G27" s="21">
        <v>3319.69</v>
      </c>
      <c r="H27" s="15" t="s">
        <v>52</v>
      </c>
      <c r="I27" s="21">
        <v>3319.69</v>
      </c>
      <c r="J27" s="15" t="s">
        <v>52</v>
      </c>
      <c r="K27" s="21">
        <v>3319.69</v>
      </c>
      <c r="L27" s="15" t="s">
        <v>52</v>
      </c>
      <c r="M27" s="21">
        <v>3319.69</v>
      </c>
      <c r="N27" s="15" t="s">
        <v>52</v>
      </c>
      <c r="O27" s="21">
        <v>3319.69</v>
      </c>
      <c r="P27" s="15" t="s">
        <v>52</v>
      </c>
      <c r="Q27" s="21">
        <v>3319.69</v>
      </c>
      <c r="R27" s="15" t="s">
        <v>52</v>
      </c>
      <c r="S27" s="16">
        <f t="shared" si="0"/>
        <v>26557.519999999997</v>
      </c>
      <c r="T27" s="26"/>
      <c r="U27" s="22"/>
      <c r="V27" s="22"/>
      <c r="W27" s="26"/>
      <c r="X27" s="22"/>
      <c r="Y27" s="22"/>
      <c r="Z27" s="26"/>
      <c r="AA27" s="22"/>
      <c r="AB27" s="22"/>
      <c r="AC27" s="26"/>
      <c r="AD27" s="22"/>
      <c r="AE27" s="22"/>
      <c r="AF27" s="22"/>
      <c r="AG27" s="26"/>
      <c r="AH27" s="22"/>
      <c r="AI27" s="22"/>
      <c r="AJ27" s="26"/>
      <c r="AK27" s="22"/>
      <c r="AL27" s="22"/>
      <c r="AM27" s="26"/>
      <c r="AN27" s="22"/>
      <c r="AO27" s="22"/>
      <c r="AP27" s="26"/>
      <c r="AQ27" s="22"/>
      <c r="AR27" s="22"/>
      <c r="AS27" s="26"/>
      <c r="AT27" s="22"/>
      <c r="AU27" s="22"/>
      <c r="AV27" s="26"/>
      <c r="AW27" s="22"/>
      <c r="AX27" s="22"/>
      <c r="AY27" s="26"/>
      <c r="AZ27" s="22"/>
      <c r="BA27" s="22"/>
      <c r="BB27" s="26"/>
      <c r="BC27" s="22"/>
      <c r="BD27" s="22"/>
      <c r="BE27" s="26"/>
      <c r="BF27" s="22"/>
      <c r="BG27" s="22"/>
      <c r="BH27" s="26"/>
      <c r="BI27" s="22"/>
      <c r="BJ27" s="22"/>
      <c r="BK27" s="26"/>
      <c r="BL27" s="22"/>
      <c r="BM27" s="22"/>
      <c r="BN27" s="26"/>
      <c r="BO27" s="22"/>
      <c r="BP27" s="22"/>
      <c r="BQ27" s="10"/>
      <c r="BR27" s="10"/>
      <c r="BS27" s="26"/>
      <c r="BT27" s="22"/>
      <c r="BU27" s="22"/>
      <c r="BV27" s="26"/>
      <c r="BW27" s="22"/>
      <c r="BX27" s="22"/>
      <c r="BY27" s="26"/>
      <c r="BZ27" s="22"/>
      <c r="CA27" s="22"/>
      <c r="CB27" s="26"/>
      <c r="CC27" s="22"/>
      <c r="CD27" s="22"/>
      <c r="CE27" s="26"/>
      <c r="CF27" s="22"/>
      <c r="CG27" s="22"/>
      <c r="CH27" s="26"/>
      <c r="CI27" s="22"/>
      <c r="CJ27" s="22"/>
      <c r="CK27" s="26"/>
      <c r="CL27" s="22"/>
      <c r="CM27" s="22"/>
      <c r="CN27" s="26"/>
      <c r="CO27" s="22"/>
      <c r="CP27" s="22"/>
      <c r="CQ27" s="26"/>
      <c r="CR27" s="22"/>
      <c r="CS27" s="22"/>
      <c r="CT27" s="26"/>
      <c r="CU27" s="22"/>
      <c r="CV27" s="22"/>
      <c r="CW27" s="26"/>
      <c r="CX27" s="22"/>
      <c r="CY27" s="22"/>
      <c r="CZ27" s="26"/>
      <c r="DA27" s="22"/>
      <c r="DB27" s="22"/>
      <c r="DC27" s="10"/>
      <c r="DD27" s="10"/>
      <c r="DE27" s="26"/>
      <c r="DF27" s="22"/>
      <c r="DG27" s="22"/>
      <c r="DH27" s="26"/>
      <c r="DI27" s="22"/>
      <c r="DJ27" s="22"/>
      <c r="DK27" s="17" t="s">
        <v>241</v>
      </c>
      <c r="DL27" s="17"/>
      <c r="DM27" s="56">
        <v>51.286</v>
      </c>
      <c r="DN27" s="17" t="s">
        <v>241</v>
      </c>
      <c r="DO27" s="17"/>
      <c r="DP27" s="56">
        <v>51.286</v>
      </c>
      <c r="DQ27" s="17" t="s">
        <v>241</v>
      </c>
      <c r="DR27" s="17"/>
      <c r="DS27" s="56">
        <v>51.286</v>
      </c>
      <c r="DT27" s="17" t="s">
        <v>241</v>
      </c>
      <c r="DU27" s="17"/>
      <c r="DV27" s="56">
        <v>51.286</v>
      </c>
      <c r="DW27" s="17" t="s">
        <v>241</v>
      </c>
      <c r="DX27" s="17"/>
      <c r="DY27" s="56">
        <v>51.286</v>
      </c>
      <c r="DZ27" s="17" t="s">
        <v>241</v>
      </c>
      <c r="EA27" s="17"/>
      <c r="EB27" s="56">
        <v>51.286</v>
      </c>
      <c r="EC27" s="17" t="s">
        <v>241</v>
      </c>
      <c r="ED27" s="17"/>
      <c r="EE27" s="56">
        <v>51.286</v>
      </c>
      <c r="EF27" s="17" t="s">
        <v>241</v>
      </c>
      <c r="EG27" s="17"/>
      <c r="EH27" s="56">
        <v>51.286</v>
      </c>
      <c r="EI27" s="17" t="s">
        <v>241</v>
      </c>
      <c r="EJ27" s="17"/>
      <c r="EK27" s="56">
        <v>51.286</v>
      </c>
      <c r="EL27" s="17" t="s">
        <v>241</v>
      </c>
      <c r="EM27" s="17"/>
      <c r="EN27" s="56">
        <v>51.286</v>
      </c>
      <c r="EO27" s="22"/>
      <c r="EP27" s="22"/>
      <c r="EQ27" s="18"/>
      <c r="ER27" s="22"/>
      <c r="ES27" s="22"/>
      <c r="ET27" s="18"/>
      <c r="EU27" s="22"/>
      <c r="EV27" s="22"/>
      <c r="EW27" s="18" t="s">
        <v>481</v>
      </c>
      <c r="EX27" s="22" t="s">
        <v>482</v>
      </c>
      <c r="EY27" s="22">
        <v>121.35</v>
      </c>
      <c r="EZ27" s="18"/>
      <c r="FA27" s="22"/>
      <c r="FB27" s="22"/>
      <c r="FC27" s="18"/>
      <c r="FD27" s="22"/>
      <c r="FE27" s="22"/>
      <c r="FF27" s="18"/>
      <c r="FG27" s="22"/>
      <c r="FH27" s="22"/>
      <c r="FI27" s="18"/>
      <c r="FJ27" s="22"/>
      <c r="FK27" s="22"/>
      <c r="FL27" s="18"/>
      <c r="FM27" s="22"/>
      <c r="FN27" s="22"/>
      <c r="FO27" s="18"/>
      <c r="FP27" s="22"/>
      <c r="FQ27" s="22"/>
    </row>
    <row r="28" spans="1:173" s="1" customFormat="1" ht="23.25" customHeight="1">
      <c r="A28" s="12"/>
      <c r="B28" s="15" t="s">
        <v>52</v>
      </c>
      <c r="C28" s="21">
        <v>64.46</v>
      </c>
      <c r="D28" s="15" t="s">
        <v>52</v>
      </c>
      <c r="E28" s="21">
        <v>64.46</v>
      </c>
      <c r="F28" s="15" t="s">
        <v>52</v>
      </c>
      <c r="G28" s="21">
        <v>64.46</v>
      </c>
      <c r="H28" s="15" t="s">
        <v>52</v>
      </c>
      <c r="I28" s="21">
        <v>64.46</v>
      </c>
      <c r="J28" s="15" t="s">
        <v>52</v>
      </c>
      <c r="K28" s="21">
        <v>64.46</v>
      </c>
      <c r="L28" s="15" t="s">
        <v>52</v>
      </c>
      <c r="M28" s="21">
        <v>64.46</v>
      </c>
      <c r="N28" s="15" t="s">
        <v>52</v>
      </c>
      <c r="O28" s="21">
        <v>64.46</v>
      </c>
      <c r="P28" s="15" t="s">
        <v>52</v>
      </c>
      <c r="Q28" s="21">
        <v>64.46</v>
      </c>
      <c r="R28" s="15" t="s">
        <v>52</v>
      </c>
      <c r="S28" s="16">
        <f t="shared" si="0"/>
        <v>515.68</v>
      </c>
      <c r="T28" s="18"/>
      <c r="U28" s="22"/>
      <c r="V28" s="22"/>
      <c r="W28" s="18"/>
      <c r="X28" s="22"/>
      <c r="Y28" s="22"/>
      <c r="Z28" s="18"/>
      <c r="AA28" s="22"/>
      <c r="AB28" s="22"/>
      <c r="AC28" s="18"/>
      <c r="AD28" s="22"/>
      <c r="AE28" s="22"/>
      <c r="AF28" s="22"/>
      <c r="AG28" s="18"/>
      <c r="AH28" s="22"/>
      <c r="AI28" s="22"/>
      <c r="AJ28" s="18"/>
      <c r="AK28" s="22"/>
      <c r="AL28" s="22"/>
      <c r="AM28" s="18"/>
      <c r="AN28" s="22"/>
      <c r="AO28" s="22"/>
      <c r="AP28" s="18"/>
      <c r="AQ28" s="22"/>
      <c r="AR28" s="22"/>
      <c r="AS28" s="18"/>
      <c r="AT28" s="22"/>
      <c r="AU28" s="22"/>
      <c r="AV28" s="18"/>
      <c r="AW28" s="22"/>
      <c r="AX28" s="22"/>
      <c r="AY28" s="18"/>
      <c r="AZ28" s="22"/>
      <c r="BA28" s="22"/>
      <c r="BB28" s="18"/>
      <c r="BC28" s="22"/>
      <c r="BD28" s="22"/>
      <c r="BE28" s="18"/>
      <c r="BF28" s="22"/>
      <c r="BG28" s="22"/>
      <c r="BH28" s="18"/>
      <c r="BI28" s="22"/>
      <c r="BJ28" s="22"/>
      <c r="BK28" s="18"/>
      <c r="BL28" s="22"/>
      <c r="BM28" s="22"/>
      <c r="BN28" s="18"/>
      <c r="BO28" s="22"/>
      <c r="BP28" s="22"/>
      <c r="BQ28" s="10"/>
      <c r="BR28" s="10"/>
      <c r="BS28" s="18"/>
      <c r="BT28" s="22"/>
      <c r="BU28" s="22"/>
      <c r="BV28" s="18"/>
      <c r="BW28" s="22"/>
      <c r="BX28" s="22"/>
      <c r="BY28" s="18"/>
      <c r="BZ28" s="22"/>
      <c r="CA28" s="22"/>
      <c r="CB28" s="18"/>
      <c r="CC28" s="22"/>
      <c r="CD28" s="22"/>
      <c r="CE28" s="18"/>
      <c r="CF28" s="22"/>
      <c r="CG28" s="22"/>
      <c r="CH28" s="18"/>
      <c r="CI28" s="22"/>
      <c r="CJ28" s="22"/>
      <c r="CK28" s="18"/>
      <c r="CL28" s="22"/>
      <c r="CM28" s="22"/>
      <c r="CN28" s="18"/>
      <c r="CO28" s="22"/>
      <c r="CP28" s="22"/>
      <c r="CQ28" s="18"/>
      <c r="CR28" s="22"/>
      <c r="CS28" s="22"/>
      <c r="CT28" s="18"/>
      <c r="CU28" s="22"/>
      <c r="CV28" s="22"/>
      <c r="CW28" s="18"/>
      <c r="CX28" s="22"/>
      <c r="CY28" s="22"/>
      <c r="CZ28" s="18"/>
      <c r="DA28" s="22"/>
      <c r="DB28" s="22"/>
      <c r="DC28" s="10"/>
      <c r="DD28" s="10"/>
      <c r="DE28" s="18"/>
      <c r="DF28" s="22"/>
      <c r="DG28" s="22"/>
      <c r="DH28" s="18"/>
      <c r="DI28" s="22"/>
      <c r="DJ28" s="22"/>
      <c r="DK28" s="18" t="s">
        <v>344</v>
      </c>
      <c r="DL28" s="22"/>
      <c r="DM28" s="56">
        <v>384.87</v>
      </c>
      <c r="DN28" s="18" t="s">
        <v>344</v>
      </c>
      <c r="DO28" s="22"/>
      <c r="DP28" s="56">
        <v>384.87</v>
      </c>
      <c r="DQ28" s="18" t="s">
        <v>344</v>
      </c>
      <c r="DR28" s="22"/>
      <c r="DS28" s="56">
        <v>384.87</v>
      </c>
      <c r="DT28" s="18" t="s">
        <v>344</v>
      </c>
      <c r="DU28" s="22"/>
      <c r="DV28" s="56">
        <v>384.87</v>
      </c>
      <c r="DW28" s="18" t="s">
        <v>344</v>
      </c>
      <c r="DX28" s="22"/>
      <c r="DY28" s="56">
        <v>384.87</v>
      </c>
      <c r="DZ28" s="18" t="s">
        <v>344</v>
      </c>
      <c r="EA28" s="22"/>
      <c r="EB28" s="56">
        <v>384.87</v>
      </c>
      <c r="EC28" s="18" t="s">
        <v>344</v>
      </c>
      <c r="ED28" s="22"/>
      <c r="EE28" s="56">
        <v>384.87</v>
      </c>
      <c r="EF28" s="18" t="s">
        <v>344</v>
      </c>
      <c r="EG28" s="22"/>
      <c r="EH28" s="56">
        <v>384.87</v>
      </c>
      <c r="EI28" s="18" t="s">
        <v>344</v>
      </c>
      <c r="EJ28" s="22"/>
      <c r="EK28" s="56">
        <v>384.87</v>
      </c>
      <c r="EL28" s="18" t="s">
        <v>344</v>
      </c>
      <c r="EM28" s="22"/>
      <c r="EN28" s="56">
        <v>384.87</v>
      </c>
      <c r="EO28" s="22"/>
      <c r="EP28" s="22"/>
      <c r="EQ28" s="17"/>
      <c r="ER28" s="17"/>
      <c r="ES28" s="22"/>
      <c r="ET28" s="17"/>
      <c r="EU28" s="17"/>
      <c r="EV28" s="22"/>
      <c r="EW28" s="17" t="s">
        <v>483</v>
      </c>
      <c r="EX28" s="17" t="s">
        <v>482</v>
      </c>
      <c r="EY28" s="22">
        <v>3953.28</v>
      </c>
      <c r="EZ28" s="17"/>
      <c r="FA28" s="17"/>
      <c r="FB28" s="22"/>
      <c r="FC28" s="17"/>
      <c r="FD28" s="17"/>
      <c r="FE28" s="22"/>
      <c r="FF28" s="17"/>
      <c r="FG28" s="17"/>
      <c r="FH28" s="22"/>
      <c r="FI28" s="17"/>
      <c r="FJ28" s="17"/>
      <c r="FK28" s="22"/>
      <c r="FL28" s="17"/>
      <c r="FM28" s="17"/>
      <c r="FN28" s="22"/>
      <c r="FO28" s="17"/>
      <c r="FP28" s="17"/>
      <c r="FQ28" s="22"/>
    </row>
    <row r="29" spans="1:173" s="1" customFormat="1" ht="21.75" customHeight="1">
      <c r="A29" s="12"/>
      <c r="B29" s="15" t="s">
        <v>52</v>
      </c>
      <c r="C29" s="21">
        <v>32.23</v>
      </c>
      <c r="D29" s="15" t="s">
        <v>52</v>
      </c>
      <c r="E29" s="21">
        <v>32.23</v>
      </c>
      <c r="F29" s="15" t="s">
        <v>52</v>
      </c>
      <c r="G29" s="21">
        <v>32.23</v>
      </c>
      <c r="H29" s="15" t="s">
        <v>52</v>
      </c>
      <c r="I29" s="21">
        <v>32.23</v>
      </c>
      <c r="J29" s="15" t="s">
        <v>52</v>
      </c>
      <c r="K29" s="21">
        <v>32.23</v>
      </c>
      <c r="L29" s="15" t="s">
        <v>52</v>
      </c>
      <c r="M29" s="21">
        <v>32.23</v>
      </c>
      <c r="N29" s="15" t="s">
        <v>52</v>
      </c>
      <c r="O29" s="21">
        <v>32.23</v>
      </c>
      <c r="P29" s="15" t="s">
        <v>52</v>
      </c>
      <c r="Q29" s="21">
        <v>32.23</v>
      </c>
      <c r="R29" s="15" t="s">
        <v>52</v>
      </c>
      <c r="S29" s="16">
        <f t="shared" si="0"/>
        <v>257.84</v>
      </c>
      <c r="T29" s="18"/>
      <c r="U29" s="22"/>
      <c r="V29" s="22"/>
      <c r="W29" s="18"/>
      <c r="X29" s="22"/>
      <c r="Y29" s="22"/>
      <c r="Z29" s="18"/>
      <c r="AA29" s="22"/>
      <c r="AB29" s="22"/>
      <c r="AC29" s="18"/>
      <c r="AD29" s="22"/>
      <c r="AE29" s="22"/>
      <c r="AF29" s="22"/>
      <c r="AG29" s="18"/>
      <c r="AH29" s="22"/>
      <c r="AI29" s="22"/>
      <c r="AJ29" s="18"/>
      <c r="AK29" s="22"/>
      <c r="AL29" s="22"/>
      <c r="AM29" s="18"/>
      <c r="AN29" s="22"/>
      <c r="AO29" s="22"/>
      <c r="AP29" s="18"/>
      <c r="AQ29" s="22"/>
      <c r="AR29" s="22"/>
      <c r="AS29" s="18"/>
      <c r="AT29" s="22"/>
      <c r="AU29" s="22"/>
      <c r="AV29" s="18"/>
      <c r="AW29" s="22"/>
      <c r="AX29" s="22"/>
      <c r="AY29" s="18"/>
      <c r="AZ29" s="22"/>
      <c r="BA29" s="22"/>
      <c r="BB29" s="18"/>
      <c r="BC29" s="22"/>
      <c r="BD29" s="22"/>
      <c r="BE29" s="18"/>
      <c r="BF29" s="22"/>
      <c r="BG29" s="22"/>
      <c r="BH29" s="18"/>
      <c r="BI29" s="22"/>
      <c r="BJ29" s="22"/>
      <c r="BK29" s="18"/>
      <c r="BL29" s="22"/>
      <c r="BM29" s="22"/>
      <c r="BN29" s="18"/>
      <c r="BO29" s="22"/>
      <c r="BP29" s="22"/>
      <c r="BQ29" s="10"/>
      <c r="BR29" s="10"/>
      <c r="BS29" s="18"/>
      <c r="BT29" s="22"/>
      <c r="BU29" s="22"/>
      <c r="BV29" s="18"/>
      <c r="BW29" s="22"/>
      <c r="BX29" s="22"/>
      <c r="BY29" s="18"/>
      <c r="BZ29" s="22"/>
      <c r="CA29" s="22"/>
      <c r="CB29" s="18"/>
      <c r="CC29" s="22"/>
      <c r="CD29" s="22"/>
      <c r="CE29" s="18"/>
      <c r="CF29" s="22"/>
      <c r="CG29" s="22"/>
      <c r="CH29" s="18"/>
      <c r="CI29" s="22"/>
      <c r="CJ29" s="22"/>
      <c r="CK29" s="18"/>
      <c r="CL29" s="22"/>
      <c r="CM29" s="22"/>
      <c r="CN29" s="18"/>
      <c r="CO29" s="22"/>
      <c r="CP29" s="22"/>
      <c r="CQ29" s="18"/>
      <c r="CR29" s="22"/>
      <c r="CS29" s="22"/>
      <c r="CT29" s="18"/>
      <c r="CU29" s="22"/>
      <c r="CV29" s="22"/>
      <c r="CW29" s="18"/>
      <c r="CX29" s="22"/>
      <c r="CY29" s="22"/>
      <c r="CZ29" s="18"/>
      <c r="DA29" s="22"/>
      <c r="DB29" s="22"/>
      <c r="DC29" s="10"/>
      <c r="DD29" s="10"/>
      <c r="DE29" s="18"/>
      <c r="DF29" s="22"/>
      <c r="DG29" s="22"/>
      <c r="DH29" s="18"/>
      <c r="DI29" s="22"/>
      <c r="DJ29" s="22"/>
      <c r="DK29" s="18" t="s">
        <v>492</v>
      </c>
      <c r="DL29" s="22"/>
      <c r="DM29" s="56">
        <v>754.11</v>
      </c>
      <c r="DN29" s="18"/>
      <c r="DO29" s="22"/>
      <c r="DP29" s="22"/>
      <c r="DQ29" s="18"/>
      <c r="DR29" s="22"/>
      <c r="DS29" s="22"/>
      <c r="DT29" s="18"/>
      <c r="DU29" s="22"/>
      <c r="DV29" s="22"/>
      <c r="DW29" s="18"/>
      <c r="DX29" s="22"/>
      <c r="DY29" s="22"/>
      <c r="DZ29" s="18"/>
      <c r="EA29" s="22"/>
      <c r="EB29" s="22"/>
      <c r="EC29" s="18"/>
      <c r="ED29" s="22"/>
      <c r="EE29" s="22"/>
      <c r="EF29" s="18"/>
      <c r="EG29" s="22"/>
      <c r="EH29" s="22"/>
      <c r="EI29" s="18"/>
      <c r="EJ29" s="22"/>
      <c r="EK29" s="22"/>
      <c r="EL29" s="18"/>
      <c r="EM29" s="22"/>
      <c r="EN29" s="22"/>
      <c r="EO29" s="22"/>
      <c r="EP29" s="22"/>
      <c r="EQ29" s="18"/>
      <c r="ER29" s="22"/>
      <c r="ES29" s="22"/>
      <c r="ET29" s="18"/>
      <c r="EU29" s="22"/>
      <c r="EV29" s="22"/>
      <c r="EW29" s="18" t="s">
        <v>484</v>
      </c>
      <c r="EX29" s="22" t="s">
        <v>482</v>
      </c>
      <c r="EY29" s="22">
        <v>1335.36</v>
      </c>
      <c r="EZ29" s="18"/>
      <c r="FA29" s="22"/>
      <c r="FB29" s="22"/>
      <c r="FC29" s="18"/>
      <c r="FD29" s="22"/>
      <c r="FE29" s="22"/>
      <c r="FF29" s="18"/>
      <c r="FG29" s="22"/>
      <c r="FH29" s="22"/>
      <c r="FI29" s="18"/>
      <c r="FJ29" s="22"/>
      <c r="FK29" s="22"/>
      <c r="FL29" s="18"/>
      <c r="FM29" s="22"/>
      <c r="FN29" s="22"/>
      <c r="FO29" s="18"/>
      <c r="FP29" s="22"/>
      <c r="FQ29" s="22"/>
    </row>
    <row r="30" spans="1:173" s="1" customFormat="1" ht="45">
      <c r="A30" s="12"/>
      <c r="B30" s="15" t="s">
        <v>52</v>
      </c>
      <c r="C30" s="21">
        <v>1385.89</v>
      </c>
      <c r="D30" s="15" t="s">
        <v>52</v>
      </c>
      <c r="E30" s="21">
        <v>1385.89</v>
      </c>
      <c r="F30" s="15" t="s">
        <v>52</v>
      </c>
      <c r="G30" s="21">
        <v>1385.89</v>
      </c>
      <c r="H30" s="15" t="s">
        <v>52</v>
      </c>
      <c r="I30" s="21">
        <v>1385.89</v>
      </c>
      <c r="J30" s="15" t="s">
        <v>52</v>
      </c>
      <c r="K30" s="21">
        <v>1385.89</v>
      </c>
      <c r="L30" s="15" t="s">
        <v>52</v>
      </c>
      <c r="M30" s="21">
        <v>1385.89</v>
      </c>
      <c r="N30" s="15" t="s">
        <v>52</v>
      </c>
      <c r="O30" s="21">
        <v>1385.89</v>
      </c>
      <c r="P30" s="15" t="s">
        <v>52</v>
      </c>
      <c r="Q30" s="21">
        <v>1385.89</v>
      </c>
      <c r="R30" s="15" t="s">
        <v>52</v>
      </c>
      <c r="S30" s="16">
        <f t="shared" si="0"/>
        <v>11087.119999999999</v>
      </c>
      <c r="T30" s="26"/>
      <c r="U30" s="22"/>
      <c r="V30" s="22"/>
      <c r="W30" s="26"/>
      <c r="X30" s="22"/>
      <c r="Y30" s="22"/>
      <c r="Z30" s="26"/>
      <c r="AA30" s="22"/>
      <c r="AB30" s="22"/>
      <c r="AC30" s="26"/>
      <c r="AD30" s="22"/>
      <c r="AE30" s="22"/>
      <c r="AF30" s="22"/>
      <c r="AG30" s="26"/>
      <c r="AH30" s="22"/>
      <c r="AI30" s="22"/>
      <c r="AJ30" s="26"/>
      <c r="AK30" s="22"/>
      <c r="AL30" s="22"/>
      <c r="AM30" s="26"/>
      <c r="AN30" s="22"/>
      <c r="AO30" s="22"/>
      <c r="AP30" s="26"/>
      <c r="AQ30" s="22"/>
      <c r="AR30" s="22"/>
      <c r="AS30" s="26"/>
      <c r="AT30" s="22"/>
      <c r="AU30" s="22"/>
      <c r="AV30" s="26"/>
      <c r="AW30" s="22"/>
      <c r="AX30" s="22"/>
      <c r="AY30" s="26"/>
      <c r="AZ30" s="22"/>
      <c r="BA30" s="22"/>
      <c r="BB30" s="26"/>
      <c r="BC30" s="22"/>
      <c r="BD30" s="22"/>
      <c r="BE30" s="26"/>
      <c r="BF30" s="22"/>
      <c r="BG30" s="22"/>
      <c r="BH30" s="26"/>
      <c r="BI30" s="22"/>
      <c r="BJ30" s="22"/>
      <c r="BK30" s="26"/>
      <c r="BL30" s="22"/>
      <c r="BM30" s="22"/>
      <c r="BN30" s="26"/>
      <c r="BO30" s="22"/>
      <c r="BP30" s="22"/>
      <c r="BQ30" s="10"/>
      <c r="BR30" s="10"/>
      <c r="BS30" s="26"/>
      <c r="BT30" s="22"/>
      <c r="BU30" s="22"/>
      <c r="BV30" s="26"/>
      <c r="BW30" s="22"/>
      <c r="BX30" s="22"/>
      <c r="BY30" s="26"/>
      <c r="BZ30" s="22"/>
      <c r="CA30" s="22"/>
      <c r="CB30" s="26"/>
      <c r="CC30" s="22"/>
      <c r="CD30" s="22"/>
      <c r="CE30" s="26"/>
      <c r="CF30" s="22"/>
      <c r="CG30" s="22"/>
      <c r="CH30" s="26"/>
      <c r="CI30" s="22"/>
      <c r="CJ30" s="22"/>
      <c r="CK30" s="26"/>
      <c r="CL30" s="22"/>
      <c r="CM30" s="22"/>
      <c r="CN30" s="26"/>
      <c r="CO30" s="22"/>
      <c r="CP30" s="22"/>
      <c r="CQ30" s="26"/>
      <c r="CR30" s="22"/>
      <c r="CS30" s="22"/>
      <c r="CT30" s="26"/>
      <c r="CU30" s="22"/>
      <c r="CV30" s="22"/>
      <c r="CW30" s="26"/>
      <c r="CX30" s="22"/>
      <c r="CY30" s="22"/>
      <c r="CZ30" s="26"/>
      <c r="DA30" s="22"/>
      <c r="DB30" s="22"/>
      <c r="DC30" s="10"/>
      <c r="DD30" s="10"/>
      <c r="DE30" s="26"/>
      <c r="DF30" s="22"/>
      <c r="DG30" s="22"/>
      <c r="DH30" s="26"/>
      <c r="DI30" s="22"/>
      <c r="DJ30" s="22"/>
      <c r="DK30" s="18" t="s">
        <v>490</v>
      </c>
      <c r="DL30" s="22"/>
      <c r="DM30" s="56">
        <v>76.929</v>
      </c>
      <c r="DN30" s="26"/>
      <c r="DO30" s="22"/>
      <c r="DP30" s="22"/>
      <c r="DQ30" s="26"/>
      <c r="DR30" s="22"/>
      <c r="DS30" s="22"/>
      <c r="DT30" s="26"/>
      <c r="DU30" s="22"/>
      <c r="DV30" s="22"/>
      <c r="DW30" s="26"/>
      <c r="DX30" s="22"/>
      <c r="DY30" s="22"/>
      <c r="DZ30" s="26"/>
      <c r="EA30" s="22"/>
      <c r="EB30" s="22"/>
      <c r="EC30" s="26"/>
      <c r="ED30" s="22"/>
      <c r="EE30" s="22"/>
      <c r="EF30" s="26"/>
      <c r="EG30" s="22"/>
      <c r="EH30" s="22"/>
      <c r="EI30" s="26"/>
      <c r="EJ30" s="22"/>
      <c r="EK30" s="22"/>
      <c r="EL30" s="26"/>
      <c r="EM30" s="22"/>
      <c r="EN30" s="22"/>
      <c r="EO30" s="22"/>
      <c r="EP30" s="22"/>
      <c r="EQ30" s="18"/>
      <c r="ER30" s="22"/>
      <c r="ES30" s="22"/>
      <c r="ET30" s="18"/>
      <c r="EU30" s="22"/>
      <c r="EV30" s="22"/>
      <c r="EW30" s="18" t="s">
        <v>485</v>
      </c>
      <c r="EX30" s="22" t="s">
        <v>482</v>
      </c>
      <c r="EY30" s="22">
        <v>667.68</v>
      </c>
      <c r="EZ30" s="18"/>
      <c r="FA30" s="22"/>
      <c r="FB30" s="22"/>
      <c r="FC30" s="18"/>
      <c r="FD30" s="22"/>
      <c r="FE30" s="22"/>
      <c r="FF30" s="18"/>
      <c r="FG30" s="22"/>
      <c r="FH30" s="22"/>
      <c r="FI30" s="18"/>
      <c r="FJ30" s="22"/>
      <c r="FK30" s="22"/>
      <c r="FL30" s="18"/>
      <c r="FM30" s="22"/>
      <c r="FN30" s="22"/>
      <c r="FO30" s="18"/>
      <c r="FP30" s="22"/>
      <c r="FQ30" s="22"/>
    </row>
    <row r="31" spans="1:173" s="1" customFormat="1" ht="22.5">
      <c r="A31" s="12"/>
      <c r="B31" s="15" t="s">
        <v>20</v>
      </c>
      <c r="C31" s="21">
        <v>2004.64</v>
      </c>
      <c r="D31" s="15" t="s">
        <v>20</v>
      </c>
      <c r="E31" s="21">
        <v>2004.64</v>
      </c>
      <c r="F31" s="15" t="s">
        <v>21</v>
      </c>
      <c r="G31" s="21">
        <v>2050.2</v>
      </c>
      <c r="H31" s="15" t="s">
        <v>22</v>
      </c>
      <c r="I31" s="21">
        <v>2072.98</v>
      </c>
      <c r="J31" s="15" t="s">
        <v>23</v>
      </c>
      <c r="K31" s="21">
        <v>2027.42</v>
      </c>
      <c r="L31" s="21" t="s">
        <v>20</v>
      </c>
      <c r="M31" s="21">
        <v>2004.64</v>
      </c>
      <c r="N31" s="21" t="s">
        <v>20</v>
      </c>
      <c r="O31" s="21">
        <v>2004.64</v>
      </c>
      <c r="P31" s="21" t="s">
        <v>20</v>
      </c>
      <c r="Q31" s="21">
        <v>2004.64</v>
      </c>
      <c r="R31" s="15" t="s">
        <v>23</v>
      </c>
      <c r="S31" s="16">
        <f t="shared" si="0"/>
        <v>16173.799999999997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10"/>
      <c r="BR31" s="10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10"/>
      <c r="DD31" s="10"/>
      <c r="DE31" s="22"/>
      <c r="DF31" s="22"/>
      <c r="DG31" s="22"/>
      <c r="DH31" s="22"/>
      <c r="DI31" s="22"/>
      <c r="DJ31" s="22"/>
      <c r="DK31" s="18" t="s">
        <v>491</v>
      </c>
      <c r="DL31" s="22"/>
      <c r="DM31" s="56">
        <v>333.359</v>
      </c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6"/>
      <c r="ER31" s="22"/>
      <c r="ES31" s="22"/>
      <c r="ET31" s="26"/>
      <c r="EU31" s="22"/>
      <c r="EV31" s="22"/>
      <c r="EW31" s="26" t="s">
        <v>486</v>
      </c>
      <c r="EX31" s="22" t="s">
        <v>482</v>
      </c>
      <c r="EY31" s="22">
        <v>694.72</v>
      </c>
      <c r="EZ31" s="26"/>
      <c r="FA31" s="22"/>
      <c r="FB31" s="22"/>
      <c r="FC31" s="26"/>
      <c r="FD31" s="22"/>
      <c r="FE31" s="22"/>
      <c r="FF31" s="26"/>
      <c r="FG31" s="22"/>
      <c r="FH31" s="22"/>
      <c r="FI31" s="26"/>
      <c r="FJ31" s="22"/>
      <c r="FK31" s="22"/>
      <c r="FL31" s="26"/>
      <c r="FM31" s="22"/>
      <c r="FN31" s="22"/>
      <c r="FO31" s="26"/>
      <c r="FP31" s="22"/>
      <c r="FQ31" s="22"/>
    </row>
    <row r="32" spans="1:173" s="1" customFormat="1" ht="12.75">
      <c r="A32" s="12"/>
      <c r="B32" s="15" t="s">
        <v>20</v>
      </c>
      <c r="C32" s="21">
        <v>1404.48</v>
      </c>
      <c r="D32" s="15" t="s">
        <v>20</v>
      </c>
      <c r="E32" s="21">
        <v>1404.48</v>
      </c>
      <c r="F32" s="15" t="s">
        <v>21</v>
      </c>
      <c r="G32" s="21">
        <v>1436.4</v>
      </c>
      <c r="H32" s="15" t="s">
        <v>22</v>
      </c>
      <c r="I32" s="21">
        <v>1452.36</v>
      </c>
      <c r="J32" s="15" t="s">
        <v>23</v>
      </c>
      <c r="K32" s="21">
        <v>1420.44</v>
      </c>
      <c r="L32" s="21" t="s">
        <v>20</v>
      </c>
      <c r="M32" s="21">
        <v>1404.48</v>
      </c>
      <c r="N32" s="21" t="s">
        <v>20</v>
      </c>
      <c r="O32" s="21">
        <v>1404.48</v>
      </c>
      <c r="P32" s="21" t="s">
        <v>20</v>
      </c>
      <c r="Q32" s="21">
        <v>1404.48</v>
      </c>
      <c r="R32" s="15" t="s">
        <v>23</v>
      </c>
      <c r="S32" s="16">
        <f t="shared" si="0"/>
        <v>11331.599999999999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10"/>
      <c r="BR32" s="10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10"/>
      <c r="DD32" s="10"/>
      <c r="DE32" s="22"/>
      <c r="DF32" s="22"/>
      <c r="DG32" s="22"/>
      <c r="DH32" s="22"/>
      <c r="DI32" s="22"/>
      <c r="DJ32" s="22"/>
      <c r="DK32" s="18" t="s">
        <v>493</v>
      </c>
      <c r="DL32" s="22"/>
      <c r="DM32" s="56">
        <v>754.11</v>
      </c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 t="s">
        <v>487</v>
      </c>
      <c r="EX32" s="22" t="s">
        <v>482</v>
      </c>
      <c r="EY32" s="22">
        <v>347.35</v>
      </c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</row>
    <row r="33" spans="1:173" s="1" customFormat="1" ht="22.5">
      <c r="A33" s="12"/>
      <c r="B33" s="15" t="s">
        <v>20</v>
      </c>
      <c r="C33" s="21">
        <v>5767.52</v>
      </c>
      <c r="D33" s="15" t="s">
        <v>20</v>
      </c>
      <c r="E33" s="21">
        <v>5767.52</v>
      </c>
      <c r="F33" s="15" t="s">
        <v>21</v>
      </c>
      <c r="G33" s="21">
        <v>5898.6</v>
      </c>
      <c r="H33" s="15" t="s">
        <v>22</v>
      </c>
      <c r="I33" s="21">
        <v>5964.14</v>
      </c>
      <c r="J33" s="15" t="s">
        <v>23</v>
      </c>
      <c r="K33" s="21">
        <v>5833.06</v>
      </c>
      <c r="L33" s="21" t="s">
        <v>20</v>
      </c>
      <c r="M33" s="21">
        <v>5767.52</v>
      </c>
      <c r="N33" s="21" t="s">
        <v>20</v>
      </c>
      <c r="O33" s="21">
        <v>5767.52</v>
      </c>
      <c r="P33" s="21" t="s">
        <v>20</v>
      </c>
      <c r="Q33" s="21">
        <v>5767.52</v>
      </c>
      <c r="R33" s="15" t="s">
        <v>23</v>
      </c>
      <c r="S33" s="16">
        <f t="shared" si="0"/>
        <v>46533.40000000001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0"/>
      <c r="BR33" s="10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10"/>
      <c r="DD33" s="10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 t="s">
        <v>488</v>
      </c>
      <c r="EX33" s="22" t="s">
        <v>489</v>
      </c>
      <c r="EY33" s="22">
        <v>55.02</v>
      </c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</row>
    <row r="34" spans="1:173" ht="18" customHeight="1">
      <c r="A34" s="14"/>
      <c r="B34" s="104" t="s">
        <v>7</v>
      </c>
      <c r="C34" s="104"/>
      <c r="D34" s="104" t="s">
        <v>7</v>
      </c>
      <c r="E34" s="104"/>
      <c r="F34" s="104" t="s">
        <v>7</v>
      </c>
      <c r="G34" s="104"/>
      <c r="H34" s="104" t="s">
        <v>7</v>
      </c>
      <c r="I34" s="104"/>
      <c r="J34" s="104" t="s">
        <v>7</v>
      </c>
      <c r="K34" s="104"/>
      <c r="L34" s="104" t="s">
        <v>7</v>
      </c>
      <c r="M34" s="104"/>
      <c r="N34" s="104" t="s">
        <v>7</v>
      </c>
      <c r="O34" s="104"/>
      <c r="P34" s="104" t="s">
        <v>7</v>
      </c>
      <c r="Q34" s="104"/>
      <c r="R34" s="104" t="s">
        <v>7</v>
      </c>
      <c r="S34" s="104"/>
      <c r="T34" s="96"/>
      <c r="U34" s="96"/>
      <c r="V34" s="9"/>
      <c r="W34" s="96"/>
      <c r="X34" s="96"/>
      <c r="Y34" s="9"/>
      <c r="Z34" s="96"/>
      <c r="AA34" s="96"/>
      <c r="AB34" s="9"/>
      <c r="AC34" s="96"/>
      <c r="AD34" s="96"/>
      <c r="AE34" s="9"/>
      <c r="AF34" s="9"/>
      <c r="AG34" s="96"/>
      <c r="AH34" s="96"/>
      <c r="AI34" s="9"/>
      <c r="AJ34" s="96"/>
      <c r="AK34" s="96"/>
      <c r="AL34" s="9"/>
      <c r="AM34" s="96"/>
      <c r="AN34" s="96"/>
      <c r="AO34" s="9"/>
      <c r="AP34" s="96"/>
      <c r="AQ34" s="96"/>
      <c r="AR34" s="9"/>
      <c r="AS34" s="96"/>
      <c r="AT34" s="96"/>
      <c r="AU34" s="9"/>
      <c r="AV34" s="96"/>
      <c r="AW34" s="96"/>
      <c r="AX34" s="9"/>
      <c r="AY34" s="96"/>
      <c r="AZ34" s="96"/>
      <c r="BA34" s="9"/>
      <c r="BB34" s="96"/>
      <c r="BC34" s="96"/>
      <c r="BD34" s="9"/>
      <c r="BE34" s="96"/>
      <c r="BF34" s="96"/>
      <c r="BG34" s="9"/>
      <c r="BH34" s="96"/>
      <c r="BI34" s="96"/>
      <c r="BJ34" s="9"/>
      <c r="BK34" s="96"/>
      <c r="BL34" s="96"/>
      <c r="BM34" s="9"/>
      <c r="BN34" s="96"/>
      <c r="BO34" s="96"/>
      <c r="BP34" s="9"/>
      <c r="BS34" s="96"/>
      <c r="BT34" s="96"/>
      <c r="BU34" s="9"/>
      <c r="BV34" s="96"/>
      <c r="BW34" s="96"/>
      <c r="BX34" s="9"/>
      <c r="BY34" s="96"/>
      <c r="BZ34" s="96"/>
      <c r="CA34" s="9"/>
      <c r="CB34" s="96"/>
      <c r="CC34" s="96"/>
      <c r="CD34" s="9"/>
      <c r="CE34" s="96"/>
      <c r="CF34" s="96"/>
      <c r="CG34" s="9"/>
      <c r="CH34" s="96"/>
      <c r="CI34" s="96"/>
      <c r="CJ34" s="9"/>
      <c r="CK34" s="96"/>
      <c r="CL34" s="96"/>
      <c r="CM34" s="9"/>
      <c r="CN34" s="96"/>
      <c r="CO34" s="96"/>
      <c r="CP34" s="9"/>
      <c r="CQ34" s="96"/>
      <c r="CR34" s="96"/>
      <c r="CS34" s="9"/>
      <c r="CT34" s="96"/>
      <c r="CU34" s="96"/>
      <c r="CV34" s="9"/>
      <c r="CW34" s="96"/>
      <c r="CX34" s="96"/>
      <c r="CY34" s="9"/>
      <c r="CZ34" s="96"/>
      <c r="DA34" s="96"/>
      <c r="DB34" s="9"/>
      <c r="DE34" s="96"/>
      <c r="DF34" s="96"/>
      <c r="DG34" s="48"/>
      <c r="DH34" s="96"/>
      <c r="DI34" s="96"/>
      <c r="DJ34" s="9"/>
      <c r="DK34" s="96"/>
      <c r="DL34" s="96"/>
      <c r="DM34" s="9"/>
      <c r="DN34" s="96"/>
      <c r="DO34" s="96"/>
      <c r="DP34" s="9"/>
      <c r="DQ34" s="96"/>
      <c r="DR34" s="96"/>
      <c r="DS34" s="9"/>
      <c r="DT34" s="96"/>
      <c r="DU34" s="96"/>
      <c r="DV34" s="9"/>
      <c r="DW34" s="96"/>
      <c r="DX34" s="96"/>
      <c r="DY34" s="9"/>
      <c r="DZ34" s="96"/>
      <c r="EA34" s="96"/>
      <c r="EB34" s="9"/>
      <c r="EC34" s="96"/>
      <c r="ED34" s="96"/>
      <c r="EE34" s="9"/>
      <c r="EF34" s="96"/>
      <c r="EG34" s="96"/>
      <c r="EH34" s="9"/>
      <c r="EI34" s="96"/>
      <c r="EJ34" s="96"/>
      <c r="EK34" s="9"/>
      <c r="EL34" s="96"/>
      <c r="EM34" s="96"/>
      <c r="EN34" s="9"/>
      <c r="EO34" s="9"/>
      <c r="EP34" s="9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</row>
    <row r="35" spans="1:173" ht="15.75" customHeight="1">
      <c r="A35" s="15"/>
      <c r="B35" s="15"/>
      <c r="C35" s="21"/>
      <c r="D35" s="15"/>
      <c r="E35" s="15"/>
      <c r="F35" s="15" t="s">
        <v>17</v>
      </c>
      <c r="G35" s="21">
        <v>9573.62</v>
      </c>
      <c r="H35" s="15"/>
      <c r="I35" s="15"/>
      <c r="J35" s="15"/>
      <c r="K35" s="21"/>
      <c r="L35" s="21"/>
      <c r="M35" s="21"/>
      <c r="N35" s="21"/>
      <c r="O35" s="21"/>
      <c r="P35" s="21"/>
      <c r="Q35" s="21"/>
      <c r="R35" s="12"/>
      <c r="S35" s="16">
        <f>C35+E35+G35+I35+K35+M35+O35+Q35</f>
        <v>9573.62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E35" s="27"/>
      <c r="DF35" s="27"/>
      <c r="DG35" s="32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96"/>
      <c r="ER35" s="96"/>
      <c r="ES35" s="9"/>
      <c r="ET35" s="96"/>
      <c r="EU35" s="96"/>
      <c r="EV35" s="9"/>
      <c r="EW35" s="96"/>
      <c r="EX35" s="96"/>
      <c r="EY35" s="9"/>
      <c r="EZ35" s="96"/>
      <c r="FA35" s="96"/>
      <c r="FB35" s="9"/>
      <c r="FC35" s="96"/>
      <c r="FD35" s="96"/>
      <c r="FE35" s="9"/>
      <c r="FF35" s="96"/>
      <c r="FG35" s="96"/>
      <c r="FH35" s="9"/>
      <c r="FI35" s="96"/>
      <c r="FJ35" s="96"/>
      <c r="FK35" s="9"/>
      <c r="FL35" s="96"/>
      <c r="FM35" s="96"/>
      <c r="FN35" s="9"/>
      <c r="FO35" s="96"/>
      <c r="FP35" s="96"/>
      <c r="FQ35" s="9"/>
    </row>
    <row r="36" spans="1:173" ht="19.5" customHeight="1">
      <c r="A36" s="15"/>
      <c r="B36" s="15"/>
      <c r="C36" s="21"/>
      <c r="D36" s="15"/>
      <c r="E36" s="21"/>
      <c r="F36" s="15"/>
      <c r="G36" s="21"/>
      <c r="H36" s="15" t="s">
        <v>18</v>
      </c>
      <c r="I36" s="21">
        <v>3606.82</v>
      </c>
      <c r="J36" s="15"/>
      <c r="K36" s="21"/>
      <c r="L36" s="21"/>
      <c r="M36" s="21"/>
      <c r="N36" s="21"/>
      <c r="O36" s="21"/>
      <c r="P36" s="21"/>
      <c r="Q36" s="21"/>
      <c r="R36" s="12"/>
      <c r="S36" s="16">
        <f>C36+E36+G36+I36+K36+M36+O36+Q36</f>
        <v>3606.82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E36" s="27"/>
      <c r="DF36" s="27"/>
      <c r="DG36" s="32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</row>
    <row r="37" spans="1:173" ht="17.25" customHeight="1">
      <c r="A37" s="15"/>
      <c r="B37" s="15"/>
      <c r="C37" s="21"/>
      <c r="D37" s="15"/>
      <c r="E37" s="21"/>
      <c r="F37" s="28"/>
      <c r="G37" s="28"/>
      <c r="H37" s="15"/>
      <c r="I37" s="21"/>
      <c r="J37" s="15" t="s">
        <v>19</v>
      </c>
      <c r="K37" s="21"/>
      <c r="L37" s="21"/>
      <c r="M37" s="21"/>
      <c r="N37" s="21" t="s">
        <v>19</v>
      </c>
      <c r="O37" s="21"/>
      <c r="P37" s="21" t="s">
        <v>19</v>
      </c>
      <c r="Q37" s="21"/>
      <c r="R37" s="12"/>
      <c r="S37" s="16">
        <f>C37+E37+G37+I37+K37+M37+O37+Q37</f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9" t="s">
        <v>242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30" t="s">
        <v>243</v>
      </c>
      <c r="BR37" s="30" t="s">
        <v>244</v>
      </c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0" t="s">
        <v>319</v>
      </c>
      <c r="DD37" s="30" t="s">
        <v>320</v>
      </c>
      <c r="DE37" s="27"/>
      <c r="DF37" s="27"/>
      <c r="DG37" s="32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</row>
    <row r="38" spans="1:173" s="8" customFormat="1" ht="15" customHeight="1">
      <c r="A38" s="31" t="s">
        <v>8</v>
      </c>
      <c r="B38" s="31"/>
      <c r="C38" s="16">
        <f>SUM(C7:C9)+C15+SUM(C27:C33)+SUM(C35:C37)</f>
        <v>21327.350000000002</v>
      </c>
      <c r="D38" s="16"/>
      <c r="E38" s="16">
        <f>SUM(E7:E9)+E15+SUM(E27:E33)+SUM(E35:E37)</f>
        <v>21327.350000000002</v>
      </c>
      <c r="F38" s="16"/>
      <c r="G38" s="16">
        <f>SUM(G7:G9)+G15+SUM(G27:G33)+SUM(G35:G37)</f>
        <v>31109.530000000006</v>
      </c>
      <c r="H38" s="16"/>
      <c r="I38" s="16">
        <f>SUM(I7:I9)+I15+SUM(I27:I33)+SUM(I35:I37)</f>
        <v>25247.010000000002</v>
      </c>
      <c r="J38" s="16"/>
      <c r="K38" s="16">
        <f>SUM(K7:K9)+K15+SUM(K27:K33)+SUM(K35:K37)</f>
        <v>21431.630000000005</v>
      </c>
      <c r="L38" s="16"/>
      <c r="M38" s="16">
        <f>SUM(M7:M9)+M15+SUM(M27:M33)+SUM(M35:M37)</f>
        <v>21327.350000000002</v>
      </c>
      <c r="N38" s="16"/>
      <c r="O38" s="16">
        <f>SUM(O7:O9)+O15+SUM(O27:O33)+SUM(O35:O37)</f>
        <v>21327.350000000002</v>
      </c>
      <c r="P38" s="16"/>
      <c r="Q38" s="16">
        <f>SUM(Q7:Q9)+Q15+SUM(Q27:Q33)+SUM(Q35:Q37)</f>
        <v>21327.350000000002</v>
      </c>
      <c r="R38" s="16"/>
      <c r="S38" s="16">
        <f>C38+E38+G38+I38+K38+M38+O38+Q38</f>
        <v>184424.92000000004</v>
      </c>
      <c r="T38" s="32"/>
      <c r="U38" s="32"/>
      <c r="V38" s="32">
        <f>SUM(V7:V37)</f>
        <v>19831.079999999998</v>
      </c>
      <c r="W38" s="32">
        <f aca="true" t="shared" si="1" ref="W38:AL38">SUM(W7:W37)</f>
        <v>0</v>
      </c>
      <c r="X38" s="32">
        <f t="shared" si="1"/>
        <v>0</v>
      </c>
      <c r="Y38" s="32">
        <f t="shared" si="1"/>
        <v>20638.230000000003</v>
      </c>
      <c r="Z38" s="32"/>
      <c r="AA38" s="32"/>
      <c r="AB38" s="32">
        <f t="shared" si="1"/>
        <v>25635.88</v>
      </c>
      <c r="AC38" s="32">
        <f t="shared" si="1"/>
        <v>0</v>
      </c>
      <c r="AD38" s="32">
        <f t="shared" si="1"/>
        <v>0</v>
      </c>
      <c r="AE38" s="32">
        <f t="shared" si="1"/>
        <v>34197.96571428572</v>
      </c>
      <c r="AF38" s="21">
        <f>S38+V38+Y38+AB38+AE38</f>
        <v>284728.0757142858</v>
      </c>
      <c r="AG38" s="32">
        <f t="shared" si="1"/>
        <v>0</v>
      </c>
      <c r="AH38" s="32">
        <f t="shared" si="1"/>
        <v>0</v>
      </c>
      <c r="AI38" s="32">
        <f t="shared" si="1"/>
        <v>22752.684079365084</v>
      </c>
      <c r="AJ38" s="32">
        <f t="shared" si="1"/>
        <v>0</v>
      </c>
      <c r="AK38" s="32">
        <f t="shared" si="1"/>
        <v>0</v>
      </c>
      <c r="AL38" s="32">
        <f t="shared" si="1"/>
        <v>30092.56</v>
      </c>
      <c r="AM38" s="32"/>
      <c r="AN38" s="32"/>
      <c r="AO38" s="32">
        <f>SUM(AO7:AO37)</f>
        <v>24893.080000000005</v>
      </c>
      <c r="AP38" s="32">
        <f aca="true" t="shared" si="2" ref="AP38:AU38">SUM(AP7:AP37)</f>
        <v>0</v>
      </c>
      <c r="AQ38" s="32">
        <f t="shared" si="2"/>
        <v>0</v>
      </c>
      <c r="AR38" s="32">
        <f t="shared" si="2"/>
        <v>26610.54</v>
      </c>
      <c r="AS38" s="32">
        <f t="shared" si="2"/>
        <v>0</v>
      </c>
      <c r="AT38" s="32">
        <f t="shared" si="2"/>
        <v>0</v>
      </c>
      <c r="AU38" s="32">
        <f t="shared" si="2"/>
        <v>22125.490000000005</v>
      </c>
      <c r="AV38" s="32"/>
      <c r="AW38" s="32"/>
      <c r="AX38" s="32">
        <f aca="true" t="shared" si="3" ref="AX38:BD38">SUM(AX7:AX37)</f>
        <v>26751.600000000006</v>
      </c>
      <c r="AY38" s="32">
        <f t="shared" si="3"/>
        <v>0</v>
      </c>
      <c r="AZ38" s="32">
        <f t="shared" si="3"/>
        <v>0</v>
      </c>
      <c r="BA38" s="32">
        <f t="shared" si="3"/>
        <v>21299.740000000005</v>
      </c>
      <c r="BB38" s="32">
        <f t="shared" si="3"/>
        <v>0</v>
      </c>
      <c r="BC38" s="32">
        <f t="shared" si="3"/>
        <v>0</v>
      </c>
      <c r="BD38" s="32">
        <f t="shared" si="3"/>
        <v>20905.08</v>
      </c>
      <c r="BE38" s="32">
        <f aca="true" t="shared" si="4" ref="BE38:BM38">SUM(BE7:BE37)</f>
        <v>0</v>
      </c>
      <c r="BF38" s="32">
        <f t="shared" si="4"/>
        <v>0</v>
      </c>
      <c r="BG38" s="32">
        <f t="shared" si="4"/>
        <v>25136.1</v>
      </c>
      <c r="BH38" s="32">
        <f t="shared" si="4"/>
        <v>0</v>
      </c>
      <c r="BI38" s="32">
        <f t="shared" si="4"/>
        <v>0</v>
      </c>
      <c r="BJ38" s="32">
        <f t="shared" si="4"/>
        <v>20732.940000000002</v>
      </c>
      <c r="BK38" s="32">
        <f t="shared" si="4"/>
        <v>0</v>
      </c>
      <c r="BL38" s="32">
        <f t="shared" si="4"/>
        <v>0</v>
      </c>
      <c r="BM38" s="32">
        <f t="shared" si="4"/>
        <v>24175.75</v>
      </c>
      <c r="BN38" s="32">
        <f>SUM(BN7:BN37)</f>
        <v>0</v>
      </c>
      <c r="BO38" s="32">
        <f>SUM(BO7:BO37)</f>
        <v>0</v>
      </c>
      <c r="BP38" s="32">
        <f>SUM(BP7:BP37)</f>
        <v>20716.960000000003</v>
      </c>
      <c r="BQ38" s="21">
        <f>AI37:AI38+AL38+AO38+AR38+AU38+AX38+BA38+BD38+BG38+BJ38+BM38+BP38</f>
        <v>286192.52407936513</v>
      </c>
      <c r="BR38" s="21">
        <f>BQ38+AF38</f>
        <v>570920.5997936509</v>
      </c>
      <c r="BS38" s="32"/>
      <c r="BT38" s="32"/>
      <c r="BU38" s="32">
        <f>SUM(BU7:BU37)</f>
        <v>29647.520000000004</v>
      </c>
      <c r="BV38" s="32"/>
      <c r="BW38" s="32"/>
      <c r="BX38" s="32">
        <f>SUM(BX7:BX37)</f>
        <v>21136.280000000002</v>
      </c>
      <c r="BY38" s="32"/>
      <c r="BZ38" s="32"/>
      <c r="CA38" s="32">
        <f>SUM(CA7:CA37)</f>
        <v>40800.75</v>
      </c>
      <c r="CB38" s="32"/>
      <c r="CC38" s="32"/>
      <c r="CD38" s="32">
        <f>SUM(CD7:CD37)</f>
        <v>18653.260000000002</v>
      </c>
      <c r="CE38" s="32"/>
      <c r="CF38" s="32"/>
      <c r="CG38" s="32">
        <f>SUM(CG7:CG37)</f>
        <v>17792.040000000005</v>
      </c>
      <c r="CH38" s="32"/>
      <c r="CI38" s="32"/>
      <c r="CJ38" s="32">
        <f>SUM(CJ7:CJ37)</f>
        <v>17249.810000000005</v>
      </c>
      <c r="CK38" s="32"/>
      <c r="CL38" s="32"/>
      <c r="CM38" s="32">
        <f>SUM(CM7:CM37)</f>
        <v>18085.33</v>
      </c>
      <c r="CN38" s="32"/>
      <c r="CO38" s="32"/>
      <c r="CP38" s="32">
        <f>SUM(CP7:CP37)</f>
        <v>17089.000000000004</v>
      </c>
      <c r="CQ38" s="32"/>
      <c r="CR38" s="32"/>
      <c r="CS38" s="32">
        <f>SUM(CS7:CS37)</f>
        <v>17662.270000000004</v>
      </c>
      <c r="CT38" s="32"/>
      <c r="CU38" s="32"/>
      <c r="CV38" s="32">
        <f>SUM(CV7:CV37)</f>
        <v>18616.440000000002</v>
      </c>
      <c r="CW38" s="32"/>
      <c r="CX38" s="32"/>
      <c r="CY38" s="32">
        <f>SUM(CY7:CY37)</f>
        <v>27510.410000000007</v>
      </c>
      <c r="CZ38" s="32"/>
      <c r="DA38" s="32"/>
      <c r="DB38" s="32">
        <f>SUM(DB7:DB37)</f>
        <v>18255.620000000003</v>
      </c>
      <c r="DC38" s="10">
        <f>DB38+CY38+CV38+CS38+CP38+CM38+CJ38+CG38+CD38+CA38+BX38+BU38</f>
        <v>262498.73000000004</v>
      </c>
      <c r="DD38" s="33">
        <f>DC38+BR38</f>
        <v>833419.3297936509</v>
      </c>
      <c r="DE38" s="32"/>
      <c r="DF38" s="32"/>
      <c r="DG38" s="32">
        <f>SUM(DG7:DG37)</f>
        <v>24056.000000000004</v>
      </c>
      <c r="DH38" s="32"/>
      <c r="DI38" s="32"/>
      <c r="DJ38" s="32">
        <f>SUM(DJ7:DJ37)</f>
        <v>20689.41</v>
      </c>
      <c r="DK38" s="32"/>
      <c r="DL38" s="32"/>
      <c r="DM38" s="32">
        <f>SUM(DM7:DM37)</f>
        <v>41568.39999999999</v>
      </c>
      <c r="DN38" s="32"/>
      <c r="DO38" s="32"/>
      <c r="DP38" s="32">
        <f>SUM(DP7:DP37)</f>
        <v>44080.29999999999</v>
      </c>
      <c r="DQ38" s="32"/>
      <c r="DR38" s="32"/>
      <c r="DS38" s="32">
        <f>SUM(DS7:DS37)</f>
        <v>129108.97</v>
      </c>
      <c r="DT38" s="32"/>
      <c r="DU38" s="32"/>
      <c r="DV38" s="32">
        <f>SUM(DV7:DV37)</f>
        <v>22798.62</v>
      </c>
      <c r="DW38" s="32"/>
      <c r="DX38" s="32"/>
      <c r="DY38" s="32">
        <f>SUM(DY7:DY37)</f>
        <v>22733.219999999998</v>
      </c>
      <c r="DZ38" s="32"/>
      <c r="EA38" s="32"/>
      <c r="EB38" s="32">
        <f>SUM(EB7:EB37)</f>
        <v>24464.929999999997</v>
      </c>
      <c r="EC38" s="32"/>
      <c r="ED38" s="32"/>
      <c r="EE38" s="32">
        <f>SUM(EE7:EE37)</f>
        <v>23062.66</v>
      </c>
      <c r="EF38" s="32"/>
      <c r="EG38" s="32"/>
      <c r="EH38" s="32">
        <f>SUM(EH7:EH37)</f>
        <v>29423.95</v>
      </c>
      <c r="EI38" s="32"/>
      <c r="EJ38" s="32"/>
      <c r="EK38" s="32">
        <f>SUM(EK7:EK37)</f>
        <v>20689.41</v>
      </c>
      <c r="EL38" s="32"/>
      <c r="EM38" s="32"/>
      <c r="EN38" s="32">
        <f>SUM(EN7:EN37)</f>
        <v>25976.04</v>
      </c>
      <c r="EO38" s="32"/>
      <c r="EP38" s="32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</row>
    <row r="39" spans="1:173" s="2" customFormat="1" ht="62.25" customHeight="1">
      <c r="A39" s="34" t="s">
        <v>51</v>
      </c>
      <c r="B39" s="35" t="s">
        <v>36</v>
      </c>
      <c r="C39" s="36"/>
      <c r="D39" s="36"/>
      <c r="E39" s="36"/>
      <c r="F39" s="37"/>
      <c r="G39" s="36"/>
      <c r="H39" s="36"/>
      <c r="I39" s="36"/>
      <c r="J39" s="35"/>
      <c r="K39" s="36"/>
      <c r="L39" s="36"/>
      <c r="M39" s="36"/>
      <c r="N39" s="35"/>
      <c r="O39" s="36"/>
      <c r="P39" s="36"/>
      <c r="Q39" s="36"/>
      <c r="R39" s="35" t="s">
        <v>37</v>
      </c>
      <c r="S39" s="3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1">
        <f aca="true" t="shared" si="5" ref="AF39:AF68">S39+V39+Y39+AB39+AE39</f>
        <v>0</v>
      </c>
      <c r="AG39" s="27"/>
      <c r="AH39" s="27"/>
      <c r="AI39" s="27"/>
      <c r="AJ39" s="32"/>
      <c r="AK39" s="27"/>
      <c r="AL39" s="27"/>
      <c r="AM39" s="32"/>
      <c r="AN39" s="27"/>
      <c r="AO39" s="27"/>
      <c r="AP39" s="32"/>
      <c r="AQ39" s="27"/>
      <c r="AR39" s="27"/>
      <c r="AS39" s="32"/>
      <c r="AT39" s="27"/>
      <c r="AU39" s="27"/>
      <c r="AV39" s="32"/>
      <c r="AW39" s="27"/>
      <c r="AX39" s="27"/>
      <c r="AY39" s="32"/>
      <c r="AZ39" s="27"/>
      <c r="BA39" s="27"/>
      <c r="BB39" s="32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1">
        <f aca="true" t="shared" si="6" ref="BQ39:BQ68">AI38:AI39+AL39+AO39+AR39+AU39+AX39+BA39+BD39+BG39+BJ39+BM39+BP39</f>
        <v>0</v>
      </c>
      <c r="BR39" s="21">
        <f aca="true" t="shared" si="7" ref="BR39:BR68">BQ39+AF39</f>
        <v>0</v>
      </c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10">
        <f aca="true" t="shared" si="8" ref="DC39:DC68">DB39+CY39+CV39+CS39+CP39+CM39+CJ39+CG39+CD39+CA39+BX39+BU39</f>
        <v>0</v>
      </c>
      <c r="DD39" s="33">
        <f aca="true" t="shared" si="9" ref="DD39:DD68">DC39+BR39</f>
        <v>0</v>
      </c>
      <c r="DE39" s="27"/>
      <c r="DF39" s="27"/>
      <c r="DG39" s="32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77" t="s">
        <v>395</v>
      </c>
      <c r="EP39" s="77" t="s">
        <v>396</v>
      </c>
      <c r="EQ39" s="32"/>
      <c r="ER39" s="32"/>
      <c r="ES39" s="32">
        <f>SUM(ES7:ES38)</f>
        <v>70657.04000000001</v>
      </c>
      <c r="ET39" s="32"/>
      <c r="EU39" s="32"/>
      <c r="EV39" s="32">
        <f>SUM(EV7:EV38)</f>
        <v>20465.63</v>
      </c>
      <c r="EW39" s="32"/>
      <c r="EX39" s="32"/>
      <c r="EY39" s="32">
        <f>SUM(EY7:EY38)</f>
        <v>71179.19</v>
      </c>
      <c r="EZ39" s="32"/>
      <c r="FA39" s="32"/>
      <c r="FB39" s="32">
        <f>SUM(FB7:FB38)</f>
        <v>102657.50000000001</v>
      </c>
      <c r="FC39" s="32"/>
      <c r="FD39" s="32"/>
      <c r="FE39" s="32">
        <f>SUM(FE7:FE38)</f>
        <v>38106.67</v>
      </c>
      <c r="FF39" s="32"/>
      <c r="FG39" s="32"/>
      <c r="FH39" s="32">
        <f>SUM(FH7:FH38)</f>
        <v>20465.63</v>
      </c>
      <c r="FI39" s="32"/>
      <c r="FJ39" s="32"/>
      <c r="FK39" s="32">
        <f>SUM(FK7:FK38)</f>
        <v>20465.63</v>
      </c>
      <c r="FL39" s="32"/>
      <c r="FM39" s="32"/>
      <c r="FN39" s="32">
        <f>SUM(FN7:FN38)</f>
        <v>20465.63</v>
      </c>
      <c r="FO39" s="32"/>
      <c r="FP39" s="32"/>
      <c r="FQ39" s="32">
        <f>SUM(FQ7:FQ38)</f>
        <v>20465.63</v>
      </c>
    </row>
    <row r="40" spans="1:173" s="3" customFormat="1" ht="21">
      <c r="A40" s="38" t="s">
        <v>38</v>
      </c>
      <c r="B40" s="13"/>
      <c r="C40" s="39">
        <f>C38-C31-C32-C33</f>
        <v>12150.710000000003</v>
      </c>
      <c r="D40" s="39"/>
      <c r="E40" s="39">
        <f aca="true" t="shared" si="10" ref="E40:Q40">E38-E31-E32-E33</f>
        <v>12150.710000000003</v>
      </c>
      <c r="F40" s="39"/>
      <c r="G40" s="39">
        <f t="shared" si="10"/>
        <v>21724.33</v>
      </c>
      <c r="H40" s="39"/>
      <c r="I40" s="39">
        <f t="shared" si="10"/>
        <v>15757.530000000002</v>
      </c>
      <c r="J40" s="39"/>
      <c r="K40" s="39">
        <f t="shared" si="10"/>
        <v>12150.710000000006</v>
      </c>
      <c r="L40" s="39"/>
      <c r="M40" s="39">
        <f t="shared" si="10"/>
        <v>12150.710000000003</v>
      </c>
      <c r="N40" s="39"/>
      <c r="O40" s="39">
        <f t="shared" si="10"/>
        <v>12150.710000000003</v>
      </c>
      <c r="P40" s="39"/>
      <c r="Q40" s="39">
        <f t="shared" si="10"/>
        <v>12150.710000000003</v>
      </c>
      <c r="R40" s="39"/>
      <c r="S40" s="39">
        <f>C40+E40+G40+I40+K40+M40+O40+Q40</f>
        <v>110386.12000000004</v>
      </c>
      <c r="T40" s="27"/>
      <c r="U40" s="27"/>
      <c r="V40" s="32">
        <f>V38</f>
        <v>19831.079999999998</v>
      </c>
      <c r="W40" s="32">
        <f aca="true" t="shared" si="11" ref="W40:AL40">W38</f>
        <v>0</v>
      </c>
      <c r="X40" s="32">
        <f t="shared" si="11"/>
        <v>0</v>
      </c>
      <c r="Y40" s="32">
        <f t="shared" si="11"/>
        <v>20638.230000000003</v>
      </c>
      <c r="Z40" s="32"/>
      <c r="AA40" s="32"/>
      <c r="AB40" s="32">
        <f t="shared" si="11"/>
        <v>25635.88</v>
      </c>
      <c r="AC40" s="32">
        <f t="shared" si="11"/>
        <v>0</v>
      </c>
      <c r="AD40" s="32">
        <f t="shared" si="11"/>
        <v>0</v>
      </c>
      <c r="AE40" s="32">
        <f t="shared" si="11"/>
        <v>34197.96571428572</v>
      </c>
      <c r="AF40" s="21">
        <f t="shared" si="5"/>
        <v>210689.2757142858</v>
      </c>
      <c r="AG40" s="32">
        <f t="shared" si="11"/>
        <v>0</v>
      </c>
      <c r="AH40" s="32">
        <f t="shared" si="11"/>
        <v>0</v>
      </c>
      <c r="AI40" s="32">
        <f t="shared" si="11"/>
        <v>22752.684079365084</v>
      </c>
      <c r="AJ40" s="32">
        <f t="shared" si="11"/>
        <v>0</v>
      </c>
      <c r="AK40" s="32">
        <f t="shared" si="11"/>
        <v>0</v>
      </c>
      <c r="AL40" s="32">
        <f t="shared" si="11"/>
        <v>30092.56</v>
      </c>
      <c r="AM40" s="32"/>
      <c r="AN40" s="32"/>
      <c r="AO40" s="32">
        <f>AO38</f>
        <v>24893.080000000005</v>
      </c>
      <c r="AP40" s="32">
        <f aca="true" t="shared" si="12" ref="AP40:AU40">AP38</f>
        <v>0</v>
      </c>
      <c r="AQ40" s="32">
        <f t="shared" si="12"/>
        <v>0</v>
      </c>
      <c r="AR40" s="32">
        <f t="shared" si="12"/>
        <v>26610.54</v>
      </c>
      <c r="AS40" s="32">
        <f t="shared" si="12"/>
        <v>0</v>
      </c>
      <c r="AT40" s="32">
        <f t="shared" si="12"/>
        <v>0</v>
      </c>
      <c r="AU40" s="32">
        <f t="shared" si="12"/>
        <v>22125.490000000005</v>
      </c>
      <c r="AV40" s="32"/>
      <c r="AW40" s="32"/>
      <c r="AX40" s="32">
        <f aca="true" t="shared" si="13" ref="AX40:BD40">AX38</f>
        <v>26751.600000000006</v>
      </c>
      <c r="AY40" s="32">
        <f t="shared" si="13"/>
        <v>0</v>
      </c>
      <c r="AZ40" s="32">
        <f t="shared" si="13"/>
        <v>0</v>
      </c>
      <c r="BA40" s="32">
        <f t="shared" si="13"/>
        <v>21299.740000000005</v>
      </c>
      <c r="BB40" s="32">
        <f t="shared" si="13"/>
        <v>0</v>
      </c>
      <c r="BC40" s="32">
        <f t="shared" si="13"/>
        <v>0</v>
      </c>
      <c r="BD40" s="32">
        <f t="shared" si="13"/>
        <v>20905.08</v>
      </c>
      <c r="BE40" s="32">
        <f aca="true" t="shared" si="14" ref="BE40:BM40">BE38</f>
        <v>0</v>
      </c>
      <c r="BF40" s="32">
        <f t="shared" si="14"/>
        <v>0</v>
      </c>
      <c r="BG40" s="32">
        <f t="shared" si="14"/>
        <v>25136.1</v>
      </c>
      <c r="BH40" s="32">
        <f t="shared" si="14"/>
        <v>0</v>
      </c>
      <c r="BI40" s="32">
        <f t="shared" si="14"/>
        <v>0</v>
      </c>
      <c r="BJ40" s="32">
        <f t="shared" si="14"/>
        <v>20732.940000000002</v>
      </c>
      <c r="BK40" s="32">
        <f t="shared" si="14"/>
        <v>0</v>
      </c>
      <c r="BL40" s="32">
        <f t="shared" si="14"/>
        <v>0</v>
      </c>
      <c r="BM40" s="32">
        <f t="shared" si="14"/>
        <v>24175.75</v>
      </c>
      <c r="BN40" s="32">
        <f>BN38</f>
        <v>0</v>
      </c>
      <c r="BO40" s="32">
        <f>BO38</f>
        <v>0</v>
      </c>
      <c r="BP40" s="32">
        <f>BP38</f>
        <v>20716.960000000003</v>
      </c>
      <c r="BQ40" s="21">
        <f t="shared" si="6"/>
        <v>286192.52407936513</v>
      </c>
      <c r="BR40" s="21">
        <f t="shared" si="7"/>
        <v>496881.7997936509</v>
      </c>
      <c r="BS40" s="32"/>
      <c r="BT40" s="32"/>
      <c r="BU40" s="32">
        <f>BU38</f>
        <v>29647.520000000004</v>
      </c>
      <c r="BV40" s="32"/>
      <c r="BW40" s="32"/>
      <c r="BX40" s="32">
        <f>BX38</f>
        <v>21136.280000000002</v>
      </c>
      <c r="BY40" s="32"/>
      <c r="BZ40" s="32"/>
      <c r="CA40" s="32">
        <f>CA38</f>
        <v>40800.75</v>
      </c>
      <c r="CB40" s="32"/>
      <c r="CC40" s="32"/>
      <c r="CD40" s="32">
        <f>CD38</f>
        <v>18653.260000000002</v>
      </c>
      <c r="CE40" s="32"/>
      <c r="CF40" s="32"/>
      <c r="CG40" s="32">
        <f>CG38</f>
        <v>17792.040000000005</v>
      </c>
      <c r="CH40" s="32"/>
      <c r="CI40" s="32"/>
      <c r="CJ40" s="32">
        <f>CJ38</f>
        <v>17249.810000000005</v>
      </c>
      <c r="CK40" s="32"/>
      <c r="CL40" s="32"/>
      <c r="CM40" s="32">
        <f>CM38</f>
        <v>18085.33</v>
      </c>
      <c r="CN40" s="32"/>
      <c r="CO40" s="32"/>
      <c r="CP40" s="32">
        <f>CP38</f>
        <v>17089.000000000004</v>
      </c>
      <c r="CQ40" s="32"/>
      <c r="CR40" s="32"/>
      <c r="CS40" s="32">
        <f>CS38</f>
        <v>17662.270000000004</v>
      </c>
      <c r="CT40" s="32"/>
      <c r="CU40" s="32"/>
      <c r="CV40" s="32">
        <f>CV38</f>
        <v>18616.440000000002</v>
      </c>
      <c r="CW40" s="32"/>
      <c r="CX40" s="32"/>
      <c r="CY40" s="32">
        <f>CY38</f>
        <v>27510.410000000007</v>
      </c>
      <c r="CZ40" s="32"/>
      <c r="DA40" s="32"/>
      <c r="DB40" s="32">
        <f>DB38</f>
        <v>18255.620000000003</v>
      </c>
      <c r="DC40" s="10">
        <f t="shared" si="8"/>
        <v>262498.73000000004</v>
      </c>
      <c r="DD40" s="33">
        <f t="shared" si="9"/>
        <v>759380.529793651</v>
      </c>
      <c r="DE40" s="32"/>
      <c r="DF40" s="32"/>
      <c r="DG40" s="32">
        <f>DG38</f>
        <v>24056.000000000004</v>
      </c>
      <c r="DH40" s="32"/>
      <c r="DI40" s="32"/>
      <c r="DJ40" s="32">
        <f>DJ38</f>
        <v>20689.41</v>
      </c>
      <c r="DK40" s="32"/>
      <c r="DL40" s="32"/>
      <c r="DM40" s="32">
        <f>DM38</f>
        <v>41568.39999999999</v>
      </c>
      <c r="DN40" s="32"/>
      <c r="DO40" s="32"/>
      <c r="DP40" s="32">
        <f>DP38</f>
        <v>44080.29999999999</v>
      </c>
      <c r="DQ40" s="32"/>
      <c r="DR40" s="32"/>
      <c r="DS40" s="32">
        <f>DS38</f>
        <v>129108.97</v>
      </c>
      <c r="DT40" s="32"/>
      <c r="DU40" s="32"/>
      <c r="DV40" s="32">
        <f>DV38</f>
        <v>22798.62</v>
      </c>
      <c r="DW40" s="32"/>
      <c r="DX40" s="32"/>
      <c r="DY40" s="32">
        <f>DY38</f>
        <v>22733.219999999998</v>
      </c>
      <c r="DZ40" s="32"/>
      <c r="EA40" s="32"/>
      <c r="EB40" s="52">
        <f>EB38</f>
        <v>24464.929999999997</v>
      </c>
      <c r="EC40" s="32"/>
      <c r="ED40" s="32"/>
      <c r="EE40" s="52">
        <f>EE38</f>
        <v>23062.66</v>
      </c>
      <c r="EF40" s="32"/>
      <c r="EG40" s="32"/>
      <c r="EH40" s="52">
        <f>EH38</f>
        <v>29423.95</v>
      </c>
      <c r="EI40" s="32"/>
      <c r="EJ40" s="32"/>
      <c r="EK40" s="52">
        <f>EK38</f>
        <v>20689.41</v>
      </c>
      <c r="EL40" s="32"/>
      <c r="EM40" s="32"/>
      <c r="EN40" s="52">
        <f>EN38</f>
        <v>25976.04</v>
      </c>
      <c r="EO40" s="52">
        <f>SUM(DG40:EN40)</f>
        <v>428651.9099999999</v>
      </c>
      <c r="EP40" s="52">
        <f>EO40+DD40</f>
        <v>1188032.439793651</v>
      </c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</row>
    <row r="41" spans="1:173" s="86" customFormat="1" ht="12.75">
      <c r="A41" s="78" t="s">
        <v>39</v>
      </c>
      <c r="B41" s="64"/>
      <c r="C41" s="79">
        <v>17899.59</v>
      </c>
      <c r="D41" s="79"/>
      <c r="E41" s="79">
        <v>17899.59</v>
      </c>
      <c r="F41" s="79"/>
      <c r="G41" s="79">
        <v>17899.59</v>
      </c>
      <c r="H41" s="79"/>
      <c r="I41" s="79">
        <v>17899.59</v>
      </c>
      <c r="J41" s="80"/>
      <c r="K41" s="79">
        <v>17899.59</v>
      </c>
      <c r="L41" s="79"/>
      <c r="M41" s="79">
        <v>17899.59</v>
      </c>
      <c r="N41" s="80"/>
      <c r="O41" s="79">
        <v>17899.59</v>
      </c>
      <c r="P41" s="79"/>
      <c r="Q41" s="79">
        <v>17899.59</v>
      </c>
      <c r="R41" s="80"/>
      <c r="S41" s="81">
        <f>C41+E41+G41+I41+K41+M41+O41+Q41</f>
        <v>143196.72</v>
      </c>
      <c r="T41" s="71"/>
      <c r="U41" s="72"/>
      <c r="V41" s="72">
        <v>17899.59</v>
      </c>
      <c r="W41" s="71"/>
      <c r="X41" s="72"/>
      <c r="Y41" s="72">
        <v>17899.59</v>
      </c>
      <c r="Z41" s="71"/>
      <c r="AA41" s="72"/>
      <c r="AB41" s="72">
        <v>17899.59</v>
      </c>
      <c r="AC41" s="71"/>
      <c r="AD41" s="72"/>
      <c r="AE41" s="72">
        <v>17899.59</v>
      </c>
      <c r="AF41" s="72">
        <f t="shared" si="5"/>
        <v>214795.08</v>
      </c>
      <c r="AG41" s="71"/>
      <c r="AH41" s="72"/>
      <c r="AI41" s="72">
        <v>21654.75</v>
      </c>
      <c r="AJ41" s="71"/>
      <c r="AK41" s="72"/>
      <c r="AL41" s="72">
        <v>21654.75</v>
      </c>
      <c r="AM41" s="71"/>
      <c r="AN41" s="72"/>
      <c r="AO41" s="72">
        <v>21654.75</v>
      </c>
      <c r="AP41" s="71"/>
      <c r="AQ41" s="72"/>
      <c r="AR41" s="72">
        <v>21654.75</v>
      </c>
      <c r="AS41" s="71"/>
      <c r="AT41" s="72"/>
      <c r="AU41" s="72">
        <v>21654.75</v>
      </c>
      <c r="AV41" s="71"/>
      <c r="AW41" s="72"/>
      <c r="AX41" s="72">
        <v>21654.75</v>
      </c>
      <c r="AY41" s="71"/>
      <c r="AZ41" s="72"/>
      <c r="BA41" s="72">
        <v>21654.75</v>
      </c>
      <c r="BB41" s="71"/>
      <c r="BC41" s="72"/>
      <c r="BD41" s="72">
        <v>21654.75</v>
      </c>
      <c r="BE41" s="71"/>
      <c r="BF41" s="72"/>
      <c r="BG41" s="72">
        <v>21654.75</v>
      </c>
      <c r="BH41" s="71"/>
      <c r="BI41" s="72"/>
      <c r="BJ41" s="72">
        <v>21654.75</v>
      </c>
      <c r="BK41" s="71"/>
      <c r="BL41" s="72"/>
      <c r="BM41" s="72">
        <v>21654.75</v>
      </c>
      <c r="BN41" s="71"/>
      <c r="BO41" s="72"/>
      <c r="BP41" s="72">
        <v>21654.75</v>
      </c>
      <c r="BQ41" s="72">
        <f t="shared" si="6"/>
        <v>259857</v>
      </c>
      <c r="BR41" s="72">
        <f t="shared" si="7"/>
        <v>474652.07999999996</v>
      </c>
      <c r="BS41" s="71"/>
      <c r="BT41" s="72"/>
      <c r="BU41" s="72">
        <v>19318.19</v>
      </c>
      <c r="BV41" s="71"/>
      <c r="BW41" s="72"/>
      <c r="BX41" s="72">
        <v>19318.19</v>
      </c>
      <c r="BY41" s="71"/>
      <c r="BZ41" s="72"/>
      <c r="CA41" s="72">
        <v>19318.19</v>
      </c>
      <c r="CB41" s="71"/>
      <c r="CC41" s="72"/>
      <c r="CD41" s="72">
        <v>19318.19</v>
      </c>
      <c r="CE41" s="71"/>
      <c r="CF41" s="72"/>
      <c r="CG41" s="72">
        <v>19318.19</v>
      </c>
      <c r="CH41" s="71"/>
      <c r="CI41" s="72"/>
      <c r="CJ41" s="72">
        <v>19318.19</v>
      </c>
      <c r="CK41" s="71"/>
      <c r="CL41" s="72"/>
      <c r="CM41" s="72">
        <v>19318.19</v>
      </c>
      <c r="CN41" s="71"/>
      <c r="CO41" s="72"/>
      <c r="CP41" s="72">
        <v>19318.19</v>
      </c>
      <c r="CQ41" s="71"/>
      <c r="CR41" s="72"/>
      <c r="CS41" s="72">
        <v>19318.19</v>
      </c>
      <c r="CT41" s="71"/>
      <c r="CU41" s="72"/>
      <c r="CV41" s="72">
        <v>19318.19</v>
      </c>
      <c r="CW41" s="71"/>
      <c r="CX41" s="72"/>
      <c r="CY41" s="72">
        <v>19318.19</v>
      </c>
      <c r="CZ41" s="71"/>
      <c r="DA41" s="72"/>
      <c r="DB41" s="72">
        <v>19318.19</v>
      </c>
      <c r="DC41" s="82">
        <f t="shared" si="8"/>
        <v>231818.28</v>
      </c>
      <c r="DD41" s="83">
        <f t="shared" si="9"/>
        <v>706470.36</v>
      </c>
      <c r="DE41" s="71"/>
      <c r="DF41" s="72"/>
      <c r="DG41" s="72">
        <v>34672.65</v>
      </c>
      <c r="DH41" s="71"/>
      <c r="DI41" s="72"/>
      <c r="DJ41" s="72">
        <v>34672.65</v>
      </c>
      <c r="DK41" s="71"/>
      <c r="DL41" s="72"/>
      <c r="DM41" s="72">
        <v>34672.65</v>
      </c>
      <c r="DN41" s="71"/>
      <c r="DO41" s="72"/>
      <c r="DP41" s="72">
        <v>34672.65</v>
      </c>
      <c r="DQ41" s="71"/>
      <c r="DR41" s="72"/>
      <c r="DS41" s="72">
        <v>34672.65</v>
      </c>
      <c r="DT41" s="71"/>
      <c r="DU41" s="72"/>
      <c r="DV41" s="72">
        <v>34672.65</v>
      </c>
      <c r="DW41" s="71"/>
      <c r="DX41" s="72"/>
      <c r="DY41" s="72">
        <v>34672.65</v>
      </c>
      <c r="DZ41" s="71"/>
      <c r="EA41" s="72"/>
      <c r="EB41" s="72">
        <v>34672.65</v>
      </c>
      <c r="EC41" s="71"/>
      <c r="ED41" s="72"/>
      <c r="EE41" s="72">
        <v>34672.65</v>
      </c>
      <c r="EF41" s="71"/>
      <c r="EG41" s="72"/>
      <c r="EH41" s="72">
        <v>34672.65</v>
      </c>
      <c r="EI41" s="71"/>
      <c r="EJ41" s="72"/>
      <c r="EK41" s="72">
        <v>34672.65</v>
      </c>
      <c r="EL41" s="71"/>
      <c r="EM41" s="72"/>
      <c r="EN41" s="72">
        <v>34672.65</v>
      </c>
      <c r="EO41" s="84">
        <f aca="true" t="shared" si="15" ref="EO41:EO68">EN41+EK41+EH41+EE41+EB41+DY41+DV41+DS41+DP41+DM41+DJ41+DG41</f>
        <v>416071.8000000001</v>
      </c>
      <c r="EP41" s="84">
        <f aca="true" t="shared" si="16" ref="EP41:EP68">EO41+DD41</f>
        <v>1122542.1600000001</v>
      </c>
      <c r="EQ41" s="85"/>
      <c r="ER41" s="85"/>
      <c r="ES41" s="84">
        <f>ES39</f>
        <v>70657.04000000001</v>
      </c>
      <c r="ET41" s="85"/>
      <c r="EU41" s="85"/>
      <c r="EV41" s="84">
        <f>EV39</f>
        <v>20465.63</v>
      </c>
      <c r="EW41" s="85"/>
      <c r="EX41" s="85"/>
      <c r="EY41" s="84">
        <f>EY39</f>
        <v>71179.19</v>
      </c>
      <c r="EZ41" s="85"/>
      <c r="FA41" s="85"/>
      <c r="FB41" s="84">
        <f>FB39</f>
        <v>102657.50000000001</v>
      </c>
      <c r="FC41" s="85"/>
      <c r="FD41" s="85"/>
      <c r="FE41" s="84">
        <f>FE39</f>
        <v>38106.67</v>
      </c>
      <c r="FF41" s="85"/>
      <c r="FG41" s="85"/>
      <c r="FH41" s="84">
        <f>FH39</f>
        <v>20465.63</v>
      </c>
      <c r="FI41" s="85"/>
      <c r="FJ41" s="85"/>
      <c r="FK41" s="84">
        <f>FK39</f>
        <v>20465.63</v>
      </c>
      <c r="FL41" s="85"/>
      <c r="FM41" s="85"/>
      <c r="FN41" s="84">
        <f>FN39</f>
        <v>20465.63</v>
      </c>
      <c r="FO41" s="85"/>
      <c r="FP41" s="85"/>
      <c r="FQ41" s="84">
        <f>FQ39</f>
        <v>20465.63</v>
      </c>
    </row>
    <row r="42" spans="1:173" s="86" customFormat="1" ht="12.75">
      <c r="A42" s="78" t="s">
        <v>40</v>
      </c>
      <c r="B42" s="64"/>
      <c r="C42" s="79">
        <f>3071.65+16454.25</f>
        <v>19525.9</v>
      </c>
      <c r="D42" s="79"/>
      <c r="E42" s="79">
        <f>3011.42+13192.31</f>
        <v>16203.73</v>
      </c>
      <c r="F42" s="79"/>
      <c r="G42" s="79">
        <f>2989.94+14013.63</f>
        <v>17003.57</v>
      </c>
      <c r="H42" s="79"/>
      <c r="I42" s="79">
        <f>3009.87+13654.72</f>
        <v>16664.59</v>
      </c>
      <c r="J42" s="80"/>
      <c r="K42" s="79">
        <f>2932.65+15242.41</f>
        <v>18175.06</v>
      </c>
      <c r="L42" s="79"/>
      <c r="M42" s="79">
        <f>2932.65+13357.22</f>
        <v>16289.869999999999</v>
      </c>
      <c r="N42" s="80"/>
      <c r="O42" s="79">
        <f>2932.65+11791.82</f>
        <v>14724.47</v>
      </c>
      <c r="P42" s="79"/>
      <c r="Q42" s="79">
        <f>2932.65+14382.7</f>
        <v>17315.350000000002</v>
      </c>
      <c r="R42" s="80"/>
      <c r="S42" s="81">
        <f>C42+E42+G42+I42+K42+M42+O42+Q42</f>
        <v>135902.54</v>
      </c>
      <c r="T42" s="72"/>
      <c r="U42" s="72"/>
      <c r="V42" s="72">
        <f>2932.65+16192.81</f>
        <v>19125.46</v>
      </c>
      <c r="W42" s="72"/>
      <c r="X42" s="72"/>
      <c r="Y42" s="72">
        <f>2932.65+11326.59</f>
        <v>14259.24</v>
      </c>
      <c r="Z42" s="72"/>
      <c r="AA42" s="72"/>
      <c r="AB42" s="72">
        <f>2862.9+18024.25</f>
        <v>20887.15</v>
      </c>
      <c r="AC42" s="72"/>
      <c r="AD42" s="72"/>
      <c r="AE42" s="72">
        <f>2855.43+13367.42</f>
        <v>16222.85</v>
      </c>
      <c r="AF42" s="72">
        <f t="shared" si="5"/>
        <v>206397.24</v>
      </c>
      <c r="AG42" s="72"/>
      <c r="AH42" s="72"/>
      <c r="AI42" s="72">
        <f>3454.48+12819.14</f>
        <v>16273.619999999999</v>
      </c>
      <c r="AJ42" s="72"/>
      <c r="AK42" s="72"/>
      <c r="AL42" s="72">
        <f>18200.27+14084.94</f>
        <v>32285.21</v>
      </c>
      <c r="AM42" s="72"/>
      <c r="AN42" s="72"/>
      <c r="AO42" s="72">
        <f>3454.48+15909.52</f>
        <v>19364</v>
      </c>
      <c r="AP42" s="72"/>
      <c r="AQ42" s="72"/>
      <c r="AR42" s="72">
        <f>3454.48+28461.72</f>
        <v>31916.2</v>
      </c>
      <c r="AS42" s="72"/>
      <c r="AT42" s="72"/>
      <c r="AU42" s="72">
        <f>3454.48+16385.12</f>
        <v>19839.6</v>
      </c>
      <c r="AV42" s="72"/>
      <c r="AW42" s="72"/>
      <c r="AX42" s="72">
        <f>3454.48+18971.1</f>
        <v>22425.579999999998</v>
      </c>
      <c r="AY42" s="72"/>
      <c r="AZ42" s="72"/>
      <c r="BA42" s="72">
        <f>3783.75+16894.74</f>
        <v>20678.49</v>
      </c>
      <c r="BB42" s="72"/>
      <c r="BC42" s="72"/>
      <c r="BD42" s="72">
        <v>40182.14</v>
      </c>
      <c r="BE42" s="72"/>
      <c r="BF42" s="72"/>
      <c r="BG42" s="72">
        <v>24883.15</v>
      </c>
      <c r="BH42" s="72"/>
      <c r="BI42" s="72"/>
      <c r="BJ42" s="72">
        <v>20378.3</v>
      </c>
      <c r="BK42" s="72"/>
      <c r="BL42" s="72"/>
      <c r="BM42" s="72">
        <v>22119.15</v>
      </c>
      <c r="BN42" s="72"/>
      <c r="BO42" s="72"/>
      <c r="BP42" s="72">
        <v>20358.77</v>
      </c>
      <c r="BQ42" s="72">
        <f t="shared" si="6"/>
        <v>290704.20999999996</v>
      </c>
      <c r="BR42" s="72">
        <f t="shared" si="7"/>
        <v>497101.44999999995</v>
      </c>
      <c r="BS42" s="72"/>
      <c r="BT42" s="72"/>
      <c r="BU42" s="72">
        <v>17095.95</v>
      </c>
      <c r="BV42" s="72"/>
      <c r="BW42" s="72"/>
      <c r="BX42" s="72">
        <v>20369.07</v>
      </c>
      <c r="BY42" s="72"/>
      <c r="BZ42" s="72"/>
      <c r="CA42" s="72">
        <v>21799.39</v>
      </c>
      <c r="CB42" s="72"/>
      <c r="CC42" s="72"/>
      <c r="CD42" s="72">
        <v>20640.95</v>
      </c>
      <c r="CE42" s="72"/>
      <c r="CF42" s="72"/>
      <c r="CG42" s="72">
        <v>17129.56</v>
      </c>
      <c r="CH42" s="72"/>
      <c r="CI42" s="72"/>
      <c r="CJ42" s="72">
        <v>17662.33</v>
      </c>
      <c r="CK42" s="72"/>
      <c r="CL42" s="72"/>
      <c r="CM42" s="72">
        <v>23091.48</v>
      </c>
      <c r="CN42" s="72"/>
      <c r="CO42" s="72"/>
      <c r="CP42" s="72">
        <v>20938.87</v>
      </c>
      <c r="CQ42" s="72"/>
      <c r="CR42" s="72"/>
      <c r="CS42" s="72">
        <v>21157.03</v>
      </c>
      <c r="CT42" s="72"/>
      <c r="CU42" s="72"/>
      <c r="CV42" s="72">
        <v>19516.38</v>
      </c>
      <c r="CW42" s="72"/>
      <c r="CX42" s="72"/>
      <c r="CY42" s="72">
        <v>21213.47</v>
      </c>
      <c r="CZ42" s="72"/>
      <c r="DA42" s="72"/>
      <c r="DB42" s="72">
        <v>18302.64</v>
      </c>
      <c r="DC42" s="82">
        <f t="shared" si="8"/>
        <v>238917.12000000005</v>
      </c>
      <c r="DD42" s="83">
        <f t="shared" si="9"/>
        <v>736018.5700000001</v>
      </c>
      <c r="DE42" s="72"/>
      <c r="DF42" s="72"/>
      <c r="DG42" s="72">
        <v>15850.98</v>
      </c>
      <c r="DH42" s="72"/>
      <c r="DI42" s="72"/>
      <c r="DJ42" s="72">
        <v>32153.66</v>
      </c>
      <c r="DK42" s="72"/>
      <c r="DL42" s="72"/>
      <c r="DM42" s="72">
        <v>33448.76</v>
      </c>
      <c r="DN42" s="72"/>
      <c r="DO42" s="72"/>
      <c r="DP42" s="72">
        <v>36358.93</v>
      </c>
      <c r="DQ42" s="72"/>
      <c r="DR42" s="72"/>
      <c r="DS42" s="72">
        <v>32232.16</v>
      </c>
      <c r="DT42" s="72"/>
      <c r="DU42" s="72"/>
      <c r="DV42" s="72">
        <v>36211.62</v>
      </c>
      <c r="DW42" s="72"/>
      <c r="DX42" s="72"/>
      <c r="DY42" s="72">
        <v>32900.29</v>
      </c>
      <c r="DZ42" s="72"/>
      <c r="EA42" s="72"/>
      <c r="EB42" s="72">
        <v>38539.13</v>
      </c>
      <c r="EC42" s="72"/>
      <c r="ED42" s="72"/>
      <c r="EE42" s="72">
        <v>35200.18</v>
      </c>
      <c r="EF42" s="72"/>
      <c r="EG42" s="72"/>
      <c r="EH42" s="72">
        <v>34568.43</v>
      </c>
      <c r="EI42" s="72"/>
      <c r="EJ42" s="72"/>
      <c r="EK42" s="72">
        <v>35210.65</v>
      </c>
      <c r="EL42" s="72"/>
      <c r="EM42" s="72"/>
      <c r="EN42" s="72">
        <v>33848.16</v>
      </c>
      <c r="EO42" s="84">
        <f t="shared" si="15"/>
        <v>396522.94999999995</v>
      </c>
      <c r="EP42" s="84">
        <f t="shared" si="16"/>
        <v>1132541.52</v>
      </c>
      <c r="EQ42" s="71"/>
      <c r="ER42" s="72"/>
      <c r="ES42" s="72">
        <v>43455.55</v>
      </c>
      <c r="ET42" s="71"/>
      <c r="EU42" s="72"/>
      <c r="EV42" s="72">
        <v>25138.71</v>
      </c>
      <c r="EW42" s="71"/>
      <c r="EX42" s="72"/>
      <c r="EY42" s="72">
        <v>34297.15</v>
      </c>
      <c r="EZ42" s="71"/>
      <c r="FA42" s="72"/>
      <c r="FB42" s="72">
        <v>34297.15</v>
      </c>
      <c r="FC42" s="71"/>
      <c r="FD42" s="72"/>
      <c r="FE42" s="72">
        <v>34297.15</v>
      </c>
      <c r="FF42" s="71"/>
      <c r="FG42" s="72"/>
      <c r="FH42" s="72">
        <v>34297.15</v>
      </c>
      <c r="FI42" s="71"/>
      <c r="FJ42" s="72"/>
      <c r="FK42" s="72">
        <v>34297.15</v>
      </c>
      <c r="FL42" s="71"/>
      <c r="FM42" s="72"/>
      <c r="FN42" s="72">
        <v>34297.15</v>
      </c>
      <c r="FO42" s="71"/>
      <c r="FP42" s="72"/>
      <c r="FQ42" s="72">
        <v>34297.15</v>
      </c>
    </row>
    <row r="43" spans="1:173" s="4" customFormat="1" ht="18" customHeight="1">
      <c r="A43" s="35" t="s">
        <v>41</v>
      </c>
      <c r="B43" s="17">
        <v>16460.23</v>
      </c>
      <c r="C43" s="40">
        <f>C41-C42</f>
        <v>-1626.3100000000013</v>
      </c>
      <c r="D43" s="40"/>
      <c r="E43" s="40">
        <f aca="true" t="shared" si="17" ref="E43:Q43">E41-E42</f>
        <v>1695.8600000000006</v>
      </c>
      <c r="F43" s="40"/>
      <c r="G43" s="40">
        <f t="shared" si="17"/>
        <v>896.0200000000004</v>
      </c>
      <c r="H43" s="40"/>
      <c r="I43" s="40">
        <f t="shared" si="17"/>
        <v>1235</v>
      </c>
      <c r="J43" s="40"/>
      <c r="K43" s="40">
        <f t="shared" si="17"/>
        <v>-275.47000000000116</v>
      </c>
      <c r="L43" s="40"/>
      <c r="M43" s="40">
        <f t="shared" si="17"/>
        <v>1609.7200000000012</v>
      </c>
      <c r="N43" s="40"/>
      <c r="O43" s="40">
        <f t="shared" si="17"/>
        <v>3175.120000000001</v>
      </c>
      <c r="P43" s="40"/>
      <c r="Q43" s="40">
        <f t="shared" si="17"/>
        <v>584.239999999998</v>
      </c>
      <c r="R43" s="40"/>
      <c r="S43" s="39">
        <v>50125.23</v>
      </c>
      <c r="T43" s="21"/>
      <c r="U43" s="21"/>
      <c r="V43" s="21">
        <f>V41-V42</f>
        <v>-1225.869999999999</v>
      </c>
      <c r="W43" s="21">
        <f aca="true" t="shared" si="18" ref="W43:AL43">W41-W42</f>
        <v>0</v>
      </c>
      <c r="X43" s="21">
        <f t="shared" si="18"/>
        <v>0</v>
      </c>
      <c r="Y43" s="21">
        <f t="shared" si="18"/>
        <v>3640.3500000000004</v>
      </c>
      <c r="Z43" s="21"/>
      <c r="AA43" s="21"/>
      <c r="AB43" s="21">
        <f t="shared" si="18"/>
        <v>-2987.5600000000013</v>
      </c>
      <c r="AC43" s="21">
        <f t="shared" si="18"/>
        <v>0</v>
      </c>
      <c r="AD43" s="21">
        <f t="shared" si="18"/>
        <v>0</v>
      </c>
      <c r="AE43" s="21">
        <f t="shared" si="18"/>
        <v>1676.7399999999998</v>
      </c>
      <c r="AF43" s="21">
        <f t="shared" si="5"/>
        <v>51228.88999999999</v>
      </c>
      <c r="AG43" s="21">
        <f t="shared" si="18"/>
        <v>0</v>
      </c>
      <c r="AH43" s="21">
        <f t="shared" si="18"/>
        <v>0</v>
      </c>
      <c r="AI43" s="21">
        <f t="shared" si="18"/>
        <v>5381.130000000001</v>
      </c>
      <c r="AJ43" s="21">
        <f t="shared" si="18"/>
        <v>0</v>
      </c>
      <c r="AK43" s="21">
        <f t="shared" si="18"/>
        <v>0</v>
      </c>
      <c r="AL43" s="21">
        <f t="shared" si="18"/>
        <v>-10630.46</v>
      </c>
      <c r="AM43" s="21"/>
      <c r="AN43" s="21"/>
      <c r="AO43" s="21">
        <f>AO41-AO42</f>
        <v>2290.75</v>
      </c>
      <c r="AP43" s="21">
        <f aca="true" t="shared" si="19" ref="AP43:AU43">AP41-AP42</f>
        <v>0</v>
      </c>
      <c r="AQ43" s="21">
        <f t="shared" si="19"/>
        <v>0</v>
      </c>
      <c r="AR43" s="21">
        <f t="shared" si="19"/>
        <v>-10261.45</v>
      </c>
      <c r="AS43" s="21">
        <f t="shared" si="19"/>
        <v>0</v>
      </c>
      <c r="AT43" s="21">
        <f t="shared" si="19"/>
        <v>0</v>
      </c>
      <c r="AU43" s="21">
        <f t="shared" si="19"/>
        <v>1815.1500000000015</v>
      </c>
      <c r="AV43" s="21"/>
      <c r="AW43" s="21"/>
      <c r="AX43" s="21">
        <f>AX41-AX42</f>
        <v>-770.8299999999981</v>
      </c>
      <c r="AY43" s="21">
        <f aca="true" t="shared" si="20" ref="AY43:BD43">AY41-AY42</f>
        <v>0</v>
      </c>
      <c r="AZ43" s="21">
        <f t="shared" si="20"/>
        <v>0</v>
      </c>
      <c r="BA43" s="21">
        <f t="shared" si="20"/>
        <v>976.2599999999984</v>
      </c>
      <c r="BB43" s="21">
        <f t="shared" si="20"/>
        <v>0</v>
      </c>
      <c r="BC43" s="21">
        <f t="shared" si="20"/>
        <v>0</v>
      </c>
      <c r="BD43" s="21">
        <f t="shared" si="20"/>
        <v>-18527.39</v>
      </c>
      <c r="BE43" s="21">
        <f aca="true" t="shared" si="21" ref="BE43:BM43">BE41-BE42</f>
        <v>0</v>
      </c>
      <c r="BF43" s="21">
        <f t="shared" si="21"/>
        <v>0</v>
      </c>
      <c r="BG43" s="21">
        <f t="shared" si="21"/>
        <v>-3228.4000000000015</v>
      </c>
      <c r="BH43" s="21">
        <f t="shared" si="21"/>
        <v>0</v>
      </c>
      <c r="BI43" s="21">
        <f t="shared" si="21"/>
        <v>0</v>
      </c>
      <c r="BJ43" s="21">
        <f t="shared" si="21"/>
        <v>1276.4500000000007</v>
      </c>
      <c r="BK43" s="21">
        <f t="shared" si="21"/>
        <v>0</v>
      </c>
      <c r="BL43" s="21">
        <f t="shared" si="21"/>
        <v>0</v>
      </c>
      <c r="BM43" s="21">
        <f t="shared" si="21"/>
        <v>-464.40000000000146</v>
      </c>
      <c r="BN43" s="21">
        <f>BN41-BN42</f>
        <v>0</v>
      </c>
      <c r="BO43" s="21">
        <f>BO41-BO42</f>
        <v>0</v>
      </c>
      <c r="BP43" s="21">
        <f>BP41-BP42</f>
        <v>1295.9799999999996</v>
      </c>
      <c r="BQ43" s="21">
        <f t="shared" si="6"/>
        <v>-30847.21</v>
      </c>
      <c r="BR43" s="21">
        <f t="shared" si="7"/>
        <v>20381.679999999993</v>
      </c>
      <c r="BS43" s="21"/>
      <c r="BT43" s="21"/>
      <c r="BU43" s="21">
        <f>BU41-BU42</f>
        <v>2222.239999999998</v>
      </c>
      <c r="BV43" s="21"/>
      <c r="BW43" s="21"/>
      <c r="BX43" s="21">
        <f>BX41-BX42</f>
        <v>-1050.880000000001</v>
      </c>
      <c r="BY43" s="21"/>
      <c r="BZ43" s="21"/>
      <c r="CA43" s="21">
        <f>CA41-CA42</f>
        <v>-2481.2000000000007</v>
      </c>
      <c r="CB43" s="21"/>
      <c r="CC43" s="21"/>
      <c r="CD43" s="21">
        <f>CD41-CD42</f>
        <v>-1322.760000000002</v>
      </c>
      <c r="CE43" s="21"/>
      <c r="CF43" s="21"/>
      <c r="CG43" s="21">
        <f>CG41-CG42</f>
        <v>2188.6299999999974</v>
      </c>
      <c r="CH43" s="21"/>
      <c r="CI43" s="21"/>
      <c r="CJ43" s="21">
        <f>CJ41-CJ42</f>
        <v>1655.859999999997</v>
      </c>
      <c r="CK43" s="21"/>
      <c r="CL43" s="21"/>
      <c r="CM43" s="21">
        <f>CM41-CM42</f>
        <v>-3773.290000000001</v>
      </c>
      <c r="CN43" s="21"/>
      <c r="CO43" s="21"/>
      <c r="CP43" s="21">
        <f>CP41-CP42</f>
        <v>-1620.6800000000003</v>
      </c>
      <c r="CQ43" s="21"/>
      <c r="CR43" s="21"/>
      <c r="CS43" s="21">
        <f>CS41-CS42</f>
        <v>-1838.8400000000001</v>
      </c>
      <c r="CT43" s="21"/>
      <c r="CU43" s="21"/>
      <c r="CV43" s="21">
        <f>CV41-CV42</f>
        <v>-198.19000000000233</v>
      </c>
      <c r="CW43" s="21"/>
      <c r="CX43" s="21"/>
      <c r="CY43" s="21">
        <f>CY41-CY42</f>
        <v>-1895.2800000000025</v>
      </c>
      <c r="CZ43" s="21"/>
      <c r="DA43" s="21"/>
      <c r="DB43" s="21">
        <f>DB41-DB42</f>
        <v>1015.5499999999993</v>
      </c>
      <c r="DC43" s="10">
        <f t="shared" si="8"/>
        <v>-7098.840000000018</v>
      </c>
      <c r="DD43" s="33">
        <f t="shared" si="9"/>
        <v>13282.839999999975</v>
      </c>
      <c r="DE43" s="21"/>
      <c r="DF43" s="21"/>
      <c r="DG43" s="21">
        <f>DG41-DG42</f>
        <v>18821.670000000002</v>
      </c>
      <c r="DH43" s="21"/>
      <c r="DI43" s="21"/>
      <c r="DJ43" s="21">
        <f>DJ41-DJ42</f>
        <v>2518.9900000000016</v>
      </c>
      <c r="DK43" s="21"/>
      <c r="DL43" s="21"/>
      <c r="DM43" s="21">
        <f>DM41-DM42</f>
        <v>1223.8899999999994</v>
      </c>
      <c r="DN43" s="21"/>
      <c r="DO43" s="21"/>
      <c r="DP43" s="21">
        <f>DP41-DP42</f>
        <v>-1686.2799999999988</v>
      </c>
      <c r="DQ43" s="21"/>
      <c r="DR43" s="21"/>
      <c r="DS43" s="21">
        <f>DS41-DS42</f>
        <v>2440.4900000000016</v>
      </c>
      <c r="DT43" s="21"/>
      <c r="DU43" s="21"/>
      <c r="DV43" s="21">
        <f>DV41-DV42</f>
        <v>-1538.9700000000012</v>
      </c>
      <c r="DW43" s="21"/>
      <c r="DX43" s="21"/>
      <c r="DY43" s="21">
        <f>DY41-DY42</f>
        <v>1772.3600000000006</v>
      </c>
      <c r="DZ43" s="21"/>
      <c r="EA43" s="21"/>
      <c r="EB43" s="21">
        <f>EB41-EB42</f>
        <v>-3866.479999999996</v>
      </c>
      <c r="EC43" s="21"/>
      <c r="ED43" s="21"/>
      <c r="EE43" s="21">
        <f>EE41-EE42</f>
        <v>-527.5299999999988</v>
      </c>
      <c r="EF43" s="21"/>
      <c r="EG43" s="21"/>
      <c r="EH43" s="21">
        <f>EH41-EH42</f>
        <v>104.22000000000116</v>
      </c>
      <c r="EI43" s="21"/>
      <c r="EJ43" s="21"/>
      <c r="EK43" s="21">
        <f>EK41-EK42</f>
        <v>-538</v>
      </c>
      <c r="EL43" s="21"/>
      <c r="EM43" s="21"/>
      <c r="EN43" s="21">
        <f>EN41-EN42</f>
        <v>824.489999999998</v>
      </c>
      <c r="EO43" s="52">
        <f t="shared" si="15"/>
        <v>19548.85000000001</v>
      </c>
      <c r="EP43" s="52">
        <f t="shared" si="16"/>
        <v>32831.68999999999</v>
      </c>
      <c r="EQ43" s="21"/>
      <c r="ER43" s="21"/>
      <c r="ES43" s="21">
        <v>37097.65</v>
      </c>
      <c r="ET43" s="21"/>
      <c r="EU43" s="21"/>
      <c r="EV43" s="21">
        <v>40887.74</v>
      </c>
      <c r="EW43" s="21"/>
      <c r="EX43" s="21"/>
      <c r="EY43" s="21">
        <v>27835.28</v>
      </c>
      <c r="EZ43" s="21"/>
      <c r="FA43" s="21"/>
      <c r="FB43" s="21">
        <v>33703.16</v>
      </c>
      <c r="FC43" s="21"/>
      <c r="FD43" s="21"/>
      <c r="FE43" s="21">
        <v>32253.36</v>
      </c>
      <c r="FF43" s="21"/>
      <c r="FG43" s="21"/>
      <c r="FH43" s="21">
        <v>29975.62</v>
      </c>
      <c r="FI43" s="21"/>
      <c r="FJ43" s="21"/>
      <c r="FK43" s="21">
        <v>35987.25</v>
      </c>
      <c r="FL43" s="21"/>
      <c r="FM43" s="21"/>
      <c r="FN43" s="21">
        <v>32521.69</v>
      </c>
      <c r="FO43" s="21"/>
      <c r="FP43" s="21"/>
      <c r="FQ43" s="21">
        <v>36284.14</v>
      </c>
    </row>
    <row r="44" spans="1:173" s="4" customFormat="1" ht="22.5" customHeight="1" hidden="1">
      <c r="A44" s="35" t="s">
        <v>42</v>
      </c>
      <c r="B44" s="17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1"/>
      <c r="O44" s="40"/>
      <c r="P44" s="40"/>
      <c r="Q44" s="40"/>
      <c r="R44" s="41"/>
      <c r="S44" s="40">
        <v>7294.18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f t="shared" si="5"/>
        <v>7294.18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>
        <f t="shared" si="6"/>
        <v>0</v>
      </c>
      <c r="BR44" s="21">
        <f t="shared" si="7"/>
        <v>7294.18</v>
      </c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10">
        <f t="shared" si="8"/>
        <v>0</v>
      </c>
      <c r="DD44" s="33">
        <f t="shared" si="9"/>
        <v>7294.18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52">
        <f t="shared" si="15"/>
        <v>0</v>
      </c>
      <c r="EP44" s="52">
        <f t="shared" si="16"/>
        <v>7294.18</v>
      </c>
      <c r="EQ44" s="21"/>
      <c r="ER44" s="21"/>
      <c r="ES44" s="21">
        <f>ES42-ES43</f>
        <v>6357.9000000000015</v>
      </c>
      <c r="ET44" s="21"/>
      <c r="EU44" s="21"/>
      <c r="EV44" s="21">
        <f>EV42-EV43</f>
        <v>-15749.029999999999</v>
      </c>
      <c r="EW44" s="21"/>
      <c r="EX44" s="21"/>
      <c r="EY44" s="21">
        <f>EY42-EY43</f>
        <v>6461.870000000003</v>
      </c>
      <c r="EZ44" s="21"/>
      <c r="FA44" s="21"/>
      <c r="FB44" s="21">
        <f>FB42-FB43</f>
        <v>593.989999999998</v>
      </c>
      <c r="FC44" s="21"/>
      <c r="FD44" s="21"/>
      <c r="FE44" s="21">
        <f>FE42-FE43</f>
        <v>2043.7900000000009</v>
      </c>
      <c r="FF44" s="21"/>
      <c r="FG44" s="21"/>
      <c r="FH44" s="21">
        <f>FH42-FH43</f>
        <v>4321.5300000000025</v>
      </c>
      <c r="FI44" s="21"/>
      <c r="FJ44" s="21"/>
      <c r="FK44" s="21">
        <f>FK42-FK43</f>
        <v>-1690.0999999999985</v>
      </c>
      <c r="FL44" s="21"/>
      <c r="FM44" s="21"/>
      <c r="FN44" s="21">
        <f>FN42-FN43</f>
        <v>1775.4600000000028</v>
      </c>
      <c r="FO44" s="21"/>
      <c r="FP44" s="21"/>
      <c r="FQ44" s="21">
        <f>FQ42-FQ43</f>
        <v>-1986.989999999998</v>
      </c>
    </row>
    <row r="45" spans="1:173" s="4" customFormat="1" ht="22.5">
      <c r="A45" s="35" t="s">
        <v>43</v>
      </c>
      <c r="B45" s="17"/>
      <c r="C45" s="40">
        <f>C42-C40</f>
        <v>7375.189999999999</v>
      </c>
      <c r="D45" s="40"/>
      <c r="E45" s="40">
        <f aca="true" t="shared" si="22" ref="E45:Q45">E42-E40</f>
        <v>4053.019999999997</v>
      </c>
      <c r="F45" s="40"/>
      <c r="G45" s="40">
        <f t="shared" si="22"/>
        <v>-4720.760000000002</v>
      </c>
      <c r="H45" s="40"/>
      <c r="I45" s="40">
        <f t="shared" si="22"/>
        <v>907.0599999999977</v>
      </c>
      <c r="J45" s="40"/>
      <c r="K45" s="40">
        <f t="shared" si="22"/>
        <v>6024.349999999995</v>
      </c>
      <c r="L45" s="40"/>
      <c r="M45" s="40">
        <f t="shared" si="22"/>
        <v>4139.159999999996</v>
      </c>
      <c r="N45" s="40"/>
      <c r="O45" s="40">
        <f t="shared" si="22"/>
        <v>2573.7599999999966</v>
      </c>
      <c r="P45" s="40"/>
      <c r="Q45" s="40">
        <f t="shared" si="22"/>
        <v>5164.639999999999</v>
      </c>
      <c r="R45" s="40"/>
      <c r="S45" s="39">
        <f>C45+E45+G45+I45+K45+M45+O45+Q45</f>
        <v>25516.419999999976</v>
      </c>
      <c r="T45" s="21"/>
      <c r="U45" s="21"/>
      <c r="V45" s="36">
        <f>V42-V40</f>
        <v>-705.619999999999</v>
      </c>
      <c r="W45" s="36">
        <f aca="true" t="shared" si="23" ref="W45:BP45">W42-W40</f>
        <v>0</v>
      </c>
      <c r="X45" s="36">
        <f t="shared" si="23"/>
        <v>0</v>
      </c>
      <c r="Y45" s="36">
        <f t="shared" si="23"/>
        <v>-6378.990000000003</v>
      </c>
      <c r="Z45" s="36"/>
      <c r="AA45" s="36"/>
      <c r="AB45" s="36">
        <f t="shared" si="23"/>
        <v>-4748.73</v>
      </c>
      <c r="AC45" s="36">
        <f t="shared" si="23"/>
        <v>0</v>
      </c>
      <c r="AD45" s="36">
        <f t="shared" si="23"/>
        <v>0</v>
      </c>
      <c r="AE45" s="36">
        <f t="shared" si="23"/>
        <v>-17975.11571428572</v>
      </c>
      <c r="AF45" s="21">
        <v>20536.12</v>
      </c>
      <c r="AG45" s="36">
        <f t="shared" si="23"/>
        <v>0</v>
      </c>
      <c r="AH45" s="36">
        <f t="shared" si="23"/>
        <v>0</v>
      </c>
      <c r="AI45" s="36">
        <f t="shared" si="23"/>
        <v>-6479.0640793650855</v>
      </c>
      <c r="AJ45" s="36">
        <f t="shared" si="23"/>
        <v>0</v>
      </c>
      <c r="AK45" s="36">
        <f t="shared" si="23"/>
        <v>0</v>
      </c>
      <c r="AL45" s="36">
        <f t="shared" si="23"/>
        <v>2192.649999999998</v>
      </c>
      <c r="AM45" s="36">
        <f t="shared" si="23"/>
        <v>0</v>
      </c>
      <c r="AN45" s="36">
        <f t="shared" si="23"/>
        <v>0</v>
      </c>
      <c r="AO45" s="36">
        <f t="shared" si="23"/>
        <v>-5529.080000000005</v>
      </c>
      <c r="AP45" s="36">
        <f t="shared" si="23"/>
        <v>0</v>
      </c>
      <c r="AQ45" s="36">
        <f t="shared" si="23"/>
        <v>0</v>
      </c>
      <c r="AR45" s="36">
        <f t="shared" si="23"/>
        <v>5305.66</v>
      </c>
      <c r="AS45" s="36">
        <f t="shared" si="23"/>
        <v>0</v>
      </c>
      <c r="AT45" s="36">
        <f t="shared" si="23"/>
        <v>0</v>
      </c>
      <c r="AU45" s="36">
        <f t="shared" si="23"/>
        <v>-2285.8900000000067</v>
      </c>
      <c r="AV45" s="36">
        <f t="shared" si="23"/>
        <v>0</v>
      </c>
      <c r="AW45" s="36">
        <f t="shared" si="23"/>
        <v>0</v>
      </c>
      <c r="AX45" s="36">
        <f t="shared" si="23"/>
        <v>-4326.020000000008</v>
      </c>
      <c r="AY45" s="36">
        <f t="shared" si="23"/>
        <v>0</v>
      </c>
      <c r="AZ45" s="36">
        <f t="shared" si="23"/>
        <v>0</v>
      </c>
      <c r="BA45" s="36">
        <f t="shared" si="23"/>
        <v>-621.2500000000036</v>
      </c>
      <c r="BB45" s="36">
        <f t="shared" si="23"/>
        <v>0</v>
      </c>
      <c r="BC45" s="36">
        <f t="shared" si="23"/>
        <v>0</v>
      </c>
      <c r="BD45" s="36">
        <f t="shared" si="23"/>
        <v>19277.059999999998</v>
      </c>
      <c r="BE45" s="36">
        <f t="shared" si="23"/>
        <v>0</v>
      </c>
      <c r="BF45" s="36">
        <f t="shared" si="23"/>
        <v>0</v>
      </c>
      <c r="BG45" s="36">
        <f t="shared" si="23"/>
        <v>-252.9499999999971</v>
      </c>
      <c r="BH45" s="36">
        <f t="shared" si="23"/>
        <v>0</v>
      </c>
      <c r="BI45" s="36">
        <f t="shared" si="23"/>
        <v>0</v>
      </c>
      <c r="BJ45" s="36">
        <f t="shared" si="23"/>
        <v>-354.64000000000306</v>
      </c>
      <c r="BK45" s="36">
        <f t="shared" si="23"/>
        <v>0</v>
      </c>
      <c r="BL45" s="36">
        <f t="shared" si="23"/>
        <v>0</v>
      </c>
      <c r="BM45" s="36">
        <f t="shared" si="23"/>
        <v>-2056.5999999999985</v>
      </c>
      <c r="BN45" s="36">
        <f t="shared" si="23"/>
        <v>0</v>
      </c>
      <c r="BO45" s="36">
        <f t="shared" si="23"/>
        <v>0</v>
      </c>
      <c r="BP45" s="36">
        <f t="shared" si="23"/>
        <v>-358.1900000000023</v>
      </c>
      <c r="BQ45" s="21">
        <f t="shared" si="6"/>
        <v>4511.685920634885</v>
      </c>
      <c r="BR45" s="21">
        <f t="shared" si="7"/>
        <v>25047.805920634884</v>
      </c>
      <c r="BS45" s="36"/>
      <c r="BT45" s="36"/>
      <c r="BU45" s="36">
        <f>BU42-BU40</f>
        <v>-12551.570000000003</v>
      </c>
      <c r="BV45" s="36"/>
      <c r="BW45" s="36"/>
      <c r="BX45" s="36">
        <f>BX42-BX40</f>
        <v>-767.2100000000028</v>
      </c>
      <c r="BY45" s="36"/>
      <c r="BZ45" s="36"/>
      <c r="CA45" s="36">
        <f>CA42-CA40</f>
        <v>-19001.36</v>
      </c>
      <c r="CB45" s="36"/>
      <c r="CC45" s="36"/>
      <c r="CD45" s="36">
        <f>CD42-CD40</f>
        <v>1987.6899999999987</v>
      </c>
      <c r="CE45" s="36"/>
      <c r="CF45" s="36"/>
      <c r="CG45" s="36">
        <f>CG42-CG40</f>
        <v>-662.4800000000032</v>
      </c>
      <c r="CH45" s="36"/>
      <c r="CI45" s="36"/>
      <c r="CJ45" s="36">
        <f>CJ42-CJ40</f>
        <v>412.5199999999968</v>
      </c>
      <c r="CK45" s="36"/>
      <c r="CL45" s="36"/>
      <c r="CM45" s="36">
        <f>CM42-CM40</f>
        <v>5006.149999999998</v>
      </c>
      <c r="CN45" s="36"/>
      <c r="CO45" s="36"/>
      <c r="CP45" s="36">
        <f>CP42-CP40</f>
        <v>3849.8699999999953</v>
      </c>
      <c r="CQ45" s="36"/>
      <c r="CR45" s="36"/>
      <c r="CS45" s="36">
        <f>CS42-CS40</f>
        <v>3494.7599999999948</v>
      </c>
      <c r="CT45" s="36"/>
      <c r="CU45" s="36"/>
      <c r="CV45" s="36">
        <f>CV42-CV40</f>
        <v>899.9399999999987</v>
      </c>
      <c r="CW45" s="36"/>
      <c r="CX45" s="36"/>
      <c r="CY45" s="36">
        <f>CY42-CY40</f>
        <v>-6296.940000000006</v>
      </c>
      <c r="CZ45" s="36"/>
      <c r="DA45" s="36"/>
      <c r="DB45" s="36">
        <f>DB42-DB40</f>
        <v>47.0199999999968</v>
      </c>
      <c r="DC45" s="10">
        <f t="shared" si="8"/>
        <v>-23581.610000000037</v>
      </c>
      <c r="DD45" s="33">
        <f t="shared" si="9"/>
        <v>1466.1959206348474</v>
      </c>
      <c r="DE45" s="36"/>
      <c r="DF45" s="36"/>
      <c r="DG45" s="36">
        <f>DG42-DG40</f>
        <v>-8205.020000000004</v>
      </c>
      <c r="DH45" s="36"/>
      <c r="DI45" s="36"/>
      <c r="DJ45" s="36">
        <f>DJ42-DJ40</f>
        <v>11464.25</v>
      </c>
      <c r="DK45" s="36"/>
      <c r="DL45" s="36"/>
      <c r="DM45" s="36">
        <f>DM42-DM40</f>
        <v>-8119.639999999985</v>
      </c>
      <c r="DN45" s="36"/>
      <c r="DO45" s="36"/>
      <c r="DP45" s="36">
        <f>DP42-DP40</f>
        <v>-7721.369999999988</v>
      </c>
      <c r="DQ45" s="36"/>
      <c r="DR45" s="36"/>
      <c r="DS45" s="36">
        <f>DS42-DS40</f>
        <v>-96876.81</v>
      </c>
      <c r="DT45" s="36"/>
      <c r="DU45" s="36"/>
      <c r="DV45" s="36">
        <f>DV42-DV40</f>
        <v>13413.000000000004</v>
      </c>
      <c r="DW45" s="36"/>
      <c r="DX45" s="36"/>
      <c r="DY45" s="36">
        <f>DY42-DY40</f>
        <v>10167.070000000003</v>
      </c>
      <c r="DZ45" s="36"/>
      <c r="EA45" s="36"/>
      <c r="EB45" s="36">
        <f>EB42-EB40</f>
        <v>14074.2</v>
      </c>
      <c r="EC45" s="36"/>
      <c r="ED45" s="36"/>
      <c r="EE45" s="36">
        <f>EE42-EE40</f>
        <v>12137.52</v>
      </c>
      <c r="EF45" s="36"/>
      <c r="EG45" s="36"/>
      <c r="EH45" s="36">
        <f>EH42-EH40</f>
        <v>5144.48</v>
      </c>
      <c r="EI45" s="36"/>
      <c r="EJ45" s="36"/>
      <c r="EK45" s="36">
        <f>EK42-EK40</f>
        <v>14521.240000000002</v>
      </c>
      <c r="EL45" s="36"/>
      <c r="EM45" s="36"/>
      <c r="EN45" s="36">
        <f>EN42-EN40</f>
        <v>7872.120000000003</v>
      </c>
      <c r="EO45" s="52">
        <f t="shared" si="15"/>
        <v>-32128.95999999997</v>
      </c>
      <c r="EP45" s="52">
        <f t="shared" si="16"/>
        <v>-30662.764079365123</v>
      </c>
      <c r="EQ45" s="21"/>
      <c r="ER45" s="21"/>
      <c r="ES45" s="21">
        <f>ES42-ES43</f>
        <v>6357.9000000000015</v>
      </c>
      <c r="ET45" s="21"/>
      <c r="EU45" s="21"/>
      <c r="EV45" s="21">
        <f>EV42-EV43</f>
        <v>-15749.029999999999</v>
      </c>
      <c r="EW45" s="21"/>
      <c r="EX45" s="21"/>
      <c r="EY45" s="21">
        <f>EY42-EY43</f>
        <v>6461.870000000003</v>
      </c>
      <c r="EZ45" s="21"/>
      <c r="FA45" s="21"/>
      <c r="FB45" s="21">
        <f>FB42-FB43</f>
        <v>593.989999999998</v>
      </c>
      <c r="FC45" s="21"/>
      <c r="FD45" s="21"/>
      <c r="FE45" s="21">
        <f>FE42-FE43</f>
        <v>2043.7900000000009</v>
      </c>
      <c r="FF45" s="21"/>
      <c r="FG45" s="21"/>
      <c r="FH45" s="21">
        <f>FH42-FH43</f>
        <v>4321.5300000000025</v>
      </c>
      <c r="FI45" s="21"/>
      <c r="FJ45" s="21"/>
      <c r="FK45" s="21">
        <f>FK42-FK43</f>
        <v>-1690.0999999999985</v>
      </c>
      <c r="FL45" s="21"/>
      <c r="FM45" s="21"/>
      <c r="FN45" s="21">
        <f>FN42-FN43</f>
        <v>1775.4600000000028</v>
      </c>
      <c r="FO45" s="21"/>
      <c r="FP45" s="21"/>
      <c r="FQ45" s="21">
        <f>FQ42-FQ43</f>
        <v>-1986.989999999998</v>
      </c>
    </row>
    <row r="46" spans="1:173" s="4" customFormat="1" ht="12.75">
      <c r="A46" s="35"/>
      <c r="B46" s="1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39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f t="shared" si="5"/>
        <v>0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>
        <f t="shared" si="6"/>
        <v>0</v>
      </c>
      <c r="BR46" s="21">
        <f t="shared" si="7"/>
        <v>0</v>
      </c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10">
        <f t="shared" si="8"/>
        <v>0</v>
      </c>
      <c r="DD46" s="33">
        <f t="shared" si="9"/>
        <v>0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52"/>
      <c r="EP46" s="52"/>
      <c r="EQ46" s="36"/>
      <c r="ER46" s="36"/>
      <c r="ES46" s="36">
        <f>ES43-ES41</f>
        <v>-33559.39000000001</v>
      </c>
      <c r="ET46" s="36"/>
      <c r="EU46" s="36"/>
      <c r="EV46" s="36">
        <f>EV43-EV41</f>
        <v>20422.109999999997</v>
      </c>
      <c r="EW46" s="36"/>
      <c r="EX46" s="36"/>
      <c r="EY46" s="36">
        <f>EY43-EY41</f>
        <v>-43343.91</v>
      </c>
      <c r="EZ46" s="36"/>
      <c r="FA46" s="36"/>
      <c r="FB46" s="36">
        <f>FB43-FB41</f>
        <v>-68954.34000000001</v>
      </c>
      <c r="FC46" s="36"/>
      <c r="FD46" s="36"/>
      <c r="FE46" s="36">
        <f>FE43-FE41</f>
        <v>-5853.309999999998</v>
      </c>
      <c r="FF46" s="36"/>
      <c r="FG46" s="36"/>
      <c r="FH46" s="36">
        <f>FH43-FH41</f>
        <v>9509.989999999998</v>
      </c>
      <c r="FI46" s="36"/>
      <c r="FJ46" s="36"/>
      <c r="FK46" s="36">
        <f>FK43-FK41</f>
        <v>15521.619999999999</v>
      </c>
      <c r="FL46" s="36"/>
      <c r="FM46" s="36"/>
      <c r="FN46" s="36">
        <f>FN43-FN41</f>
        <v>12056.059999999998</v>
      </c>
      <c r="FO46" s="36"/>
      <c r="FP46" s="36"/>
      <c r="FQ46" s="36">
        <f>FQ43-FQ41</f>
        <v>15818.509999999998</v>
      </c>
    </row>
    <row r="47" spans="1:173" s="3" customFormat="1" ht="12.75">
      <c r="A47" s="38" t="s">
        <v>49</v>
      </c>
      <c r="B47" s="15"/>
      <c r="C47" s="21">
        <v>2004.64</v>
      </c>
      <c r="D47" s="15"/>
      <c r="E47" s="21">
        <v>2004.64</v>
      </c>
      <c r="F47" s="15"/>
      <c r="G47" s="21">
        <v>2050.2</v>
      </c>
      <c r="H47" s="15"/>
      <c r="I47" s="21">
        <v>2072.98</v>
      </c>
      <c r="J47" s="15"/>
      <c r="K47" s="21">
        <v>2027.42</v>
      </c>
      <c r="L47" s="21"/>
      <c r="M47" s="21">
        <v>2004.64</v>
      </c>
      <c r="N47" s="21"/>
      <c r="O47" s="21">
        <v>2004.64</v>
      </c>
      <c r="P47" s="21"/>
      <c r="Q47" s="21">
        <v>2004.64</v>
      </c>
      <c r="R47" s="15"/>
      <c r="S47" s="39">
        <f>C47+E47+G47+I47+K47+M47+O47+Q47</f>
        <v>16173.799999999997</v>
      </c>
      <c r="T47" s="21"/>
      <c r="U47" s="21"/>
      <c r="V47" s="21">
        <v>3545.3</v>
      </c>
      <c r="W47" s="21"/>
      <c r="X47" s="21"/>
      <c r="Y47" s="21">
        <v>3545.3</v>
      </c>
      <c r="Z47" s="21"/>
      <c r="AA47" s="21"/>
      <c r="AB47" s="21">
        <v>3545.3</v>
      </c>
      <c r="AC47" s="21"/>
      <c r="AD47" s="21"/>
      <c r="AE47" s="21">
        <v>3545.3</v>
      </c>
      <c r="AF47" s="21">
        <f t="shared" si="5"/>
        <v>30354.999999999996</v>
      </c>
      <c r="AG47" s="21"/>
      <c r="AH47" s="21"/>
      <c r="AI47" s="39">
        <v>2291.78</v>
      </c>
      <c r="AJ47" s="39"/>
      <c r="AK47" s="39"/>
      <c r="AL47" s="39">
        <v>2205.91</v>
      </c>
      <c r="AM47" s="39"/>
      <c r="AN47" s="39"/>
      <c r="AO47" s="24">
        <v>2294.82</v>
      </c>
      <c r="AP47" s="39"/>
      <c r="AQ47" s="39"/>
      <c r="AR47" s="24">
        <v>2294.82</v>
      </c>
      <c r="AS47" s="39"/>
      <c r="AT47" s="39"/>
      <c r="AU47" s="24">
        <v>2294.82</v>
      </c>
      <c r="AV47" s="39"/>
      <c r="AW47" s="39"/>
      <c r="AX47" s="24">
        <v>2294.82</v>
      </c>
      <c r="AY47" s="39"/>
      <c r="AZ47" s="39"/>
      <c r="BA47" s="24">
        <v>1147.3</v>
      </c>
      <c r="BB47" s="39"/>
      <c r="BC47" s="39"/>
      <c r="BD47" s="24">
        <v>1332.45</v>
      </c>
      <c r="BE47" s="39"/>
      <c r="BF47" s="39"/>
      <c r="BG47" s="24">
        <v>2294.82</v>
      </c>
      <c r="BH47" s="39"/>
      <c r="BI47" s="39"/>
      <c r="BJ47" s="24">
        <v>2294.82</v>
      </c>
      <c r="BK47" s="39"/>
      <c r="BL47" s="39"/>
      <c r="BM47" s="24">
        <v>2294.82</v>
      </c>
      <c r="BN47" s="39"/>
      <c r="BO47" s="39"/>
      <c r="BP47" s="24">
        <v>2294.82</v>
      </c>
      <c r="BQ47" s="21">
        <f t="shared" si="6"/>
        <v>25336</v>
      </c>
      <c r="BR47" s="21">
        <f t="shared" si="7"/>
        <v>55691</v>
      </c>
      <c r="BS47" s="21"/>
      <c r="BT47" s="21"/>
      <c r="BU47" s="21">
        <v>2378.29</v>
      </c>
      <c r="BV47" s="21"/>
      <c r="BW47" s="21"/>
      <c r="BX47" s="21">
        <v>2378.29</v>
      </c>
      <c r="BY47" s="21"/>
      <c r="BZ47" s="21"/>
      <c r="CA47" s="21">
        <v>2378.29</v>
      </c>
      <c r="CB47" s="21"/>
      <c r="CC47" s="21"/>
      <c r="CD47" s="21">
        <v>2378.29</v>
      </c>
      <c r="CE47" s="21"/>
      <c r="CF47" s="21"/>
      <c r="CG47" s="21">
        <v>2378.29</v>
      </c>
      <c r="CH47" s="21"/>
      <c r="CI47" s="21"/>
      <c r="CJ47" s="21">
        <v>2378.29</v>
      </c>
      <c r="CK47" s="21"/>
      <c r="CL47" s="21"/>
      <c r="CM47" s="21">
        <v>2378.29</v>
      </c>
      <c r="CN47" s="21"/>
      <c r="CO47" s="21"/>
      <c r="CP47" s="21">
        <v>2378.29</v>
      </c>
      <c r="CQ47" s="21"/>
      <c r="CR47" s="21"/>
      <c r="CS47" s="21">
        <v>2378.29</v>
      </c>
      <c r="CT47" s="21"/>
      <c r="CU47" s="21"/>
      <c r="CV47" s="21">
        <v>2378.29</v>
      </c>
      <c r="CW47" s="21"/>
      <c r="CX47" s="21"/>
      <c r="CY47" s="21">
        <v>2378.29</v>
      </c>
      <c r="CZ47" s="21"/>
      <c r="DA47" s="21"/>
      <c r="DB47" s="21">
        <v>2378.29</v>
      </c>
      <c r="DC47" s="10">
        <f t="shared" si="8"/>
        <v>28539.480000000007</v>
      </c>
      <c r="DD47" s="33">
        <f t="shared" si="9"/>
        <v>84230.48000000001</v>
      </c>
      <c r="DE47" s="21"/>
      <c r="DF47" s="21"/>
      <c r="DG47" s="21">
        <v>2732.94</v>
      </c>
      <c r="DH47" s="21"/>
      <c r="DI47" s="21"/>
      <c r="DJ47" s="21">
        <v>2732.94</v>
      </c>
      <c r="DK47" s="21"/>
      <c r="DL47" s="21"/>
      <c r="DM47" s="21">
        <v>2732.94</v>
      </c>
      <c r="DN47" s="21"/>
      <c r="DO47" s="21"/>
      <c r="DP47" s="21">
        <v>2732.94</v>
      </c>
      <c r="DQ47" s="21"/>
      <c r="DR47" s="21"/>
      <c r="DS47" s="21">
        <v>2732.94</v>
      </c>
      <c r="DT47" s="21"/>
      <c r="DU47" s="21"/>
      <c r="DV47" s="21">
        <v>2732.94</v>
      </c>
      <c r="DW47" s="21"/>
      <c r="DX47" s="21"/>
      <c r="DY47" s="21">
        <v>2732.94</v>
      </c>
      <c r="DZ47" s="21"/>
      <c r="EA47" s="21"/>
      <c r="EB47" s="21">
        <v>2732.94</v>
      </c>
      <c r="EC47" s="21"/>
      <c r="ED47" s="21"/>
      <c r="EE47" s="21">
        <v>2732.94</v>
      </c>
      <c r="EF47" s="21"/>
      <c r="EG47" s="21"/>
      <c r="EH47" s="21">
        <v>2732.94</v>
      </c>
      <c r="EI47" s="21"/>
      <c r="EJ47" s="21"/>
      <c r="EK47" s="21">
        <v>2732.94</v>
      </c>
      <c r="EL47" s="21"/>
      <c r="EM47" s="21"/>
      <c r="EN47" s="21">
        <v>2732.94</v>
      </c>
      <c r="EO47" s="52">
        <f t="shared" si="15"/>
        <v>32795.27999999999</v>
      </c>
      <c r="EP47" s="52">
        <f t="shared" si="16"/>
        <v>117025.76000000001</v>
      </c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</row>
    <row r="48" spans="1:173" s="86" customFormat="1" ht="12.75">
      <c r="A48" s="78" t="s">
        <v>39</v>
      </c>
      <c r="B48" s="64"/>
      <c r="C48" s="79">
        <v>1994.35</v>
      </c>
      <c r="D48" s="79"/>
      <c r="E48" s="79">
        <v>155.52</v>
      </c>
      <c r="F48" s="79"/>
      <c r="G48" s="79">
        <v>2044.32</v>
      </c>
      <c r="H48" s="79"/>
      <c r="I48" s="79">
        <v>2067.84</v>
      </c>
      <c r="J48" s="80"/>
      <c r="K48" s="79">
        <v>1881.63</v>
      </c>
      <c r="L48" s="79"/>
      <c r="M48" s="79">
        <v>2010.52</v>
      </c>
      <c r="N48" s="80"/>
      <c r="O48" s="79">
        <v>2004.64</v>
      </c>
      <c r="P48" s="79"/>
      <c r="Q48" s="79">
        <v>1843.96</v>
      </c>
      <c r="R48" s="80"/>
      <c r="S48" s="81">
        <f>C48+E48+G48+I48+K48+M48+O48+Q48</f>
        <v>14002.779999999999</v>
      </c>
      <c r="T48" s="81"/>
      <c r="U48" s="81"/>
      <c r="V48" s="81">
        <v>1961.28</v>
      </c>
      <c r="W48" s="81"/>
      <c r="X48" s="81"/>
      <c r="Y48" s="81">
        <v>1951.86</v>
      </c>
      <c r="Z48" s="81"/>
      <c r="AA48" s="81"/>
      <c r="AB48" s="81">
        <v>1945.85</v>
      </c>
      <c r="AC48" s="81"/>
      <c r="AD48" s="81"/>
      <c r="AE48" s="81">
        <v>1959.08</v>
      </c>
      <c r="AF48" s="72">
        <f t="shared" si="5"/>
        <v>21820.85</v>
      </c>
      <c r="AG48" s="81"/>
      <c r="AH48" s="81"/>
      <c r="AI48" s="81">
        <v>2291.78</v>
      </c>
      <c r="AJ48" s="81"/>
      <c r="AK48" s="81"/>
      <c r="AL48" s="81">
        <v>2205.91</v>
      </c>
      <c r="AM48" s="81"/>
      <c r="AN48" s="81"/>
      <c r="AO48" s="57">
        <v>2294.82</v>
      </c>
      <c r="AP48" s="81"/>
      <c r="AQ48" s="81"/>
      <c r="AR48" s="57">
        <v>2294.82</v>
      </c>
      <c r="AS48" s="81"/>
      <c r="AT48" s="81"/>
      <c r="AU48" s="57">
        <v>2294.82</v>
      </c>
      <c r="AV48" s="81"/>
      <c r="AW48" s="81"/>
      <c r="AX48" s="57">
        <v>2294.82</v>
      </c>
      <c r="AY48" s="81"/>
      <c r="AZ48" s="81"/>
      <c r="BA48" s="57">
        <v>1147.3</v>
      </c>
      <c r="BB48" s="81"/>
      <c r="BC48" s="81"/>
      <c r="BD48" s="57">
        <v>1332.45</v>
      </c>
      <c r="BE48" s="81"/>
      <c r="BF48" s="81"/>
      <c r="BG48" s="57">
        <v>2294.82</v>
      </c>
      <c r="BH48" s="81"/>
      <c r="BI48" s="81"/>
      <c r="BJ48" s="57">
        <v>2294.82</v>
      </c>
      <c r="BK48" s="81"/>
      <c r="BL48" s="81"/>
      <c r="BM48" s="57">
        <v>2294.82</v>
      </c>
      <c r="BN48" s="81"/>
      <c r="BO48" s="81"/>
      <c r="BP48" s="57">
        <v>2294.82</v>
      </c>
      <c r="BQ48" s="72">
        <f t="shared" si="6"/>
        <v>25336</v>
      </c>
      <c r="BR48" s="72">
        <f t="shared" si="7"/>
        <v>47156.85</v>
      </c>
      <c r="BS48" s="81"/>
      <c r="BT48" s="81"/>
      <c r="BU48" s="57">
        <v>2378.29</v>
      </c>
      <c r="BV48" s="81"/>
      <c r="BW48" s="81"/>
      <c r="BX48" s="57">
        <v>2378.29</v>
      </c>
      <c r="BY48" s="81"/>
      <c r="BZ48" s="81"/>
      <c r="CA48" s="57">
        <v>2378.29</v>
      </c>
      <c r="CB48" s="81"/>
      <c r="CC48" s="81"/>
      <c r="CD48" s="57">
        <v>2378.29</v>
      </c>
      <c r="CE48" s="81"/>
      <c r="CF48" s="81"/>
      <c r="CG48" s="57">
        <v>2378.29</v>
      </c>
      <c r="CH48" s="81"/>
      <c r="CI48" s="81"/>
      <c r="CJ48" s="57">
        <v>2378.29</v>
      </c>
      <c r="CK48" s="81"/>
      <c r="CL48" s="81"/>
      <c r="CM48" s="57">
        <v>2378.29</v>
      </c>
      <c r="CN48" s="81"/>
      <c r="CO48" s="81"/>
      <c r="CP48" s="57">
        <v>2378.29</v>
      </c>
      <c r="CQ48" s="81"/>
      <c r="CR48" s="81"/>
      <c r="CS48" s="57">
        <v>2378.29</v>
      </c>
      <c r="CT48" s="81"/>
      <c r="CU48" s="81"/>
      <c r="CV48" s="57">
        <v>2378.29</v>
      </c>
      <c r="CW48" s="81"/>
      <c r="CX48" s="81"/>
      <c r="CY48" s="57">
        <v>2378.29</v>
      </c>
      <c r="CZ48" s="81"/>
      <c r="DA48" s="81"/>
      <c r="DB48" s="57">
        <v>2378.29</v>
      </c>
      <c r="DC48" s="82">
        <f t="shared" si="8"/>
        <v>28539.480000000007</v>
      </c>
      <c r="DD48" s="83">
        <f t="shared" si="9"/>
        <v>75696.33</v>
      </c>
      <c r="DE48" s="81"/>
      <c r="DF48" s="81"/>
      <c r="DG48" s="57">
        <v>2732.94</v>
      </c>
      <c r="DH48" s="81"/>
      <c r="DI48" s="81"/>
      <c r="DJ48" s="57">
        <v>2732.94</v>
      </c>
      <c r="DK48" s="81"/>
      <c r="DL48" s="81"/>
      <c r="DM48" s="57">
        <v>2732.94</v>
      </c>
      <c r="DN48" s="81"/>
      <c r="DO48" s="81"/>
      <c r="DP48" s="57">
        <v>2732.94</v>
      </c>
      <c r="DQ48" s="81"/>
      <c r="DR48" s="81"/>
      <c r="DS48" s="57">
        <v>2732.94</v>
      </c>
      <c r="DT48" s="81"/>
      <c r="DU48" s="81"/>
      <c r="DV48" s="57">
        <v>2732.94</v>
      </c>
      <c r="DW48" s="81"/>
      <c r="DX48" s="81"/>
      <c r="DY48" s="57">
        <v>2732.94</v>
      </c>
      <c r="DZ48" s="81"/>
      <c r="EA48" s="81"/>
      <c r="EB48" s="57">
        <v>2732.94</v>
      </c>
      <c r="EC48" s="81"/>
      <c r="ED48" s="81"/>
      <c r="EE48" s="57">
        <v>2732.94</v>
      </c>
      <c r="EF48" s="81"/>
      <c r="EG48" s="81"/>
      <c r="EH48" s="57">
        <v>2732.94</v>
      </c>
      <c r="EI48" s="81"/>
      <c r="EJ48" s="81"/>
      <c r="EK48" s="57">
        <v>2732.94</v>
      </c>
      <c r="EL48" s="81"/>
      <c r="EM48" s="81"/>
      <c r="EN48" s="57">
        <v>2732.94</v>
      </c>
      <c r="EO48" s="84">
        <f t="shared" si="15"/>
        <v>32795.27999999999</v>
      </c>
      <c r="EP48" s="84">
        <f t="shared" si="16"/>
        <v>108491.60999999999</v>
      </c>
      <c r="EQ48" s="72"/>
      <c r="ER48" s="72"/>
      <c r="ES48" s="72">
        <v>2732.94</v>
      </c>
      <c r="ET48" s="72"/>
      <c r="EU48" s="72"/>
      <c r="EV48" s="72">
        <v>3108.49</v>
      </c>
      <c r="EW48" s="72"/>
      <c r="EX48" s="72"/>
      <c r="EY48" s="72">
        <v>2920.68</v>
      </c>
      <c r="EZ48" s="72"/>
      <c r="FA48" s="72"/>
      <c r="FB48" s="72">
        <v>2920.68</v>
      </c>
      <c r="FC48" s="72"/>
      <c r="FD48" s="72"/>
      <c r="FE48" s="72">
        <v>2920.68</v>
      </c>
      <c r="FF48" s="72"/>
      <c r="FG48" s="72"/>
      <c r="FH48" s="72">
        <v>2920.68</v>
      </c>
      <c r="FI48" s="72"/>
      <c r="FJ48" s="72"/>
      <c r="FK48" s="72">
        <v>2920.68</v>
      </c>
      <c r="FL48" s="72"/>
      <c r="FM48" s="72"/>
      <c r="FN48" s="72">
        <v>2920.68</v>
      </c>
      <c r="FO48" s="72"/>
      <c r="FP48" s="72"/>
      <c r="FQ48" s="72">
        <v>2920.68</v>
      </c>
    </row>
    <row r="49" spans="1:173" s="86" customFormat="1" ht="12.75">
      <c r="A49" s="78" t="s">
        <v>40</v>
      </c>
      <c r="B49" s="64"/>
      <c r="C49" s="79">
        <f>341.7+1338.48</f>
        <v>1680.18</v>
      </c>
      <c r="D49" s="79"/>
      <c r="E49" s="79">
        <f>25.08+309.3</f>
        <v>334.38</v>
      </c>
      <c r="F49" s="79"/>
      <c r="G49" s="79">
        <f>338.76+1300.32</f>
        <v>1639.08</v>
      </c>
      <c r="H49" s="79"/>
      <c r="I49" s="79">
        <f>341.7+1471.25</f>
        <v>1812.95</v>
      </c>
      <c r="J49" s="80"/>
      <c r="K49" s="79">
        <f>330.31+1658.65</f>
        <v>1988.96</v>
      </c>
      <c r="L49" s="79"/>
      <c r="M49" s="79">
        <f>330.31+1623.66</f>
        <v>1953.97</v>
      </c>
      <c r="N49" s="80"/>
      <c r="O49" s="79">
        <f>330.31+1453.63</f>
        <v>1783.94</v>
      </c>
      <c r="P49" s="79"/>
      <c r="Q49" s="79">
        <f>330.31+1387.33</f>
        <v>1717.6399999999999</v>
      </c>
      <c r="R49" s="80"/>
      <c r="S49" s="81">
        <f>C49+E49+G49+I49+K49+M49+O49+Q49</f>
        <v>12911.1</v>
      </c>
      <c r="T49" s="87"/>
      <c r="U49" s="87"/>
      <c r="V49" s="87">
        <f>330.31+1593.46</f>
        <v>1923.77</v>
      </c>
      <c r="W49" s="87"/>
      <c r="X49" s="87"/>
      <c r="Y49" s="87">
        <f>330.31+1283.01</f>
        <v>1613.32</v>
      </c>
      <c r="Z49" s="87"/>
      <c r="AA49" s="87"/>
      <c r="AB49" s="87">
        <f>320.02+2168.54</f>
        <v>2488.56</v>
      </c>
      <c r="AC49" s="87"/>
      <c r="AD49" s="87"/>
      <c r="AE49" s="87">
        <f>318.92+1454.28</f>
        <v>1773.2</v>
      </c>
      <c r="AF49" s="72">
        <f t="shared" si="5"/>
        <v>20709.950000000004</v>
      </c>
      <c r="AG49" s="87"/>
      <c r="AH49" s="87"/>
      <c r="AI49" s="87">
        <f>366.11+1474.95</f>
        <v>1841.06</v>
      </c>
      <c r="AJ49" s="87"/>
      <c r="AK49" s="87"/>
      <c r="AL49" s="87">
        <f>366.11+1393.71</f>
        <v>1759.8200000000002</v>
      </c>
      <c r="AM49" s="87"/>
      <c r="AN49" s="87"/>
      <c r="AO49" s="72">
        <f>366.11+1726.43</f>
        <v>2092.54</v>
      </c>
      <c r="AP49" s="87"/>
      <c r="AQ49" s="87"/>
      <c r="AR49" s="72">
        <f>366.11+2695.52</f>
        <v>3061.63</v>
      </c>
      <c r="AS49" s="87"/>
      <c r="AT49" s="87"/>
      <c r="AU49" s="72">
        <f>366.11+1714.65</f>
        <v>2080.76</v>
      </c>
      <c r="AV49" s="87"/>
      <c r="AW49" s="87"/>
      <c r="AX49" s="72">
        <f>366.11+2038.94</f>
        <v>2405.05</v>
      </c>
      <c r="AY49" s="87"/>
      <c r="AZ49" s="87"/>
      <c r="BA49" s="72">
        <f>201.46+1720.9</f>
        <v>1922.3600000000001</v>
      </c>
      <c r="BB49" s="87"/>
      <c r="BC49" s="87"/>
      <c r="BD49" s="72">
        <v>2508.13</v>
      </c>
      <c r="BE49" s="87"/>
      <c r="BF49" s="87"/>
      <c r="BG49" s="72">
        <v>1742.37</v>
      </c>
      <c r="BH49" s="87"/>
      <c r="BI49" s="87"/>
      <c r="BJ49" s="72">
        <v>2079.37</v>
      </c>
      <c r="BK49" s="87"/>
      <c r="BL49" s="87"/>
      <c r="BM49" s="72">
        <v>2221.11</v>
      </c>
      <c r="BN49" s="87"/>
      <c r="BO49" s="87"/>
      <c r="BP49" s="72">
        <v>2260.86</v>
      </c>
      <c r="BQ49" s="72">
        <f t="shared" si="6"/>
        <v>25975.06</v>
      </c>
      <c r="BR49" s="72">
        <f t="shared" si="7"/>
        <v>46685.01000000001</v>
      </c>
      <c r="BS49" s="87"/>
      <c r="BT49" s="87"/>
      <c r="BU49" s="72">
        <v>1811.69</v>
      </c>
      <c r="BV49" s="87"/>
      <c r="BW49" s="87"/>
      <c r="BX49" s="72">
        <v>2417.61</v>
      </c>
      <c r="BY49" s="87"/>
      <c r="BZ49" s="87"/>
      <c r="CA49" s="72">
        <v>2600.46</v>
      </c>
      <c r="CB49" s="87"/>
      <c r="CC49" s="87"/>
      <c r="CD49" s="72">
        <v>2490.43</v>
      </c>
      <c r="CE49" s="87"/>
      <c r="CF49" s="87"/>
      <c r="CG49" s="72">
        <v>2099.63</v>
      </c>
      <c r="CH49" s="87"/>
      <c r="CI49" s="87"/>
      <c r="CJ49" s="72">
        <v>2167.09</v>
      </c>
      <c r="CK49" s="87"/>
      <c r="CL49" s="87"/>
      <c r="CM49" s="72">
        <v>2826.88</v>
      </c>
      <c r="CN49" s="87"/>
      <c r="CO49" s="87"/>
      <c r="CP49" s="72">
        <v>2564.2</v>
      </c>
      <c r="CQ49" s="87"/>
      <c r="CR49" s="87"/>
      <c r="CS49" s="72">
        <v>2594.94</v>
      </c>
      <c r="CT49" s="87"/>
      <c r="CU49" s="87"/>
      <c r="CV49" s="72">
        <v>2384.67</v>
      </c>
      <c r="CW49" s="87"/>
      <c r="CX49" s="87"/>
      <c r="CY49" s="72">
        <v>2611.47</v>
      </c>
      <c r="CZ49" s="87"/>
      <c r="DA49" s="87"/>
      <c r="DB49" s="72">
        <v>2253.28</v>
      </c>
      <c r="DC49" s="82">
        <f t="shared" si="8"/>
        <v>28822.350000000002</v>
      </c>
      <c r="DD49" s="83">
        <f t="shared" si="9"/>
        <v>75507.36000000002</v>
      </c>
      <c r="DE49" s="87"/>
      <c r="DF49" s="87"/>
      <c r="DG49" s="72">
        <v>1951.4</v>
      </c>
      <c r="DH49" s="87"/>
      <c r="DI49" s="87"/>
      <c r="DJ49" s="72">
        <v>2699.95</v>
      </c>
      <c r="DK49" s="87"/>
      <c r="DL49" s="87"/>
      <c r="DM49" s="72">
        <v>2657.4</v>
      </c>
      <c r="DN49" s="87"/>
      <c r="DO49" s="87"/>
      <c r="DP49" s="72">
        <v>2935.77</v>
      </c>
      <c r="DQ49" s="87"/>
      <c r="DR49" s="87"/>
      <c r="DS49" s="72">
        <v>2570.64</v>
      </c>
      <c r="DT49" s="87"/>
      <c r="DU49" s="87"/>
      <c r="DV49" s="72">
        <v>2868.27</v>
      </c>
      <c r="DW49" s="87"/>
      <c r="DX49" s="87"/>
      <c r="DY49" s="72">
        <v>2601.28</v>
      </c>
      <c r="DZ49" s="87"/>
      <c r="EA49" s="87"/>
      <c r="EB49" s="72">
        <v>3059.3</v>
      </c>
      <c r="EC49" s="87"/>
      <c r="ED49" s="87"/>
      <c r="EE49" s="72">
        <v>2778.61</v>
      </c>
      <c r="EF49" s="87"/>
      <c r="EG49" s="87"/>
      <c r="EH49" s="72">
        <v>2729.48</v>
      </c>
      <c r="EI49" s="87"/>
      <c r="EJ49" s="87"/>
      <c r="EK49" s="72">
        <v>2775.96</v>
      </c>
      <c r="EL49" s="87"/>
      <c r="EM49" s="87"/>
      <c r="EN49" s="72">
        <v>2668.5</v>
      </c>
      <c r="EO49" s="84">
        <f t="shared" si="15"/>
        <v>32296.560000000005</v>
      </c>
      <c r="EP49" s="84">
        <f t="shared" si="16"/>
        <v>107803.92000000001</v>
      </c>
      <c r="EQ49" s="81"/>
      <c r="ER49" s="81"/>
      <c r="ES49" s="57">
        <v>2732.94</v>
      </c>
      <c r="ET49" s="81"/>
      <c r="EU49" s="81"/>
      <c r="EV49" s="57">
        <v>3108.49</v>
      </c>
      <c r="EW49" s="81"/>
      <c r="EX49" s="81"/>
      <c r="EY49" s="57">
        <v>2920.68</v>
      </c>
      <c r="EZ49" s="81"/>
      <c r="FA49" s="81"/>
      <c r="FB49" s="57">
        <v>2920.68</v>
      </c>
      <c r="FC49" s="81"/>
      <c r="FD49" s="81"/>
      <c r="FE49" s="57">
        <v>2920.68</v>
      </c>
      <c r="FF49" s="81"/>
      <c r="FG49" s="81"/>
      <c r="FH49" s="57">
        <v>2920.68</v>
      </c>
      <c r="FI49" s="81"/>
      <c r="FJ49" s="81"/>
      <c r="FK49" s="57">
        <v>2920.68</v>
      </c>
      <c r="FL49" s="81"/>
      <c r="FM49" s="81"/>
      <c r="FN49" s="57">
        <v>2920.68</v>
      </c>
      <c r="FO49" s="81"/>
      <c r="FP49" s="81"/>
      <c r="FQ49" s="57">
        <v>2920.68</v>
      </c>
    </row>
    <row r="50" spans="1:173" s="4" customFormat="1" ht="18" customHeight="1">
      <c r="A50" s="35" t="s">
        <v>41</v>
      </c>
      <c r="B50" s="17">
        <v>1336.56</v>
      </c>
      <c r="C50" s="40">
        <f>C48-C49</f>
        <v>314.16999999999985</v>
      </c>
      <c r="D50" s="40"/>
      <c r="E50" s="40">
        <f>E48-E49</f>
        <v>-178.85999999999999</v>
      </c>
      <c r="F50" s="40"/>
      <c r="G50" s="40">
        <f>G48-G49</f>
        <v>405.24</v>
      </c>
      <c r="H50" s="40"/>
      <c r="I50" s="40">
        <f>I48-I49</f>
        <v>254.8900000000001</v>
      </c>
      <c r="J50" s="40"/>
      <c r="K50" s="40">
        <f>K48-K49</f>
        <v>-107.32999999999993</v>
      </c>
      <c r="L50" s="40"/>
      <c r="M50" s="40">
        <f>M48-M49</f>
        <v>56.549999999999955</v>
      </c>
      <c r="N50" s="40"/>
      <c r="O50" s="40">
        <f>O48-O49</f>
        <v>220.70000000000005</v>
      </c>
      <c r="P50" s="40"/>
      <c r="Q50" s="40">
        <f>Q48-Q49</f>
        <v>126.32000000000016</v>
      </c>
      <c r="R50" s="40"/>
      <c r="S50" s="39">
        <v>5012.34</v>
      </c>
      <c r="T50" s="39"/>
      <c r="U50" s="39"/>
      <c r="V50" s="39">
        <f>V48-V49</f>
        <v>37.50999999999999</v>
      </c>
      <c r="W50" s="39">
        <f aca="true" t="shared" si="24" ref="W50:AL50">W48-W49</f>
        <v>0</v>
      </c>
      <c r="X50" s="39">
        <f t="shared" si="24"/>
        <v>0</v>
      </c>
      <c r="Y50" s="39">
        <f t="shared" si="24"/>
        <v>338.53999999999996</v>
      </c>
      <c r="Z50" s="39"/>
      <c r="AA50" s="39"/>
      <c r="AB50" s="39">
        <f t="shared" si="24"/>
        <v>-542.71</v>
      </c>
      <c r="AC50" s="39">
        <f t="shared" si="24"/>
        <v>0</v>
      </c>
      <c r="AD50" s="39">
        <f t="shared" si="24"/>
        <v>0</v>
      </c>
      <c r="AE50" s="39">
        <f t="shared" si="24"/>
        <v>185.87999999999988</v>
      </c>
      <c r="AF50" s="21">
        <f t="shared" si="5"/>
        <v>5031.56</v>
      </c>
      <c r="AG50" s="39">
        <f t="shared" si="24"/>
        <v>0</v>
      </c>
      <c r="AH50" s="39">
        <f t="shared" si="24"/>
        <v>0</v>
      </c>
      <c r="AI50" s="39">
        <f t="shared" si="24"/>
        <v>450.72000000000025</v>
      </c>
      <c r="AJ50" s="39">
        <f t="shared" si="24"/>
        <v>0</v>
      </c>
      <c r="AK50" s="39">
        <f t="shared" si="24"/>
        <v>0</v>
      </c>
      <c r="AL50" s="39">
        <f t="shared" si="24"/>
        <v>446.0899999999997</v>
      </c>
      <c r="AM50" s="39"/>
      <c r="AN50" s="39"/>
      <c r="AO50" s="24">
        <f>AO48-AO49</f>
        <v>202.2800000000002</v>
      </c>
      <c r="AP50" s="24">
        <f aca="true" t="shared" si="25" ref="AP50:AU50">AP48-AP49</f>
        <v>0</v>
      </c>
      <c r="AQ50" s="24">
        <f t="shared" si="25"/>
        <v>0</v>
      </c>
      <c r="AR50" s="24">
        <f t="shared" si="25"/>
        <v>-766.81</v>
      </c>
      <c r="AS50" s="24">
        <f t="shared" si="25"/>
        <v>0</v>
      </c>
      <c r="AT50" s="24">
        <f t="shared" si="25"/>
        <v>0</v>
      </c>
      <c r="AU50" s="24">
        <f t="shared" si="25"/>
        <v>214.05999999999995</v>
      </c>
      <c r="AV50" s="24"/>
      <c r="AW50" s="24"/>
      <c r="AX50" s="24">
        <f>AX48-AX49</f>
        <v>-110.23000000000002</v>
      </c>
      <c r="AY50" s="24">
        <f aca="true" t="shared" si="26" ref="AY50:BD50">AY48-AY49</f>
        <v>0</v>
      </c>
      <c r="AZ50" s="24">
        <f t="shared" si="26"/>
        <v>0</v>
      </c>
      <c r="BA50" s="24">
        <f t="shared" si="26"/>
        <v>-775.0600000000002</v>
      </c>
      <c r="BB50" s="24">
        <f t="shared" si="26"/>
        <v>0</v>
      </c>
      <c r="BC50" s="24">
        <f t="shared" si="26"/>
        <v>0</v>
      </c>
      <c r="BD50" s="24">
        <f t="shared" si="26"/>
        <v>-1175.68</v>
      </c>
      <c r="BE50" s="24">
        <f aca="true" t="shared" si="27" ref="BE50:BM50">BE48-BE49</f>
        <v>0</v>
      </c>
      <c r="BF50" s="24">
        <f t="shared" si="27"/>
        <v>0</v>
      </c>
      <c r="BG50" s="24">
        <f t="shared" si="27"/>
        <v>552.4500000000003</v>
      </c>
      <c r="BH50" s="24">
        <f t="shared" si="27"/>
        <v>0</v>
      </c>
      <c r="BI50" s="24">
        <f t="shared" si="27"/>
        <v>0</v>
      </c>
      <c r="BJ50" s="24">
        <f t="shared" si="27"/>
        <v>215.45000000000027</v>
      </c>
      <c r="BK50" s="24">
        <f t="shared" si="27"/>
        <v>0</v>
      </c>
      <c r="BL50" s="24">
        <f t="shared" si="27"/>
        <v>0</v>
      </c>
      <c r="BM50" s="24">
        <f t="shared" si="27"/>
        <v>73.71000000000004</v>
      </c>
      <c r="BN50" s="24">
        <f>BN48-BN49</f>
        <v>0</v>
      </c>
      <c r="BO50" s="24">
        <f>BO48-BO49</f>
        <v>0</v>
      </c>
      <c r="BP50" s="24">
        <f>BP48-BP49</f>
        <v>33.960000000000036</v>
      </c>
      <c r="BQ50" s="21">
        <f t="shared" si="6"/>
        <v>-639.0599999999995</v>
      </c>
      <c r="BR50" s="21">
        <f t="shared" si="7"/>
        <v>4392.500000000001</v>
      </c>
      <c r="BS50" s="24"/>
      <c r="BT50" s="24"/>
      <c r="BU50" s="24">
        <f>BU48-BU49</f>
        <v>566.5999999999999</v>
      </c>
      <c r="BV50" s="24"/>
      <c r="BW50" s="24"/>
      <c r="BX50" s="24">
        <f>BX48-BX49</f>
        <v>-39.320000000000164</v>
      </c>
      <c r="BY50" s="24"/>
      <c r="BZ50" s="24"/>
      <c r="CA50" s="24">
        <f>CA48-CA49</f>
        <v>-222.17000000000007</v>
      </c>
      <c r="CB50" s="24"/>
      <c r="CC50" s="24"/>
      <c r="CD50" s="24">
        <f>CD48-CD49</f>
        <v>-112.13999999999987</v>
      </c>
      <c r="CE50" s="24"/>
      <c r="CF50" s="24"/>
      <c r="CG50" s="24">
        <f>CG48-CG49</f>
        <v>278.65999999999985</v>
      </c>
      <c r="CH50" s="24"/>
      <c r="CI50" s="24"/>
      <c r="CJ50" s="24">
        <f>CJ48-CJ49</f>
        <v>211.19999999999982</v>
      </c>
      <c r="CK50" s="24"/>
      <c r="CL50" s="24"/>
      <c r="CM50" s="24">
        <f>CM48-CM49</f>
        <v>-448.59000000000015</v>
      </c>
      <c r="CN50" s="24"/>
      <c r="CO50" s="24"/>
      <c r="CP50" s="24">
        <f>CP48-CP49</f>
        <v>-185.90999999999985</v>
      </c>
      <c r="CQ50" s="24"/>
      <c r="CR50" s="24"/>
      <c r="CS50" s="24">
        <f>CS48-CS49</f>
        <v>-216.6500000000001</v>
      </c>
      <c r="CT50" s="24"/>
      <c r="CU50" s="24"/>
      <c r="CV50" s="24">
        <f>CV48-CV49</f>
        <v>-6.380000000000109</v>
      </c>
      <c r="CW50" s="24"/>
      <c r="CX50" s="24"/>
      <c r="CY50" s="24">
        <f>CY48-CY49</f>
        <v>-233.17999999999984</v>
      </c>
      <c r="CZ50" s="24"/>
      <c r="DA50" s="24"/>
      <c r="DB50" s="24">
        <f>DB48-DB49</f>
        <v>125.00999999999976</v>
      </c>
      <c r="DC50" s="10">
        <f t="shared" si="8"/>
        <v>-282.8700000000008</v>
      </c>
      <c r="DD50" s="33">
        <f t="shared" si="9"/>
        <v>4109.63</v>
      </c>
      <c r="DE50" s="24"/>
      <c r="DF50" s="24"/>
      <c r="DG50" s="24">
        <f>DG48-DG49</f>
        <v>781.54</v>
      </c>
      <c r="DH50" s="24"/>
      <c r="DI50" s="24"/>
      <c r="DJ50" s="24">
        <f>DJ48-DJ49</f>
        <v>32.99000000000024</v>
      </c>
      <c r="DK50" s="24"/>
      <c r="DL50" s="24"/>
      <c r="DM50" s="24">
        <f>DM48-DM49</f>
        <v>75.53999999999996</v>
      </c>
      <c r="DN50" s="24"/>
      <c r="DO50" s="24"/>
      <c r="DP50" s="24">
        <f>DP48-DP49</f>
        <v>-202.82999999999993</v>
      </c>
      <c r="DQ50" s="24"/>
      <c r="DR50" s="24"/>
      <c r="DS50" s="24">
        <f>DS48-DS49</f>
        <v>162.30000000000018</v>
      </c>
      <c r="DT50" s="24"/>
      <c r="DU50" s="24"/>
      <c r="DV50" s="24">
        <f>DV48-DV49</f>
        <v>-135.32999999999993</v>
      </c>
      <c r="DW50" s="24"/>
      <c r="DX50" s="24"/>
      <c r="DY50" s="24">
        <f>DY48-DY49</f>
        <v>131.65999999999985</v>
      </c>
      <c r="DZ50" s="24"/>
      <c r="EA50" s="24"/>
      <c r="EB50" s="24">
        <f>EB48-EB49</f>
        <v>-326.3600000000001</v>
      </c>
      <c r="EC50" s="24"/>
      <c r="ED50" s="24"/>
      <c r="EE50" s="24">
        <f>EE48-EE49</f>
        <v>-45.67000000000007</v>
      </c>
      <c r="EF50" s="24"/>
      <c r="EG50" s="24"/>
      <c r="EH50" s="24">
        <f>EH48-EH49</f>
        <v>3.4600000000000364</v>
      </c>
      <c r="EI50" s="24"/>
      <c r="EJ50" s="24"/>
      <c r="EK50" s="24">
        <f>EK48-EK49</f>
        <v>-43.01999999999998</v>
      </c>
      <c r="EL50" s="24"/>
      <c r="EM50" s="24"/>
      <c r="EN50" s="24">
        <f>EN48-EN49</f>
        <v>64.44000000000005</v>
      </c>
      <c r="EO50" s="52">
        <f t="shared" si="15"/>
        <v>498.72000000000025</v>
      </c>
      <c r="EP50" s="52">
        <f t="shared" si="16"/>
        <v>4608.35</v>
      </c>
      <c r="EQ50" s="36"/>
      <c r="ER50" s="36"/>
      <c r="ES50" s="21">
        <v>2925.18</v>
      </c>
      <c r="ET50" s="36"/>
      <c r="EU50" s="36"/>
      <c r="EV50" s="21">
        <v>2773.67</v>
      </c>
      <c r="EW50" s="36"/>
      <c r="EX50" s="36"/>
      <c r="EY50" s="21">
        <v>3028.28</v>
      </c>
      <c r="EZ50" s="36"/>
      <c r="FA50" s="36"/>
      <c r="FB50" s="21">
        <v>2864.95</v>
      </c>
      <c r="FC50" s="36"/>
      <c r="FD50" s="36"/>
      <c r="FE50" s="21">
        <v>2758.18</v>
      </c>
      <c r="FF50" s="36"/>
      <c r="FG50" s="36"/>
      <c r="FH50" s="21">
        <v>2553.76</v>
      </c>
      <c r="FI50" s="36"/>
      <c r="FJ50" s="36"/>
      <c r="FK50" s="21">
        <v>3065.22</v>
      </c>
      <c r="FL50" s="36"/>
      <c r="FM50" s="36"/>
      <c r="FN50" s="21">
        <v>2769.16</v>
      </c>
      <c r="FO50" s="36"/>
      <c r="FP50" s="36"/>
      <c r="FQ50" s="21">
        <v>3091.1</v>
      </c>
    </row>
    <row r="51" spans="1:173" s="4" customFormat="1" ht="22.5" customHeight="1" hidden="1">
      <c r="A51" s="35" t="s">
        <v>42</v>
      </c>
      <c r="B51" s="17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1"/>
      <c r="O51" s="40"/>
      <c r="P51" s="40"/>
      <c r="Q51" s="40"/>
      <c r="R51" s="41"/>
      <c r="S51" s="40">
        <v>1091.68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21">
        <f t="shared" si="5"/>
        <v>1091.68</v>
      </c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21">
        <f t="shared" si="6"/>
        <v>0</v>
      </c>
      <c r="BR51" s="21">
        <f t="shared" si="7"/>
        <v>1091.68</v>
      </c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10">
        <f t="shared" si="8"/>
        <v>0</v>
      </c>
      <c r="DD51" s="33">
        <f t="shared" si="9"/>
        <v>1091.68</v>
      </c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52">
        <f t="shared" si="15"/>
        <v>0</v>
      </c>
      <c r="EP51" s="52">
        <f t="shared" si="16"/>
        <v>1091.68</v>
      </c>
      <c r="EQ51" s="24"/>
      <c r="ER51" s="24"/>
      <c r="ES51" s="24">
        <f>ES49-ES50</f>
        <v>-192.23999999999978</v>
      </c>
      <c r="ET51" s="24"/>
      <c r="EU51" s="24"/>
      <c r="EV51" s="24">
        <f>EV49-EV50</f>
        <v>334.8199999999997</v>
      </c>
      <c r="EW51" s="24"/>
      <c r="EX51" s="24"/>
      <c r="EY51" s="24">
        <f>EY49-EY50</f>
        <v>-107.60000000000036</v>
      </c>
      <c r="EZ51" s="24"/>
      <c r="FA51" s="24"/>
      <c r="FB51" s="24">
        <f>FB49-FB50</f>
        <v>55.73000000000002</v>
      </c>
      <c r="FC51" s="24"/>
      <c r="FD51" s="24"/>
      <c r="FE51" s="24">
        <f>FE49-FE50</f>
        <v>162.5</v>
      </c>
      <c r="FF51" s="24"/>
      <c r="FG51" s="24"/>
      <c r="FH51" s="24">
        <f>FH49-FH50</f>
        <v>366.9199999999996</v>
      </c>
      <c r="FI51" s="24"/>
      <c r="FJ51" s="24"/>
      <c r="FK51" s="24">
        <f>FK49-FK50</f>
        <v>-144.53999999999996</v>
      </c>
      <c r="FL51" s="24"/>
      <c r="FM51" s="24"/>
      <c r="FN51" s="24">
        <f>FN49-FN50</f>
        <v>151.51999999999998</v>
      </c>
      <c r="FO51" s="24"/>
      <c r="FP51" s="24"/>
      <c r="FQ51" s="24">
        <f>FQ49-FQ50</f>
        <v>-170.42000000000007</v>
      </c>
    </row>
    <row r="52" spans="1:173" s="4" customFormat="1" ht="22.5">
      <c r="A52" s="35" t="s">
        <v>43</v>
      </c>
      <c r="B52" s="17"/>
      <c r="C52" s="40">
        <f>C49-C47</f>
        <v>-324.46000000000004</v>
      </c>
      <c r="D52" s="40"/>
      <c r="E52" s="40">
        <f aca="true" t="shared" si="28" ref="E52:Q52">E49-E47</f>
        <v>-1670.2600000000002</v>
      </c>
      <c r="F52" s="40"/>
      <c r="G52" s="40">
        <f t="shared" si="28"/>
        <v>-411.1199999999999</v>
      </c>
      <c r="H52" s="40"/>
      <c r="I52" s="40">
        <f t="shared" si="28"/>
        <v>-260.03</v>
      </c>
      <c r="J52" s="40"/>
      <c r="K52" s="40">
        <f t="shared" si="28"/>
        <v>-38.460000000000036</v>
      </c>
      <c r="L52" s="40"/>
      <c r="M52" s="40">
        <f t="shared" si="28"/>
        <v>-50.67000000000007</v>
      </c>
      <c r="N52" s="40"/>
      <c r="O52" s="40">
        <f t="shared" si="28"/>
        <v>-220.70000000000005</v>
      </c>
      <c r="P52" s="40"/>
      <c r="Q52" s="40">
        <f t="shared" si="28"/>
        <v>-287.0000000000002</v>
      </c>
      <c r="R52" s="40"/>
      <c r="S52" s="39">
        <f>C52+E52+G52+I52+K52+M52+O52+Q52</f>
        <v>-3262.7</v>
      </c>
      <c r="T52" s="40"/>
      <c r="U52" s="40"/>
      <c r="V52" s="40">
        <f>V49-V47</f>
        <v>-1621.5300000000002</v>
      </c>
      <c r="W52" s="40">
        <f aca="true" t="shared" si="29" ref="W52:AL52">W49-W47</f>
        <v>0</v>
      </c>
      <c r="X52" s="40">
        <f t="shared" si="29"/>
        <v>0</v>
      </c>
      <c r="Y52" s="40">
        <f t="shared" si="29"/>
        <v>-1931.9800000000002</v>
      </c>
      <c r="Z52" s="40"/>
      <c r="AA52" s="40"/>
      <c r="AB52" s="40">
        <f t="shared" si="29"/>
        <v>-1056.7400000000002</v>
      </c>
      <c r="AC52" s="40">
        <f t="shared" si="29"/>
        <v>0</v>
      </c>
      <c r="AD52" s="40">
        <f t="shared" si="29"/>
        <v>0</v>
      </c>
      <c r="AE52" s="40">
        <f t="shared" si="29"/>
        <v>-1772.1000000000001</v>
      </c>
      <c r="AF52" s="21">
        <v>10254.32</v>
      </c>
      <c r="AG52" s="40">
        <f t="shared" si="29"/>
        <v>0</v>
      </c>
      <c r="AH52" s="40">
        <f t="shared" si="29"/>
        <v>0</v>
      </c>
      <c r="AI52" s="40">
        <f t="shared" si="29"/>
        <v>-450.72000000000025</v>
      </c>
      <c r="AJ52" s="40">
        <f t="shared" si="29"/>
        <v>0</v>
      </c>
      <c r="AK52" s="40">
        <f t="shared" si="29"/>
        <v>0</v>
      </c>
      <c r="AL52" s="40">
        <f t="shared" si="29"/>
        <v>-446.0899999999997</v>
      </c>
      <c r="AM52" s="40"/>
      <c r="AN52" s="40"/>
      <c r="AO52" s="40">
        <f>AO49-AO47</f>
        <v>-202.2800000000002</v>
      </c>
      <c r="AP52" s="40">
        <f aca="true" t="shared" si="30" ref="AP52:AU52">AP49-AP47</f>
        <v>0</v>
      </c>
      <c r="AQ52" s="40">
        <f t="shared" si="30"/>
        <v>0</v>
      </c>
      <c r="AR52" s="40">
        <f t="shared" si="30"/>
        <v>766.81</v>
      </c>
      <c r="AS52" s="40">
        <f t="shared" si="30"/>
        <v>0</v>
      </c>
      <c r="AT52" s="40">
        <f t="shared" si="30"/>
        <v>0</v>
      </c>
      <c r="AU52" s="40">
        <f t="shared" si="30"/>
        <v>-214.05999999999995</v>
      </c>
      <c r="AV52" s="40"/>
      <c r="AW52" s="40"/>
      <c r="AX52" s="40">
        <f>AX49-AX47</f>
        <v>110.23000000000002</v>
      </c>
      <c r="AY52" s="40">
        <f aca="true" t="shared" si="31" ref="AY52:BD52">AY49-AY47</f>
        <v>0</v>
      </c>
      <c r="AZ52" s="40">
        <f t="shared" si="31"/>
        <v>0</v>
      </c>
      <c r="BA52" s="40">
        <f t="shared" si="31"/>
        <v>775.0600000000002</v>
      </c>
      <c r="BB52" s="40">
        <f t="shared" si="31"/>
        <v>0</v>
      </c>
      <c r="BC52" s="40">
        <f t="shared" si="31"/>
        <v>0</v>
      </c>
      <c r="BD52" s="40">
        <f t="shared" si="31"/>
        <v>1175.68</v>
      </c>
      <c r="BE52" s="40">
        <f aca="true" t="shared" si="32" ref="BE52:BM52">BE49-BE47</f>
        <v>0</v>
      </c>
      <c r="BF52" s="40">
        <f t="shared" si="32"/>
        <v>0</v>
      </c>
      <c r="BG52" s="40">
        <f t="shared" si="32"/>
        <v>-552.4500000000003</v>
      </c>
      <c r="BH52" s="40">
        <f t="shared" si="32"/>
        <v>0</v>
      </c>
      <c r="BI52" s="40">
        <f t="shared" si="32"/>
        <v>0</v>
      </c>
      <c r="BJ52" s="40">
        <f t="shared" si="32"/>
        <v>-215.45000000000027</v>
      </c>
      <c r="BK52" s="40">
        <f t="shared" si="32"/>
        <v>0</v>
      </c>
      <c r="BL52" s="40">
        <f t="shared" si="32"/>
        <v>0</v>
      </c>
      <c r="BM52" s="40">
        <f t="shared" si="32"/>
        <v>-73.71000000000004</v>
      </c>
      <c r="BN52" s="40">
        <f>BN49-BN47</f>
        <v>0</v>
      </c>
      <c r="BO52" s="40">
        <f>BO49-BO47</f>
        <v>0</v>
      </c>
      <c r="BP52" s="40">
        <f>BP49-BP47</f>
        <v>-33.960000000000036</v>
      </c>
      <c r="BQ52" s="21">
        <f t="shared" si="6"/>
        <v>639.0599999999995</v>
      </c>
      <c r="BR52" s="21">
        <f t="shared" si="7"/>
        <v>10893.38</v>
      </c>
      <c r="BS52" s="40"/>
      <c r="BT52" s="40"/>
      <c r="BU52" s="40">
        <f>BU49-BU47</f>
        <v>-566.5999999999999</v>
      </c>
      <c r="BV52" s="40"/>
      <c r="BW52" s="40"/>
      <c r="BX52" s="40">
        <f>BX49-BX47</f>
        <v>39.320000000000164</v>
      </c>
      <c r="BY52" s="40"/>
      <c r="BZ52" s="40"/>
      <c r="CA52" s="40">
        <f>CA49-CA47</f>
        <v>222.17000000000007</v>
      </c>
      <c r="CB52" s="40"/>
      <c r="CC52" s="40"/>
      <c r="CD52" s="40">
        <f>CD49-CD47</f>
        <v>112.13999999999987</v>
      </c>
      <c r="CE52" s="40"/>
      <c r="CF52" s="40"/>
      <c r="CG52" s="40">
        <f>CG49-CG47</f>
        <v>-278.65999999999985</v>
      </c>
      <c r="CH52" s="40"/>
      <c r="CI52" s="40"/>
      <c r="CJ52" s="40">
        <f>CJ49-CJ47</f>
        <v>-211.19999999999982</v>
      </c>
      <c r="CK52" s="40"/>
      <c r="CL52" s="40"/>
      <c r="CM52" s="40">
        <f>CM49-CM47</f>
        <v>448.59000000000015</v>
      </c>
      <c r="CN52" s="40"/>
      <c r="CO52" s="40"/>
      <c r="CP52" s="40">
        <f>CP49-CP47</f>
        <v>185.90999999999985</v>
      </c>
      <c r="CQ52" s="40"/>
      <c r="CR52" s="40"/>
      <c r="CS52" s="40">
        <f>CS49-CS47</f>
        <v>216.6500000000001</v>
      </c>
      <c r="CT52" s="40"/>
      <c r="CU52" s="40"/>
      <c r="CV52" s="40">
        <f>CV49-CV47</f>
        <v>6.380000000000109</v>
      </c>
      <c r="CW52" s="40"/>
      <c r="CX52" s="40"/>
      <c r="CY52" s="40">
        <f>CY49-CY47</f>
        <v>233.17999999999984</v>
      </c>
      <c r="CZ52" s="40"/>
      <c r="DA52" s="40"/>
      <c r="DB52" s="40">
        <f>DB49-DB47</f>
        <v>-125.00999999999976</v>
      </c>
      <c r="DC52" s="10">
        <f t="shared" si="8"/>
        <v>282.8700000000008</v>
      </c>
      <c r="DD52" s="33">
        <f t="shared" si="9"/>
        <v>11176.25</v>
      </c>
      <c r="DE52" s="40"/>
      <c r="DF52" s="40"/>
      <c r="DG52" s="40">
        <f>DG49-DG47</f>
        <v>-781.54</v>
      </c>
      <c r="DH52" s="40"/>
      <c r="DI52" s="40"/>
      <c r="DJ52" s="40">
        <f>DJ49-DJ47</f>
        <v>-32.99000000000024</v>
      </c>
      <c r="DK52" s="40"/>
      <c r="DL52" s="40"/>
      <c r="DM52" s="40">
        <f>DM49-DM47</f>
        <v>-75.53999999999996</v>
      </c>
      <c r="DN52" s="40"/>
      <c r="DO52" s="40"/>
      <c r="DP52" s="40">
        <f>DP49-DP47</f>
        <v>202.82999999999993</v>
      </c>
      <c r="DQ52" s="40"/>
      <c r="DR52" s="40"/>
      <c r="DS52" s="40">
        <f>DS49-DS47</f>
        <v>-162.30000000000018</v>
      </c>
      <c r="DT52" s="40"/>
      <c r="DU52" s="40"/>
      <c r="DV52" s="40">
        <f>DV49-DV47</f>
        <v>135.32999999999993</v>
      </c>
      <c r="DW52" s="40"/>
      <c r="DX52" s="40"/>
      <c r="DY52" s="40">
        <f>DY49-DY47</f>
        <v>-131.65999999999985</v>
      </c>
      <c r="DZ52" s="40"/>
      <c r="EA52" s="40"/>
      <c r="EB52" s="40">
        <f>EB49-EB47</f>
        <v>326.3600000000001</v>
      </c>
      <c r="EC52" s="40"/>
      <c r="ED52" s="40"/>
      <c r="EE52" s="40">
        <f>EE49-EE47</f>
        <v>45.67000000000007</v>
      </c>
      <c r="EF52" s="40"/>
      <c r="EG52" s="40"/>
      <c r="EH52" s="40">
        <f>EH49-EH47</f>
        <v>-3.4600000000000364</v>
      </c>
      <c r="EI52" s="40"/>
      <c r="EJ52" s="40"/>
      <c r="EK52" s="40">
        <f>EK49-EK47</f>
        <v>43.01999999999998</v>
      </c>
      <c r="EL52" s="40"/>
      <c r="EM52" s="40"/>
      <c r="EN52" s="40">
        <f>EN49-EN47</f>
        <v>-64.44000000000005</v>
      </c>
      <c r="EO52" s="52">
        <f t="shared" si="15"/>
        <v>-498.72000000000025</v>
      </c>
      <c r="EP52" s="52">
        <f t="shared" si="16"/>
        <v>10677.529999999999</v>
      </c>
      <c r="EQ52" s="40"/>
      <c r="ER52" s="40"/>
      <c r="ES52" s="40">
        <f>ES49-ES50</f>
        <v>-192.23999999999978</v>
      </c>
      <c r="ET52" s="40"/>
      <c r="EU52" s="40"/>
      <c r="EV52" s="40">
        <f>EV49-EV50</f>
        <v>334.8199999999997</v>
      </c>
      <c r="EW52" s="40"/>
      <c r="EX52" s="40"/>
      <c r="EY52" s="40">
        <f>EY49-EY50</f>
        <v>-107.60000000000036</v>
      </c>
      <c r="EZ52" s="40"/>
      <c r="FA52" s="40"/>
      <c r="FB52" s="40">
        <f>FB49-FB50</f>
        <v>55.73000000000002</v>
      </c>
      <c r="FC52" s="40"/>
      <c r="FD52" s="40"/>
      <c r="FE52" s="40">
        <f>FE49-FE50</f>
        <v>162.5</v>
      </c>
      <c r="FF52" s="40"/>
      <c r="FG52" s="40"/>
      <c r="FH52" s="40">
        <f>FH49-FH50</f>
        <v>366.9199999999996</v>
      </c>
      <c r="FI52" s="40"/>
      <c r="FJ52" s="40"/>
      <c r="FK52" s="40">
        <f>FK49-FK50</f>
        <v>-144.53999999999996</v>
      </c>
      <c r="FL52" s="40"/>
      <c r="FM52" s="40"/>
      <c r="FN52" s="40">
        <f>FN49-FN50</f>
        <v>151.51999999999998</v>
      </c>
      <c r="FO52" s="40"/>
      <c r="FP52" s="40"/>
      <c r="FQ52" s="40">
        <f>FQ49-FQ50</f>
        <v>-170.42000000000007</v>
      </c>
    </row>
    <row r="53" spans="1:173" s="4" customFormat="1" ht="12.75">
      <c r="A53" s="35"/>
      <c r="B53" s="1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9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1">
        <f t="shared" si="5"/>
        <v>0</v>
      </c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>
        <v>4149.5</v>
      </c>
      <c r="BQ53" s="21">
        <f t="shared" si="6"/>
        <v>4149.5</v>
      </c>
      <c r="BR53" s="21">
        <f t="shared" si="7"/>
        <v>4149.5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10">
        <f t="shared" si="8"/>
        <v>0</v>
      </c>
      <c r="DD53" s="33">
        <f t="shared" si="9"/>
        <v>4149.5</v>
      </c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52"/>
      <c r="EP53" s="52">
        <f t="shared" si="16"/>
        <v>4149.5</v>
      </c>
      <c r="EQ53" s="40"/>
      <c r="ER53" s="40"/>
      <c r="ES53" s="40">
        <f>ES50-ES48</f>
        <v>192.23999999999978</v>
      </c>
      <c r="ET53" s="40"/>
      <c r="EU53" s="40"/>
      <c r="EV53" s="40">
        <f>EV50-EV48</f>
        <v>-334.8199999999997</v>
      </c>
      <c r="EW53" s="40"/>
      <c r="EX53" s="40"/>
      <c r="EY53" s="40">
        <f>EY50-EY48</f>
        <v>107.60000000000036</v>
      </c>
      <c r="EZ53" s="40"/>
      <c r="FA53" s="40"/>
      <c r="FB53" s="40">
        <f>FB50-FB48</f>
        <v>-55.73000000000002</v>
      </c>
      <c r="FC53" s="40"/>
      <c r="FD53" s="40"/>
      <c r="FE53" s="40">
        <f>FE50-FE48</f>
        <v>-162.5</v>
      </c>
      <c r="FF53" s="40"/>
      <c r="FG53" s="40"/>
      <c r="FH53" s="40">
        <f>FH50-FH48</f>
        <v>-366.9199999999996</v>
      </c>
      <c r="FI53" s="40"/>
      <c r="FJ53" s="40"/>
      <c r="FK53" s="40">
        <f>FK50-FK48</f>
        <v>144.53999999999996</v>
      </c>
      <c r="FL53" s="40"/>
      <c r="FM53" s="40"/>
      <c r="FN53" s="40">
        <f>FN50-FN48</f>
        <v>-151.51999999999998</v>
      </c>
      <c r="FO53" s="40"/>
      <c r="FP53" s="40"/>
      <c r="FQ53" s="40">
        <f>FQ50-FQ48</f>
        <v>170.42000000000007</v>
      </c>
    </row>
    <row r="54" spans="1:173" s="3" customFormat="1" ht="12.75">
      <c r="A54" s="38" t="s">
        <v>50</v>
      </c>
      <c r="B54" s="15"/>
      <c r="C54" s="21">
        <v>5767.52</v>
      </c>
      <c r="D54" s="15"/>
      <c r="E54" s="21">
        <v>5767.52</v>
      </c>
      <c r="F54" s="15"/>
      <c r="G54" s="21">
        <v>5898.6</v>
      </c>
      <c r="H54" s="15"/>
      <c r="I54" s="21">
        <v>5964.14</v>
      </c>
      <c r="J54" s="15"/>
      <c r="K54" s="21">
        <v>5833.06</v>
      </c>
      <c r="L54" s="21"/>
      <c r="M54" s="21">
        <v>5767.52</v>
      </c>
      <c r="N54" s="21"/>
      <c r="O54" s="21">
        <v>5767.52</v>
      </c>
      <c r="P54" s="21"/>
      <c r="Q54" s="21">
        <v>5767.52</v>
      </c>
      <c r="R54" s="15"/>
      <c r="S54" s="39">
        <f>C54+E54+G54+I54+K54+M54+O54+Q54</f>
        <v>46533.40000000001</v>
      </c>
      <c r="T54" s="40"/>
      <c r="U54" s="40"/>
      <c r="V54" s="40">
        <v>4149.5</v>
      </c>
      <c r="W54" s="40"/>
      <c r="X54" s="40"/>
      <c r="Y54" s="40">
        <v>4149.5</v>
      </c>
      <c r="Z54" s="40"/>
      <c r="AA54" s="40"/>
      <c r="AB54" s="40">
        <v>4149.5</v>
      </c>
      <c r="AC54" s="40"/>
      <c r="AD54" s="40"/>
      <c r="AE54" s="40">
        <v>4149.5</v>
      </c>
      <c r="AF54" s="21">
        <f t="shared" si="5"/>
        <v>63131.40000000001</v>
      </c>
      <c r="AG54" s="40"/>
      <c r="AH54" s="40"/>
      <c r="AI54" s="40">
        <v>5361.57</v>
      </c>
      <c r="AJ54" s="40"/>
      <c r="AK54" s="40"/>
      <c r="AL54" s="40">
        <v>5105.76</v>
      </c>
      <c r="AM54" s="40"/>
      <c r="AN54" s="40"/>
      <c r="AO54" s="40">
        <v>5361.57</v>
      </c>
      <c r="AP54" s="40"/>
      <c r="AQ54" s="40"/>
      <c r="AR54" s="40">
        <v>5361.57</v>
      </c>
      <c r="AS54" s="40"/>
      <c r="AT54" s="40"/>
      <c r="AU54" s="40">
        <v>5361.57</v>
      </c>
      <c r="AV54" s="40"/>
      <c r="AW54" s="40"/>
      <c r="AX54" s="40">
        <v>5361.57</v>
      </c>
      <c r="AY54" s="40"/>
      <c r="AZ54" s="40"/>
      <c r="BA54" s="40">
        <v>5361.57</v>
      </c>
      <c r="BB54" s="40"/>
      <c r="BC54" s="40"/>
      <c r="BD54" s="40">
        <v>5361.57</v>
      </c>
      <c r="BE54" s="40"/>
      <c r="BF54" s="40"/>
      <c r="BG54" s="40">
        <v>5361.57</v>
      </c>
      <c r="BH54" s="40"/>
      <c r="BI54" s="40"/>
      <c r="BJ54" s="40">
        <v>5361.57</v>
      </c>
      <c r="BK54" s="40"/>
      <c r="BL54" s="40"/>
      <c r="BM54" s="40">
        <v>5361.57</v>
      </c>
      <c r="BN54" s="40"/>
      <c r="BO54" s="40"/>
      <c r="BP54" s="40">
        <v>5379.79</v>
      </c>
      <c r="BQ54" s="21">
        <f t="shared" si="6"/>
        <v>64101.25</v>
      </c>
      <c r="BR54" s="21">
        <f t="shared" si="7"/>
        <v>127232.65000000001</v>
      </c>
      <c r="BS54" s="40"/>
      <c r="BT54" s="40"/>
      <c r="BU54" s="40">
        <v>5173.77</v>
      </c>
      <c r="BV54" s="40"/>
      <c r="BW54" s="40"/>
      <c r="BX54" s="40">
        <v>5173.77</v>
      </c>
      <c r="BY54" s="40"/>
      <c r="BZ54" s="40"/>
      <c r="CA54" s="40">
        <v>5173.77</v>
      </c>
      <c r="CB54" s="40"/>
      <c r="CC54" s="40"/>
      <c r="CD54" s="40">
        <v>5173.77</v>
      </c>
      <c r="CE54" s="40"/>
      <c r="CF54" s="40"/>
      <c r="CG54" s="40">
        <v>5173.77</v>
      </c>
      <c r="CH54" s="40"/>
      <c r="CI54" s="40"/>
      <c r="CJ54" s="40">
        <v>5173.77</v>
      </c>
      <c r="CK54" s="40"/>
      <c r="CL54" s="40"/>
      <c r="CM54" s="40">
        <v>5173.77</v>
      </c>
      <c r="CN54" s="40"/>
      <c r="CO54" s="40"/>
      <c r="CP54" s="40">
        <v>5173.77</v>
      </c>
      <c r="CQ54" s="40"/>
      <c r="CR54" s="40"/>
      <c r="CS54" s="40">
        <v>5173.77</v>
      </c>
      <c r="CT54" s="40"/>
      <c r="CU54" s="40"/>
      <c r="CV54" s="40">
        <v>5173.77</v>
      </c>
      <c r="CW54" s="40"/>
      <c r="CX54" s="40"/>
      <c r="CY54" s="40">
        <v>5173.77</v>
      </c>
      <c r="CZ54" s="40"/>
      <c r="DA54" s="40"/>
      <c r="DB54" s="40">
        <v>5173.77</v>
      </c>
      <c r="DC54" s="10">
        <f t="shared" si="8"/>
        <v>62085.24000000002</v>
      </c>
      <c r="DD54" s="33">
        <f t="shared" si="9"/>
        <v>189317.89</v>
      </c>
      <c r="DE54" s="40"/>
      <c r="DF54" s="40"/>
      <c r="DG54" s="40">
        <v>5820.52</v>
      </c>
      <c r="DH54" s="40"/>
      <c r="DI54" s="40"/>
      <c r="DJ54" s="40">
        <v>5820.52</v>
      </c>
      <c r="DK54" s="40"/>
      <c r="DL54" s="40"/>
      <c r="DM54" s="40">
        <v>5820.52</v>
      </c>
      <c r="DN54" s="40"/>
      <c r="DO54" s="40"/>
      <c r="DP54" s="40">
        <v>5820.52</v>
      </c>
      <c r="DQ54" s="40"/>
      <c r="DR54" s="40"/>
      <c r="DS54" s="40">
        <v>5820.52</v>
      </c>
      <c r="DT54" s="40"/>
      <c r="DU54" s="40"/>
      <c r="DV54" s="40">
        <v>5820.52</v>
      </c>
      <c r="DW54" s="40"/>
      <c r="DX54" s="40"/>
      <c r="DY54" s="40">
        <v>5820.52</v>
      </c>
      <c r="DZ54" s="40"/>
      <c r="EA54" s="40"/>
      <c r="EB54" s="40">
        <v>5820.52</v>
      </c>
      <c r="EC54" s="40"/>
      <c r="ED54" s="40"/>
      <c r="EE54" s="40">
        <v>5820.52</v>
      </c>
      <c r="EF54" s="40"/>
      <c r="EG54" s="40"/>
      <c r="EH54" s="40">
        <v>5820.52</v>
      </c>
      <c r="EI54" s="40"/>
      <c r="EJ54" s="40"/>
      <c r="EK54" s="40">
        <v>5820.52</v>
      </c>
      <c r="EL54" s="40"/>
      <c r="EM54" s="40"/>
      <c r="EN54" s="40">
        <v>5820.52</v>
      </c>
      <c r="EO54" s="52">
        <f t="shared" si="15"/>
        <v>69846.24000000002</v>
      </c>
      <c r="EP54" s="52">
        <f t="shared" si="16"/>
        <v>259164.13000000003</v>
      </c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</row>
    <row r="55" spans="1:173" s="86" customFormat="1" ht="12.75">
      <c r="A55" s="78" t="s">
        <v>39</v>
      </c>
      <c r="B55" s="64"/>
      <c r="C55" s="79">
        <v>4934.79</v>
      </c>
      <c r="D55" s="79"/>
      <c r="E55" s="79">
        <v>4857.83</v>
      </c>
      <c r="F55" s="79"/>
      <c r="G55" s="79">
        <v>4999.96</v>
      </c>
      <c r="H55" s="79"/>
      <c r="I55" s="79">
        <v>5146.45</v>
      </c>
      <c r="J55" s="80"/>
      <c r="K55" s="79">
        <v>4603.74</v>
      </c>
      <c r="L55" s="79"/>
      <c r="M55" s="79">
        <v>4313.45</v>
      </c>
      <c r="N55" s="80"/>
      <c r="O55" s="79">
        <v>4815.08</v>
      </c>
      <c r="P55" s="79"/>
      <c r="Q55" s="79">
        <v>4501.24</v>
      </c>
      <c r="R55" s="80"/>
      <c r="S55" s="81">
        <f>C55+E55+G55+I55+K55+M55+O55+Q55</f>
        <v>38172.53999999999</v>
      </c>
      <c r="T55" s="79"/>
      <c r="U55" s="79"/>
      <c r="V55" s="79">
        <v>4837.04</v>
      </c>
      <c r="W55" s="79"/>
      <c r="X55" s="79"/>
      <c r="Y55" s="79">
        <v>4915.5</v>
      </c>
      <c r="Z55" s="79"/>
      <c r="AA55" s="79"/>
      <c r="AB55" s="79">
        <v>4856.3</v>
      </c>
      <c r="AC55" s="79"/>
      <c r="AD55" s="79"/>
      <c r="AE55" s="79">
        <v>4849.96</v>
      </c>
      <c r="AF55" s="72">
        <f t="shared" si="5"/>
        <v>57631.34</v>
      </c>
      <c r="AG55" s="79"/>
      <c r="AH55" s="79"/>
      <c r="AI55" s="79">
        <v>5361.57</v>
      </c>
      <c r="AJ55" s="79"/>
      <c r="AK55" s="79"/>
      <c r="AL55" s="79">
        <v>5105.76</v>
      </c>
      <c r="AM55" s="79"/>
      <c r="AN55" s="79"/>
      <c r="AO55" s="79">
        <v>5361.57</v>
      </c>
      <c r="AP55" s="79"/>
      <c r="AQ55" s="79"/>
      <c r="AR55" s="79">
        <v>5361.57</v>
      </c>
      <c r="AS55" s="79"/>
      <c r="AT55" s="79"/>
      <c r="AU55" s="79">
        <v>5361.57</v>
      </c>
      <c r="AV55" s="79"/>
      <c r="AW55" s="79"/>
      <c r="AX55" s="79">
        <v>5361.57</v>
      </c>
      <c r="AY55" s="79"/>
      <c r="AZ55" s="79"/>
      <c r="BA55" s="79">
        <v>5361.57</v>
      </c>
      <c r="BB55" s="79"/>
      <c r="BC55" s="79"/>
      <c r="BD55" s="79">
        <v>5361.57</v>
      </c>
      <c r="BE55" s="79"/>
      <c r="BF55" s="79"/>
      <c r="BG55" s="79">
        <v>5361.57</v>
      </c>
      <c r="BH55" s="79"/>
      <c r="BI55" s="79"/>
      <c r="BJ55" s="79">
        <v>5361.57</v>
      </c>
      <c r="BK55" s="79"/>
      <c r="BL55" s="79"/>
      <c r="BM55" s="79">
        <v>5361.57</v>
      </c>
      <c r="BN55" s="79"/>
      <c r="BO55" s="79"/>
      <c r="BP55" s="79">
        <v>5379.79</v>
      </c>
      <c r="BQ55" s="72">
        <f t="shared" si="6"/>
        <v>64101.25</v>
      </c>
      <c r="BR55" s="72">
        <f t="shared" si="7"/>
        <v>121732.59</v>
      </c>
      <c r="BS55" s="79"/>
      <c r="BT55" s="79"/>
      <c r="BU55" s="79">
        <v>5173.77</v>
      </c>
      <c r="BV55" s="79"/>
      <c r="BW55" s="79"/>
      <c r="BX55" s="79">
        <v>5173.77</v>
      </c>
      <c r="BY55" s="79"/>
      <c r="BZ55" s="79"/>
      <c r="CA55" s="79">
        <v>5173.77</v>
      </c>
      <c r="CB55" s="79"/>
      <c r="CC55" s="79"/>
      <c r="CD55" s="79">
        <v>5173.77</v>
      </c>
      <c r="CE55" s="79"/>
      <c r="CF55" s="79"/>
      <c r="CG55" s="79">
        <v>5173.77</v>
      </c>
      <c r="CH55" s="79"/>
      <c r="CI55" s="79"/>
      <c r="CJ55" s="79">
        <v>5173.77</v>
      </c>
      <c r="CK55" s="79"/>
      <c r="CL55" s="79"/>
      <c r="CM55" s="79">
        <v>5173.77</v>
      </c>
      <c r="CN55" s="79"/>
      <c r="CO55" s="79"/>
      <c r="CP55" s="79">
        <v>5173.77</v>
      </c>
      <c r="CQ55" s="79"/>
      <c r="CR55" s="79"/>
      <c r="CS55" s="79">
        <v>5173.77</v>
      </c>
      <c r="CT55" s="79"/>
      <c r="CU55" s="79"/>
      <c r="CV55" s="79">
        <v>5173.77</v>
      </c>
      <c r="CW55" s="79"/>
      <c r="CX55" s="79"/>
      <c r="CY55" s="79">
        <v>5173.77</v>
      </c>
      <c r="CZ55" s="79"/>
      <c r="DA55" s="79"/>
      <c r="DB55" s="79">
        <v>5173.77</v>
      </c>
      <c r="DC55" s="82">
        <f t="shared" si="8"/>
        <v>62085.24000000002</v>
      </c>
      <c r="DD55" s="83">
        <f t="shared" si="9"/>
        <v>183817.83000000002</v>
      </c>
      <c r="DE55" s="79"/>
      <c r="DF55" s="79"/>
      <c r="DG55" s="79">
        <v>5820.52</v>
      </c>
      <c r="DH55" s="79"/>
      <c r="DI55" s="79"/>
      <c r="DJ55" s="79">
        <v>5820.52</v>
      </c>
      <c r="DK55" s="79"/>
      <c r="DL55" s="79"/>
      <c r="DM55" s="79">
        <v>5820.52</v>
      </c>
      <c r="DN55" s="79"/>
      <c r="DO55" s="79"/>
      <c r="DP55" s="79">
        <v>5820.52</v>
      </c>
      <c r="DQ55" s="79"/>
      <c r="DR55" s="79"/>
      <c r="DS55" s="79">
        <v>5820.52</v>
      </c>
      <c r="DT55" s="79"/>
      <c r="DU55" s="79"/>
      <c r="DV55" s="79">
        <v>5820.52</v>
      </c>
      <c r="DW55" s="79"/>
      <c r="DX55" s="79"/>
      <c r="DY55" s="79">
        <v>5820.52</v>
      </c>
      <c r="DZ55" s="79"/>
      <c r="EA55" s="79"/>
      <c r="EB55" s="79">
        <v>5820.52</v>
      </c>
      <c r="EC55" s="79"/>
      <c r="ED55" s="79"/>
      <c r="EE55" s="79">
        <v>5820.52</v>
      </c>
      <c r="EF55" s="79"/>
      <c r="EG55" s="79"/>
      <c r="EH55" s="79">
        <v>5820.52</v>
      </c>
      <c r="EI55" s="79"/>
      <c r="EJ55" s="79"/>
      <c r="EK55" s="79">
        <v>5820.52</v>
      </c>
      <c r="EL55" s="79"/>
      <c r="EM55" s="79"/>
      <c r="EN55" s="79">
        <v>5820.52</v>
      </c>
      <c r="EO55" s="84">
        <f t="shared" si="15"/>
        <v>69846.24000000002</v>
      </c>
      <c r="EP55" s="84">
        <f t="shared" si="16"/>
        <v>253664.07000000004</v>
      </c>
      <c r="EQ55" s="79"/>
      <c r="ER55" s="79"/>
      <c r="ES55" s="79">
        <v>5820.52</v>
      </c>
      <c r="ET55" s="79"/>
      <c r="EU55" s="79"/>
      <c r="EV55" s="79">
        <v>6655</v>
      </c>
      <c r="EW55" s="79"/>
      <c r="EX55" s="79"/>
      <c r="EY55" s="79">
        <v>6237.76</v>
      </c>
      <c r="EZ55" s="79"/>
      <c r="FA55" s="79"/>
      <c r="FB55" s="79">
        <v>6237.76</v>
      </c>
      <c r="FC55" s="79"/>
      <c r="FD55" s="79"/>
      <c r="FE55" s="79">
        <v>6237.76</v>
      </c>
      <c r="FF55" s="79"/>
      <c r="FG55" s="79"/>
      <c r="FH55" s="79">
        <v>6237.76</v>
      </c>
      <c r="FI55" s="79"/>
      <c r="FJ55" s="79"/>
      <c r="FK55" s="79">
        <v>6237.76</v>
      </c>
      <c r="FL55" s="79"/>
      <c r="FM55" s="79"/>
      <c r="FN55" s="79">
        <v>6237.76</v>
      </c>
      <c r="FO55" s="79"/>
      <c r="FP55" s="79"/>
      <c r="FQ55" s="79">
        <v>6237.76</v>
      </c>
    </row>
    <row r="56" spans="1:173" s="86" customFormat="1" ht="12.75">
      <c r="A56" s="78" t="s">
        <v>40</v>
      </c>
      <c r="B56" s="64"/>
      <c r="C56" s="79">
        <f>849.16+4818.03</f>
        <v>5667.19</v>
      </c>
      <c r="D56" s="79"/>
      <c r="E56" s="79">
        <f>828.2+3656.94</f>
        <v>4485.14</v>
      </c>
      <c r="F56" s="79"/>
      <c r="G56" s="79">
        <f>827.7+4165.84</f>
        <v>4993.54</v>
      </c>
      <c r="H56" s="79"/>
      <c r="I56" s="79">
        <f>849.18+3827.38</f>
        <v>4676.56</v>
      </c>
      <c r="J56" s="80"/>
      <c r="K56" s="79">
        <f>847.58+4303.79</f>
        <v>5151.37</v>
      </c>
      <c r="L56" s="79"/>
      <c r="M56" s="79">
        <f>735+4247.72</f>
        <v>4982.72</v>
      </c>
      <c r="N56" s="80"/>
      <c r="O56" s="79">
        <f>823.68+3219.48</f>
        <v>4043.16</v>
      </c>
      <c r="P56" s="79"/>
      <c r="Q56" s="79">
        <f>852.02+3055.41</f>
        <v>3907.43</v>
      </c>
      <c r="R56" s="80">
        <v>5174.17</v>
      </c>
      <c r="S56" s="81">
        <f>C56+E56+G56+I56+K56+M56+O56+Q56</f>
        <v>37907.11</v>
      </c>
      <c r="T56" s="79"/>
      <c r="U56" s="79"/>
      <c r="V56" s="79">
        <f>848.66+4043.46</f>
        <v>4892.12</v>
      </c>
      <c r="W56" s="79"/>
      <c r="X56" s="79"/>
      <c r="Y56" s="79">
        <f>852.02+3050.41</f>
        <v>3902.43</v>
      </c>
      <c r="Z56" s="79"/>
      <c r="AA56" s="79"/>
      <c r="AB56" s="79">
        <f>822.42+4988.82</f>
        <v>5811.24</v>
      </c>
      <c r="AC56" s="79"/>
      <c r="AD56" s="79"/>
      <c r="AE56" s="79">
        <f>819.25+3443.07</f>
        <v>4262.32</v>
      </c>
      <c r="AF56" s="72">
        <f t="shared" si="5"/>
        <v>56775.22</v>
      </c>
      <c r="AG56" s="79"/>
      <c r="AH56" s="79"/>
      <c r="AI56" s="79">
        <f>855.37+3540.7</f>
        <v>4396.07</v>
      </c>
      <c r="AJ56" s="79"/>
      <c r="AK56" s="79"/>
      <c r="AL56" s="79">
        <f>855.37+3274.96</f>
        <v>4130.33</v>
      </c>
      <c r="AM56" s="79"/>
      <c r="AN56" s="79"/>
      <c r="AO56" s="79">
        <f>855.37+3923.96</f>
        <v>4779.33</v>
      </c>
      <c r="AP56" s="79"/>
      <c r="AQ56" s="79"/>
      <c r="AR56" s="79">
        <f>855.37+6169.32</f>
        <v>7024.69</v>
      </c>
      <c r="AS56" s="79"/>
      <c r="AT56" s="79"/>
      <c r="AU56" s="79">
        <f>855.37+3969.94</f>
        <v>4825.31</v>
      </c>
      <c r="AV56" s="79"/>
      <c r="AW56" s="79"/>
      <c r="AX56" s="79">
        <f>855.37+4834.14</f>
        <v>5689.51</v>
      </c>
      <c r="AY56" s="79"/>
      <c r="AZ56" s="79"/>
      <c r="BA56" s="79">
        <f>936.9+4183.01</f>
        <v>5119.91</v>
      </c>
      <c r="BB56" s="79"/>
      <c r="BC56" s="79"/>
      <c r="BD56" s="79">
        <v>9990.96</v>
      </c>
      <c r="BE56" s="79"/>
      <c r="BF56" s="79"/>
      <c r="BG56" s="79">
        <v>6160.89</v>
      </c>
      <c r="BH56" s="79"/>
      <c r="BI56" s="79"/>
      <c r="BJ56" s="79">
        <v>5045.55</v>
      </c>
      <c r="BK56" s="79"/>
      <c r="BL56" s="79"/>
      <c r="BM56" s="79">
        <v>5152.83</v>
      </c>
      <c r="BN56" s="79"/>
      <c r="BO56" s="79"/>
      <c r="BP56" s="79">
        <v>5152.83</v>
      </c>
      <c r="BQ56" s="72">
        <f t="shared" si="6"/>
        <v>67468.20999999999</v>
      </c>
      <c r="BR56" s="72">
        <f t="shared" si="7"/>
        <v>124243.43</v>
      </c>
      <c r="BS56" s="79"/>
      <c r="BT56" s="79"/>
      <c r="BU56" s="79">
        <v>4232.84</v>
      </c>
      <c r="BV56" s="79"/>
      <c r="BW56" s="79"/>
      <c r="BX56" s="79">
        <v>5375.3</v>
      </c>
      <c r="BY56" s="79"/>
      <c r="BZ56" s="79"/>
      <c r="CA56" s="79">
        <v>5765.19</v>
      </c>
      <c r="CB56" s="79"/>
      <c r="CC56" s="79"/>
      <c r="CD56" s="79">
        <v>5486.23</v>
      </c>
      <c r="CE56" s="79"/>
      <c r="CF56" s="79"/>
      <c r="CG56" s="79">
        <v>4583.18</v>
      </c>
      <c r="CH56" s="79"/>
      <c r="CI56" s="79"/>
      <c r="CJ56" s="79">
        <v>4724.66</v>
      </c>
      <c r="CK56" s="79"/>
      <c r="CL56" s="79"/>
      <c r="CM56" s="79">
        <v>6167.63</v>
      </c>
      <c r="CN56" s="79"/>
      <c r="CO56" s="79"/>
      <c r="CP56" s="79">
        <v>5596.9</v>
      </c>
      <c r="CQ56" s="79"/>
      <c r="CR56" s="79"/>
      <c r="CS56" s="79">
        <v>5658.32</v>
      </c>
      <c r="CT56" s="79"/>
      <c r="CU56" s="79"/>
      <c r="CV56" s="79">
        <v>5212.67</v>
      </c>
      <c r="CW56" s="79"/>
      <c r="CX56" s="79"/>
      <c r="CY56" s="79">
        <v>5212.67</v>
      </c>
      <c r="CZ56" s="79"/>
      <c r="DA56" s="79"/>
      <c r="DB56" s="79">
        <v>4901.79</v>
      </c>
      <c r="DC56" s="82">
        <f t="shared" si="8"/>
        <v>62917.380000000005</v>
      </c>
      <c r="DD56" s="83">
        <f t="shared" si="9"/>
        <v>187160.81</v>
      </c>
      <c r="DE56" s="79"/>
      <c r="DF56" s="79"/>
      <c r="DG56" s="79">
        <v>4245.17</v>
      </c>
      <c r="DH56" s="79"/>
      <c r="DI56" s="79"/>
      <c r="DJ56" s="79">
        <v>5779.57</v>
      </c>
      <c r="DK56" s="79"/>
      <c r="DL56" s="79"/>
      <c r="DM56" s="79">
        <v>5662.22</v>
      </c>
      <c r="DN56" s="79"/>
      <c r="DO56" s="79"/>
      <c r="DP56" s="79">
        <v>6262.16</v>
      </c>
      <c r="DQ56" s="79"/>
      <c r="DR56" s="79"/>
      <c r="DS56" s="79">
        <v>5478.7</v>
      </c>
      <c r="DT56" s="79"/>
      <c r="DU56" s="79"/>
      <c r="DV56" s="79">
        <v>6110.93</v>
      </c>
      <c r="DW56" s="79"/>
      <c r="DX56" s="79"/>
      <c r="DY56" s="79">
        <v>5541.14</v>
      </c>
      <c r="DZ56" s="79"/>
      <c r="EA56" s="79"/>
      <c r="EB56" s="79">
        <v>6518.77</v>
      </c>
      <c r="EC56" s="79"/>
      <c r="ED56" s="79"/>
      <c r="EE56" s="79">
        <v>5918.74</v>
      </c>
      <c r="EF56" s="79"/>
      <c r="EG56" s="79"/>
      <c r="EH56" s="79">
        <v>5814.08</v>
      </c>
      <c r="EI56" s="79"/>
      <c r="EJ56" s="79"/>
      <c r="EK56" s="79">
        <v>5912.27</v>
      </c>
      <c r="EL56" s="79"/>
      <c r="EM56" s="79"/>
      <c r="EN56" s="79">
        <v>5683.34</v>
      </c>
      <c r="EO56" s="84">
        <f t="shared" si="15"/>
        <v>68927.09000000001</v>
      </c>
      <c r="EP56" s="84">
        <f t="shared" si="16"/>
        <v>256087.90000000002</v>
      </c>
      <c r="EQ56" s="79"/>
      <c r="ER56" s="79"/>
      <c r="ES56" s="79">
        <v>5820.52</v>
      </c>
      <c r="ET56" s="79"/>
      <c r="EU56" s="79"/>
      <c r="EV56" s="79">
        <v>6655</v>
      </c>
      <c r="EW56" s="79"/>
      <c r="EX56" s="79"/>
      <c r="EY56" s="79">
        <v>6237.76</v>
      </c>
      <c r="EZ56" s="79"/>
      <c r="FA56" s="79"/>
      <c r="FB56" s="79">
        <v>6237.76</v>
      </c>
      <c r="FC56" s="79"/>
      <c r="FD56" s="79"/>
      <c r="FE56" s="79">
        <v>6237.76</v>
      </c>
      <c r="FF56" s="79"/>
      <c r="FG56" s="79"/>
      <c r="FH56" s="79">
        <v>6237.76</v>
      </c>
      <c r="FI56" s="79"/>
      <c r="FJ56" s="79"/>
      <c r="FK56" s="79">
        <v>6237.76</v>
      </c>
      <c r="FL56" s="79"/>
      <c r="FM56" s="79"/>
      <c r="FN56" s="79">
        <v>6237.76</v>
      </c>
      <c r="FO56" s="79"/>
      <c r="FP56" s="79"/>
      <c r="FQ56" s="79">
        <v>6237.76</v>
      </c>
    </row>
    <row r="57" spans="1:173" s="4" customFormat="1" ht="18" customHeight="1">
      <c r="A57" s="35" t="s">
        <v>41</v>
      </c>
      <c r="B57" s="17">
        <v>4908.74</v>
      </c>
      <c r="C57" s="40">
        <f>C55-C56</f>
        <v>-732.3999999999996</v>
      </c>
      <c r="D57" s="40"/>
      <c r="E57" s="40">
        <f>E55-E56</f>
        <v>372.6899999999996</v>
      </c>
      <c r="F57" s="40"/>
      <c r="G57" s="40">
        <f>G55-G56</f>
        <v>6.420000000000073</v>
      </c>
      <c r="H57" s="40"/>
      <c r="I57" s="40">
        <f>I55-I56</f>
        <v>469.8899999999994</v>
      </c>
      <c r="J57" s="40"/>
      <c r="K57" s="40">
        <f>K55-K56</f>
        <v>-547.6300000000001</v>
      </c>
      <c r="L57" s="40"/>
      <c r="M57" s="40">
        <f>M55-M56</f>
        <v>-669.2700000000004</v>
      </c>
      <c r="N57" s="40"/>
      <c r="O57" s="40">
        <f>O55-O56</f>
        <v>771.9200000000001</v>
      </c>
      <c r="P57" s="40"/>
      <c r="Q57" s="40">
        <f>Q55-Q56</f>
        <v>593.81</v>
      </c>
      <c r="R57" s="40"/>
      <c r="S57" s="39">
        <v>5788.21</v>
      </c>
      <c r="T57" s="22"/>
      <c r="U57" s="22"/>
      <c r="V57" s="22">
        <f>V55-V56</f>
        <v>-55.07999999999993</v>
      </c>
      <c r="W57" s="22">
        <f aca="true" t="shared" si="33" ref="W57:AL57">W55-W56</f>
        <v>0</v>
      </c>
      <c r="X57" s="22">
        <f t="shared" si="33"/>
        <v>0</v>
      </c>
      <c r="Y57" s="22">
        <f t="shared" si="33"/>
        <v>1013.0700000000002</v>
      </c>
      <c r="Z57" s="22"/>
      <c r="AA57" s="22"/>
      <c r="AB57" s="22">
        <f t="shared" si="33"/>
        <v>-954.9399999999996</v>
      </c>
      <c r="AC57" s="22">
        <f t="shared" si="33"/>
        <v>0</v>
      </c>
      <c r="AD57" s="22">
        <f t="shared" si="33"/>
        <v>0</v>
      </c>
      <c r="AE57" s="22">
        <f t="shared" si="33"/>
        <v>587.6400000000003</v>
      </c>
      <c r="AF57" s="21">
        <f t="shared" si="5"/>
        <v>6378.9000000000015</v>
      </c>
      <c r="AG57" s="22">
        <f t="shared" si="33"/>
        <v>0</v>
      </c>
      <c r="AH57" s="22">
        <f t="shared" si="33"/>
        <v>0</v>
      </c>
      <c r="AI57" s="22">
        <f t="shared" si="33"/>
        <v>965.5</v>
      </c>
      <c r="AJ57" s="22">
        <f t="shared" si="33"/>
        <v>0</v>
      </c>
      <c r="AK57" s="22">
        <f t="shared" si="33"/>
        <v>0</v>
      </c>
      <c r="AL57" s="22">
        <f t="shared" si="33"/>
        <v>975.4300000000003</v>
      </c>
      <c r="AM57" s="22"/>
      <c r="AN57" s="22"/>
      <c r="AO57" s="22">
        <f>AO55-AO56</f>
        <v>582.2399999999998</v>
      </c>
      <c r="AP57" s="22">
        <f aca="true" t="shared" si="34" ref="AP57:AU57">AP55-AP56</f>
        <v>0</v>
      </c>
      <c r="AQ57" s="22">
        <f t="shared" si="34"/>
        <v>0</v>
      </c>
      <c r="AR57" s="22">
        <f t="shared" si="34"/>
        <v>-1663.12</v>
      </c>
      <c r="AS57" s="22">
        <f t="shared" si="34"/>
        <v>0</v>
      </c>
      <c r="AT57" s="22">
        <f t="shared" si="34"/>
        <v>0</v>
      </c>
      <c r="AU57" s="22">
        <f t="shared" si="34"/>
        <v>536.2599999999993</v>
      </c>
      <c r="AV57" s="22"/>
      <c r="AW57" s="22"/>
      <c r="AX57" s="22">
        <f>AX55-AX56</f>
        <v>-327.9400000000005</v>
      </c>
      <c r="AY57" s="22">
        <f aca="true" t="shared" si="35" ref="AY57:BD57">AY55-AY56</f>
        <v>0</v>
      </c>
      <c r="AZ57" s="22">
        <f t="shared" si="35"/>
        <v>0</v>
      </c>
      <c r="BA57" s="22">
        <f t="shared" si="35"/>
        <v>241.65999999999985</v>
      </c>
      <c r="BB57" s="22">
        <f t="shared" si="35"/>
        <v>0</v>
      </c>
      <c r="BC57" s="22">
        <f t="shared" si="35"/>
        <v>0</v>
      </c>
      <c r="BD57" s="22">
        <f t="shared" si="35"/>
        <v>-4629.389999999999</v>
      </c>
      <c r="BE57" s="22">
        <f aca="true" t="shared" si="36" ref="BE57:BM57">BE55-BE56</f>
        <v>0</v>
      </c>
      <c r="BF57" s="22">
        <f t="shared" si="36"/>
        <v>0</v>
      </c>
      <c r="BG57" s="22">
        <f t="shared" si="36"/>
        <v>-799.3200000000006</v>
      </c>
      <c r="BH57" s="22">
        <f t="shared" si="36"/>
        <v>0</v>
      </c>
      <c r="BI57" s="22">
        <f t="shared" si="36"/>
        <v>0</v>
      </c>
      <c r="BJ57" s="22">
        <f t="shared" si="36"/>
        <v>316.0199999999995</v>
      </c>
      <c r="BK57" s="22">
        <f t="shared" si="36"/>
        <v>0</v>
      </c>
      <c r="BL57" s="22">
        <f t="shared" si="36"/>
        <v>0</v>
      </c>
      <c r="BM57" s="22">
        <f t="shared" si="36"/>
        <v>208.73999999999978</v>
      </c>
      <c r="BN57" s="22">
        <f>BN55-BN56</f>
        <v>0</v>
      </c>
      <c r="BO57" s="22">
        <f>BO55-BO56</f>
        <v>0</v>
      </c>
      <c r="BP57" s="22">
        <f>BP55-BP56</f>
        <v>226.96000000000004</v>
      </c>
      <c r="BQ57" s="21">
        <f t="shared" si="6"/>
        <v>-3366.960000000002</v>
      </c>
      <c r="BR57" s="21">
        <f t="shared" si="7"/>
        <v>3011.9399999999996</v>
      </c>
      <c r="BS57" s="22"/>
      <c r="BT57" s="22"/>
      <c r="BU57" s="22">
        <f>BU55-BU56</f>
        <v>940.9300000000003</v>
      </c>
      <c r="BV57" s="22"/>
      <c r="BW57" s="22"/>
      <c r="BX57" s="22">
        <f>BX55-BX56</f>
        <v>-201.52999999999975</v>
      </c>
      <c r="BY57" s="22"/>
      <c r="BZ57" s="22"/>
      <c r="CA57" s="22">
        <f>CA55-CA56</f>
        <v>-591.4199999999992</v>
      </c>
      <c r="CB57" s="22"/>
      <c r="CC57" s="22"/>
      <c r="CD57" s="22">
        <f>CD55-CD56</f>
        <v>-312.4599999999991</v>
      </c>
      <c r="CE57" s="22"/>
      <c r="CF57" s="22"/>
      <c r="CG57" s="22">
        <f>CG55-CG56</f>
        <v>590.5900000000001</v>
      </c>
      <c r="CH57" s="22"/>
      <c r="CI57" s="22"/>
      <c r="CJ57" s="22">
        <f>CJ55-CJ56</f>
        <v>449.1100000000006</v>
      </c>
      <c r="CK57" s="22"/>
      <c r="CL57" s="22"/>
      <c r="CM57" s="22">
        <f>CM55-CM56</f>
        <v>-993.8599999999997</v>
      </c>
      <c r="CN57" s="22"/>
      <c r="CO57" s="22"/>
      <c r="CP57" s="22">
        <f>CP55-CP56</f>
        <v>-423.1299999999992</v>
      </c>
      <c r="CQ57" s="22"/>
      <c r="CR57" s="22"/>
      <c r="CS57" s="22">
        <f>CS55-CS56</f>
        <v>-484.5499999999993</v>
      </c>
      <c r="CT57" s="22"/>
      <c r="CU57" s="22"/>
      <c r="CV57" s="22">
        <f>CV55-CV56</f>
        <v>-38.899999999999636</v>
      </c>
      <c r="CW57" s="22"/>
      <c r="CX57" s="22"/>
      <c r="CY57" s="22">
        <f>CY55-CY56</f>
        <v>-38.899999999999636</v>
      </c>
      <c r="CZ57" s="22"/>
      <c r="DA57" s="22"/>
      <c r="DB57" s="22">
        <f>DB55-DB56</f>
        <v>271.9800000000005</v>
      </c>
      <c r="DC57" s="10">
        <f t="shared" si="8"/>
        <v>-832.139999999994</v>
      </c>
      <c r="DD57" s="33">
        <f t="shared" si="9"/>
        <v>2179.8000000000056</v>
      </c>
      <c r="DE57" s="22"/>
      <c r="DF57" s="22"/>
      <c r="DG57" s="22">
        <f>DG55-DG56</f>
        <v>1575.3500000000004</v>
      </c>
      <c r="DH57" s="22"/>
      <c r="DI57" s="22"/>
      <c r="DJ57" s="22">
        <f>DJ55-DJ56</f>
        <v>40.95000000000073</v>
      </c>
      <c r="DK57" s="22"/>
      <c r="DL57" s="22"/>
      <c r="DM57" s="22">
        <f>DM55-DM56</f>
        <v>158.30000000000018</v>
      </c>
      <c r="DN57" s="22"/>
      <c r="DO57" s="22"/>
      <c r="DP57" s="22">
        <f>DP55-DP56</f>
        <v>-441.6399999999994</v>
      </c>
      <c r="DQ57" s="22"/>
      <c r="DR57" s="22"/>
      <c r="DS57" s="22">
        <f>DS55-DS56</f>
        <v>341.8200000000006</v>
      </c>
      <c r="DT57" s="22"/>
      <c r="DU57" s="22"/>
      <c r="DV57" s="22">
        <f>DV55-DV56</f>
        <v>-290.40999999999985</v>
      </c>
      <c r="DW57" s="22"/>
      <c r="DX57" s="22"/>
      <c r="DY57" s="22">
        <f>DY55-DY56</f>
        <v>279.3800000000001</v>
      </c>
      <c r="DZ57" s="22"/>
      <c r="EA57" s="22"/>
      <c r="EB57" s="22">
        <f>EB55-EB56</f>
        <v>-698.25</v>
      </c>
      <c r="EC57" s="22"/>
      <c r="ED57" s="22"/>
      <c r="EE57" s="22">
        <f>EE55-EE56</f>
        <v>-98.21999999999935</v>
      </c>
      <c r="EF57" s="22"/>
      <c r="EG57" s="22"/>
      <c r="EH57" s="22">
        <f>EH55-EH56</f>
        <v>6.440000000000509</v>
      </c>
      <c r="EI57" s="22"/>
      <c r="EJ57" s="22"/>
      <c r="EK57" s="22">
        <f>EK55-EK56</f>
        <v>-91.75</v>
      </c>
      <c r="EL57" s="22"/>
      <c r="EM57" s="22"/>
      <c r="EN57" s="22">
        <f>EN55-EN56</f>
        <v>137.1800000000003</v>
      </c>
      <c r="EO57" s="52">
        <f t="shared" si="15"/>
        <v>919.1500000000042</v>
      </c>
      <c r="EP57" s="52">
        <f t="shared" si="16"/>
        <v>3098.95000000001</v>
      </c>
      <c r="EQ57" s="40"/>
      <c r="ER57" s="40"/>
      <c r="ES57" s="40">
        <v>6230.03</v>
      </c>
      <c r="ET57" s="40"/>
      <c r="EU57" s="40"/>
      <c r="EV57" s="40">
        <v>5905.55</v>
      </c>
      <c r="EW57" s="40"/>
      <c r="EX57" s="40"/>
      <c r="EY57" s="40">
        <v>6483.12</v>
      </c>
      <c r="EZ57" s="40"/>
      <c r="FA57" s="40"/>
      <c r="FB57" s="40">
        <v>6118.21</v>
      </c>
      <c r="FC57" s="40"/>
      <c r="FD57" s="40"/>
      <c r="FE57" s="40">
        <v>5890.9</v>
      </c>
      <c r="FF57" s="40"/>
      <c r="FG57" s="40"/>
      <c r="FH57" s="40">
        <v>5454.13</v>
      </c>
      <c r="FI57" s="40"/>
      <c r="FJ57" s="40"/>
      <c r="FK57" s="40">
        <v>6546.48</v>
      </c>
      <c r="FL57" s="40"/>
      <c r="FM57" s="40"/>
      <c r="FN57" s="40">
        <v>5914.13</v>
      </c>
      <c r="FO57" s="40"/>
      <c r="FP57" s="40"/>
      <c r="FQ57" s="40">
        <v>6601.68</v>
      </c>
    </row>
    <row r="58" spans="1:173" s="4" customFormat="1" ht="22.5" customHeight="1" hidden="1">
      <c r="A58" s="35" t="s">
        <v>42</v>
      </c>
      <c r="B58" s="17"/>
      <c r="C58" s="40"/>
      <c r="D58" s="40"/>
      <c r="E58" s="40"/>
      <c r="F58" s="40"/>
      <c r="G58" s="40"/>
      <c r="H58" s="40"/>
      <c r="I58" s="40"/>
      <c r="J58" s="41"/>
      <c r="K58" s="40"/>
      <c r="L58" s="40"/>
      <c r="M58" s="40"/>
      <c r="N58" s="41"/>
      <c r="O58" s="40"/>
      <c r="P58" s="40"/>
      <c r="Q58" s="40"/>
      <c r="R58" s="41"/>
      <c r="S58" s="40">
        <v>265.43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21">
        <f t="shared" si="5"/>
        <v>265.43</v>
      </c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21">
        <f t="shared" si="6"/>
        <v>0</v>
      </c>
      <c r="BR58" s="21">
        <f t="shared" si="7"/>
        <v>265.43</v>
      </c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10">
        <f t="shared" si="8"/>
        <v>0</v>
      </c>
      <c r="DD58" s="33">
        <f t="shared" si="9"/>
        <v>265.43</v>
      </c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52">
        <f t="shared" si="15"/>
        <v>0</v>
      </c>
      <c r="EP58" s="52">
        <f t="shared" si="16"/>
        <v>265.43</v>
      </c>
      <c r="EQ58" s="22"/>
      <c r="ER58" s="22"/>
      <c r="ES58" s="22">
        <f>ES56-ES57</f>
        <v>-409.5099999999993</v>
      </c>
      <c r="ET58" s="22"/>
      <c r="EU58" s="22"/>
      <c r="EV58" s="22">
        <f>EV56-EV57</f>
        <v>749.4499999999998</v>
      </c>
      <c r="EW58" s="22"/>
      <c r="EX58" s="22"/>
      <c r="EY58" s="22">
        <f>EY56-EY57</f>
        <v>-245.35999999999967</v>
      </c>
      <c r="EZ58" s="22"/>
      <c r="FA58" s="22"/>
      <c r="FB58" s="22">
        <f>FB56-FB57</f>
        <v>119.55000000000018</v>
      </c>
      <c r="FC58" s="22"/>
      <c r="FD58" s="22"/>
      <c r="FE58" s="22">
        <f>FE56-FE57</f>
        <v>346.8600000000006</v>
      </c>
      <c r="FF58" s="22"/>
      <c r="FG58" s="22"/>
      <c r="FH58" s="22">
        <f>FH56-FH57</f>
        <v>783.6300000000001</v>
      </c>
      <c r="FI58" s="22"/>
      <c r="FJ58" s="22"/>
      <c r="FK58" s="22">
        <f>FK56-FK57</f>
        <v>-308.71999999999935</v>
      </c>
      <c r="FL58" s="22"/>
      <c r="FM58" s="22"/>
      <c r="FN58" s="22">
        <f>FN56-FN57</f>
        <v>323.6300000000001</v>
      </c>
      <c r="FO58" s="22"/>
      <c r="FP58" s="22"/>
      <c r="FQ58" s="22">
        <f>FQ56-FQ57</f>
        <v>-363.9200000000001</v>
      </c>
    </row>
    <row r="59" spans="1:173" s="4" customFormat="1" ht="22.5">
      <c r="A59" s="35" t="s">
        <v>43</v>
      </c>
      <c r="B59" s="17"/>
      <c r="C59" s="40">
        <f>C56-C54</f>
        <v>-100.33000000000084</v>
      </c>
      <c r="D59" s="40"/>
      <c r="E59" s="40">
        <f aca="true" t="shared" si="37" ref="E59:Q59">E56-E54</f>
        <v>-1282.38</v>
      </c>
      <c r="F59" s="40"/>
      <c r="G59" s="40">
        <f t="shared" si="37"/>
        <v>-905.0600000000004</v>
      </c>
      <c r="H59" s="40"/>
      <c r="I59" s="40">
        <f t="shared" si="37"/>
        <v>-1287.58</v>
      </c>
      <c r="J59" s="40"/>
      <c r="K59" s="40">
        <f t="shared" si="37"/>
        <v>-681.6900000000005</v>
      </c>
      <c r="L59" s="40"/>
      <c r="M59" s="40">
        <f t="shared" si="37"/>
        <v>-784.8000000000002</v>
      </c>
      <c r="N59" s="40"/>
      <c r="O59" s="40">
        <f t="shared" si="37"/>
        <v>-1724.3600000000006</v>
      </c>
      <c r="P59" s="40"/>
      <c r="Q59" s="40">
        <f t="shared" si="37"/>
        <v>-1860.0900000000006</v>
      </c>
      <c r="R59" s="40"/>
      <c r="S59" s="39">
        <f>C59+E59+G59+I59+K59+M59+O59+Q59</f>
        <v>-8626.290000000003</v>
      </c>
      <c r="T59" s="40"/>
      <c r="U59" s="40"/>
      <c r="V59" s="40">
        <f>V56-V54</f>
        <v>742.6199999999999</v>
      </c>
      <c r="W59" s="40">
        <f aca="true" t="shared" si="38" ref="W59:AL59">W56-W54</f>
        <v>0</v>
      </c>
      <c r="X59" s="40">
        <f t="shared" si="38"/>
        <v>0</v>
      </c>
      <c r="Y59" s="40">
        <f t="shared" si="38"/>
        <v>-247.07000000000016</v>
      </c>
      <c r="Z59" s="40"/>
      <c r="AA59" s="40"/>
      <c r="AB59" s="40">
        <f t="shared" si="38"/>
        <v>1661.7399999999998</v>
      </c>
      <c r="AC59" s="40">
        <f t="shared" si="38"/>
        <v>0</v>
      </c>
      <c r="AD59" s="40">
        <f t="shared" si="38"/>
        <v>0</v>
      </c>
      <c r="AE59" s="40">
        <f t="shared" si="38"/>
        <v>112.81999999999971</v>
      </c>
      <c r="AF59" s="21">
        <v>8451.45</v>
      </c>
      <c r="AG59" s="40">
        <f t="shared" si="38"/>
        <v>0</v>
      </c>
      <c r="AH59" s="40">
        <f t="shared" si="38"/>
        <v>0</v>
      </c>
      <c r="AI59" s="40">
        <f t="shared" si="38"/>
        <v>-965.5</v>
      </c>
      <c r="AJ59" s="40">
        <f t="shared" si="38"/>
        <v>0</v>
      </c>
      <c r="AK59" s="40">
        <f t="shared" si="38"/>
        <v>0</v>
      </c>
      <c r="AL59" s="40">
        <f t="shared" si="38"/>
        <v>-975.4300000000003</v>
      </c>
      <c r="AM59" s="40"/>
      <c r="AN59" s="40"/>
      <c r="AO59" s="40">
        <f>AO56-AO54</f>
        <v>-582.2399999999998</v>
      </c>
      <c r="AP59" s="40">
        <f aca="true" t="shared" si="39" ref="AP59:AU59">AP56-AP54</f>
        <v>0</v>
      </c>
      <c r="AQ59" s="40">
        <f t="shared" si="39"/>
        <v>0</v>
      </c>
      <c r="AR59" s="40">
        <f t="shared" si="39"/>
        <v>1663.12</v>
      </c>
      <c r="AS59" s="40">
        <f t="shared" si="39"/>
        <v>0</v>
      </c>
      <c r="AT59" s="40">
        <f t="shared" si="39"/>
        <v>0</v>
      </c>
      <c r="AU59" s="40">
        <f t="shared" si="39"/>
        <v>-536.2599999999993</v>
      </c>
      <c r="AV59" s="40"/>
      <c r="AW59" s="40"/>
      <c r="AX59" s="40">
        <f>AX56-AX54</f>
        <v>327.9400000000005</v>
      </c>
      <c r="AY59" s="40">
        <f aca="true" t="shared" si="40" ref="AY59:BD59">AY56-AY54</f>
        <v>0</v>
      </c>
      <c r="AZ59" s="40">
        <f t="shared" si="40"/>
        <v>0</v>
      </c>
      <c r="BA59" s="40">
        <f t="shared" si="40"/>
        <v>-241.65999999999985</v>
      </c>
      <c r="BB59" s="40">
        <f t="shared" si="40"/>
        <v>0</v>
      </c>
      <c r="BC59" s="40">
        <f t="shared" si="40"/>
        <v>0</v>
      </c>
      <c r="BD59" s="40">
        <f t="shared" si="40"/>
        <v>4629.389999999999</v>
      </c>
      <c r="BE59" s="40">
        <f aca="true" t="shared" si="41" ref="BE59:BM59">BE56-BE54</f>
        <v>0</v>
      </c>
      <c r="BF59" s="40">
        <f t="shared" si="41"/>
        <v>0</v>
      </c>
      <c r="BG59" s="40">
        <f t="shared" si="41"/>
        <v>799.3200000000006</v>
      </c>
      <c r="BH59" s="40">
        <f t="shared" si="41"/>
        <v>0</v>
      </c>
      <c r="BI59" s="40">
        <f t="shared" si="41"/>
        <v>0</v>
      </c>
      <c r="BJ59" s="40">
        <f t="shared" si="41"/>
        <v>-316.0199999999995</v>
      </c>
      <c r="BK59" s="40">
        <f t="shared" si="41"/>
        <v>0</v>
      </c>
      <c r="BL59" s="40">
        <f t="shared" si="41"/>
        <v>0</v>
      </c>
      <c r="BM59" s="40">
        <f t="shared" si="41"/>
        <v>-208.73999999999978</v>
      </c>
      <c r="BN59" s="40">
        <f>BN56-BN54</f>
        <v>0</v>
      </c>
      <c r="BO59" s="40">
        <f>BO56-BO54</f>
        <v>0</v>
      </c>
      <c r="BP59" s="40">
        <f>BP56-BP54</f>
        <v>-226.96000000000004</v>
      </c>
      <c r="BQ59" s="21">
        <f t="shared" si="6"/>
        <v>3366.960000000002</v>
      </c>
      <c r="BR59" s="21">
        <f t="shared" si="7"/>
        <v>11818.410000000003</v>
      </c>
      <c r="BS59" s="40"/>
      <c r="BT59" s="40"/>
      <c r="BU59" s="40">
        <f>BU56-BU54</f>
        <v>-940.9300000000003</v>
      </c>
      <c r="BV59" s="40"/>
      <c r="BW59" s="40"/>
      <c r="BX59" s="40">
        <f>BX56-BX54</f>
        <v>201.52999999999975</v>
      </c>
      <c r="BY59" s="40"/>
      <c r="BZ59" s="40"/>
      <c r="CA59" s="40">
        <f>CA56-CA54</f>
        <v>591.4199999999992</v>
      </c>
      <c r="CB59" s="40"/>
      <c r="CC59" s="40"/>
      <c r="CD59" s="40">
        <f>CD56-CD54</f>
        <v>312.4599999999991</v>
      </c>
      <c r="CE59" s="40"/>
      <c r="CF59" s="40"/>
      <c r="CG59" s="40">
        <f>CG56-CG54</f>
        <v>-590.5900000000001</v>
      </c>
      <c r="CH59" s="40"/>
      <c r="CI59" s="40"/>
      <c r="CJ59" s="40">
        <f>CJ56-CJ54</f>
        <v>-449.1100000000006</v>
      </c>
      <c r="CK59" s="40"/>
      <c r="CL59" s="40"/>
      <c r="CM59" s="40">
        <f>CM56-CM54</f>
        <v>993.8599999999997</v>
      </c>
      <c r="CN59" s="40"/>
      <c r="CO59" s="40"/>
      <c r="CP59" s="40">
        <f>CP56-CP54</f>
        <v>423.1299999999992</v>
      </c>
      <c r="CQ59" s="40"/>
      <c r="CR59" s="40"/>
      <c r="CS59" s="40">
        <f>CS56-CS54</f>
        <v>484.5499999999993</v>
      </c>
      <c r="CT59" s="40"/>
      <c r="CU59" s="40"/>
      <c r="CV59" s="40">
        <f>CV56-CV54</f>
        <v>38.899999999999636</v>
      </c>
      <c r="CW59" s="40"/>
      <c r="CX59" s="40"/>
      <c r="CY59" s="40">
        <f>CY56-CY54</f>
        <v>38.899999999999636</v>
      </c>
      <c r="CZ59" s="40"/>
      <c r="DA59" s="40"/>
      <c r="DB59" s="40">
        <f>DB56-DB54</f>
        <v>-271.9800000000005</v>
      </c>
      <c r="DC59" s="10">
        <f t="shared" si="8"/>
        <v>832.139999999994</v>
      </c>
      <c r="DD59" s="33">
        <f t="shared" si="9"/>
        <v>12650.549999999997</v>
      </c>
      <c r="DE59" s="40"/>
      <c r="DF59" s="40"/>
      <c r="DG59" s="40">
        <f>DG56-DG54</f>
        <v>-1575.3500000000004</v>
      </c>
      <c r="DH59" s="40"/>
      <c r="DI59" s="40"/>
      <c r="DJ59" s="40">
        <f>DJ56-DJ54</f>
        <v>-40.95000000000073</v>
      </c>
      <c r="DK59" s="40"/>
      <c r="DL59" s="40"/>
      <c r="DM59" s="40">
        <f>DM56-DM54</f>
        <v>-158.30000000000018</v>
      </c>
      <c r="DN59" s="40"/>
      <c r="DO59" s="40"/>
      <c r="DP59" s="40">
        <f>DP56-DP54</f>
        <v>441.6399999999994</v>
      </c>
      <c r="DQ59" s="40"/>
      <c r="DR59" s="40"/>
      <c r="DS59" s="40">
        <f>DS56-DS54</f>
        <v>-341.8200000000006</v>
      </c>
      <c r="DT59" s="40"/>
      <c r="DU59" s="40"/>
      <c r="DV59" s="40">
        <f>DV56-DV54</f>
        <v>290.40999999999985</v>
      </c>
      <c r="DW59" s="40"/>
      <c r="DX59" s="40"/>
      <c r="DY59" s="40">
        <f>DY56-DY54</f>
        <v>-279.3800000000001</v>
      </c>
      <c r="DZ59" s="40"/>
      <c r="EA59" s="40"/>
      <c r="EB59" s="40">
        <f>EB56-EB54</f>
        <v>698.25</v>
      </c>
      <c r="EC59" s="40"/>
      <c r="ED59" s="40"/>
      <c r="EE59" s="40">
        <f>EE56-EE54</f>
        <v>98.21999999999935</v>
      </c>
      <c r="EF59" s="40"/>
      <c r="EG59" s="40"/>
      <c r="EH59" s="40">
        <f>EH56-EH54</f>
        <v>-6.440000000000509</v>
      </c>
      <c r="EI59" s="40"/>
      <c r="EJ59" s="40"/>
      <c r="EK59" s="40">
        <f>EK56-EK54</f>
        <v>91.75</v>
      </c>
      <c r="EL59" s="40"/>
      <c r="EM59" s="40"/>
      <c r="EN59" s="40">
        <f>EN56-EN54</f>
        <v>-137.1800000000003</v>
      </c>
      <c r="EO59" s="52">
        <f t="shared" si="15"/>
        <v>-919.1500000000042</v>
      </c>
      <c r="EP59" s="52">
        <f t="shared" si="16"/>
        <v>11731.399999999994</v>
      </c>
      <c r="EQ59" s="40"/>
      <c r="ER59" s="40"/>
      <c r="ES59" s="40">
        <f>ES56-ES57</f>
        <v>-409.5099999999993</v>
      </c>
      <c r="ET59" s="40"/>
      <c r="EU59" s="40"/>
      <c r="EV59" s="40">
        <f>EV56-EV57</f>
        <v>749.4499999999998</v>
      </c>
      <c r="EW59" s="40"/>
      <c r="EX59" s="40"/>
      <c r="EY59" s="40">
        <f>EY56-EY57</f>
        <v>-245.35999999999967</v>
      </c>
      <c r="EZ59" s="40"/>
      <c r="FA59" s="40"/>
      <c r="FB59" s="40">
        <f>FB56-FB57</f>
        <v>119.55000000000018</v>
      </c>
      <c r="FC59" s="40"/>
      <c r="FD59" s="40"/>
      <c r="FE59" s="40">
        <f>FE56-FE57</f>
        <v>346.8600000000006</v>
      </c>
      <c r="FF59" s="40"/>
      <c r="FG59" s="40"/>
      <c r="FH59" s="40">
        <f>FH56-FH57</f>
        <v>783.6300000000001</v>
      </c>
      <c r="FI59" s="40"/>
      <c r="FJ59" s="40"/>
      <c r="FK59" s="40">
        <f>FK56-FK57</f>
        <v>-308.71999999999935</v>
      </c>
      <c r="FL59" s="40"/>
      <c r="FM59" s="40"/>
      <c r="FN59" s="40">
        <f>FN56-FN57</f>
        <v>323.6300000000001</v>
      </c>
      <c r="FO59" s="40"/>
      <c r="FP59" s="40"/>
      <c r="FQ59" s="40">
        <f>FQ56-FQ57</f>
        <v>-363.9200000000001</v>
      </c>
    </row>
    <row r="60" spans="1:173" s="5" customFormat="1" ht="12.75">
      <c r="A60" s="18"/>
      <c r="B60" s="18"/>
      <c r="C60" s="18"/>
      <c r="D60" s="18"/>
      <c r="E60" s="18"/>
      <c r="F60" s="18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21">
        <f t="shared" si="5"/>
        <v>0</v>
      </c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21">
        <f t="shared" si="6"/>
        <v>0</v>
      </c>
      <c r="BR60" s="21">
        <f t="shared" si="7"/>
        <v>0</v>
      </c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10">
        <f t="shared" si="8"/>
        <v>0</v>
      </c>
      <c r="DD60" s="33">
        <f t="shared" si="9"/>
        <v>0</v>
      </c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52"/>
      <c r="EP60" s="52"/>
      <c r="EQ60" s="40"/>
      <c r="ER60" s="40"/>
      <c r="ES60" s="40">
        <f>ES57-ES55</f>
        <v>409.5099999999993</v>
      </c>
      <c r="ET60" s="40"/>
      <c r="EU60" s="40"/>
      <c r="EV60" s="40">
        <f>EV57-EV55</f>
        <v>-749.4499999999998</v>
      </c>
      <c r="EW60" s="40"/>
      <c r="EX60" s="40"/>
      <c r="EY60" s="40">
        <f>EY57-EY55</f>
        <v>245.35999999999967</v>
      </c>
      <c r="EZ60" s="40"/>
      <c r="FA60" s="40"/>
      <c r="FB60" s="40">
        <f>FB57-FB55</f>
        <v>-119.55000000000018</v>
      </c>
      <c r="FC60" s="40"/>
      <c r="FD60" s="40"/>
      <c r="FE60" s="40">
        <f>FE57-FE55</f>
        <v>-346.8600000000006</v>
      </c>
      <c r="FF60" s="40"/>
      <c r="FG60" s="40"/>
      <c r="FH60" s="40">
        <f>FH57-FH55</f>
        <v>-783.6300000000001</v>
      </c>
      <c r="FI60" s="40"/>
      <c r="FJ60" s="40"/>
      <c r="FK60" s="40">
        <f>FK57-FK55</f>
        <v>308.71999999999935</v>
      </c>
      <c r="FL60" s="40"/>
      <c r="FM60" s="40"/>
      <c r="FN60" s="40">
        <f>FN57-FN55</f>
        <v>-323.6300000000001</v>
      </c>
      <c r="FO60" s="40"/>
      <c r="FP60" s="40"/>
      <c r="FQ60" s="40">
        <f>FQ57-FQ55</f>
        <v>363.9200000000001</v>
      </c>
    </row>
    <row r="61" spans="1:173" s="5" customFormat="1" ht="12.75">
      <c r="A61" s="38" t="s">
        <v>44</v>
      </c>
      <c r="B61" s="15"/>
      <c r="C61" s="21">
        <v>1404.48</v>
      </c>
      <c r="D61" s="15"/>
      <c r="E61" s="21">
        <v>1404.48</v>
      </c>
      <c r="F61" s="15"/>
      <c r="G61" s="21">
        <v>1436.4</v>
      </c>
      <c r="H61" s="15"/>
      <c r="I61" s="21">
        <v>1452.36</v>
      </c>
      <c r="J61" s="15"/>
      <c r="K61" s="21">
        <v>1420.44</v>
      </c>
      <c r="L61" s="21"/>
      <c r="M61" s="21">
        <v>1404.48</v>
      </c>
      <c r="N61" s="21"/>
      <c r="O61" s="21">
        <v>1404.48</v>
      </c>
      <c r="P61" s="21"/>
      <c r="Q61" s="21">
        <v>1404.48</v>
      </c>
      <c r="R61" s="15"/>
      <c r="S61" s="39">
        <f>C61+E61+G61+I61+K61+M61+O61+Q61</f>
        <v>11331.599999999999</v>
      </c>
      <c r="T61" s="40"/>
      <c r="U61" s="40"/>
      <c r="V61" s="40">
        <v>2528.65</v>
      </c>
      <c r="W61" s="40"/>
      <c r="X61" s="40"/>
      <c r="Y61" s="40">
        <v>2528.65</v>
      </c>
      <c r="Z61" s="40"/>
      <c r="AA61" s="40"/>
      <c r="AB61" s="40">
        <v>2528.65</v>
      </c>
      <c r="AC61" s="40"/>
      <c r="AD61" s="40"/>
      <c r="AE61" s="40">
        <v>2528.65</v>
      </c>
      <c r="AF61" s="21">
        <f t="shared" si="5"/>
        <v>21446.2</v>
      </c>
      <c r="AG61" s="40"/>
      <c r="AH61" s="40"/>
      <c r="AI61" s="40">
        <v>1882.93</v>
      </c>
      <c r="AJ61" s="40"/>
      <c r="AK61" s="40"/>
      <c r="AL61" s="40">
        <v>1819.57</v>
      </c>
      <c r="AM61" s="40"/>
      <c r="AN61" s="40"/>
      <c r="AO61" s="40">
        <v>1926.34</v>
      </c>
      <c r="AP61" s="40"/>
      <c r="AQ61" s="40"/>
      <c r="AR61" s="40">
        <v>1928.47</v>
      </c>
      <c r="AS61" s="40"/>
      <c r="AT61" s="40"/>
      <c r="AU61" s="40">
        <v>1959.66</v>
      </c>
      <c r="AV61" s="40"/>
      <c r="AW61" s="40"/>
      <c r="AX61" s="40">
        <v>1935.21</v>
      </c>
      <c r="AY61" s="40"/>
      <c r="AZ61" s="40"/>
      <c r="BA61" s="40">
        <v>2007.46</v>
      </c>
      <c r="BB61" s="40"/>
      <c r="BC61" s="40"/>
      <c r="BD61" s="40">
        <v>1931.44</v>
      </c>
      <c r="BE61" s="40"/>
      <c r="BF61" s="40"/>
      <c r="BG61" s="40">
        <v>1962.03</v>
      </c>
      <c r="BH61" s="40"/>
      <c r="BI61" s="40"/>
      <c r="BJ61" s="40">
        <v>1833.06</v>
      </c>
      <c r="BK61" s="40"/>
      <c r="BL61" s="40"/>
      <c r="BM61" s="40">
        <v>1950.25</v>
      </c>
      <c r="BN61" s="40"/>
      <c r="BO61" s="40"/>
      <c r="BP61" s="40">
        <v>1903.54</v>
      </c>
      <c r="BQ61" s="21">
        <f t="shared" si="6"/>
        <v>23039.960000000003</v>
      </c>
      <c r="BR61" s="21">
        <f t="shared" si="7"/>
        <v>44486.16</v>
      </c>
      <c r="BS61" s="40"/>
      <c r="BT61" s="40"/>
      <c r="BU61" s="40">
        <v>2136.51</v>
      </c>
      <c r="BV61" s="40"/>
      <c r="BW61" s="40"/>
      <c r="BX61" s="40">
        <v>2155.11</v>
      </c>
      <c r="BY61" s="40"/>
      <c r="BZ61" s="40"/>
      <c r="CA61" s="40">
        <v>2180.64</v>
      </c>
      <c r="CB61" s="40"/>
      <c r="CC61" s="40"/>
      <c r="CD61" s="40">
        <v>2185.87</v>
      </c>
      <c r="CE61" s="40"/>
      <c r="CF61" s="40"/>
      <c r="CG61" s="40">
        <v>2210.76</v>
      </c>
      <c r="CH61" s="40"/>
      <c r="CI61" s="40"/>
      <c r="CJ61" s="40">
        <v>2209.2</v>
      </c>
      <c r="CK61" s="40"/>
      <c r="CL61" s="40"/>
      <c r="CM61" s="40">
        <v>2038.64</v>
      </c>
      <c r="CN61" s="40"/>
      <c r="CO61" s="40"/>
      <c r="CP61" s="40">
        <v>2131.54</v>
      </c>
      <c r="CQ61" s="40"/>
      <c r="CR61" s="40"/>
      <c r="CS61" s="40">
        <v>2219.66</v>
      </c>
      <c r="CT61" s="40"/>
      <c r="CU61" s="40"/>
      <c r="CV61" s="40">
        <v>2249.94</v>
      </c>
      <c r="CW61" s="40"/>
      <c r="CX61" s="40"/>
      <c r="CY61" s="40">
        <v>2195.76</v>
      </c>
      <c r="CZ61" s="40"/>
      <c r="DA61" s="40"/>
      <c r="DB61" s="40">
        <v>2237.62</v>
      </c>
      <c r="DC61" s="10">
        <f t="shared" si="8"/>
        <v>26151.25</v>
      </c>
      <c r="DD61" s="33">
        <f t="shared" si="9"/>
        <v>70637.41</v>
      </c>
      <c r="DE61" s="40"/>
      <c r="DF61" s="40"/>
      <c r="DG61" s="40">
        <v>2325.05</v>
      </c>
      <c r="DH61" s="40"/>
      <c r="DI61" s="40"/>
      <c r="DJ61" s="40">
        <v>2344.36</v>
      </c>
      <c r="DK61" s="40"/>
      <c r="DL61" s="40"/>
      <c r="DM61" s="40">
        <v>2330.68</v>
      </c>
      <c r="DN61" s="40"/>
      <c r="DO61" s="40"/>
      <c r="DP61" s="40">
        <v>2178.09</v>
      </c>
      <c r="DQ61" s="40"/>
      <c r="DR61" s="40"/>
      <c r="DS61" s="40">
        <v>2269.54</v>
      </c>
      <c r="DT61" s="40"/>
      <c r="DU61" s="40"/>
      <c r="DV61" s="40">
        <v>2247.82</v>
      </c>
      <c r="DW61" s="40"/>
      <c r="DX61" s="40"/>
      <c r="DY61" s="40">
        <v>2235.46</v>
      </c>
      <c r="DZ61" s="40"/>
      <c r="EA61" s="40"/>
      <c r="EB61" s="40">
        <v>2193.35</v>
      </c>
      <c r="EC61" s="40"/>
      <c r="ED61" s="40"/>
      <c r="EE61" s="40">
        <v>2219.66</v>
      </c>
      <c r="EF61" s="40"/>
      <c r="EG61" s="40"/>
      <c r="EH61" s="40">
        <v>2196.44</v>
      </c>
      <c r="EI61" s="40"/>
      <c r="EJ61" s="40"/>
      <c r="EK61" s="40">
        <v>2194.72</v>
      </c>
      <c r="EL61" s="40"/>
      <c r="EM61" s="40"/>
      <c r="EN61" s="40">
        <v>2141.89</v>
      </c>
      <c r="EO61" s="52">
        <f t="shared" si="15"/>
        <v>26877.06</v>
      </c>
      <c r="EP61" s="52">
        <f t="shared" si="16"/>
        <v>97514.47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</row>
    <row r="62" spans="1:173" s="89" customFormat="1" ht="12.75">
      <c r="A62" s="78" t="s">
        <v>45</v>
      </c>
      <c r="B62" s="55"/>
      <c r="C62" s="55">
        <v>1397.27</v>
      </c>
      <c r="D62" s="55"/>
      <c r="E62" s="55">
        <v>1387.98</v>
      </c>
      <c r="F62" s="55"/>
      <c r="G62" s="88">
        <v>1432.28</v>
      </c>
      <c r="H62" s="88"/>
      <c r="I62" s="88">
        <v>1448.76</v>
      </c>
      <c r="J62" s="88"/>
      <c r="K62" s="88">
        <v>1318.29</v>
      </c>
      <c r="L62" s="88"/>
      <c r="M62" s="88">
        <v>1408.6</v>
      </c>
      <c r="N62" s="88"/>
      <c r="O62" s="88">
        <v>1404.48</v>
      </c>
      <c r="P62" s="88"/>
      <c r="Q62" s="88">
        <v>1275.66</v>
      </c>
      <c r="R62" s="88"/>
      <c r="S62" s="81">
        <f>C62+E62+G62+I62+K62+M62+O62+Q62</f>
        <v>11073.32</v>
      </c>
      <c r="T62" s="79"/>
      <c r="U62" s="79"/>
      <c r="V62" s="79">
        <v>1374.1</v>
      </c>
      <c r="W62" s="79"/>
      <c r="X62" s="79"/>
      <c r="Y62" s="79">
        <v>1388.52</v>
      </c>
      <c r="Z62" s="79"/>
      <c r="AA62" s="79"/>
      <c r="AB62" s="79">
        <v>1363.29</v>
      </c>
      <c r="AC62" s="79"/>
      <c r="AD62" s="79"/>
      <c r="AE62" s="79">
        <v>1372.56</v>
      </c>
      <c r="AF62" s="72">
        <f t="shared" si="5"/>
        <v>16571.79</v>
      </c>
      <c r="AG62" s="79"/>
      <c r="AH62" s="79"/>
      <c r="AI62" s="79">
        <v>1882.93</v>
      </c>
      <c r="AJ62" s="79"/>
      <c r="AK62" s="79"/>
      <c r="AL62" s="79">
        <v>1819.57</v>
      </c>
      <c r="AM62" s="79"/>
      <c r="AN62" s="79"/>
      <c r="AO62" s="79">
        <v>1926.34</v>
      </c>
      <c r="AP62" s="79"/>
      <c r="AQ62" s="79"/>
      <c r="AR62" s="79">
        <v>1928.47</v>
      </c>
      <c r="AS62" s="79"/>
      <c r="AT62" s="79"/>
      <c r="AU62" s="79">
        <v>1959.66</v>
      </c>
      <c r="AV62" s="79"/>
      <c r="AW62" s="79"/>
      <c r="AX62" s="79">
        <v>1935.21</v>
      </c>
      <c r="AY62" s="79"/>
      <c r="AZ62" s="79"/>
      <c r="BA62" s="79">
        <v>2007.46</v>
      </c>
      <c r="BB62" s="79"/>
      <c r="BC62" s="79"/>
      <c r="BD62" s="79">
        <v>1931.44</v>
      </c>
      <c r="BE62" s="79"/>
      <c r="BF62" s="79"/>
      <c r="BG62" s="79">
        <v>1962.03</v>
      </c>
      <c r="BH62" s="79"/>
      <c r="BI62" s="79"/>
      <c r="BJ62" s="79">
        <v>1833.06</v>
      </c>
      <c r="BK62" s="79"/>
      <c r="BL62" s="79"/>
      <c r="BM62" s="79">
        <v>1950.25</v>
      </c>
      <c r="BN62" s="79"/>
      <c r="BO62" s="79"/>
      <c r="BP62" s="79">
        <v>1903.54</v>
      </c>
      <c r="BQ62" s="72">
        <f t="shared" si="6"/>
        <v>23039.960000000003</v>
      </c>
      <c r="BR62" s="72">
        <f t="shared" si="7"/>
        <v>39611.75</v>
      </c>
      <c r="BS62" s="79"/>
      <c r="BT62" s="79"/>
      <c r="BU62" s="79">
        <v>2136.51</v>
      </c>
      <c r="BV62" s="79"/>
      <c r="BW62" s="79"/>
      <c r="BX62" s="79">
        <v>2155.11</v>
      </c>
      <c r="BY62" s="79"/>
      <c r="BZ62" s="79"/>
      <c r="CA62" s="79">
        <v>2180.64</v>
      </c>
      <c r="CB62" s="79"/>
      <c r="CC62" s="79"/>
      <c r="CD62" s="79">
        <v>2185.87</v>
      </c>
      <c r="CE62" s="79"/>
      <c r="CF62" s="79"/>
      <c r="CG62" s="79">
        <v>2210.76</v>
      </c>
      <c r="CH62" s="79"/>
      <c r="CI62" s="79"/>
      <c r="CJ62" s="79">
        <v>2209.2</v>
      </c>
      <c r="CK62" s="79"/>
      <c r="CL62" s="79"/>
      <c r="CM62" s="79">
        <v>2038.64</v>
      </c>
      <c r="CN62" s="79"/>
      <c r="CO62" s="79"/>
      <c r="CP62" s="79">
        <v>2131.54</v>
      </c>
      <c r="CQ62" s="79"/>
      <c r="CR62" s="79"/>
      <c r="CS62" s="79">
        <v>2219.66</v>
      </c>
      <c r="CT62" s="79"/>
      <c r="CU62" s="79"/>
      <c r="CV62" s="79">
        <v>2249.94</v>
      </c>
      <c r="CW62" s="79"/>
      <c r="CX62" s="79"/>
      <c r="CY62" s="79">
        <v>2195.76</v>
      </c>
      <c r="CZ62" s="79"/>
      <c r="DA62" s="79"/>
      <c r="DB62" s="79">
        <v>2237.62</v>
      </c>
      <c r="DC62" s="82">
        <f t="shared" si="8"/>
        <v>26151.25</v>
      </c>
      <c r="DD62" s="83">
        <f t="shared" si="9"/>
        <v>65763</v>
      </c>
      <c r="DE62" s="79"/>
      <c r="DF62" s="79"/>
      <c r="DG62" s="79">
        <v>2325.05</v>
      </c>
      <c r="DH62" s="79"/>
      <c r="DI62" s="79"/>
      <c r="DJ62" s="79">
        <v>2344.36</v>
      </c>
      <c r="DK62" s="79"/>
      <c r="DL62" s="79"/>
      <c r="DM62" s="79">
        <v>2330.68</v>
      </c>
      <c r="DN62" s="79"/>
      <c r="DO62" s="79"/>
      <c r="DP62" s="79">
        <v>2178.09</v>
      </c>
      <c r="DQ62" s="79"/>
      <c r="DR62" s="79"/>
      <c r="DS62" s="79">
        <v>2269.54</v>
      </c>
      <c r="DT62" s="79"/>
      <c r="DU62" s="79"/>
      <c r="DV62" s="79">
        <v>2247.82</v>
      </c>
      <c r="DW62" s="79"/>
      <c r="DX62" s="79"/>
      <c r="DY62" s="79">
        <v>2235.46</v>
      </c>
      <c r="DZ62" s="79"/>
      <c r="EA62" s="79"/>
      <c r="EB62" s="79">
        <v>2193.35</v>
      </c>
      <c r="EC62" s="79"/>
      <c r="ED62" s="79"/>
      <c r="EE62" s="79">
        <v>2219.66</v>
      </c>
      <c r="EF62" s="79"/>
      <c r="EG62" s="79"/>
      <c r="EH62" s="79">
        <v>2196.44</v>
      </c>
      <c r="EI62" s="79"/>
      <c r="EJ62" s="79"/>
      <c r="EK62" s="79">
        <v>2194.72</v>
      </c>
      <c r="EL62" s="79"/>
      <c r="EM62" s="79"/>
      <c r="EN62" s="79">
        <v>2141.89</v>
      </c>
      <c r="EO62" s="84">
        <f t="shared" si="15"/>
        <v>26877.06</v>
      </c>
      <c r="EP62" s="84">
        <f t="shared" si="16"/>
        <v>92640.06</v>
      </c>
      <c r="EQ62" s="79"/>
      <c r="ER62" s="79"/>
      <c r="ES62" s="79">
        <v>2665.06</v>
      </c>
      <c r="ET62" s="79"/>
      <c r="EU62" s="79"/>
      <c r="EV62" s="79">
        <v>3218.06</v>
      </c>
      <c r="EW62" s="79"/>
      <c r="EX62" s="79"/>
      <c r="EY62" s="79">
        <v>2941.56</v>
      </c>
      <c r="EZ62" s="79"/>
      <c r="FA62" s="79"/>
      <c r="FB62" s="79">
        <v>2941.56</v>
      </c>
      <c r="FC62" s="79"/>
      <c r="FD62" s="79"/>
      <c r="FE62" s="79">
        <v>2941.56</v>
      </c>
      <c r="FF62" s="79"/>
      <c r="FG62" s="79"/>
      <c r="FH62" s="79">
        <v>2941.56</v>
      </c>
      <c r="FI62" s="79"/>
      <c r="FJ62" s="79"/>
      <c r="FK62" s="79">
        <v>2941.56</v>
      </c>
      <c r="FL62" s="79"/>
      <c r="FM62" s="79"/>
      <c r="FN62" s="79">
        <v>2941.56</v>
      </c>
      <c r="FO62" s="79"/>
      <c r="FP62" s="79"/>
      <c r="FQ62" s="79">
        <v>2941.56</v>
      </c>
    </row>
    <row r="63" spans="1:173" s="89" customFormat="1" ht="12.75">
      <c r="A63" s="78" t="s">
        <v>40</v>
      </c>
      <c r="B63" s="55"/>
      <c r="C63" s="55">
        <f>239.4+1191.47</f>
        <v>1430.8700000000001</v>
      </c>
      <c r="D63" s="55"/>
      <c r="E63" s="55">
        <f>235.94+978.51</f>
        <v>1214.45</v>
      </c>
      <c r="F63" s="55"/>
      <c r="G63" s="88">
        <f>237.34+1180.69</f>
        <v>1418.03</v>
      </c>
      <c r="H63" s="88"/>
      <c r="I63" s="88">
        <f>239.4+1054.78</f>
        <v>1294.18</v>
      </c>
      <c r="J63" s="88"/>
      <c r="K63" s="88">
        <f>231.42+1170.54</f>
        <v>1401.96</v>
      </c>
      <c r="L63" s="88"/>
      <c r="M63" s="88">
        <f>231.42+1137.57</f>
        <v>1368.99</v>
      </c>
      <c r="N63" s="88"/>
      <c r="O63" s="88">
        <f>231.42+1025.78</f>
        <v>1257.2</v>
      </c>
      <c r="P63" s="88"/>
      <c r="Q63" s="88">
        <f>231.42+969.27</f>
        <v>1200.69</v>
      </c>
      <c r="R63" s="88">
        <v>1692.07</v>
      </c>
      <c r="S63" s="81">
        <f>C63+E63+G63+I63+K63+M63+O63+Q63</f>
        <v>10586.37</v>
      </c>
      <c r="T63" s="79"/>
      <c r="U63" s="79"/>
      <c r="V63" s="79">
        <f>231.42+1115.71</f>
        <v>1347.13</v>
      </c>
      <c r="W63" s="79"/>
      <c r="X63" s="79"/>
      <c r="Y63" s="79">
        <f>231.42+889.67</f>
        <v>1121.09</v>
      </c>
      <c r="Z63" s="79"/>
      <c r="AA63" s="79"/>
      <c r="AB63" s="79">
        <f>224.21+1520.04</f>
        <v>1744.25</v>
      </c>
      <c r="AC63" s="79"/>
      <c r="AD63" s="79"/>
      <c r="AE63" s="79">
        <f>223.44+1018.92</f>
        <v>1242.36</v>
      </c>
      <c r="AF63" s="72">
        <f t="shared" si="5"/>
        <v>16041.2</v>
      </c>
      <c r="AG63" s="79"/>
      <c r="AH63" s="79"/>
      <c r="AI63" s="79">
        <f>308.84+1044.76</f>
        <v>1353.6</v>
      </c>
      <c r="AJ63" s="79"/>
      <c r="AK63" s="79"/>
      <c r="AL63" s="79">
        <f>308.84+1143.24</f>
        <v>1452.08</v>
      </c>
      <c r="AM63" s="79"/>
      <c r="AN63" s="79"/>
      <c r="AO63" s="79">
        <f>308.84+1495.87</f>
        <v>1804.7099999999998</v>
      </c>
      <c r="AP63" s="79"/>
      <c r="AQ63" s="79"/>
      <c r="AR63" s="79">
        <f>308.84+2107.14</f>
        <v>2415.98</v>
      </c>
      <c r="AS63" s="79"/>
      <c r="AT63" s="79"/>
      <c r="AU63" s="79">
        <f>308.84+1408.69</f>
        <v>1717.53</v>
      </c>
      <c r="AV63" s="79"/>
      <c r="AW63" s="79"/>
      <c r="AX63" s="79">
        <f>308.84+1713.88</f>
        <v>2022.72</v>
      </c>
      <c r="AY63" s="79"/>
      <c r="AZ63" s="79"/>
      <c r="BA63" s="79">
        <f>355.81+1525.16</f>
        <v>1880.97</v>
      </c>
      <c r="BB63" s="79"/>
      <c r="BC63" s="79"/>
      <c r="BD63" s="79">
        <v>3514.54</v>
      </c>
      <c r="BE63" s="79"/>
      <c r="BF63" s="79"/>
      <c r="BG63" s="79">
        <v>2144.88</v>
      </c>
      <c r="BH63" s="79"/>
      <c r="BI63" s="79"/>
      <c r="BJ63" s="79">
        <v>1951.32</v>
      </c>
      <c r="BK63" s="79"/>
      <c r="BL63" s="79"/>
      <c r="BM63" s="79">
        <v>1905.94</v>
      </c>
      <c r="BN63" s="79"/>
      <c r="BO63" s="79"/>
      <c r="BP63" s="79">
        <v>1703.81</v>
      </c>
      <c r="BQ63" s="72">
        <f t="shared" si="6"/>
        <v>23868.079999999998</v>
      </c>
      <c r="BR63" s="72">
        <f t="shared" si="7"/>
        <v>39909.28</v>
      </c>
      <c r="BS63" s="79"/>
      <c r="BT63" s="79"/>
      <c r="BU63" s="79">
        <v>1571.56</v>
      </c>
      <c r="BV63" s="79"/>
      <c r="BW63" s="79"/>
      <c r="BX63" s="79">
        <v>2137.45</v>
      </c>
      <c r="BY63" s="79"/>
      <c r="BZ63" s="79"/>
      <c r="CA63" s="79">
        <v>2491.49</v>
      </c>
      <c r="CB63" s="79"/>
      <c r="CC63" s="79"/>
      <c r="CD63" s="79">
        <v>2234.49</v>
      </c>
      <c r="CE63" s="79"/>
      <c r="CF63" s="79"/>
      <c r="CG63" s="79">
        <v>2012.69</v>
      </c>
      <c r="CH63" s="79"/>
      <c r="CI63" s="79"/>
      <c r="CJ63" s="79">
        <v>1991.93</v>
      </c>
      <c r="CK63" s="79"/>
      <c r="CL63" s="79"/>
      <c r="CM63" s="79">
        <v>2175</v>
      </c>
      <c r="CN63" s="79"/>
      <c r="CO63" s="79"/>
      <c r="CP63" s="79">
        <v>2361.07</v>
      </c>
      <c r="CQ63" s="79"/>
      <c r="CR63" s="79"/>
      <c r="CS63" s="79">
        <v>2561.17</v>
      </c>
      <c r="CT63" s="79"/>
      <c r="CU63" s="79"/>
      <c r="CV63" s="79">
        <v>2177.38</v>
      </c>
      <c r="CW63" s="79"/>
      <c r="CX63" s="79"/>
      <c r="CY63" s="79">
        <v>2388.14</v>
      </c>
      <c r="CZ63" s="79"/>
      <c r="DA63" s="79"/>
      <c r="DB63" s="79">
        <v>2106.23</v>
      </c>
      <c r="DC63" s="82">
        <f t="shared" si="8"/>
        <v>26208.6</v>
      </c>
      <c r="DD63" s="83">
        <f t="shared" si="9"/>
        <v>66117.88</v>
      </c>
      <c r="DE63" s="79"/>
      <c r="DF63" s="79"/>
      <c r="DG63" s="79">
        <v>1785.72</v>
      </c>
      <c r="DH63" s="79"/>
      <c r="DI63" s="79"/>
      <c r="DJ63" s="79">
        <v>2245.77</v>
      </c>
      <c r="DK63" s="79"/>
      <c r="DL63" s="79"/>
      <c r="DM63" s="79">
        <v>2159.7</v>
      </c>
      <c r="DN63" s="79"/>
      <c r="DO63" s="79"/>
      <c r="DP63" s="79">
        <v>2661.67</v>
      </c>
      <c r="DQ63" s="79"/>
      <c r="DR63" s="79"/>
      <c r="DS63" s="79">
        <v>2109.24</v>
      </c>
      <c r="DT63" s="79"/>
      <c r="DU63" s="79"/>
      <c r="DV63" s="79">
        <v>2429.39</v>
      </c>
      <c r="DW63" s="79"/>
      <c r="DX63" s="79"/>
      <c r="DY63" s="79">
        <v>2191.52</v>
      </c>
      <c r="DZ63" s="79"/>
      <c r="EA63" s="79"/>
      <c r="EB63" s="79">
        <v>2405.99</v>
      </c>
      <c r="EC63" s="79"/>
      <c r="ED63" s="79"/>
      <c r="EE63" s="79">
        <v>2389.46</v>
      </c>
      <c r="EF63" s="79"/>
      <c r="EG63" s="79"/>
      <c r="EH63" s="79">
        <v>2120.65</v>
      </c>
      <c r="EI63" s="79"/>
      <c r="EJ63" s="79"/>
      <c r="EK63" s="79">
        <v>2111.33</v>
      </c>
      <c r="EL63" s="79"/>
      <c r="EM63" s="79"/>
      <c r="EN63" s="79">
        <v>2152.26</v>
      </c>
      <c r="EO63" s="84">
        <f t="shared" si="15"/>
        <v>26762.700000000004</v>
      </c>
      <c r="EP63" s="84">
        <f t="shared" si="16"/>
        <v>92880.58000000002</v>
      </c>
      <c r="EQ63" s="79"/>
      <c r="ER63" s="79"/>
      <c r="ES63" s="79">
        <v>2665.06</v>
      </c>
      <c r="ET63" s="79"/>
      <c r="EU63" s="79"/>
      <c r="EV63" s="79">
        <v>3218.06</v>
      </c>
      <c r="EW63" s="79"/>
      <c r="EX63" s="79"/>
      <c r="EY63" s="79">
        <v>2941.56</v>
      </c>
      <c r="EZ63" s="79"/>
      <c r="FA63" s="79"/>
      <c r="FB63" s="79">
        <v>2941.56</v>
      </c>
      <c r="FC63" s="79"/>
      <c r="FD63" s="79"/>
      <c r="FE63" s="79">
        <v>2941.56</v>
      </c>
      <c r="FF63" s="79"/>
      <c r="FG63" s="79"/>
      <c r="FH63" s="79">
        <v>2941.56</v>
      </c>
      <c r="FI63" s="79"/>
      <c r="FJ63" s="79"/>
      <c r="FK63" s="79">
        <v>2941.56</v>
      </c>
      <c r="FL63" s="79"/>
      <c r="FM63" s="79"/>
      <c r="FN63" s="79">
        <v>2941.56</v>
      </c>
      <c r="FO63" s="79"/>
      <c r="FP63" s="79"/>
      <c r="FQ63" s="79">
        <v>2941.56</v>
      </c>
    </row>
    <row r="64" spans="1:173" s="5" customFormat="1" ht="12.75">
      <c r="A64" s="35" t="s">
        <v>41</v>
      </c>
      <c r="B64" s="18">
        <v>1205.12</v>
      </c>
      <c r="C64" s="18">
        <f>C62-C63</f>
        <v>-33.600000000000136</v>
      </c>
      <c r="D64" s="18"/>
      <c r="E64" s="18">
        <f aca="true" t="shared" si="42" ref="E64:Q64">E62-E63</f>
        <v>173.52999999999997</v>
      </c>
      <c r="F64" s="18"/>
      <c r="G64" s="18">
        <f t="shared" si="42"/>
        <v>14.25</v>
      </c>
      <c r="H64" s="18"/>
      <c r="I64" s="18">
        <f t="shared" si="42"/>
        <v>154.57999999999993</v>
      </c>
      <c r="J64" s="18"/>
      <c r="K64" s="18">
        <f t="shared" si="42"/>
        <v>-83.67000000000007</v>
      </c>
      <c r="L64" s="18"/>
      <c r="M64" s="18">
        <f t="shared" si="42"/>
        <v>39.6099999999999</v>
      </c>
      <c r="N64" s="18"/>
      <c r="O64" s="18">
        <f t="shared" si="42"/>
        <v>147.27999999999997</v>
      </c>
      <c r="P64" s="18"/>
      <c r="Q64" s="18">
        <f t="shared" si="42"/>
        <v>74.97000000000003</v>
      </c>
      <c r="R64" s="18"/>
      <c r="S64" s="39">
        <v>6425.78</v>
      </c>
      <c r="T64" s="22"/>
      <c r="U64" s="22"/>
      <c r="V64" s="22">
        <f>V62-V63</f>
        <v>26.9699999999998</v>
      </c>
      <c r="W64" s="22">
        <f aca="true" t="shared" si="43" ref="W64:AL64">W62-W63</f>
        <v>0</v>
      </c>
      <c r="X64" s="22">
        <f t="shared" si="43"/>
        <v>0</v>
      </c>
      <c r="Y64" s="22">
        <f t="shared" si="43"/>
        <v>267.43000000000006</v>
      </c>
      <c r="Z64" s="22"/>
      <c r="AA64" s="22"/>
      <c r="AB64" s="22">
        <f t="shared" si="43"/>
        <v>-380.96000000000004</v>
      </c>
      <c r="AC64" s="22">
        <f t="shared" si="43"/>
        <v>0</v>
      </c>
      <c r="AD64" s="22">
        <f t="shared" si="43"/>
        <v>0</v>
      </c>
      <c r="AE64" s="22">
        <f t="shared" si="43"/>
        <v>130.20000000000005</v>
      </c>
      <c r="AF64" s="21">
        <f t="shared" si="5"/>
        <v>6469.42</v>
      </c>
      <c r="AG64" s="22">
        <f t="shared" si="43"/>
        <v>0</v>
      </c>
      <c r="AH64" s="22">
        <f t="shared" si="43"/>
        <v>0</v>
      </c>
      <c r="AI64" s="22">
        <f t="shared" si="43"/>
        <v>529.3300000000002</v>
      </c>
      <c r="AJ64" s="22">
        <f t="shared" si="43"/>
        <v>0</v>
      </c>
      <c r="AK64" s="22">
        <f t="shared" si="43"/>
        <v>0</v>
      </c>
      <c r="AL64" s="22">
        <f t="shared" si="43"/>
        <v>367.49</v>
      </c>
      <c r="AM64" s="22"/>
      <c r="AN64" s="22"/>
      <c r="AO64" s="22">
        <f>AO62-AO63</f>
        <v>121.63000000000011</v>
      </c>
      <c r="AP64" s="22">
        <f aca="true" t="shared" si="44" ref="AP64:AU64">AP62-AP63</f>
        <v>0</v>
      </c>
      <c r="AQ64" s="22">
        <f t="shared" si="44"/>
        <v>0</v>
      </c>
      <c r="AR64" s="22">
        <f t="shared" si="44"/>
        <v>-487.51</v>
      </c>
      <c r="AS64" s="22">
        <f t="shared" si="44"/>
        <v>0</v>
      </c>
      <c r="AT64" s="22">
        <f t="shared" si="44"/>
        <v>0</v>
      </c>
      <c r="AU64" s="22">
        <f t="shared" si="44"/>
        <v>242.1300000000001</v>
      </c>
      <c r="AV64" s="22"/>
      <c r="AW64" s="22"/>
      <c r="AX64" s="22">
        <f>AX62-AX63</f>
        <v>-87.50999999999999</v>
      </c>
      <c r="AY64" s="22">
        <f aca="true" t="shared" si="45" ref="AY64:BD64">AY62-AY63</f>
        <v>0</v>
      </c>
      <c r="AZ64" s="22">
        <f t="shared" si="45"/>
        <v>0</v>
      </c>
      <c r="BA64" s="22">
        <f t="shared" si="45"/>
        <v>126.49000000000001</v>
      </c>
      <c r="BB64" s="22">
        <f t="shared" si="45"/>
        <v>0</v>
      </c>
      <c r="BC64" s="22">
        <f t="shared" si="45"/>
        <v>0</v>
      </c>
      <c r="BD64" s="22">
        <f t="shared" si="45"/>
        <v>-1583.1</v>
      </c>
      <c r="BE64" s="22">
        <f aca="true" t="shared" si="46" ref="BE64:BM64">BE62-BE63</f>
        <v>0</v>
      </c>
      <c r="BF64" s="22">
        <f t="shared" si="46"/>
        <v>0</v>
      </c>
      <c r="BG64" s="22">
        <f t="shared" si="46"/>
        <v>-182.85000000000014</v>
      </c>
      <c r="BH64" s="22">
        <f t="shared" si="46"/>
        <v>0</v>
      </c>
      <c r="BI64" s="22">
        <f t="shared" si="46"/>
        <v>0</v>
      </c>
      <c r="BJ64" s="22">
        <f t="shared" si="46"/>
        <v>-118.25999999999999</v>
      </c>
      <c r="BK64" s="22">
        <f t="shared" si="46"/>
        <v>0</v>
      </c>
      <c r="BL64" s="22">
        <f t="shared" si="46"/>
        <v>0</v>
      </c>
      <c r="BM64" s="22">
        <f t="shared" si="46"/>
        <v>44.309999999999945</v>
      </c>
      <c r="BN64" s="22">
        <f>BN62-BN63</f>
        <v>0</v>
      </c>
      <c r="BO64" s="22">
        <f>BO62-BO63</f>
        <v>0</v>
      </c>
      <c r="BP64" s="22">
        <f>BP62-BP63</f>
        <v>199.73000000000002</v>
      </c>
      <c r="BQ64" s="21">
        <f t="shared" si="6"/>
        <v>-828.1199999999997</v>
      </c>
      <c r="BR64" s="21">
        <f t="shared" si="7"/>
        <v>5641.3</v>
      </c>
      <c r="BS64" s="22"/>
      <c r="BT64" s="22"/>
      <c r="BU64" s="22">
        <f>BU62-BU63</f>
        <v>564.9500000000003</v>
      </c>
      <c r="BV64" s="22"/>
      <c r="BW64" s="22"/>
      <c r="BX64" s="22">
        <f>BX62-BX63</f>
        <v>17.66000000000031</v>
      </c>
      <c r="BY64" s="22"/>
      <c r="BZ64" s="22"/>
      <c r="CA64" s="22">
        <f>CA62-CA63</f>
        <v>-310.8499999999999</v>
      </c>
      <c r="CB64" s="22"/>
      <c r="CC64" s="22"/>
      <c r="CD64" s="22">
        <f>CD62-CD63</f>
        <v>-48.61999999999989</v>
      </c>
      <c r="CE64" s="22"/>
      <c r="CF64" s="22"/>
      <c r="CG64" s="22">
        <f>CG62-CG63</f>
        <v>198.07000000000016</v>
      </c>
      <c r="CH64" s="22"/>
      <c r="CI64" s="22"/>
      <c r="CJ64" s="22">
        <f>CJ62-CJ63</f>
        <v>217.26999999999975</v>
      </c>
      <c r="CK64" s="22"/>
      <c r="CL64" s="22"/>
      <c r="CM64" s="22">
        <f>CM62-CM63</f>
        <v>-136.3599999999999</v>
      </c>
      <c r="CN64" s="22"/>
      <c r="CO64" s="22"/>
      <c r="CP64" s="22">
        <f>CP62-CP63</f>
        <v>-229.5300000000002</v>
      </c>
      <c r="CQ64" s="22"/>
      <c r="CR64" s="22"/>
      <c r="CS64" s="22">
        <f>CS62-CS63</f>
        <v>-341.5100000000002</v>
      </c>
      <c r="CT64" s="22"/>
      <c r="CU64" s="22"/>
      <c r="CV64" s="22">
        <f>CV62-CV63</f>
        <v>72.55999999999995</v>
      </c>
      <c r="CW64" s="22"/>
      <c r="CX64" s="22"/>
      <c r="CY64" s="22">
        <f>CY62-CY63</f>
        <v>-192.37999999999965</v>
      </c>
      <c r="CZ64" s="22"/>
      <c r="DA64" s="22"/>
      <c r="DB64" s="22">
        <f>DB62-DB63</f>
        <v>131.38999999999987</v>
      </c>
      <c r="DC64" s="10">
        <f t="shared" si="8"/>
        <v>-57.349999999999454</v>
      </c>
      <c r="DD64" s="33">
        <f t="shared" si="9"/>
        <v>5583.950000000001</v>
      </c>
      <c r="DE64" s="22"/>
      <c r="DF64" s="22"/>
      <c r="DG64" s="22">
        <f>DG62-DG63</f>
        <v>539.3300000000002</v>
      </c>
      <c r="DH64" s="22"/>
      <c r="DI64" s="22"/>
      <c r="DJ64" s="22">
        <f>DJ62-DJ63</f>
        <v>98.59000000000015</v>
      </c>
      <c r="DK64" s="22"/>
      <c r="DL64" s="22"/>
      <c r="DM64" s="22">
        <f>DM62-DM63</f>
        <v>170.98000000000002</v>
      </c>
      <c r="DN64" s="22"/>
      <c r="DO64" s="22"/>
      <c r="DP64" s="22">
        <f>DP62-DP63</f>
        <v>-483.5799999999999</v>
      </c>
      <c r="DQ64" s="22"/>
      <c r="DR64" s="22"/>
      <c r="DS64" s="22">
        <f>DS62-DS63</f>
        <v>160.30000000000018</v>
      </c>
      <c r="DT64" s="22"/>
      <c r="DU64" s="22"/>
      <c r="DV64" s="22">
        <f>DV62-DV63</f>
        <v>-181.5699999999997</v>
      </c>
      <c r="DW64" s="22"/>
      <c r="DX64" s="22"/>
      <c r="DY64" s="22">
        <f>DY62-DY63</f>
        <v>43.940000000000055</v>
      </c>
      <c r="DZ64" s="22"/>
      <c r="EA64" s="22"/>
      <c r="EB64" s="22">
        <f>EB62-EB63</f>
        <v>-212.63999999999987</v>
      </c>
      <c r="EC64" s="22"/>
      <c r="ED64" s="22"/>
      <c r="EE64" s="22">
        <f>EE62-EE63</f>
        <v>-169.80000000000018</v>
      </c>
      <c r="EF64" s="22"/>
      <c r="EG64" s="22"/>
      <c r="EH64" s="22">
        <f>EH62-EH63</f>
        <v>75.78999999999996</v>
      </c>
      <c r="EI64" s="22"/>
      <c r="EJ64" s="22"/>
      <c r="EK64" s="22">
        <f>EK62-EK63</f>
        <v>83.38999999999987</v>
      </c>
      <c r="EL64" s="22"/>
      <c r="EM64" s="22"/>
      <c r="EN64" s="22">
        <f>EN62-EN63</f>
        <v>-10.370000000000346</v>
      </c>
      <c r="EO64" s="52">
        <f t="shared" si="15"/>
        <v>114.36000000000035</v>
      </c>
      <c r="EP64" s="52">
        <f t="shared" si="16"/>
        <v>5698.310000000001</v>
      </c>
      <c r="EQ64" s="40"/>
      <c r="ER64" s="40"/>
      <c r="ES64" s="40">
        <v>2406.79</v>
      </c>
      <c r="ET64" s="40"/>
      <c r="EU64" s="40"/>
      <c r="EV64" s="40">
        <v>2683.3</v>
      </c>
      <c r="EW64" s="40"/>
      <c r="EX64" s="40"/>
      <c r="EY64" s="40">
        <v>3055.95</v>
      </c>
      <c r="EZ64" s="40"/>
      <c r="FA64" s="40"/>
      <c r="FB64" s="40">
        <v>2906.81</v>
      </c>
      <c r="FC64" s="40"/>
      <c r="FD64" s="40"/>
      <c r="FE64" s="40">
        <v>2774.37</v>
      </c>
      <c r="FF64" s="40"/>
      <c r="FG64" s="40"/>
      <c r="FH64" s="40">
        <v>2571.06</v>
      </c>
      <c r="FI64" s="40"/>
      <c r="FJ64" s="40"/>
      <c r="FK64" s="40">
        <v>3089.44</v>
      </c>
      <c r="FL64" s="40"/>
      <c r="FM64" s="40"/>
      <c r="FN64" s="40">
        <v>2789.81</v>
      </c>
      <c r="FO64" s="40"/>
      <c r="FP64" s="40"/>
      <c r="FQ64" s="40">
        <v>3114.55</v>
      </c>
    </row>
    <row r="65" spans="1:173" s="5" customFormat="1" ht="22.5" customHeight="1" hidden="1">
      <c r="A65" s="35" t="s">
        <v>46</v>
      </c>
      <c r="B65" s="18"/>
      <c r="C65" s="18"/>
      <c r="D65" s="18"/>
      <c r="E65" s="18"/>
      <c r="F65" s="18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>
        <v>486.95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1">
        <f t="shared" si="5"/>
        <v>486.95</v>
      </c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21">
        <f t="shared" si="6"/>
        <v>0</v>
      </c>
      <c r="BR65" s="21">
        <f t="shared" si="7"/>
        <v>486.95</v>
      </c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10">
        <f t="shared" si="8"/>
        <v>0</v>
      </c>
      <c r="DD65" s="33">
        <f t="shared" si="9"/>
        <v>486.95</v>
      </c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52">
        <f t="shared" si="15"/>
        <v>0</v>
      </c>
      <c r="EP65" s="52">
        <f t="shared" si="16"/>
        <v>486.95</v>
      </c>
      <c r="EQ65" s="22"/>
      <c r="ER65" s="22"/>
      <c r="ES65" s="22">
        <f>ES63-ES64</f>
        <v>258.27</v>
      </c>
      <c r="ET65" s="22"/>
      <c r="EU65" s="22"/>
      <c r="EV65" s="22">
        <f>EV63-EV64</f>
        <v>534.7599999999998</v>
      </c>
      <c r="EW65" s="22"/>
      <c r="EX65" s="22"/>
      <c r="EY65" s="22">
        <f>EY63-EY64</f>
        <v>-114.38999999999987</v>
      </c>
      <c r="EZ65" s="22"/>
      <c r="FA65" s="22"/>
      <c r="FB65" s="22">
        <f>FB63-FB64</f>
        <v>34.75</v>
      </c>
      <c r="FC65" s="22"/>
      <c r="FD65" s="22"/>
      <c r="FE65" s="22">
        <f>FE63-FE64</f>
        <v>167.19000000000005</v>
      </c>
      <c r="FF65" s="22"/>
      <c r="FG65" s="22"/>
      <c r="FH65" s="22">
        <f>FH63-FH64</f>
        <v>370.5</v>
      </c>
      <c r="FI65" s="22"/>
      <c r="FJ65" s="22"/>
      <c r="FK65" s="22">
        <f>FK63-FK64</f>
        <v>-147.8800000000001</v>
      </c>
      <c r="FL65" s="22"/>
      <c r="FM65" s="22"/>
      <c r="FN65" s="22">
        <f>FN63-FN64</f>
        <v>151.75</v>
      </c>
      <c r="FO65" s="22"/>
      <c r="FP65" s="22"/>
      <c r="FQ65" s="22">
        <f>FQ63-FQ64</f>
        <v>-172.99000000000024</v>
      </c>
    </row>
    <row r="66" spans="1:173" s="5" customFormat="1" ht="22.5">
      <c r="A66" s="35" t="s">
        <v>43</v>
      </c>
      <c r="B66" s="18"/>
      <c r="C66" s="22">
        <f>C63-C61</f>
        <v>26.3900000000001</v>
      </c>
      <c r="D66" s="22">
        <f aca="true" t="shared" si="47" ref="D66:Q66">D63-D61</f>
        <v>0</v>
      </c>
      <c r="E66" s="22">
        <f t="shared" si="47"/>
        <v>-190.02999999999997</v>
      </c>
      <c r="F66" s="22">
        <f t="shared" si="47"/>
        <v>0</v>
      </c>
      <c r="G66" s="22">
        <f t="shared" si="47"/>
        <v>-18.37000000000012</v>
      </c>
      <c r="H66" s="22">
        <f t="shared" si="47"/>
        <v>0</v>
      </c>
      <c r="I66" s="22">
        <f t="shared" si="47"/>
        <v>-158.17999999999984</v>
      </c>
      <c r="J66" s="22">
        <f t="shared" si="47"/>
        <v>0</v>
      </c>
      <c r="K66" s="22">
        <f t="shared" si="47"/>
        <v>-18.480000000000018</v>
      </c>
      <c r="L66" s="22">
        <f t="shared" si="47"/>
        <v>0</v>
      </c>
      <c r="M66" s="22">
        <f t="shared" si="47"/>
        <v>-35.49000000000001</v>
      </c>
      <c r="N66" s="22">
        <f t="shared" si="47"/>
        <v>0</v>
      </c>
      <c r="O66" s="22">
        <f t="shared" si="47"/>
        <v>-147.27999999999997</v>
      </c>
      <c r="P66" s="22">
        <f t="shared" si="47"/>
        <v>0</v>
      </c>
      <c r="Q66" s="22">
        <f t="shared" si="47"/>
        <v>-203.78999999999996</v>
      </c>
      <c r="R66" s="22"/>
      <c r="S66" s="39">
        <f>C66+E66+G66+I66+K66+M66+O66+Q66</f>
        <v>-745.2299999999998</v>
      </c>
      <c r="T66" s="40"/>
      <c r="U66" s="40"/>
      <c r="V66" s="40">
        <f>V63-V61</f>
        <v>-1181.52</v>
      </c>
      <c r="W66" s="40">
        <f aca="true" t="shared" si="48" ref="W66:AL66">W63-W61</f>
        <v>0</v>
      </c>
      <c r="X66" s="40">
        <f t="shared" si="48"/>
        <v>0</v>
      </c>
      <c r="Y66" s="40">
        <f t="shared" si="48"/>
        <v>-1407.5600000000002</v>
      </c>
      <c r="Z66" s="40"/>
      <c r="AA66" s="40"/>
      <c r="AB66" s="40">
        <f t="shared" si="48"/>
        <v>-784.4000000000001</v>
      </c>
      <c r="AC66" s="40">
        <f t="shared" si="48"/>
        <v>0</v>
      </c>
      <c r="AD66" s="40">
        <f t="shared" si="48"/>
        <v>0</v>
      </c>
      <c r="AE66" s="40">
        <f t="shared" si="48"/>
        <v>-1286.2900000000002</v>
      </c>
      <c r="AF66" s="21">
        <v>5405.12</v>
      </c>
      <c r="AG66" s="40">
        <f t="shared" si="48"/>
        <v>0</v>
      </c>
      <c r="AH66" s="40">
        <f t="shared" si="48"/>
        <v>0</v>
      </c>
      <c r="AI66" s="40">
        <f t="shared" si="48"/>
        <v>-529.3300000000002</v>
      </c>
      <c r="AJ66" s="40">
        <f t="shared" si="48"/>
        <v>0</v>
      </c>
      <c r="AK66" s="40">
        <f t="shared" si="48"/>
        <v>0</v>
      </c>
      <c r="AL66" s="40">
        <f t="shared" si="48"/>
        <v>-367.49</v>
      </c>
      <c r="AM66" s="40"/>
      <c r="AN66" s="40"/>
      <c r="AO66" s="40">
        <f>AO63-AO61</f>
        <v>-121.63000000000011</v>
      </c>
      <c r="AP66" s="40">
        <f aca="true" t="shared" si="49" ref="AP66:AU66">AP63-AP61</f>
        <v>0</v>
      </c>
      <c r="AQ66" s="40">
        <f t="shared" si="49"/>
        <v>0</v>
      </c>
      <c r="AR66" s="40">
        <f t="shared" si="49"/>
        <v>487.51</v>
      </c>
      <c r="AS66" s="40">
        <f t="shared" si="49"/>
        <v>0</v>
      </c>
      <c r="AT66" s="40">
        <f t="shared" si="49"/>
        <v>0</v>
      </c>
      <c r="AU66" s="40">
        <f t="shared" si="49"/>
        <v>-242.1300000000001</v>
      </c>
      <c r="AV66" s="40"/>
      <c r="AW66" s="40"/>
      <c r="AX66" s="40">
        <f aca="true" t="shared" si="50" ref="AX66:BD66">AX63-AX61</f>
        <v>87.50999999999999</v>
      </c>
      <c r="AY66" s="40">
        <f t="shared" si="50"/>
        <v>0</v>
      </c>
      <c r="AZ66" s="40">
        <f t="shared" si="50"/>
        <v>0</v>
      </c>
      <c r="BA66" s="40">
        <f t="shared" si="50"/>
        <v>-126.49000000000001</v>
      </c>
      <c r="BB66" s="40">
        <f t="shared" si="50"/>
        <v>0</v>
      </c>
      <c r="BC66" s="40">
        <f t="shared" si="50"/>
        <v>0</v>
      </c>
      <c r="BD66" s="40">
        <f t="shared" si="50"/>
        <v>1583.1</v>
      </c>
      <c r="BE66" s="40">
        <f aca="true" t="shared" si="51" ref="BE66:BM66">BE63-BE61</f>
        <v>0</v>
      </c>
      <c r="BF66" s="40">
        <f t="shared" si="51"/>
        <v>0</v>
      </c>
      <c r="BG66" s="40">
        <f t="shared" si="51"/>
        <v>182.85000000000014</v>
      </c>
      <c r="BH66" s="40">
        <f t="shared" si="51"/>
        <v>0</v>
      </c>
      <c r="BI66" s="40">
        <f t="shared" si="51"/>
        <v>0</v>
      </c>
      <c r="BJ66" s="40">
        <f t="shared" si="51"/>
        <v>118.25999999999999</v>
      </c>
      <c r="BK66" s="40">
        <f t="shared" si="51"/>
        <v>0</v>
      </c>
      <c r="BL66" s="40">
        <f t="shared" si="51"/>
        <v>0</v>
      </c>
      <c r="BM66" s="40">
        <f t="shared" si="51"/>
        <v>-44.309999999999945</v>
      </c>
      <c r="BN66" s="40">
        <f>BN63-BN61</f>
        <v>0</v>
      </c>
      <c r="BO66" s="40">
        <f>BO63-BO61</f>
        <v>0</v>
      </c>
      <c r="BP66" s="40">
        <f>BP63-BP61</f>
        <v>-199.73000000000002</v>
      </c>
      <c r="BQ66" s="21">
        <f t="shared" si="6"/>
        <v>828.1199999999997</v>
      </c>
      <c r="BR66" s="21">
        <f t="shared" si="7"/>
        <v>6233.24</v>
      </c>
      <c r="BS66" s="40"/>
      <c r="BT66" s="40"/>
      <c r="BU66" s="40">
        <f>BU63-BU61</f>
        <v>-564.9500000000003</v>
      </c>
      <c r="BV66" s="40"/>
      <c r="BW66" s="40"/>
      <c r="BX66" s="40">
        <f>BX63-BX61</f>
        <v>-17.66000000000031</v>
      </c>
      <c r="BY66" s="40"/>
      <c r="BZ66" s="40"/>
      <c r="CA66" s="40">
        <f>CA63-CA61</f>
        <v>310.8499999999999</v>
      </c>
      <c r="CB66" s="40"/>
      <c r="CC66" s="40"/>
      <c r="CD66" s="40">
        <f>CD63-CD61</f>
        <v>48.61999999999989</v>
      </c>
      <c r="CE66" s="40"/>
      <c r="CF66" s="40"/>
      <c r="CG66" s="40">
        <f>CG63-CG61</f>
        <v>-198.07000000000016</v>
      </c>
      <c r="CH66" s="40"/>
      <c r="CI66" s="40"/>
      <c r="CJ66" s="40">
        <f>CJ63-CJ61</f>
        <v>-217.26999999999975</v>
      </c>
      <c r="CK66" s="40"/>
      <c r="CL66" s="40"/>
      <c r="CM66" s="40">
        <f>CM63-CM61</f>
        <v>136.3599999999999</v>
      </c>
      <c r="CN66" s="40"/>
      <c r="CO66" s="40"/>
      <c r="CP66" s="40">
        <f>CP63-CP61</f>
        <v>229.5300000000002</v>
      </c>
      <c r="CQ66" s="40"/>
      <c r="CR66" s="40"/>
      <c r="CS66" s="40">
        <f>CS63-CS61</f>
        <v>341.5100000000002</v>
      </c>
      <c r="CT66" s="40"/>
      <c r="CU66" s="40"/>
      <c r="CV66" s="40">
        <f>CV63-CV61</f>
        <v>-72.55999999999995</v>
      </c>
      <c r="CW66" s="40"/>
      <c r="CX66" s="40"/>
      <c r="CY66" s="40">
        <f>CY63-CY61</f>
        <v>192.37999999999965</v>
      </c>
      <c r="CZ66" s="40"/>
      <c r="DA66" s="40"/>
      <c r="DB66" s="40">
        <f>DB63-DB61</f>
        <v>-131.38999999999987</v>
      </c>
      <c r="DC66" s="10">
        <f t="shared" si="8"/>
        <v>57.349999999999454</v>
      </c>
      <c r="DD66" s="33">
        <f t="shared" si="9"/>
        <v>6290.589999999999</v>
      </c>
      <c r="DE66" s="40"/>
      <c r="DF66" s="40"/>
      <c r="DG66" s="40">
        <f>DG63-DG61</f>
        <v>-539.3300000000002</v>
      </c>
      <c r="DH66" s="40"/>
      <c r="DI66" s="40"/>
      <c r="DJ66" s="40">
        <f>DJ63-DJ61</f>
        <v>-98.59000000000015</v>
      </c>
      <c r="DK66" s="40"/>
      <c r="DL66" s="40"/>
      <c r="DM66" s="40">
        <f>DM63-DM61</f>
        <v>-170.98000000000002</v>
      </c>
      <c r="DN66" s="40"/>
      <c r="DO66" s="40"/>
      <c r="DP66" s="40">
        <f>DP63-DP61</f>
        <v>483.5799999999999</v>
      </c>
      <c r="DQ66" s="40"/>
      <c r="DR66" s="40"/>
      <c r="DS66" s="40">
        <f>DS63-DS61</f>
        <v>-160.30000000000018</v>
      </c>
      <c r="DT66" s="40"/>
      <c r="DU66" s="40"/>
      <c r="DV66" s="40">
        <f>DV63-DV61</f>
        <v>181.5699999999997</v>
      </c>
      <c r="DW66" s="40"/>
      <c r="DX66" s="40"/>
      <c r="DY66" s="40">
        <f>DY63-DY61</f>
        <v>-43.940000000000055</v>
      </c>
      <c r="DZ66" s="40"/>
      <c r="EA66" s="40"/>
      <c r="EB66" s="40">
        <f>EB63-EB61</f>
        <v>212.63999999999987</v>
      </c>
      <c r="EC66" s="40"/>
      <c r="ED66" s="40"/>
      <c r="EE66" s="40">
        <f>EE63-EE61</f>
        <v>169.80000000000018</v>
      </c>
      <c r="EF66" s="40"/>
      <c r="EG66" s="40"/>
      <c r="EH66" s="40">
        <f>EH63-EH61</f>
        <v>-75.78999999999996</v>
      </c>
      <c r="EI66" s="40"/>
      <c r="EJ66" s="40"/>
      <c r="EK66" s="40">
        <f>EK63-EK61</f>
        <v>-83.38999999999987</v>
      </c>
      <c r="EL66" s="40"/>
      <c r="EM66" s="40"/>
      <c r="EN66" s="40">
        <f>EN63-EN61</f>
        <v>10.370000000000346</v>
      </c>
      <c r="EO66" s="52">
        <f t="shared" si="15"/>
        <v>-114.36000000000035</v>
      </c>
      <c r="EP66" s="52">
        <f t="shared" si="16"/>
        <v>6176.229999999999</v>
      </c>
      <c r="EQ66" s="40"/>
      <c r="ER66" s="40"/>
      <c r="ES66" s="40">
        <f>ES63-ES64</f>
        <v>258.27</v>
      </c>
      <c r="ET66" s="40"/>
      <c r="EU66" s="40"/>
      <c r="EV66" s="40">
        <f>EV63-EV64</f>
        <v>534.7599999999998</v>
      </c>
      <c r="EW66" s="40"/>
      <c r="EX66" s="40"/>
      <c r="EY66" s="40">
        <f>EY63-EY64</f>
        <v>-114.38999999999987</v>
      </c>
      <c r="EZ66" s="40"/>
      <c r="FA66" s="40"/>
      <c r="FB66" s="40">
        <f>FB63-FB64</f>
        <v>34.75</v>
      </c>
      <c r="FC66" s="40"/>
      <c r="FD66" s="40"/>
      <c r="FE66" s="40">
        <f>FE63-FE64</f>
        <v>167.19000000000005</v>
      </c>
      <c r="FF66" s="40"/>
      <c r="FG66" s="40"/>
      <c r="FH66" s="40">
        <f>FH63-FH64</f>
        <v>370.5</v>
      </c>
      <c r="FI66" s="40"/>
      <c r="FJ66" s="40"/>
      <c r="FK66" s="40">
        <f>FK63-FK64</f>
        <v>-147.8800000000001</v>
      </c>
      <c r="FL66" s="40"/>
      <c r="FM66" s="40"/>
      <c r="FN66" s="40">
        <f>FN63-FN64</f>
        <v>151.75</v>
      </c>
      <c r="FO66" s="40"/>
      <c r="FP66" s="40"/>
      <c r="FQ66" s="40">
        <f>FQ63-FQ64</f>
        <v>-172.99000000000024</v>
      </c>
    </row>
    <row r="67" spans="1:173" s="6" customFormat="1" ht="18.75" customHeight="1">
      <c r="A67" s="43" t="s">
        <v>47</v>
      </c>
      <c r="B67" s="44"/>
      <c r="C67" s="45">
        <f>C43+C50+C57+C64</f>
        <v>-2078.1400000000012</v>
      </c>
      <c r="D67" s="45">
        <f aca="true" t="shared" si="52" ref="D67:Q67">D43+D50+D57+D64</f>
        <v>0</v>
      </c>
      <c r="E67" s="45">
        <f t="shared" si="52"/>
        <v>2063.2200000000003</v>
      </c>
      <c r="F67" s="45">
        <f t="shared" si="52"/>
        <v>0</v>
      </c>
      <c r="G67" s="45">
        <f t="shared" si="52"/>
        <v>1321.9300000000005</v>
      </c>
      <c r="H67" s="45">
        <f t="shared" si="52"/>
        <v>0</v>
      </c>
      <c r="I67" s="45">
        <f t="shared" si="52"/>
        <v>2114.3599999999997</v>
      </c>
      <c r="J67" s="45">
        <f t="shared" si="52"/>
        <v>0</v>
      </c>
      <c r="K67" s="45">
        <f t="shared" si="52"/>
        <v>-1014.1000000000013</v>
      </c>
      <c r="L67" s="45">
        <f t="shared" si="52"/>
        <v>0</v>
      </c>
      <c r="M67" s="45">
        <f t="shared" si="52"/>
        <v>1036.6100000000006</v>
      </c>
      <c r="N67" s="45">
        <f t="shared" si="52"/>
        <v>0</v>
      </c>
      <c r="O67" s="45">
        <f t="shared" si="52"/>
        <v>4315.02</v>
      </c>
      <c r="P67" s="45">
        <f t="shared" si="52"/>
        <v>0</v>
      </c>
      <c r="Q67" s="45">
        <f t="shared" si="52"/>
        <v>1379.339999999998</v>
      </c>
      <c r="R67" s="45"/>
      <c r="S67" s="39">
        <f>S43+S50+S57+S64</f>
        <v>67351.56000000001</v>
      </c>
      <c r="T67" s="40"/>
      <c r="U67" s="40"/>
      <c r="V67" s="40">
        <f>V43+V50+V57+V64</f>
        <v>-1216.4699999999991</v>
      </c>
      <c r="W67" s="40">
        <f aca="true" t="shared" si="53" ref="W67:AL67">W43+W50+W57+W64</f>
        <v>0</v>
      </c>
      <c r="X67" s="40">
        <f t="shared" si="53"/>
        <v>0</v>
      </c>
      <c r="Y67" s="40">
        <f t="shared" si="53"/>
        <v>5259.390000000001</v>
      </c>
      <c r="Z67" s="40"/>
      <c r="AA67" s="40"/>
      <c r="AB67" s="40">
        <f t="shared" si="53"/>
        <v>-4866.170000000001</v>
      </c>
      <c r="AC67" s="40">
        <f t="shared" si="53"/>
        <v>0</v>
      </c>
      <c r="AD67" s="40">
        <f t="shared" si="53"/>
        <v>0</v>
      </c>
      <c r="AE67" s="40">
        <f t="shared" si="53"/>
        <v>2580.46</v>
      </c>
      <c r="AF67" s="21">
        <f t="shared" si="5"/>
        <v>69108.77000000002</v>
      </c>
      <c r="AG67" s="40">
        <f t="shared" si="53"/>
        <v>0</v>
      </c>
      <c r="AH67" s="40">
        <f t="shared" si="53"/>
        <v>0</v>
      </c>
      <c r="AI67" s="40">
        <f t="shared" si="53"/>
        <v>7326.680000000001</v>
      </c>
      <c r="AJ67" s="40">
        <f t="shared" si="53"/>
        <v>0</v>
      </c>
      <c r="AK67" s="40">
        <f t="shared" si="53"/>
        <v>0</v>
      </c>
      <c r="AL67" s="40">
        <f t="shared" si="53"/>
        <v>-8841.449999999999</v>
      </c>
      <c r="AM67" s="40"/>
      <c r="AN67" s="40"/>
      <c r="AO67" s="40">
        <f>AO43+AO50+AO57+AO64</f>
        <v>3196.9</v>
      </c>
      <c r="AP67" s="40">
        <f aca="true" t="shared" si="54" ref="AP67:AU67">AP43+AP50+AP57+AP64</f>
        <v>0</v>
      </c>
      <c r="AQ67" s="40">
        <f t="shared" si="54"/>
        <v>0</v>
      </c>
      <c r="AR67" s="40">
        <f t="shared" si="54"/>
        <v>-13178.890000000001</v>
      </c>
      <c r="AS67" s="40">
        <f t="shared" si="54"/>
        <v>0</v>
      </c>
      <c r="AT67" s="40">
        <f t="shared" si="54"/>
        <v>0</v>
      </c>
      <c r="AU67" s="40">
        <f t="shared" si="54"/>
        <v>2807.600000000001</v>
      </c>
      <c r="AV67" s="40"/>
      <c r="AW67" s="40"/>
      <c r="AX67" s="40">
        <f>AX43+AX50+AX57+AX64</f>
        <v>-1296.5099999999986</v>
      </c>
      <c r="AY67" s="40">
        <f aca="true" t="shared" si="55" ref="AY67:BD67">AY43+AY50+AY57+AY64</f>
        <v>0</v>
      </c>
      <c r="AZ67" s="40">
        <f t="shared" si="55"/>
        <v>0</v>
      </c>
      <c r="BA67" s="40">
        <f t="shared" si="55"/>
        <v>569.3499999999981</v>
      </c>
      <c r="BB67" s="40">
        <f t="shared" si="55"/>
        <v>0</v>
      </c>
      <c r="BC67" s="40">
        <f t="shared" si="55"/>
        <v>0</v>
      </c>
      <c r="BD67" s="40">
        <f t="shared" si="55"/>
        <v>-25915.559999999998</v>
      </c>
      <c r="BE67" s="40">
        <f aca="true" t="shared" si="56" ref="BE67:BM67">BE43+BE50+BE57+BE64</f>
        <v>0</v>
      </c>
      <c r="BF67" s="40">
        <f t="shared" si="56"/>
        <v>0</v>
      </c>
      <c r="BG67" s="40">
        <f t="shared" si="56"/>
        <v>-3658.1200000000017</v>
      </c>
      <c r="BH67" s="40">
        <f t="shared" si="56"/>
        <v>0</v>
      </c>
      <c r="BI67" s="40">
        <f t="shared" si="56"/>
        <v>0</v>
      </c>
      <c r="BJ67" s="40">
        <f t="shared" si="56"/>
        <v>1689.6600000000005</v>
      </c>
      <c r="BK67" s="40">
        <f t="shared" si="56"/>
        <v>0</v>
      </c>
      <c r="BL67" s="40">
        <f t="shared" si="56"/>
        <v>0</v>
      </c>
      <c r="BM67" s="40">
        <f t="shared" si="56"/>
        <v>-137.6400000000017</v>
      </c>
      <c r="BN67" s="40">
        <f>BN43+BN50+BN57+BN64</f>
        <v>0</v>
      </c>
      <c r="BO67" s="40">
        <f>BO43+BO50+BO57+BO64</f>
        <v>0</v>
      </c>
      <c r="BP67" s="40">
        <f>BP43+BP50+BP57+BP64</f>
        <v>1756.6299999999997</v>
      </c>
      <c r="BQ67" s="21">
        <f t="shared" si="6"/>
        <v>-35681.35</v>
      </c>
      <c r="BR67" s="21">
        <f t="shared" si="7"/>
        <v>33427.42000000002</v>
      </c>
      <c r="BS67" s="40"/>
      <c r="BT67" s="40"/>
      <c r="BU67" s="40">
        <f>BU43+BU50+BU57+BU64</f>
        <v>4294.719999999998</v>
      </c>
      <c r="BV67" s="40"/>
      <c r="BW67" s="40"/>
      <c r="BX67" s="40">
        <f>BX43+BX50+BX57+BX64</f>
        <v>-1274.0700000000006</v>
      </c>
      <c r="BY67" s="40"/>
      <c r="BZ67" s="40"/>
      <c r="CA67" s="40">
        <f>CA43+CA50+CA57+CA64</f>
        <v>-3605.64</v>
      </c>
      <c r="CB67" s="40"/>
      <c r="CC67" s="40"/>
      <c r="CD67" s="40">
        <f>CD43+CD50+CD57+CD64</f>
        <v>-1795.980000000001</v>
      </c>
      <c r="CE67" s="40"/>
      <c r="CF67" s="40"/>
      <c r="CG67" s="40">
        <f>CG43+CG50+CG57+CG64</f>
        <v>3255.9499999999975</v>
      </c>
      <c r="CH67" s="40"/>
      <c r="CI67" s="40"/>
      <c r="CJ67" s="40">
        <f>CJ43+CJ50+CJ57+CJ64</f>
        <v>2533.439999999997</v>
      </c>
      <c r="CK67" s="40"/>
      <c r="CL67" s="40"/>
      <c r="CM67" s="40">
        <f>CM43+CM50+CM57+CM64</f>
        <v>-5352.1</v>
      </c>
      <c r="CN67" s="40"/>
      <c r="CO67" s="40"/>
      <c r="CP67" s="40">
        <f>CP43+CP50+CP57+CP64</f>
        <v>-2459.2499999999995</v>
      </c>
      <c r="CQ67" s="40"/>
      <c r="CR67" s="40"/>
      <c r="CS67" s="40">
        <f>CS43+CS50+CS57+CS64</f>
        <v>-2881.5499999999997</v>
      </c>
      <c r="CT67" s="40"/>
      <c r="CU67" s="40"/>
      <c r="CV67" s="40">
        <f>CV43+CV50+CV57+CV64</f>
        <v>-170.91000000000213</v>
      </c>
      <c r="CW67" s="40"/>
      <c r="CX67" s="40"/>
      <c r="CY67" s="40">
        <f>CY43+CY50+CY57+CY64</f>
        <v>-2359.7400000000016</v>
      </c>
      <c r="CZ67" s="40"/>
      <c r="DA67" s="40"/>
      <c r="DB67" s="40">
        <f>DB43+DB50+DB57+DB64</f>
        <v>1543.9299999999994</v>
      </c>
      <c r="DC67" s="10">
        <f t="shared" si="8"/>
        <v>-8271.200000000015</v>
      </c>
      <c r="DD67" s="33">
        <f t="shared" si="9"/>
        <v>25156.220000000005</v>
      </c>
      <c r="DE67" s="40"/>
      <c r="DF67" s="40"/>
      <c r="DG67" s="40">
        <f>DG43+DG50+DG57+DG64</f>
        <v>21717.890000000007</v>
      </c>
      <c r="DH67" s="40"/>
      <c r="DI67" s="40"/>
      <c r="DJ67" s="40">
        <f>DJ43+DJ50+DJ57+DJ64</f>
        <v>2691.5200000000027</v>
      </c>
      <c r="DK67" s="40"/>
      <c r="DL67" s="40"/>
      <c r="DM67" s="40">
        <f>DM43+DM50+DM57+DM64</f>
        <v>1628.7099999999996</v>
      </c>
      <c r="DN67" s="40"/>
      <c r="DO67" s="40"/>
      <c r="DP67" s="40">
        <f>DP43+DP50+DP57+DP64</f>
        <v>-2814.329999999998</v>
      </c>
      <c r="DQ67" s="40"/>
      <c r="DR67" s="40"/>
      <c r="DS67" s="40">
        <f>DS43+DS50+DS57+DS64</f>
        <v>3104.9100000000026</v>
      </c>
      <c r="DT67" s="40"/>
      <c r="DU67" s="40"/>
      <c r="DV67" s="40">
        <f>DV43+DV50+DV57+DV64</f>
        <v>-2146.2800000000007</v>
      </c>
      <c r="DW67" s="40"/>
      <c r="DX67" s="40"/>
      <c r="DY67" s="40">
        <f>DY43+DY50+DY57+DY64</f>
        <v>2227.3400000000006</v>
      </c>
      <c r="DZ67" s="40"/>
      <c r="EA67" s="40"/>
      <c r="EB67" s="40">
        <f>EB43+EB50+EB57+EB64</f>
        <v>-5103.729999999996</v>
      </c>
      <c r="EC67" s="40"/>
      <c r="ED67" s="40"/>
      <c r="EE67" s="40">
        <f>EE43+EE50+EE57+EE64</f>
        <v>-841.2199999999984</v>
      </c>
      <c r="EF67" s="40"/>
      <c r="EG67" s="40"/>
      <c r="EH67" s="40">
        <f>EH43+EH50+EH57+EH64</f>
        <v>189.91000000000167</v>
      </c>
      <c r="EI67" s="40"/>
      <c r="EJ67" s="40"/>
      <c r="EK67" s="40">
        <f>EK43+EK50+EK57+EK64</f>
        <v>-589.3800000000001</v>
      </c>
      <c r="EL67" s="40"/>
      <c r="EM67" s="40"/>
      <c r="EN67" s="40">
        <f>EN43+EN50+EN57+EN64</f>
        <v>1015.739999999998</v>
      </c>
      <c r="EO67" s="52">
        <f t="shared" si="15"/>
        <v>21081.080000000016</v>
      </c>
      <c r="EP67" s="52">
        <f t="shared" si="16"/>
        <v>46237.30000000002</v>
      </c>
      <c r="EQ67" s="40"/>
      <c r="ER67" s="40"/>
      <c r="ES67" s="40">
        <f>ES64-ES62</f>
        <v>-258.27</v>
      </c>
      <c r="ET67" s="40"/>
      <c r="EU67" s="40"/>
      <c r="EV67" s="40">
        <f>EV64-EV62</f>
        <v>-534.7599999999998</v>
      </c>
      <c r="EW67" s="40"/>
      <c r="EX67" s="40"/>
      <c r="EY67" s="40">
        <f>EY64-EY62</f>
        <v>114.38999999999987</v>
      </c>
      <c r="EZ67" s="40"/>
      <c r="FA67" s="40"/>
      <c r="FB67" s="40">
        <f>FB64-FB62</f>
        <v>-34.75</v>
      </c>
      <c r="FC67" s="40"/>
      <c r="FD67" s="40"/>
      <c r="FE67" s="40">
        <f>FE64-FE62</f>
        <v>-167.19000000000005</v>
      </c>
      <c r="FF67" s="40"/>
      <c r="FG67" s="40"/>
      <c r="FH67" s="40">
        <f>FH64-FH62</f>
        <v>-370.5</v>
      </c>
      <c r="FI67" s="40"/>
      <c r="FJ67" s="40"/>
      <c r="FK67" s="40">
        <f>FK64-FK62</f>
        <v>147.8800000000001</v>
      </c>
      <c r="FL67" s="40"/>
      <c r="FM67" s="40"/>
      <c r="FN67" s="40">
        <f>FN64-FN62</f>
        <v>-151.75</v>
      </c>
      <c r="FO67" s="40"/>
      <c r="FP67" s="40"/>
      <c r="FQ67" s="40">
        <f>FQ64-FQ62</f>
        <v>172.99000000000024</v>
      </c>
    </row>
    <row r="68" spans="1:173" s="6" customFormat="1" ht="24">
      <c r="A68" s="43" t="s">
        <v>48</v>
      </c>
      <c r="B68" s="44"/>
      <c r="C68" s="45">
        <f>C45+C52+C59+C66</f>
        <v>6976.789999999998</v>
      </c>
      <c r="D68" s="45">
        <f aca="true" t="shared" si="57" ref="D68:Q68">D45+D52+D59+D66</f>
        <v>0</v>
      </c>
      <c r="E68" s="45">
        <f t="shared" si="57"/>
        <v>910.3499999999965</v>
      </c>
      <c r="F68" s="45">
        <f t="shared" si="57"/>
        <v>0</v>
      </c>
      <c r="G68" s="45">
        <f t="shared" si="57"/>
        <v>-6055.310000000002</v>
      </c>
      <c r="H68" s="45">
        <f t="shared" si="57"/>
        <v>0</v>
      </c>
      <c r="I68" s="45">
        <f t="shared" si="57"/>
        <v>-798.7300000000021</v>
      </c>
      <c r="J68" s="45">
        <f t="shared" si="57"/>
        <v>0</v>
      </c>
      <c r="K68" s="45">
        <f t="shared" si="57"/>
        <v>5285.719999999994</v>
      </c>
      <c r="L68" s="45">
        <f t="shared" si="57"/>
        <v>0</v>
      </c>
      <c r="M68" s="45">
        <f t="shared" si="57"/>
        <v>3268.199999999996</v>
      </c>
      <c r="N68" s="45">
        <f t="shared" si="57"/>
        <v>0</v>
      </c>
      <c r="O68" s="45">
        <f t="shared" si="57"/>
        <v>481.4199999999962</v>
      </c>
      <c r="P68" s="45">
        <f t="shared" si="57"/>
        <v>0</v>
      </c>
      <c r="Q68" s="45">
        <f t="shared" si="57"/>
        <v>2813.759999999999</v>
      </c>
      <c r="R68" s="46"/>
      <c r="S68" s="39">
        <f>C68+E68+G68+I68+K68+M68+O68+Q68</f>
        <v>12882.199999999975</v>
      </c>
      <c r="T68" s="40"/>
      <c r="U68" s="40"/>
      <c r="V68" s="40">
        <f>V45+V52+V59+V66</f>
        <v>-2766.0499999999993</v>
      </c>
      <c r="W68" s="40">
        <f aca="true" t="shared" si="58" ref="W68:AL68">W45+W52+W59+W66</f>
        <v>0</v>
      </c>
      <c r="X68" s="40">
        <f t="shared" si="58"/>
        <v>0</v>
      </c>
      <c r="Y68" s="40">
        <f t="shared" si="58"/>
        <v>-9965.600000000002</v>
      </c>
      <c r="Z68" s="40"/>
      <c r="AA68" s="40"/>
      <c r="AB68" s="40">
        <f t="shared" si="58"/>
        <v>-4928.129999999999</v>
      </c>
      <c r="AC68" s="40">
        <f t="shared" si="58"/>
        <v>0</v>
      </c>
      <c r="AD68" s="40">
        <f t="shared" si="58"/>
        <v>0</v>
      </c>
      <c r="AE68" s="40">
        <f t="shared" si="58"/>
        <v>-20920.68571428572</v>
      </c>
      <c r="AF68" s="21">
        <f t="shared" si="5"/>
        <v>-25698.265714285742</v>
      </c>
      <c r="AG68" s="40">
        <f t="shared" si="58"/>
        <v>0</v>
      </c>
      <c r="AH68" s="40">
        <f t="shared" si="58"/>
        <v>0</v>
      </c>
      <c r="AI68" s="40">
        <f t="shared" si="58"/>
        <v>-8424.614079365087</v>
      </c>
      <c r="AJ68" s="40">
        <f t="shared" si="58"/>
        <v>0</v>
      </c>
      <c r="AK68" s="40">
        <f t="shared" si="58"/>
        <v>0</v>
      </c>
      <c r="AL68" s="40">
        <f t="shared" si="58"/>
        <v>403.6399999999978</v>
      </c>
      <c r="AM68" s="40"/>
      <c r="AN68" s="40"/>
      <c r="AO68" s="40">
        <f>AO45+AO52+AO59+AO66</f>
        <v>-6435.230000000006</v>
      </c>
      <c r="AP68" s="40">
        <f aca="true" t="shared" si="59" ref="AP68:AU68">AP45+AP52+AP59+AP66</f>
        <v>0</v>
      </c>
      <c r="AQ68" s="40">
        <f t="shared" si="59"/>
        <v>0</v>
      </c>
      <c r="AR68" s="40">
        <f t="shared" si="59"/>
        <v>8223.099999999999</v>
      </c>
      <c r="AS68" s="40">
        <f t="shared" si="59"/>
        <v>0</v>
      </c>
      <c r="AT68" s="40">
        <f t="shared" si="59"/>
        <v>0</v>
      </c>
      <c r="AU68" s="40">
        <f t="shared" si="59"/>
        <v>-3278.340000000006</v>
      </c>
      <c r="AV68" s="40"/>
      <c r="AW68" s="40"/>
      <c r="AX68" s="40">
        <f aca="true" t="shared" si="60" ref="AX68:BD68">AX45+AX52+AX59+AX66</f>
        <v>-3800.3400000000074</v>
      </c>
      <c r="AY68" s="40">
        <f t="shared" si="60"/>
        <v>0</v>
      </c>
      <c r="AZ68" s="40">
        <f t="shared" si="60"/>
        <v>0</v>
      </c>
      <c r="BA68" s="40">
        <f t="shared" si="60"/>
        <v>-214.34000000000333</v>
      </c>
      <c r="BB68" s="40">
        <f t="shared" si="60"/>
        <v>0</v>
      </c>
      <c r="BC68" s="40">
        <f t="shared" si="60"/>
        <v>0</v>
      </c>
      <c r="BD68" s="40">
        <f t="shared" si="60"/>
        <v>26665.229999999996</v>
      </c>
      <c r="BE68" s="40">
        <f aca="true" t="shared" si="61" ref="BE68:BM68">BE45+BE52+BE59+BE66</f>
        <v>0</v>
      </c>
      <c r="BF68" s="40">
        <f t="shared" si="61"/>
        <v>0</v>
      </c>
      <c r="BG68" s="40">
        <f t="shared" si="61"/>
        <v>176.7700000000034</v>
      </c>
      <c r="BH68" s="40">
        <f t="shared" si="61"/>
        <v>0</v>
      </c>
      <c r="BI68" s="40">
        <f t="shared" si="61"/>
        <v>0</v>
      </c>
      <c r="BJ68" s="40">
        <f t="shared" si="61"/>
        <v>-767.8500000000029</v>
      </c>
      <c r="BK68" s="40">
        <f t="shared" si="61"/>
        <v>0</v>
      </c>
      <c r="BL68" s="40">
        <f t="shared" si="61"/>
        <v>0</v>
      </c>
      <c r="BM68" s="40">
        <f t="shared" si="61"/>
        <v>-2383.3599999999983</v>
      </c>
      <c r="BN68" s="40">
        <f>BN45+BN52+BN59+BN66</f>
        <v>0</v>
      </c>
      <c r="BO68" s="40">
        <f>BO45+BO52+BO59+BO66</f>
        <v>0</v>
      </c>
      <c r="BP68" s="40">
        <f>BP45+BP52+BP59+BP66</f>
        <v>-818.8400000000024</v>
      </c>
      <c r="BQ68" s="21">
        <f t="shared" si="6"/>
        <v>9345.825920634883</v>
      </c>
      <c r="BR68" s="21">
        <f t="shared" si="7"/>
        <v>-16352.43979365086</v>
      </c>
      <c r="BS68" s="40"/>
      <c r="BT68" s="40"/>
      <c r="BU68" s="40">
        <f>BU45+BU52+BU59+BU66</f>
        <v>-14624.050000000005</v>
      </c>
      <c r="BV68" s="40"/>
      <c r="BW68" s="40"/>
      <c r="BX68" s="40">
        <f>BX45+BX52+BX59+BX66</f>
        <v>-544.0200000000032</v>
      </c>
      <c r="BY68" s="40"/>
      <c r="BZ68" s="40"/>
      <c r="CA68" s="40">
        <f>CA45+CA52+CA59+CA66</f>
        <v>-17876.920000000006</v>
      </c>
      <c r="CB68" s="40"/>
      <c r="CC68" s="40"/>
      <c r="CD68" s="40">
        <f>CD45+CD52+CD59+CD66</f>
        <v>2460.9099999999976</v>
      </c>
      <c r="CE68" s="40"/>
      <c r="CF68" s="40"/>
      <c r="CG68" s="40">
        <f>CG45+CG52+CG59+CG66</f>
        <v>-1729.8000000000034</v>
      </c>
      <c r="CH68" s="40"/>
      <c r="CI68" s="40"/>
      <c r="CJ68" s="40">
        <f>CJ45+CJ52+CJ59+CJ66</f>
        <v>-465.06000000000336</v>
      </c>
      <c r="CK68" s="40"/>
      <c r="CL68" s="40"/>
      <c r="CM68" s="40">
        <f>CM45+CM52+CM59+CM66</f>
        <v>6584.959999999997</v>
      </c>
      <c r="CN68" s="40"/>
      <c r="CO68" s="40"/>
      <c r="CP68" s="40">
        <f>CP45+CP52+CP59+CP66</f>
        <v>4688.439999999995</v>
      </c>
      <c r="CQ68" s="40"/>
      <c r="CR68" s="40"/>
      <c r="CS68" s="40">
        <f>CS45+CS52+CS59+CS66</f>
        <v>4537.469999999994</v>
      </c>
      <c r="CT68" s="40"/>
      <c r="CU68" s="40"/>
      <c r="CV68" s="40">
        <f>CV45+CV52+CV59+CV66</f>
        <v>872.6599999999985</v>
      </c>
      <c r="CW68" s="40"/>
      <c r="CX68" s="40"/>
      <c r="CY68" s="40">
        <f>CY45+CY52+CY59+CY66</f>
        <v>-5832.480000000007</v>
      </c>
      <c r="CZ68" s="40"/>
      <c r="DA68" s="40"/>
      <c r="DB68" s="40">
        <f>DB45+DB52+DB59+DB66</f>
        <v>-481.3600000000033</v>
      </c>
      <c r="DC68" s="10">
        <f t="shared" si="8"/>
        <v>-22409.250000000047</v>
      </c>
      <c r="DD68" s="33">
        <f t="shared" si="9"/>
        <v>-38761.689793650905</v>
      </c>
      <c r="DE68" s="40"/>
      <c r="DF68" s="40"/>
      <c r="DG68" s="40">
        <f>DG45+DG52+DG59+DG66</f>
        <v>-11101.240000000005</v>
      </c>
      <c r="DH68" s="40"/>
      <c r="DI68" s="40"/>
      <c r="DJ68" s="40">
        <f>DJ45+DJ52+DJ59+DJ66</f>
        <v>11291.72</v>
      </c>
      <c r="DK68" s="40"/>
      <c r="DL68" s="40"/>
      <c r="DM68" s="40">
        <f>DM45+DM52+DM59+DM66</f>
        <v>-8524.459999999985</v>
      </c>
      <c r="DN68" s="40"/>
      <c r="DO68" s="40"/>
      <c r="DP68" s="40">
        <f>DP45+DP52+DP59+DP66</f>
        <v>-6593.319999999989</v>
      </c>
      <c r="DQ68" s="40"/>
      <c r="DR68" s="40"/>
      <c r="DS68" s="40">
        <f>DS45+DS52+DS59+DS66</f>
        <v>-97541.23000000001</v>
      </c>
      <c r="DT68" s="40"/>
      <c r="DU68" s="40"/>
      <c r="DV68" s="40">
        <f>DV45+DV52+DV59+DV66</f>
        <v>14020.310000000003</v>
      </c>
      <c r="DW68" s="40"/>
      <c r="DX68" s="40"/>
      <c r="DY68" s="40">
        <f>DY45+DY52+DY59+DY66</f>
        <v>9712.090000000002</v>
      </c>
      <c r="DZ68" s="40"/>
      <c r="EA68" s="40"/>
      <c r="EB68" s="40">
        <f>EB45+EB52+EB59+EB66</f>
        <v>15311.45</v>
      </c>
      <c r="EC68" s="40"/>
      <c r="ED68" s="40"/>
      <c r="EE68" s="40">
        <f>EE45+EE52+EE59+EE66</f>
        <v>12451.21</v>
      </c>
      <c r="EF68" s="40"/>
      <c r="EG68" s="40"/>
      <c r="EH68" s="40">
        <f>EH45+EH52+EH59+EH66</f>
        <v>5058.789999999999</v>
      </c>
      <c r="EI68" s="40"/>
      <c r="EJ68" s="40"/>
      <c r="EK68" s="40">
        <f>EK45+EK52+EK59+EK66</f>
        <v>14572.620000000003</v>
      </c>
      <c r="EL68" s="40"/>
      <c r="EM68" s="40"/>
      <c r="EN68" s="40">
        <f>EN45+EN52+EN59+EN66</f>
        <v>7680.870000000003</v>
      </c>
      <c r="EO68" s="90">
        <f t="shared" si="15"/>
        <v>-33661.18999999997</v>
      </c>
      <c r="EP68" s="52">
        <f t="shared" si="16"/>
        <v>-72422.87979365088</v>
      </c>
      <c r="EQ68" s="40"/>
      <c r="ER68" s="40"/>
      <c r="ES68" s="40">
        <f>ES45+ES52+ES59+ES66</f>
        <v>6014.420000000002</v>
      </c>
      <c r="ET68" s="40"/>
      <c r="EU68" s="40"/>
      <c r="EV68" s="40">
        <f>EV45+EV52+EV59+EV66</f>
        <v>-14129.999999999998</v>
      </c>
      <c r="EW68" s="40"/>
      <c r="EX68" s="40"/>
      <c r="EY68" s="40">
        <f>EY45+EY52+EY59+EY66</f>
        <v>5994.520000000002</v>
      </c>
      <c r="EZ68" s="40"/>
      <c r="FA68" s="40"/>
      <c r="FB68" s="40">
        <f>FB45+FB52+FB59+FB66</f>
        <v>804.0199999999982</v>
      </c>
      <c r="FC68" s="40"/>
      <c r="FD68" s="40"/>
      <c r="FE68" s="40">
        <f>FE45+FE52+FE59+FE66</f>
        <v>2720.3400000000015</v>
      </c>
      <c r="FF68" s="40"/>
      <c r="FG68" s="40"/>
      <c r="FH68" s="40">
        <f>FH45+FH52+FH59+FH66</f>
        <v>5842.580000000003</v>
      </c>
      <c r="FI68" s="40"/>
      <c r="FJ68" s="40"/>
      <c r="FK68" s="40">
        <f>FK45+FK59+FK52+FK66</f>
        <v>-2291.239999999998</v>
      </c>
      <c r="FL68" s="40"/>
      <c r="FM68" s="40"/>
      <c r="FN68" s="40">
        <f>FN45+FN52+FN59+FN66</f>
        <v>2402.360000000003</v>
      </c>
      <c r="FO68" s="40"/>
      <c r="FP68" s="40"/>
      <c r="FQ68" s="40">
        <f>FQ44+FQ51+FQ58+FQ65</f>
        <v>-2694.3199999999983</v>
      </c>
    </row>
    <row r="69" spans="1:173" ht="12.75">
      <c r="A69" s="47"/>
      <c r="B69" s="47"/>
      <c r="C69" s="47"/>
      <c r="D69" s="47"/>
      <c r="T69" s="9"/>
      <c r="U69" s="9"/>
      <c r="V69" s="48">
        <f>S68+V68</f>
        <v>10116.149999999976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4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48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40"/>
      <c r="ER69" s="40"/>
      <c r="ES69" s="40">
        <f>ES46+ES53+ES60+ES67</f>
        <v>-33215.91</v>
      </c>
      <c r="ET69" s="40"/>
      <c r="EU69" s="40"/>
      <c r="EV69" s="40">
        <f>EV46+EV53+EV60+EV67</f>
        <v>18803.079999999998</v>
      </c>
      <c r="EW69" s="40"/>
      <c r="EX69" s="40"/>
      <c r="EY69" s="40">
        <f>EY46+EY53+EY60+EY67</f>
        <v>-42876.560000000005</v>
      </c>
      <c r="EZ69" s="40"/>
      <c r="FA69" s="40"/>
      <c r="FB69" s="40">
        <f>FB46+FB53+FB60+FB67</f>
        <v>-69164.37000000001</v>
      </c>
      <c r="FC69" s="40"/>
      <c r="FD69" s="40"/>
      <c r="FE69" s="40">
        <f>FE46+FE53+FE60+FE67</f>
        <v>-6529.859999999999</v>
      </c>
      <c r="FF69" s="40"/>
      <c r="FG69" s="40"/>
      <c r="FH69" s="40">
        <f>FH46+FH53+FH60+FH67</f>
        <v>7988.939999999999</v>
      </c>
      <c r="FI69" s="40"/>
      <c r="FJ69" s="40"/>
      <c r="FK69" s="40">
        <f>FK46+FK53+FK60+FK67</f>
        <v>16122.759999999998</v>
      </c>
      <c r="FL69" s="40"/>
      <c r="FM69" s="40"/>
      <c r="FN69" s="40">
        <f>FN46+FN53+FN60+FN67</f>
        <v>11429.159999999996</v>
      </c>
      <c r="FO69" s="40"/>
      <c r="FP69" s="40"/>
      <c r="FQ69" s="40">
        <f>FQ46+FQ53+FQ60+FQ67</f>
        <v>16525.84</v>
      </c>
    </row>
    <row r="70" spans="1:173" ht="12.75">
      <c r="A70" s="47"/>
      <c r="B70" s="47"/>
      <c r="C70" s="47"/>
      <c r="D70" s="47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48">
        <f>BD68+BA68+AX68+AU68+AR68+AO68+AL68+AI68+AE68+AB68+Y68+V68+S68</f>
        <v>-12559.159793650862</v>
      </c>
      <c r="BE70" s="9"/>
      <c r="BF70" s="9"/>
      <c r="BG70" s="48"/>
      <c r="BH70" s="9"/>
      <c r="BI70" s="9"/>
      <c r="BJ70" s="48">
        <f>BD70+BG68+BJ68</f>
        <v>-13150.23979365086</v>
      </c>
      <c r="BK70" s="9"/>
      <c r="BL70" s="9"/>
      <c r="BM70" s="48">
        <f>BJ70+BM68</f>
        <v>-15533.59979365086</v>
      </c>
      <c r="BN70" s="9"/>
      <c r="BO70" s="9"/>
      <c r="BP70" s="48">
        <f>BM70+BP68</f>
        <v>-16352.439793650861</v>
      </c>
      <c r="BQ70" s="33">
        <f>BQ41+BQ47+BQ54+BQ61</f>
        <v>372334.21</v>
      </c>
      <c r="BS70" s="9"/>
      <c r="BT70" s="9"/>
      <c r="BU70" s="48">
        <f>BP72+BU68</f>
        <v>28762.49020634914</v>
      </c>
      <c r="BV70" s="9"/>
      <c r="BW70" s="9"/>
      <c r="BX70" s="48">
        <f>BU70+BX68</f>
        <v>28218.470206349135</v>
      </c>
      <c r="BY70" s="9"/>
      <c r="BZ70" s="9"/>
      <c r="CA70" s="48">
        <f>BX70+CA68</f>
        <v>10341.55020634913</v>
      </c>
      <c r="CB70" s="9"/>
      <c r="CC70" s="9"/>
      <c r="CD70" s="48">
        <f>CA70+CD68</f>
        <v>12802.460206349127</v>
      </c>
      <c r="CE70" s="9"/>
      <c r="CF70" s="9"/>
      <c r="CG70" s="48">
        <f>CD70+CG68</f>
        <v>11072.660206349125</v>
      </c>
      <c r="CH70" s="9"/>
      <c r="CI70" s="9"/>
      <c r="CJ70" s="48">
        <f>CG70+CJ68</f>
        <v>10607.600206349121</v>
      </c>
      <c r="CK70" s="9"/>
      <c r="CL70" s="9"/>
      <c r="CM70" s="48">
        <f>CJ70+CM68</f>
        <v>17192.560206349117</v>
      </c>
      <c r="CN70" s="9"/>
      <c r="CO70" s="9"/>
      <c r="CP70" s="48">
        <f>CM70+CP68</f>
        <v>21881.000206349112</v>
      </c>
      <c r="CQ70" s="9"/>
      <c r="CR70" s="9"/>
      <c r="CS70" s="48">
        <f>CP70+CS68</f>
        <v>26418.470206349106</v>
      </c>
      <c r="CT70" s="9"/>
      <c r="CU70" s="9"/>
      <c r="CV70" s="48">
        <f>CS70+CV68</f>
        <v>27291.130206349106</v>
      </c>
      <c r="CW70" s="9"/>
      <c r="CX70" s="9"/>
      <c r="CY70" s="48">
        <f>CV70+CY68</f>
        <v>21458.6502063491</v>
      </c>
      <c r="CZ70" s="9"/>
      <c r="DA70" s="9"/>
      <c r="DB70" s="48">
        <f>CY70+DB68</f>
        <v>20977.290206349095</v>
      </c>
      <c r="DE70" s="9"/>
      <c r="DF70" s="9"/>
      <c r="DG70" s="48">
        <f>DD72+DG68</f>
        <v>82266.7402063491</v>
      </c>
      <c r="DH70" s="9"/>
      <c r="DI70" s="9"/>
      <c r="DJ70" s="48">
        <f>DG72+DJ68</f>
        <v>93558.4602063491</v>
      </c>
      <c r="DK70" s="9"/>
      <c r="DL70" s="9"/>
      <c r="DM70" s="48">
        <f>DJ72+DM68</f>
        <v>85034.00020634913</v>
      </c>
      <c r="DN70" s="9"/>
      <c r="DO70" s="9"/>
      <c r="DP70" s="48">
        <f>DM72+DP68</f>
        <v>78440.68020634913</v>
      </c>
      <c r="DQ70" s="9"/>
      <c r="DR70" s="9"/>
      <c r="DS70" s="48">
        <f>DP72+DS68</f>
        <v>-19100.549793650876</v>
      </c>
      <c r="DT70" s="9"/>
      <c r="DU70" s="9"/>
      <c r="DV70" s="48">
        <f>DS72+DV68</f>
        <v>-5080.239793650873</v>
      </c>
      <c r="DW70" s="9"/>
      <c r="DX70" s="9"/>
      <c r="DY70" s="48">
        <f>DV72+DY68</f>
        <v>4631.850206349129</v>
      </c>
      <c r="DZ70" s="9"/>
      <c r="EA70" s="9"/>
      <c r="EB70" s="48">
        <f>DY72+EB68</f>
        <v>19943.30020634913</v>
      </c>
      <c r="EC70" s="9"/>
      <c r="ED70" s="9"/>
      <c r="EE70" s="48">
        <f>EB72+EE68</f>
        <v>32394.51020634913</v>
      </c>
      <c r="EF70" s="9"/>
      <c r="EG70" s="9"/>
      <c r="EH70" s="48">
        <f>EE72+EH68</f>
        <v>37453.30020634913</v>
      </c>
      <c r="EI70" s="9"/>
      <c r="EJ70" s="9"/>
      <c r="EK70" s="48">
        <f>EH72+EK68</f>
        <v>52025.92020634913</v>
      </c>
      <c r="EL70" s="9"/>
      <c r="EM70" s="9"/>
      <c r="EN70" s="95">
        <f>EK72+EN68</f>
        <v>59706.790206349135</v>
      </c>
      <c r="EO70" s="48"/>
      <c r="EP70" s="48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</row>
    <row r="71" spans="1:173" ht="14.25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48"/>
      <c r="AV71" s="9"/>
      <c r="AW71" s="9"/>
      <c r="AX71" s="48"/>
      <c r="AY71" s="9"/>
      <c r="AZ71" s="9"/>
      <c r="BA71" s="48"/>
      <c r="BB71" s="9"/>
      <c r="BC71" s="9"/>
      <c r="BD71" s="48"/>
      <c r="BE71" s="9"/>
      <c r="BF71" s="9"/>
      <c r="BG71" s="48"/>
      <c r="BH71" s="9"/>
      <c r="BI71" s="9"/>
      <c r="BJ71" s="48"/>
      <c r="BK71" s="9"/>
      <c r="BL71" s="9"/>
      <c r="BM71" s="48"/>
      <c r="BN71" s="9"/>
      <c r="BO71" s="9" t="s">
        <v>227</v>
      </c>
      <c r="BP71" s="48">
        <v>59738.98</v>
      </c>
      <c r="BQ71" s="33">
        <f>BQ42+BQ49+BQ56+BQ63+BP71</f>
        <v>467754.54</v>
      </c>
      <c r="BS71" s="9"/>
      <c r="BT71" s="9"/>
      <c r="BU71" s="48"/>
      <c r="BV71" s="9"/>
      <c r="BW71" s="9"/>
      <c r="BX71" s="48"/>
      <c r="BY71" s="9"/>
      <c r="BZ71" s="9"/>
      <c r="CA71" s="48"/>
      <c r="CB71" s="9"/>
      <c r="CC71" s="9"/>
      <c r="CD71" s="48"/>
      <c r="CE71" s="9"/>
      <c r="CF71" s="9"/>
      <c r="CG71" s="48"/>
      <c r="CH71" s="9"/>
      <c r="CI71" s="9"/>
      <c r="CJ71" s="48"/>
      <c r="CK71" s="9"/>
      <c r="CL71" s="9"/>
      <c r="CM71" s="48"/>
      <c r="CN71" s="9"/>
      <c r="CO71" s="9"/>
      <c r="CP71" s="48"/>
      <c r="CQ71" s="9"/>
      <c r="CR71" s="9"/>
      <c r="CS71" s="48"/>
      <c r="CT71" s="9"/>
      <c r="CU71" s="9"/>
      <c r="CV71" s="48"/>
      <c r="CW71" s="9"/>
      <c r="CX71" s="9"/>
      <c r="CY71" s="48"/>
      <c r="CZ71" s="9"/>
      <c r="DA71" s="9" t="s">
        <v>316</v>
      </c>
      <c r="DB71" s="48">
        <v>73895.13</v>
      </c>
      <c r="DC71" s="10">
        <f>DB71+CY71+CV71+CS71+CP71+CM71+CJ71+CG71+CD71+CA71+BX71+BU71</f>
        <v>73895.13</v>
      </c>
      <c r="DD71" s="33">
        <f>DC71+BP71</f>
        <v>133634.11000000002</v>
      </c>
      <c r="DE71" s="9"/>
      <c r="DF71" s="9" t="s">
        <v>316</v>
      </c>
      <c r="DG71" s="48"/>
      <c r="DH71" s="9"/>
      <c r="DI71" s="9" t="s">
        <v>316</v>
      </c>
      <c r="DJ71" s="48"/>
      <c r="DK71" s="9"/>
      <c r="DL71" s="9" t="s">
        <v>316</v>
      </c>
      <c r="DM71" s="48"/>
      <c r="DN71" s="9"/>
      <c r="DO71" s="9" t="s">
        <v>316</v>
      </c>
      <c r="DP71" s="48"/>
      <c r="DQ71" s="9"/>
      <c r="DR71" s="9" t="s">
        <v>316</v>
      </c>
      <c r="DS71" s="48"/>
      <c r="DT71" s="9"/>
      <c r="DU71" s="9" t="s">
        <v>316</v>
      </c>
      <c r="DV71" s="48"/>
      <c r="DW71" s="9"/>
      <c r="DX71" s="9" t="s">
        <v>316</v>
      </c>
      <c r="DY71" s="48"/>
      <c r="DZ71" s="9"/>
      <c r="EA71" s="9" t="s">
        <v>316</v>
      </c>
      <c r="EB71" s="48"/>
      <c r="EC71" s="9"/>
      <c r="ED71" s="9" t="s">
        <v>316</v>
      </c>
      <c r="EE71" s="48"/>
      <c r="EF71" s="9"/>
      <c r="EG71" s="9" t="s">
        <v>316</v>
      </c>
      <c r="EH71" s="48"/>
      <c r="EI71" s="9"/>
      <c r="EJ71" s="9" t="s">
        <v>316</v>
      </c>
      <c r="EK71" s="48"/>
      <c r="EL71" s="9"/>
      <c r="EM71" s="9" t="s">
        <v>316</v>
      </c>
      <c r="EN71" s="48">
        <v>143217.62</v>
      </c>
      <c r="EO71" s="48"/>
      <c r="EP71" s="33">
        <f>133634.11+EN71</f>
        <v>276851.73</v>
      </c>
      <c r="EQ71" s="9"/>
      <c r="ER71" s="9"/>
      <c r="ES71" s="48">
        <f>EP72+ES69</f>
        <v>171212.9402063491</v>
      </c>
      <c r="ET71" s="9"/>
      <c r="EU71" s="9"/>
      <c r="EV71" s="48">
        <f>ES73+EV69</f>
        <v>190016.0202063491</v>
      </c>
      <c r="EW71" s="9"/>
      <c r="EX71" s="9"/>
      <c r="EY71" s="48">
        <f>EV73+EY69</f>
        <v>147139.4602063491</v>
      </c>
      <c r="EZ71" s="9"/>
      <c r="FA71" s="9"/>
      <c r="FB71" s="48">
        <f>EY73+FB69</f>
        <v>77975.09020634908</v>
      </c>
      <c r="FC71" s="9"/>
      <c r="FD71" s="9"/>
      <c r="FE71" s="48">
        <f>FB73+FE69</f>
        <v>71445.23020634908</v>
      </c>
      <c r="FF71" s="9"/>
      <c r="FG71" s="9"/>
      <c r="FH71" s="48">
        <f>FE73+FH69</f>
        <v>79434.17020634908</v>
      </c>
      <c r="FI71" s="9"/>
      <c r="FJ71" s="9"/>
      <c r="FK71" s="48">
        <f>FH73+FK69</f>
        <v>95556.93020634908</v>
      </c>
      <c r="FL71" s="9"/>
      <c r="FM71" s="9"/>
      <c r="FN71" s="48">
        <f>FK73+FN69</f>
        <v>106986.09020634906</v>
      </c>
      <c r="FO71" s="9"/>
      <c r="FP71" s="9"/>
      <c r="FQ71" s="48">
        <f>FN73+FQ69</f>
        <v>123511.93020634906</v>
      </c>
    </row>
    <row r="72" spans="1:173" ht="15">
      <c r="A72" s="50"/>
      <c r="B72" s="50"/>
      <c r="C72" s="50"/>
      <c r="D72" s="50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48"/>
      <c r="BE72" s="9"/>
      <c r="BF72" s="9"/>
      <c r="BG72" s="48"/>
      <c r="BH72" s="9"/>
      <c r="BI72" s="9"/>
      <c r="BJ72" s="48"/>
      <c r="BK72" s="9"/>
      <c r="BL72" s="9"/>
      <c r="BM72" s="48"/>
      <c r="BN72" s="9"/>
      <c r="BO72" s="9"/>
      <c r="BP72" s="48">
        <f>BP70+BP71</f>
        <v>43386.54020634914</v>
      </c>
      <c r="BQ72" s="33"/>
      <c r="BS72" s="9"/>
      <c r="BT72" s="9"/>
      <c r="BU72" s="48">
        <f>BU40+BU47+BU54+BU61</f>
        <v>39336.090000000004</v>
      </c>
      <c r="BV72" s="9"/>
      <c r="BW72" s="9"/>
      <c r="BX72" s="48">
        <f>BX40+BX47+BX54+BX61</f>
        <v>30843.450000000004</v>
      </c>
      <c r="BY72" s="9"/>
      <c r="BZ72" s="9"/>
      <c r="CA72" s="48">
        <f>CA40+CA47+CA54+CA61</f>
        <v>50533.45</v>
      </c>
      <c r="CB72" s="9"/>
      <c r="CC72" s="9"/>
      <c r="CD72" s="48">
        <f>CD40+CD47+CD54+CD61</f>
        <v>28391.190000000002</v>
      </c>
      <c r="CE72" s="9"/>
      <c r="CF72" s="9"/>
      <c r="CG72" s="48">
        <f>CG40+CG47+CG54+CG61</f>
        <v>27554.860000000008</v>
      </c>
      <c r="CH72" s="9"/>
      <c r="CI72" s="9"/>
      <c r="CJ72" s="48">
        <f>CJ40+CJ47+CJ54+CJ61</f>
        <v>27011.070000000007</v>
      </c>
      <c r="CK72" s="9"/>
      <c r="CL72" s="9"/>
      <c r="CM72" s="48">
        <f>CM40+CM47+CM54+CM61</f>
        <v>27676.030000000002</v>
      </c>
      <c r="CN72" s="9"/>
      <c r="CO72" s="9"/>
      <c r="CP72" s="48"/>
      <c r="CQ72" s="9"/>
      <c r="CR72" s="9"/>
      <c r="CS72" s="48"/>
      <c r="CT72" s="9"/>
      <c r="CU72" s="9"/>
      <c r="CV72" s="48"/>
      <c r="CW72" s="9"/>
      <c r="CX72" s="9"/>
      <c r="CY72" s="48"/>
      <c r="CZ72" s="9"/>
      <c r="DA72" s="9"/>
      <c r="DB72" s="48">
        <f>DB70+DB71</f>
        <v>94872.4202063491</v>
      </c>
      <c r="DC72" s="10">
        <f>DC68+DC71</f>
        <v>51485.87999999996</v>
      </c>
      <c r="DD72" s="74">
        <f>'[1]Лист1'!$DD$72</f>
        <v>93367.98020634911</v>
      </c>
      <c r="DE72" s="9"/>
      <c r="DF72" s="9"/>
      <c r="DG72" s="48">
        <f>DG70+DG71</f>
        <v>82266.7402063491</v>
      </c>
      <c r="DH72" s="9"/>
      <c r="DI72" s="9"/>
      <c r="DJ72" s="48">
        <f>DJ70+DJ71</f>
        <v>93558.4602063491</v>
      </c>
      <c r="DK72" s="9"/>
      <c r="DL72" s="9"/>
      <c r="DM72" s="48">
        <f>DM70+DM71</f>
        <v>85034.00020634913</v>
      </c>
      <c r="DN72" s="9"/>
      <c r="DO72" s="9"/>
      <c r="DP72" s="48">
        <f>DP70+DP71</f>
        <v>78440.68020634913</v>
      </c>
      <c r="DQ72" s="9"/>
      <c r="DR72" s="9"/>
      <c r="DS72" s="48">
        <f>DS70+DS71</f>
        <v>-19100.549793650876</v>
      </c>
      <c r="DT72" s="9"/>
      <c r="DU72" s="9"/>
      <c r="DV72" s="48">
        <f>DV70+DV71</f>
        <v>-5080.239793650873</v>
      </c>
      <c r="DW72" s="9"/>
      <c r="DX72" s="9"/>
      <c r="DY72" s="48">
        <f>DY70+DY71</f>
        <v>4631.850206349129</v>
      </c>
      <c r="DZ72" s="9"/>
      <c r="EA72" s="9"/>
      <c r="EB72" s="48">
        <f>EB70+EB71</f>
        <v>19943.30020634913</v>
      </c>
      <c r="EC72" s="9"/>
      <c r="ED72" s="9"/>
      <c r="EE72" s="48">
        <f>EE70+EE71</f>
        <v>32394.51020634913</v>
      </c>
      <c r="EF72" s="9"/>
      <c r="EG72" s="9"/>
      <c r="EH72" s="48">
        <f>EH70+EH71</f>
        <v>37453.30020634913</v>
      </c>
      <c r="EI72" s="9"/>
      <c r="EJ72" s="9"/>
      <c r="EK72" s="48">
        <f>EK70+EK71</f>
        <v>52025.92020634913</v>
      </c>
      <c r="EL72" s="9"/>
      <c r="EM72" s="9"/>
      <c r="EN72" s="48">
        <f>EN70+EN71</f>
        <v>202924.41020634913</v>
      </c>
      <c r="EO72" s="48"/>
      <c r="EP72" s="73">
        <f>EP68+EP71</f>
        <v>204428.8502063491</v>
      </c>
      <c r="EQ72" s="9"/>
      <c r="ER72" s="9" t="s">
        <v>316</v>
      </c>
      <c r="ES72" s="48"/>
      <c r="ET72" s="9"/>
      <c r="EU72" s="9" t="s">
        <v>316</v>
      </c>
      <c r="EV72" s="48"/>
      <c r="EW72" s="9"/>
      <c r="EX72" s="9" t="s">
        <v>316</v>
      </c>
      <c r="EY72" s="48"/>
      <c r="EZ72" s="9"/>
      <c r="FA72" s="9" t="s">
        <v>316</v>
      </c>
      <c r="FB72" s="48"/>
      <c r="FC72" s="9"/>
      <c r="FD72" s="9" t="s">
        <v>316</v>
      </c>
      <c r="FE72" s="48"/>
      <c r="FF72" s="9"/>
      <c r="FG72" s="9" t="s">
        <v>316</v>
      </c>
      <c r="FH72" s="48"/>
      <c r="FI72" s="9"/>
      <c r="FJ72" s="9" t="s">
        <v>316</v>
      </c>
      <c r="FK72" s="48"/>
      <c r="FL72" s="9"/>
      <c r="FM72" s="9" t="s">
        <v>316</v>
      </c>
      <c r="FN72" s="48"/>
      <c r="FO72" s="9"/>
      <c r="FP72" s="9" t="s">
        <v>316</v>
      </c>
      <c r="FQ72" s="48"/>
    </row>
    <row r="73" spans="1:173" ht="14.2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48">
        <f>BU42+BU49+BU56+BU63</f>
        <v>24712.04</v>
      </c>
      <c r="BV73" s="9"/>
      <c r="BW73" s="9"/>
      <c r="BX73" s="48">
        <f>BX42+BX49+BX56+BX63</f>
        <v>30299.43</v>
      </c>
      <c r="BY73" s="9"/>
      <c r="BZ73" s="9"/>
      <c r="CA73" s="48">
        <f>CA42+CA49+CA56+CA63</f>
        <v>32656.53</v>
      </c>
      <c r="CB73" s="9"/>
      <c r="CC73" s="9"/>
      <c r="CD73" s="48">
        <f>CD42+CD49+CD56+CD63</f>
        <v>30852.1</v>
      </c>
      <c r="CE73" s="9"/>
      <c r="CF73" s="9"/>
      <c r="CG73" s="48">
        <f>CG42+CG49+CG56+CG63</f>
        <v>25825.06</v>
      </c>
      <c r="CH73" s="9"/>
      <c r="CI73" s="9"/>
      <c r="CJ73" s="48">
        <f>CJ42+CJ49+CJ56+CJ63</f>
        <v>26546.010000000002</v>
      </c>
      <c r="CK73" s="9"/>
      <c r="CL73" s="9"/>
      <c r="CM73" s="48">
        <f>CM42+CM49+CM56+CM63</f>
        <v>34260.990000000005</v>
      </c>
      <c r="CN73" s="9"/>
      <c r="CO73" s="9"/>
      <c r="CP73" s="48"/>
      <c r="CQ73" s="9"/>
      <c r="CR73" s="9"/>
      <c r="CS73" s="48"/>
      <c r="CT73" s="9"/>
      <c r="CU73" s="9"/>
      <c r="CV73" s="48"/>
      <c r="CW73" s="9"/>
      <c r="CX73" s="9"/>
      <c r="CY73" s="48"/>
      <c r="CZ73" s="9"/>
      <c r="DA73" s="9"/>
      <c r="DB73" s="48"/>
      <c r="DE73" s="9"/>
      <c r="DF73" s="9"/>
      <c r="DG73" s="48"/>
      <c r="DH73" s="9"/>
      <c r="DI73" s="9"/>
      <c r="DJ73" s="48"/>
      <c r="DK73" s="9"/>
      <c r="DL73" s="9"/>
      <c r="DM73" s="48"/>
      <c r="DN73" s="9"/>
      <c r="DO73" s="9"/>
      <c r="DP73" s="48"/>
      <c r="DQ73" s="9"/>
      <c r="DR73" s="9"/>
      <c r="DS73" s="48"/>
      <c r="DT73" s="9"/>
      <c r="DU73" s="9"/>
      <c r="DV73" s="48"/>
      <c r="DW73" s="9"/>
      <c r="DX73" s="9"/>
      <c r="DY73" s="48"/>
      <c r="DZ73" s="9"/>
      <c r="EA73" s="9"/>
      <c r="EB73" s="48"/>
      <c r="EC73" s="9"/>
      <c r="ED73" s="9"/>
      <c r="EE73" s="48"/>
      <c r="EF73" s="9"/>
      <c r="EG73" s="9"/>
      <c r="EH73" s="48"/>
      <c r="EI73" s="9"/>
      <c r="EJ73" s="9"/>
      <c r="EK73" s="48"/>
      <c r="EL73" s="9"/>
      <c r="EM73" s="9"/>
      <c r="EN73" s="48"/>
      <c r="EO73" s="48"/>
      <c r="EP73" s="48"/>
      <c r="EQ73" s="9"/>
      <c r="ER73" s="9"/>
      <c r="ES73" s="48">
        <f>ES71+ES72</f>
        <v>171212.9402063491</v>
      </c>
      <c r="ET73" s="9"/>
      <c r="EU73" s="9"/>
      <c r="EV73" s="48">
        <f>EV71+EV72</f>
        <v>190016.0202063491</v>
      </c>
      <c r="EW73" s="9"/>
      <c r="EX73" s="9"/>
      <c r="EY73" s="48">
        <f>EY71+EY72</f>
        <v>147139.4602063491</v>
      </c>
      <c r="EZ73" s="9"/>
      <c r="FA73" s="9"/>
      <c r="FB73" s="48">
        <f>FB71+FB72</f>
        <v>77975.09020634908</v>
      </c>
      <c r="FC73" s="9"/>
      <c r="FD73" s="9"/>
      <c r="FE73" s="48">
        <f>FE71+FE72</f>
        <v>71445.23020634908</v>
      </c>
      <c r="FF73" s="9"/>
      <c r="FG73" s="9"/>
      <c r="FH73" s="48">
        <f>FH71+FH72</f>
        <v>79434.17020634908</v>
      </c>
      <c r="FI73" s="9"/>
      <c r="FJ73" s="9"/>
      <c r="FK73" s="48">
        <f>FK71+FK72</f>
        <v>95556.93020634908</v>
      </c>
      <c r="FL73" s="9"/>
      <c r="FM73" s="9"/>
      <c r="FN73" s="48">
        <f>FN71+FN72</f>
        <v>106986.09020634906</v>
      </c>
      <c r="FO73" s="9"/>
      <c r="FP73" s="9"/>
      <c r="FQ73" s="48">
        <f>FQ71+FQ72</f>
        <v>123511.93020634906</v>
      </c>
    </row>
    <row r="74" spans="1:173" ht="14.25">
      <c r="A74" s="47"/>
      <c r="B74" s="47"/>
      <c r="C74" s="47"/>
      <c r="D74" s="4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48"/>
      <c r="BQ74" s="33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48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53" t="s">
        <v>407</v>
      </c>
      <c r="EM74" s="53"/>
      <c r="EN74" s="53" t="s">
        <v>408</v>
      </c>
      <c r="EO74" s="53"/>
      <c r="EP74" s="9"/>
      <c r="EQ74" s="9"/>
      <c r="ER74" s="9"/>
      <c r="ES74" s="48"/>
      <c r="ET74" s="9"/>
      <c r="EU74" s="9"/>
      <c r="EV74" s="48"/>
      <c r="EW74" s="9"/>
      <c r="EX74" s="9"/>
      <c r="EY74" s="48"/>
      <c r="EZ74" s="9"/>
      <c r="FA74" s="9"/>
      <c r="FB74" s="48"/>
      <c r="FC74" s="9"/>
      <c r="FD74" s="9"/>
      <c r="FE74" s="48"/>
      <c r="FF74" s="9"/>
      <c r="FG74" s="9"/>
      <c r="FH74" s="48"/>
      <c r="FI74" s="9"/>
      <c r="FJ74" s="9"/>
      <c r="FK74" s="48"/>
      <c r="FL74" s="9"/>
      <c r="FM74" s="9"/>
      <c r="FN74" s="48"/>
      <c r="FO74" s="9"/>
      <c r="FP74" s="9"/>
      <c r="FQ74" s="48"/>
    </row>
    <row r="75" spans="1:173" ht="14.25">
      <c r="A75" s="47"/>
      <c r="B75" s="47"/>
      <c r="C75" s="47"/>
      <c r="D75" s="47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48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48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53"/>
      <c r="EM75" s="53"/>
      <c r="EN75" s="53"/>
      <c r="EO75" s="53"/>
      <c r="EP75" s="9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</row>
    <row r="76" spans="1:173" ht="28.5">
      <c r="A76" s="47"/>
      <c r="B76" s="47"/>
      <c r="C76" s="47"/>
      <c r="D76" s="47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48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54" t="s">
        <v>409</v>
      </c>
      <c r="EM76" s="53"/>
      <c r="EN76" s="53" t="s">
        <v>495</v>
      </c>
      <c r="EO76" s="53"/>
      <c r="EP76" s="9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</row>
    <row r="77" spans="1:173" ht="14.25">
      <c r="A77" s="47"/>
      <c r="B77" s="47"/>
      <c r="C77" s="47"/>
      <c r="D77" s="47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48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54"/>
      <c r="EM77" s="53"/>
      <c r="EN77" s="53"/>
      <c r="EO77" s="53"/>
      <c r="EP77" s="9"/>
      <c r="EQ77" s="54"/>
      <c r="ER77" s="53"/>
      <c r="ES77" s="53"/>
      <c r="ET77" s="54"/>
      <c r="EU77" s="53"/>
      <c r="EV77" s="53"/>
      <c r="EW77" s="54"/>
      <c r="EX77" s="53"/>
      <c r="EY77" s="53"/>
      <c r="EZ77" s="54"/>
      <c r="FA77" s="53"/>
      <c r="FB77" s="53"/>
      <c r="FC77" s="54"/>
      <c r="FD77" s="53"/>
      <c r="FE77" s="53"/>
      <c r="FF77" s="54"/>
      <c r="FG77" s="53"/>
      <c r="FH77" s="53"/>
      <c r="FI77" s="54"/>
      <c r="FJ77" s="53"/>
      <c r="FK77" s="53"/>
      <c r="FL77" s="54"/>
      <c r="FM77" s="53"/>
      <c r="FN77" s="53"/>
      <c r="FO77" s="54"/>
      <c r="FP77" s="53"/>
      <c r="FQ77" s="53"/>
    </row>
    <row r="78" spans="1:173" ht="14.25">
      <c r="A78" s="47"/>
      <c r="B78" s="47"/>
      <c r="C78" s="47"/>
      <c r="D78" s="47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48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120" t="s">
        <v>496</v>
      </c>
      <c r="EL78" s="120"/>
      <c r="EM78" s="120"/>
      <c r="EN78" s="91">
        <f>EO40+EO47+EO54+EO61</f>
        <v>558170.49</v>
      </c>
      <c r="EO78" s="9"/>
      <c r="EP78"/>
      <c r="EQ78" s="54"/>
      <c r="ER78" s="53"/>
      <c r="ES78" s="53"/>
      <c r="ET78" s="54"/>
      <c r="EU78" s="53"/>
      <c r="EV78" s="53"/>
      <c r="EW78" s="54"/>
      <c r="EX78" s="53"/>
      <c r="EY78" s="53"/>
      <c r="EZ78" s="54"/>
      <c r="FA78" s="53"/>
      <c r="FB78" s="53"/>
      <c r="FC78" s="54"/>
      <c r="FD78" s="53"/>
      <c r="FE78" s="53"/>
      <c r="FF78" s="54"/>
      <c r="FG78" s="53"/>
      <c r="FH78" s="53"/>
      <c r="FI78" s="54"/>
      <c r="FJ78" s="53"/>
      <c r="FK78" s="53"/>
      <c r="FL78" s="54"/>
      <c r="FM78" s="53"/>
      <c r="FN78" s="53"/>
      <c r="FO78" s="54"/>
      <c r="FP78" s="53"/>
      <c r="FQ78" s="53"/>
    </row>
    <row r="79" spans="1:173" ht="12.75">
      <c r="A79" s="47"/>
      <c r="B79" s="47"/>
      <c r="C79" s="47"/>
      <c r="D79" s="47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48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120" t="s">
        <v>497</v>
      </c>
      <c r="EL79" s="120"/>
      <c r="EM79" s="120"/>
      <c r="EN79" s="91">
        <f>EO41+EO48+EO55+EO62</f>
        <v>545590.3800000001</v>
      </c>
      <c r="EO79" s="9"/>
      <c r="EP7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</row>
    <row r="80" spans="1:173" ht="12.75">
      <c r="A80" s="47"/>
      <c r="B80" s="47"/>
      <c r="C80" s="47"/>
      <c r="D80" s="47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48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120" t="s">
        <v>498</v>
      </c>
      <c r="EL80" s="120"/>
      <c r="EM80" s="120"/>
      <c r="EN80" s="91">
        <f>EO42+EO49+EO56+EO63</f>
        <v>524509.2999999999</v>
      </c>
      <c r="EO80" s="9"/>
      <c r="EP80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</row>
    <row r="81" spans="1:173" ht="12.75">
      <c r="A81" s="47"/>
      <c r="B81" s="47"/>
      <c r="C81" s="47"/>
      <c r="D81" s="47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48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120" t="s">
        <v>499</v>
      </c>
      <c r="EL81" s="120"/>
      <c r="EM81" s="120"/>
      <c r="EN81" s="91">
        <f>EN80-EN79</f>
        <v>-21081.08000000019</v>
      </c>
      <c r="EO81" s="9"/>
      <c r="EP81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</row>
    <row r="82" spans="1:173" ht="12.75" customHeight="1">
      <c r="A82" s="47"/>
      <c r="B82" s="47"/>
      <c r="C82" s="47"/>
      <c r="D82" s="47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48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118" t="s">
        <v>500</v>
      </c>
      <c r="EL82" s="118"/>
      <c r="EM82" s="118"/>
      <c r="EN82" s="91">
        <f>EN79-EN78</f>
        <v>-12580.10999999987</v>
      </c>
      <c r="EO82" s="9"/>
      <c r="EP82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</row>
    <row r="83" spans="1:173" ht="12.75">
      <c r="A83" s="47"/>
      <c r="B83" s="47"/>
      <c r="C83" s="47"/>
      <c r="D83" s="47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48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121" t="s">
        <v>501</v>
      </c>
      <c r="EL83" s="122"/>
      <c r="EM83" s="123"/>
      <c r="EN83" s="91">
        <f>DD72</f>
        <v>93367.98020634911</v>
      </c>
      <c r="EO83" s="9"/>
      <c r="EP83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 customHeight="1">
      <c r="A84" s="47"/>
      <c r="B84" s="47"/>
      <c r="C84" s="47"/>
      <c r="D84" s="47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48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117" t="s">
        <v>502</v>
      </c>
      <c r="EL84" s="117"/>
      <c r="EM84" s="117"/>
      <c r="EN84" s="92">
        <f>EN83+EN82+EN81+EN85</f>
        <v>202924.41020634904</v>
      </c>
      <c r="EO84" s="9"/>
      <c r="EP84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47"/>
      <c r="B85" s="47"/>
      <c r="C85" s="47"/>
      <c r="D85" s="47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48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118" t="s">
        <v>505</v>
      </c>
      <c r="EL85" s="118"/>
      <c r="EM85" s="118"/>
      <c r="EN85" s="93">
        <f>EN71</f>
        <v>143217.62</v>
      </c>
      <c r="EO85" s="9"/>
      <c r="EP85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 customHeight="1">
      <c r="A86" s="47"/>
      <c r="B86" s="47"/>
      <c r="C86" s="47"/>
      <c r="D86" s="47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48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118" t="s">
        <v>503</v>
      </c>
      <c r="EL86" s="118"/>
      <c r="EM86" s="118"/>
      <c r="EN86" s="94">
        <f>EN13+EN12+EH13+EH12+EH11+EH10+EE10+EE11+EE12+EB12+EB11+EB10+DY10+DV11+DS16+DS11+DP10+DP11+DP12+DP15+DM24+DG14+DG12+DG11</f>
        <v>27231.93</v>
      </c>
      <c r="EO86" s="119" t="s">
        <v>504</v>
      </c>
      <c r="EP86" s="11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47"/>
      <c r="B87" s="47"/>
      <c r="C87" s="47"/>
      <c r="D87" s="47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48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47"/>
      <c r="B88" s="47"/>
      <c r="C88" s="47"/>
      <c r="D88" s="47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48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47"/>
      <c r="B89" s="47"/>
      <c r="C89" s="47"/>
      <c r="D89" s="47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48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47"/>
      <c r="B90" s="47"/>
      <c r="C90" s="47"/>
      <c r="D90" s="47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48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47"/>
      <c r="B91" s="47"/>
      <c r="C91" s="47"/>
      <c r="D91" s="47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48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47"/>
      <c r="B92" s="47"/>
      <c r="C92" s="47"/>
      <c r="D92" s="47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48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47"/>
      <c r="B93" s="47"/>
      <c r="C93" s="47"/>
      <c r="D93" s="47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48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47"/>
      <c r="B94" s="47"/>
      <c r="C94" s="47"/>
      <c r="D94" s="47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48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47"/>
      <c r="B95" s="47"/>
      <c r="C95" s="47"/>
      <c r="D95" s="47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48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47"/>
      <c r="B96" s="47"/>
      <c r="C96" s="47"/>
      <c r="D96" s="47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48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47"/>
      <c r="B97" s="47"/>
      <c r="C97" s="47"/>
      <c r="D97" s="47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48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47"/>
      <c r="B98" s="47"/>
      <c r="C98" s="47"/>
      <c r="D98" s="47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48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47"/>
      <c r="B99" s="47"/>
      <c r="C99" s="47"/>
      <c r="D99" s="47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48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47"/>
      <c r="B100" s="47"/>
      <c r="C100" s="47"/>
      <c r="D100" s="47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48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47"/>
      <c r="B101" s="47"/>
      <c r="C101" s="47"/>
      <c r="D101" s="47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48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47"/>
      <c r="B102" s="47"/>
      <c r="C102" s="47"/>
      <c r="D102" s="47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48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47"/>
      <c r="B103" s="47"/>
      <c r="C103" s="47"/>
      <c r="D103" s="47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48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47"/>
      <c r="B104" s="47"/>
      <c r="C104" s="47"/>
      <c r="D104" s="47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48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47"/>
      <c r="B105" s="47"/>
      <c r="C105" s="47"/>
      <c r="D105" s="47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48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47"/>
      <c r="B106" s="47"/>
      <c r="C106" s="47"/>
      <c r="D106" s="47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48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47"/>
      <c r="B107" s="47"/>
      <c r="C107" s="47"/>
      <c r="D107" s="47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48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47"/>
      <c r="B108" s="47"/>
      <c r="C108" s="47"/>
      <c r="D108" s="47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48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47"/>
      <c r="B109" s="47"/>
      <c r="C109" s="47"/>
      <c r="D109" s="47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48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47"/>
      <c r="B110" s="47"/>
      <c r="C110" s="47"/>
      <c r="D110" s="47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48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47"/>
      <c r="B111" s="47"/>
      <c r="C111" s="47"/>
      <c r="D111" s="47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48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47"/>
      <c r="B112" s="47"/>
      <c r="C112" s="47"/>
      <c r="D112" s="47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48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47"/>
      <c r="B113" s="47"/>
      <c r="C113" s="47"/>
      <c r="D113" s="47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48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47"/>
      <c r="B114" s="47"/>
      <c r="C114" s="47"/>
      <c r="D114" s="47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48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47"/>
      <c r="B115" s="47"/>
      <c r="C115" s="47"/>
      <c r="D115" s="47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48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47"/>
      <c r="B116" s="47"/>
      <c r="C116" s="47"/>
      <c r="D116" s="47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48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47"/>
      <c r="B117" s="47"/>
      <c r="C117" s="47"/>
      <c r="D117" s="47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48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47"/>
      <c r="B118" s="47"/>
      <c r="C118" s="47"/>
      <c r="D118" s="47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48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47"/>
      <c r="B119" s="47"/>
      <c r="C119" s="47"/>
      <c r="D119" s="47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48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47"/>
      <c r="B120" s="47"/>
      <c r="C120" s="47"/>
      <c r="D120" s="47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48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47"/>
      <c r="B121" s="47"/>
      <c r="C121" s="47"/>
      <c r="D121" s="47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48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47"/>
      <c r="B122" s="47"/>
      <c r="C122" s="47"/>
      <c r="D122" s="47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48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47"/>
      <c r="B123" s="47"/>
      <c r="C123" s="47"/>
      <c r="D123" s="47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48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47"/>
      <c r="B124" s="47"/>
      <c r="C124" s="47"/>
      <c r="D124" s="47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48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47"/>
      <c r="B125" s="47"/>
      <c r="C125" s="47"/>
      <c r="D125" s="47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48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47"/>
      <c r="B126" s="47"/>
      <c r="C126" s="47"/>
      <c r="D126" s="47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48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47"/>
      <c r="B127" s="47"/>
      <c r="C127" s="47"/>
      <c r="D127" s="47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48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47"/>
      <c r="B128" s="47"/>
      <c r="C128" s="47"/>
      <c r="D128" s="47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48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47"/>
      <c r="B129" s="47"/>
      <c r="C129" s="47"/>
      <c r="D129" s="47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48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47"/>
      <c r="B130" s="47"/>
      <c r="C130" s="47"/>
      <c r="D130" s="47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48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47"/>
      <c r="B131" s="47"/>
      <c r="C131" s="47"/>
      <c r="D131" s="47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48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47"/>
      <c r="B132" s="47"/>
      <c r="C132" s="47"/>
      <c r="D132" s="47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48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47"/>
      <c r="B133" s="47"/>
      <c r="C133" s="47"/>
      <c r="D133" s="47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48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47"/>
      <c r="B134" s="47"/>
      <c r="C134" s="47"/>
      <c r="D134" s="47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48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47"/>
      <c r="B135" s="47"/>
      <c r="C135" s="47"/>
      <c r="D135" s="47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48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47"/>
      <c r="B136" s="47"/>
      <c r="C136" s="47"/>
      <c r="D136" s="47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48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47"/>
      <c r="B137" s="47"/>
      <c r="C137" s="47"/>
      <c r="D137" s="47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48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47"/>
      <c r="B138" s="47"/>
      <c r="C138" s="47"/>
      <c r="D138" s="47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48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47"/>
      <c r="B139" s="47"/>
      <c r="C139" s="47"/>
      <c r="D139" s="47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48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47"/>
      <c r="B140" s="47"/>
      <c r="C140" s="47"/>
      <c r="D140" s="47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48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173" ht="12.75">
      <c r="A141" s="47"/>
      <c r="B141" s="47"/>
      <c r="C141" s="47"/>
      <c r="D141" s="47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E141" s="9"/>
      <c r="DF141" s="9"/>
      <c r="DG141" s="48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</row>
    <row r="142" spans="1:173" ht="12.75">
      <c r="A142" s="47"/>
      <c r="B142" s="47"/>
      <c r="C142" s="47"/>
      <c r="D142" s="47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E142" s="9"/>
      <c r="DF142" s="9"/>
      <c r="DG142" s="48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</row>
    <row r="143" spans="1:173" ht="12.75">
      <c r="A143" s="47"/>
      <c r="B143" s="47"/>
      <c r="C143" s="47"/>
      <c r="D143" s="47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E143" s="9"/>
      <c r="DF143" s="9"/>
      <c r="DG143" s="48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</row>
    <row r="144" spans="1:173" ht="12.75">
      <c r="A144" s="47"/>
      <c r="B144" s="47"/>
      <c r="C144" s="47"/>
      <c r="D144" s="47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E144" s="9"/>
      <c r="DF144" s="9"/>
      <c r="DG144" s="48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</row>
    <row r="145" spans="1:173" ht="12.75">
      <c r="A145" s="47"/>
      <c r="B145" s="47"/>
      <c r="C145" s="47"/>
      <c r="D145" s="47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E145" s="9"/>
      <c r="DF145" s="9"/>
      <c r="DG145" s="48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</row>
    <row r="146" spans="1:173" ht="12.75">
      <c r="A146" s="47"/>
      <c r="B146" s="47"/>
      <c r="C146" s="47"/>
      <c r="D146" s="47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E146" s="9"/>
      <c r="DF146" s="9"/>
      <c r="DG146" s="48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</row>
    <row r="147" spans="1:173" ht="12.75">
      <c r="A147" s="47"/>
      <c r="B147" s="47"/>
      <c r="C147" s="47"/>
      <c r="D147" s="47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E147" s="9"/>
      <c r="DF147" s="9"/>
      <c r="DG147" s="48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</row>
    <row r="148" spans="1:173" ht="12.75">
      <c r="A148" s="47"/>
      <c r="B148" s="47"/>
      <c r="C148" s="47"/>
      <c r="D148" s="47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E148" s="9"/>
      <c r="DF148" s="9"/>
      <c r="DG148" s="48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</row>
    <row r="149" spans="1:173" ht="12.75">
      <c r="A149" s="47"/>
      <c r="B149" s="47"/>
      <c r="C149" s="47"/>
      <c r="D149" s="47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</row>
    <row r="150" spans="1:4" ht="12.75">
      <c r="A150" s="47"/>
      <c r="B150" s="47"/>
      <c r="C150" s="47"/>
      <c r="D150" s="47"/>
    </row>
    <row r="151" spans="1:4" ht="12.75">
      <c r="A151" s="47"/>
      <c r="B151" s="47"/>
      <c r="C151" s="47"/>
      <c r="D151" s="47"/>
    </row>
    <row r="152" spans="1:4" ht="12.75">
      <c r="A152" s="47"/>
      <c r="B152" s="47"/>
      <c r="C152" s="47"/>
      <c r="D152" s="47"/>
    </row>
    <row r="153" spans="1:4" ht="12.75">
      <c r="A153" s="47"/>
      <c r="B153" s="47"/>
      <c r="C153" s="47"/>
      <c r="D153" s="47"/>
    </row>
    <row r="154" spans="1:4" ht="12.75">
      <c r="A154" s="47"/>
      <c r="B154" s="47"/>
      <c r="C154" s="47"/>
      <c r="D154" s="47"/>
    </row>
    <row r="155" spans="1:4" ht="12.75">
      <c r="A155" s="47"/>
      <c r="B155" s="47"/>
      <c r="C155" s="47"/>
      <c r="D155" s="47"/>
    </row>
    <row r="156" spans="1:4" ht="12.75">
      <c r="A156" s="47"/>
      <c r="B156" s="47"/>
      <c r="C156" s="47"/>
      <c r="D156" s="47"/>
    </row>
    <row r="157" spans="1:4" ht="12.75">
      <c r="A157" s="47"/>
      <c r="B157" s="47"/>
      <c r="C157" s="47"/>
      <c r="D157" s="47"/>
    </row>
    <row r="158" spans="1:4" ht="12.75">
      <c r="A158" s="47"/>
      <c r="B158" s="47"/>
      <c r="C158" s="47"/>
      <c r="D158" s="47"/>
    </row>
    <row r="159" spans="1:4" ht="12.75">
      <c r="A159" s="47"/>
      <c r="B159" s="47"/>
      <c r="C159" s="47"/>
      <c r="D159" s="47"/>
    </row>
    <row r="160" spans="1:4" ht="12.75">
      <c r="A160" s="47"/>
      <c r="B160" s="47"/>
      <c r="C160" s="47"/>
      <c r="D160" s="47"/>
    </row>
    <row r="161" spans="1:4" ht="12.75">
      <c r="A161" s="47"/>
      <c r="B161" s="47"/>
      <c r="C161" s="47"/>
      <c r="D161" s="47"/>
    </row>
    <row r="162" spans="1:4" ht="12.75">
      <c r="A162" s="47"/>
      <c r="B162" s="47"/>
      <c r="C162" s="47"/>
      <c r="D162" s="47"/>
    </row>
    <row r="163" spans="1:4" ht="12.75">
      <c r="A163" s="47"/>
      <c r="B163" s="47"/>
      <c r="C163" s="47"/>
      <c r="D163" s="47"/>
    </row>
    <row r="164" spans="1:4" ht="12.75">
      <c r="A164" s="47"/>
      <c r="B164" s="47"/>
      <c r="C164" s="47"/>
      <c r="D164" s="47"/>
    </row>
    <row r="165" spans="1:4" ht="12.75">
      <c r="A165" s="47"/>
      <c r="B165" s="47"/>
      <c r="C165" s="47"/>
      <c r="D165" s="47"/>
    </row>
    <row r="166" spans="1:4" ht="12.75">
      <c r="A166" s="47"/>
      <c r="B166" s="47"/>
      <c r="C166" s="47"/>
      <c r="D166" s="47"/>
    </row>
    <row r="167" spans="1:4" ht="12.75">
      <c r="A167" s="47"/>
      <c r="B167" s="47"/>
      <c r="C167" s="47"/>
      <c r="D167" s="47"/>
    </row>
    <row r="168" spans="1:4" ht="12.75">
      <c r="A168" s="47"/>
      <c r="B168" s="47"/>
      <c r="C168" s="47"/>
      <c r="D168" s="47"/>
    </row>
    <row r="169" spans="1:4" ht="12.75">
      <c r="A169" s="47"/>
      <c r="B169" s="47"/>
      <c r="C169" s="47"/>
      <c r="D169" s="47"/>
    </row>
    <row r="170" spans="1:4" ht="12.75">
      <c r="A170" s="47"/>
      <c r="B170" s="47"/>
      <c r="C170" s="47"/>
      <c r="D170" s="47"/>
    </row>
    <row r="171" spans="1:4" ht="12.75">
      <c r="A171" s="47"/>
      <c r="B171" s="47"/>
      <c r="C171" s="47"/>
      <c r="D171" s="47"/>
    </row>
    <row r="172" spans="1:4" ht="12.75">
      <c r="A172" s="47"/>
      <c r="B172" s="47"/>
      <c r="C172" s="47"/>
      <c r="D172" s="47"/>
    </row>
    <row r="173" spans="1:4" ht="12.75">
      <c r="A173" s="47"/>
      <c r="B173" s="47"/>
      <c r="C173" s="47"/>
      <c r="D173" s="47"/>
    </row>
    <row r="174" spans="1:4" ht="12.75">
      <c r="A174" s="47"/>
      <c r="B174" s="47"/>
      <c r="C174" s="47"/>
      <c r="D174" s="47"/>
    </row>
    <row r="175" spans="1:4" ht="12.75">
      <c r="A175" s="47"/>
      <c r="B175" s="47"/>
      <c r="C175" s="47"/>
      <c r="D175" s="47"/>
    </row>
    <row r="176" spans="1:4" ht="12.75">
      <c r="A176" s="47"/>
      <c r="B176" s="47"/>
      <c r="C176" s="47"/>
      <c r="D176" s="47"/>
    </row>
    <row r="177" spans="1:4" ht="12.75">
      <c r="A177" s="47"/>
      <c r="B177" s="47"/>
      <c r="C177" s="47"/>
      <c r="D177" s="47"/>
    </row>
    <row r="178" spans="1:4" ht="12.75">
      <c r="A178" s="47"/>
      <c r="B178" s="47"/>
      <c r="C178" s="47"/>
      <c r="D178" s="47"/>
    </row>
    <row r="179" spans="1:4" ht="12.75">
      <c r="A179" s="47"/>
      <c r="B179" s="47"/>
      <c r="C179" s="47"/>
      <c r="D179" s="47"/>
    </row>
    <row r="180" spans="1:4" ht="12.75">
      <c r="A180" s="47"/>
      <c r="B180" s="47"/>
      <c r="C180" s="47"/>
      <c r="D180" s="47"/>
    </row>
    <row r="181" spans="1:4" ht="12.75">
      <c r="A181" s="47"/>
      <c r="B181" s="47"/>
      <c r="C181" s="47"/>
      <c r="D181" s="47"/>
    </row>
    <row r="182" spans="1:4" ht="12.75">
      <c r="A182" s="47"/>
      <c r="B182" s="47"/>
      <c r="C182" s="47"/>
      <c r="D182" s="47"/>
    </row>
    <row r="183" spans="1:4" ht="12.75">
      <c r="A183" s="47"/>
      <c r="B183" s="47"/>
      <c r="C183" s="47"/>
      <c r="D183" s="47"/>
    </row>
    <row r="184" spans="1:4" ht="12.75">
      <c r="A184" s="47"/>
      <c r="B184" s="47"/>
      <c r="C184" s="47"/>
      <c r="D184" s="47"/>
    </row>
    <row r="185" spans="1:4" ht="12.75">
      <c r="A185" s="47"/>
      <c r="B185" s="47"/>
      <c r="C185" s="47"/>
      <c r="D185" s="47"/>
    </row>
    <row r="186" spans="1:4" ht="12.75">
      <c r="A186" s="47"/>
      <c r="B186" s="47"/>
      <c r="C186" s="47"/>
      <c r="D186" s="47"/>
    </row>
    <row r="187" spans="1:4" ht="12.75">
      <c r="A187" s="47"/>
      <c r="B187" s="47"/>
      <c r="C187" s="47"/>
      <c r="D187" s="47"/>
    </row>
    <row r="188" spans="1:4" ht="12.75">
      <c r="A188" s="47"/>
      <c r="B188" s="47"/>
      <c r="C188" s="47"/>
      <c r="D188" s="47"/>
    </row>
    <row r="189" spans="1:4" ht="12.75">
      <c r="A189" s="47"/>
      <c r="B189" s="47"/>
      <c r="C189" s="47"/>
      <c r="D189" s="47"/>
    </row>
    <row r="190" spans="1:4" ht="12.75">
      <c r="A190" s="47"/>
      <c r="B190" s="47"/>
      <c r="C190" s="47"/>
      <c r="D190" s="47"/>
    </row>
    <row r="191" spans="1:4" ht="12.75">
      <c r="A191" s="47"/>
      <c r="B191" s="47"/>
      <c r="C191" s="47"/>
      <c r="D191" s="47"/>
    </row>
    <row r="192" spans="1:4" ht="12.75">
      <c r="A192" s="47"/>
      <c r="B192" s="47"/>
      <c r="C192" s="47"/>
      <c r="D192" s="47"/>
    </row>
    <row r="193" spans="1:4" ht="12.75">
      <c r="A193" s="47"/>
      <c r="B193" s="47"/>
      <c r="C193" s="47"/>
      <c r="D193" s="47"/>
    </row>
    <row r="194" spans="1:4" ht="12.75">
      <c r="A194" s="47"/>
      <c r="B194" s="47"/>
      <c r="C194" s="47"/>
      <c r="D194" s="47"/>
    </row>
    <row r="195" spans="1:4" ht="12.75">
      <c r="A195" s="47"/>
      <c r="B195" s="47"/>
      <c r="C195" s="47"/>
      <c r="D195" s="47"/>
    </row>
    <row r="196" spans="1:4" ht="12.75">
      <c r="A196" s="47"/>
      <c r="B196" s="47"/>
      <c r="C196" s="47"/>
      <c r="D196" s="47"/>
    </row>
    <row r="197" spans="1:4" ht="12.75">
      <c r="A197" s="47"/>
      <c r="B197" s="47"/>
      <c r="C197" s="47"/>
      <c r="D197" s="47"/>
    </row>
    <row r="198" spans="1:4" ht="12.75">
      <c r="A198" s="47"/>
      <c r="B198" s="47"/>
      <c r="C198" s="47"/>
      <c r="D198" s="47"/>
    </row>
    <row r="199" spans="1:4" ht="12.75">
      <c r="A199" s="47"/>
      <c r="B199" s="47"/>
      <c r="C199" s="47"/>
      <c r="D199" s="47"/>
    </row>
    <row r="200" spans="1:4" ht="12.75">
      <c r="A200" s="47"/>
      <c r="B200" s="47"/>
      <c r="C200" s="47"/>
      <c r="D200" s="47"/>
    </row>
    <row r="201" spans="1:4" ht="12.75">
      <c r="A201" s="47"/>
      <c r="B201" s="47"/>
      <c r="C201" s="47"/>
      <c r="D201" s="47"/>
    </row>
    <row r="202" spans="1:4" ht="12.75">
      <c r="A202" s="47"/>
      <c r="B202" s="47"/>
      <c r="C202" s="47"/>
      <c r="D202" s="47"/>
    </row>
    <row r="203" spans="1:4" ht="12.75">
      <c r="A203" s="47"/>
      <c r="B203" s="47"/>
      <c r="C203" s="47"/>
      <c r="D203" s="47"/>
    </row>
    <row r="204" spans="1:4" ht="12.75">
      <c r="A204" s="47"/>
      <c r="B204" s="47"/>
      <c r="C204" s="47"/>
      <c r="D204" s="47"/>
    </row>
    <row r="205" spans="1:4" ht="12.75">
      <c r="A205" s="47"/>
      <c r="B205" s="47"/>
      <c r="C205" s="47"/>
      <c r="D205" s="47"/>
    </row>
    <row r="206" spans="1:4" ht="12.75">
      <c r="A206" s="47"/>
      <c r="B206" s="47"/>
      <c r="C206" s="47"/>
      <c r="D206" s="47"/>
    </row>
    <row r="207" spans="1:4" ht="12.75">
      <c r="A207" s="47"/>
      <c r="B207" s="47"/>
      <c r="C207" s="47"/>
      <c r="D207" s="47"/>
    </row>
    <row r="208" spans="1:4" ht="12.75">
      <c r="A208" s="47"/>
      <c r="B208" s="47"/>
      <c r="C208" s="47"/>
      <c r="D208" s="47"/>
    </row>
    <row r="209" spans="1:4" ht="12.75">
      <c r="A209" s="47"/>
      <c r="B209" s="47"/>
      <c r="C209" s="47"/>
      <c r="D209" s="47"/>
    </row>
    <row r="210" spans="1:4" ht="12.75">
      <c r="A210" s="47"/>
      <c r="B210" s="47"/>
      <c r="C210" s="47"/>
      <c r="D210" s="47"/>
    </row>
    <row r="211" spans="1:4" ht="12.75">
      <c r="A211" s="47"/>
      <c r="B211" s="47"/>
      <c r="C211" s="47"/>
      <c r="D211" s="47"/>
    </row>
    <row r="212" spans="1:4" ht="12.75">
      <c r="A212" s="47"/>
      <c r="B212" s="47"/>
      <c r="C212" s="47"/>
      <c r="D212" s="47"/>
    </row>
    <row r="213" spans="1:4" ht="12.75">
      <c r="A213" s="47"/>
      <c r="B213" s="47"/>
      <c r="C213" s="47"/>
      <c r="D213" s="47"/>
    </row>
    <row r="214" spans="1:4" ht="12.75">
      <c r="A214" s="47"/>
      <c r="B214" s="47"/>
      <c r="C214" s="47"/>
      <c r="D214" s="47"/>
    </row>
    <row r="215" spans="1:4" ht="12.75">
      <c r="A215" s="47"/>
      <c r="B215" s="47"/>
      <c r="C215" s="47"/>
      <c r="D215" s="47"/>
    </row>
    <row r="216" spans="1:4" ht="12.75">
      <c r="A216" s="47"/>
      <c r="B216" s="47"/>
      <c r="C216" s="47"/>
      <c r="D216" s="47"/>
    </row>
    <row r="217" spans="1:4" ht="12.75">
      <c r="A217" s="47"/>
      <c r="B217" s="47"/>
      <c r="C217" s="47"/>
      <c r="D217" s="47"/>
    </row>
    <row r="218" spans="1:4" ht="12.75">
      <c r="A218" s="47"/>
      <c r="B218" s="47"/>
      <c r="C218" s="47"/>
      <c r="D218" s="47"/>
    </row>
    <row r="219" spans="1:4" ht="12.75">
      <c r="A219" s="47"/>
      <c r="B219" s="47"/>
      <c r="C219" s="47"/>
      <c r="D219" s="47"/>
    </row>
    <row r="220" spans="1:4" ht="12.75">
      <c r="A220" s="47"/>
      <c r="B220" s="47"/>
      <c r="C220" s="47"/>
      <c r="D220" s="47"/>
    </row>
    <row r="221" spans="1:4" ht="12.75">
      <c r="A221" s="47"/>
      <c r="B221" s="47"/>
      <c r="C221" s="47"/>
      <c r="D221" s="47"/>
    </row>
    <row r="222" spans="1:4" ht="12.75">
      <c r="A222" s="47"/>
      <c r="B222" s="47"/>
      <c r="C222" s="47"/>
      <c r="D222" s="47"/>
    </row>
    <row r="223" spans="1:4" ht="12.75">
      <c r="A223" s="47"/>
      <c r="B223" s="47"/>
      <c r="C223" s="47"/>
      <c r="D223" s="47"/>
    </row>
    <row r="224" spans="1:4" ht="12.75">
      <c r="A224" s="47"/>
      <c r="B224" s="47"/>
      <c r="C224" s="47"/>
      <c r="D224" s="47"/>
    </row>
    <row r="225" spans="1:4" ht="12.75">
      <c r="A225" s="47"/>
      <c r="B225" s="47"/>
      <c r="C225" s="47"/>
      <c r="D225" s="47"/>
    </row>
    <row r="226" spans="1:4" ht="12.75">
      <c r="A226" s="47"/>
      <c r="B226" s="47"/>
      <c r="C226" s="47"/>
      <c r="D226" s="47"/>
    </row>
    <row r="227" spans="1:4" ht="12.75">
      <c r="A227" s="47"/>
      <c r="B227" s="47"/>
      <c r="C227" s="47"/>
      <c r="D227" s="47"/>
    </row>
    <row r="228" spans="1:4" ht="12.75">
      <c r="A228" s="47"/>
      <c r="B228" s="47"/>
      <c r="C228" s="47"/>
      <c r="D228" s="47"/>
    </row>
    <row r="229" spans="1:4" ht="12.75">
      <c r="A229" s="47"/>
      <c r="B229" s="47"/>
      <c r="C229" s="47"/>
      <c r="D229" s="47"/>
    </row>
    <row r="230" spans="1:4" ht="12.75">
      <c r="A230" s="47"/>
      <c r="B230" s="47"/>
      <c r="C230" s="47"/>
      <c r="D230" s="47"/>
    </row>
    <row r="231" spans="1:4" ht="12.75">
      <c r="A231" s="47"/>
      <c r="B231" s="47"/>
      <c r="C231" s="47"/>
      <c r="D231" s="47"/>
    </row>
    <row r="232" spans="1:4" ht="12.75">
      <c r="A232" s="47"/>
      <c r="B232" s="47"/>
      <c r="C232" s="47"/>
      <c r="D232" s="47"/>
    </row>
    <row r="233" spans="1:4" ht="12.75">
      <c r="A233" s="47"/>
      <c r="B233" s="47"/>
      <c r="C233" s="47"/>
      <c r="D233" s="47"/>
    </row>
    <row r="234" spans="1:4" ht="12.75">
      <c r="A234" s="47"/>
      <c r="B234" s="47"/>
      <c r="C234" s="47"/>
      <c r="D234" s="47"/>
    </row>
    <row r="235" spans="1:4" ht="12.75">
      <c r="A235" s="47"/>
      <c r="B235" s="47"/>
      <c r="C235" s="47"/>
      <c r="D235" s="47"/>
    </row>
    <row r="236" spans="1:4" ht="12.75">
      <c r="A236" s="47"/>
      <c r="B236" s="47"/>
      <c r="C236" s="47"/>
      <c r="D236" s="47"/>
    </row>
    <row r="237" spans="1:4" ht="12.75">
      <c r="A237" s="47"/>
      <c r="B237" s="47"/>
      <c r="C237" s="47"/>
      <c r="D237" s="47"/>
    </row>
    <row r="238" spans="1:4" ht="12.75">
      <c r="A238" s="47"/>
      <c r="B238" s="47"/>
      <c r="C238" s="47"/>
      <c r="D238" s="47"/>
    </row>
    <row r="239" spans="1:4" ht="12.75">
      <c r="A239" s="47"/>
      <c r="B239" s="47"/>
      <c r="C239" s="47"/>
      <c r="D239" s="47"/>
    </row>
    <row r="240" spans="1:4" ht="12.75">
      <c r="A240" s="47"/>
      <c r="B240" s="47"/>
      <c r="C240" s="47"/>
      <c r="D240" s="47"/>
    </row>
    <row r="241" spans="1:4" ht="12.75">
      <c r="A241" s="47"/>
      <c r="B241" s="47"/>
      <c r="C241" s="47"/>
      <c r="D241" s="47"/>
    </row>
    <row r="242" spans="1:4" ht="12.75">
      <c r="A242" s="47"/>
      <c r="B242" s="47"/>
      <c r="C242" s="47"/>
      <c r="D242" s="47"/>
    </row>
    <row r="243" spans="1:4" ht="12.75">
      <c r="A243" s="47"/>
      <c r="B243" s="47"/>
      <c r="C243" s="47"/>
      <c r="D243" s="47"/>
    </row>
    <row r="244" spans="1:4" ht="12.75">
      <c r="A244" s="47"/>
      <c r="B244" s="47"/>
      <c r="C244" s="47"/>
      <c r="D244" s="47"/>
    </row>
    <row r="245" spans="1:4" ht="12.75">
      <c r="A245" s="47"/>
      <c r="B245" s="47"/>
      <c r="C245" s="47"/>
      <c r="D245" s="47"/>
    </row>
    <row r="246" spans="1:4" ht="12.75">
      <c r="A246" s="47"/>
      <c r="B246" s="47"/>
      <c r="C246" s="47"/>
      <c r="D246" s="47"/>
    </row>
    <row r="247" spans="1:4" ht="12.75">
      <c r="A247" s="47"/>
      <c r="B247" s="47"/>
      <c r="C247" s="47"/>
      <c r="D247" s="47"/>
    </row>
    <row r="248" spans="1:4" ht="12.75">
      <c r="A248" s="47"/>
      <c r="B248" s="47"/>
      <c r="C248" s="47"/>
      <c r="D248" s="47"/>
    </row>
    <row r="249" spans="1:4" ht="12.75">
      <c r="A249" s="47"/>
      <c r="B249" s="47"/>
      <c r="C249" s="47"/>
      <c r="D249" s="47"/>
    </row>
    <row r="250" spans="1:4" ht="12.75">
      <c r="A250" s="47"/>
      <c r="B250" s="47"/>
      <c r="C250" s="47"/>
      <c r="D250" s="47"/>
    </row>
    <row r="251" spans="1:4" ht="12.75">
      <c r="A251" s="47"/>
      <c r="B251" s="47"/>
      <c r="C251" s="47"/>
      <c r="D251" s="47"/>
    </row>
    <row r="252" spans="1:4" ht="12.75">
      <c r="A252" s="47"/>
      <c r="B252" s="47"/>
      <c r="C252" s="47"/>
      <c r="D252" s="47"/>
    </row>
    <row r="253" spans="1:4" ht="12.75">
      <c r="A253" s="47"/>
      <c r="B253" s="47"/>
      <c r="C253" s="47"/>
      <c r="D253" s="47"/>
    </row>
    <row r="254" spans="1:4" ht="12.75">
      <c r="A254" s="47"/>
      <c r="B254" s="47"/>
      <c r="C254" s="47"/>
      <c r="D254" s="47"/>
    </row>
    <row r="255" spans="1:4" ht="12.75">
      <c r="A255" s="47"/>
      <c r="B255" s="47"/>
      <c r="C255" s="47"/>
      <c r="D255" s="47"/>
    </row>
    <row r="256" spans="1:4" ht="12.75">
      <c r="A256" s="47"/>
      <c r="B256" s="47"/>
      <c r="C256" s="47"/>
      <c r="D256" s="47"/>
    </row>
    <row r="257" spans="1:4" ht="12.75">
      <c r="A257" s="47"/>
      <c r="B257" s="47"/>
      <c r="C257" s="47"/>
      <c r="D257" s="47"/>
    </row>
    <row r="258" spans="1:4" ht="12.75">
      <c r="A258" s="47"/>
      <c r="B258" s="47"/>
      <c r="C258" s="47"/>
      <c r="D258" s="47"/>
    </row>
    <row r="259" spans="1:4" ht="12.75">
      <c r="A259" s="47"/>
      <c r="B259" s="47"/>
      <c r="C259" s="47"/>
      <c r="D259" s="47"/>
    </row>
    <row r="260" spans="1:4" ht="12.75">
      <c r="A260" s="47"/>
      <c r="B260" s="47"/>
      <c r="C260" s="47"/>
      <c r="D260" s="47"/>
    </row>
    <row r="261" spans="1:4" ht="12.75">
      <c r="A261" s="47"/>
      <c r="B261" s="47"/>
      <c r="C261" s="47"/>
      <c r="D261" s="47"/>
    </row>
    <row r="262" spans="1:4" ht="12.75">
      <c r="A262" s="47"/>
      <c r="B262" s="47"/>
      <c r="C262" s="47"/>
      <c r="D262" s="47"/>
    </row>
    <row r="263" spans="1:4" ht="12.75">
      <c r="A263" s="47"/>
      <c r="B263" s="47"/>
      <c r="C263" s="47"/>
      <c r="D263" s="47"/>
    </row>
    <row r="264" spans="1:4" ht="12.75">
      <c r="A264" s="47"/>
      <c r="B264" s="47"/>
      <c r="C264" s="47"/>
      <c r="D264" s="47"/>
    </row>
    <row r="265" spans="1:4" ht="12.75">
      <c r="A265" s="47"/>
      <c r="B265" s="47"/>
      <c r="C265" s="47"/>
      <c r="D265" s="47"/>
    </row>
    <row r="266" spans="1:4" ht="12.75">
      <c r="A266" s="47"/>
      <c r="B266" s="47"/>
      <c r="C266" s="47"/>
      <c r="D266" s="47"/>
    </row>
    <row r="267" spans="1:4" ht="12.75">
      <c r="A267" s="47"/>
      <c r="B267" s="47"/>
      <c r="C267" s="47"/>
      <c r="D267" s="47"/>
    </row>
    <row r="268" spans="1:4" ht="12.75">
      <c r="A268" s="47"/>
      <c r="B268" s="47"/>
      <c r="C268" s="47"/>
      <c r="D268" s="47"/>
    </row>
    <row r="269" spans="1:4" ht="12.75">
      <c r="A269" s="47"/>
      <c r="B269" s="47"/>
      <c r="C269" s="47"/>
      <c r="D269" s="47"/>
    </row>
    <row r="270" spans="1:4" ht="12.75">
      <c r="A270" s="47"/>
      <c r="B270" s="47"/>
      <c r="C270" s="47"/>
      <c r="D270" s="47"/>
    </row>
    <row r="271" spans="1:4" ht="12.75">
      <c r="A271" s="47"/>
      <c r="B271" s="47"/>
      <c r="C271" s="47"/>
      <c r="D271" s="47"/>
    </row>
    <row r="272" spans="1:4" ht="12.75">
      <c r="A272" s="47"/>
      <c r="B272" s="47"/>
      <c r="C272" s="47"/>
      <c r="D272" s="47"/>
    </row>
    <row r="273" spans="1:4" ht="12.75">
      <c r="A273" s="47"/>
      <c r="B273" s="47"/>
      <c r="C273" s="47"/>
      <c r="D273" s="47"/>
    </row>
    <row r="274" spans="1:4" ht="12.75">
      <c r="A274" s="47"/>
      <c r="B274" s="47"/>
      <c r="C274" s="47"/>
      <c r="D274" s="47"/>
    </row>
    <row r="275" spans="1:4" ht="12.75">
      <c r="A275" s="47"/>
      <c r="B275" s="47"/>
      <c r="C275" s="47"/>
      <c r="D275" s="47"/>
    </row>
    <row r="276" spans="1:4" ht="12.75">
      <c r="A276" s="47"/>
      <c r="B276" s="47"/>
      <c r="C276" s="47"/>
      <c r="D276" s="47"/>
    </row>
    <row r="277" spans="1:4" ht="12.75">
      <c r="A277" s="47"/>
      <c r="B277" s="47"/>
      <c r="C277" s="47"/>
      <c r="D277" s="47"/>
    </row>
    <row r="278" spans="1:4" ht="12.75">
      <c r="A278" s="47"/>
      <c r="B278" s="47"/>
      <c r="C278" s="47"/>
      <c r="D278" s="47"/>
    </row>
    <row r="279" spans="1:4" ht="12.75">
      <c r="A279" s="47"/>
      <c r="B279" s="47"/>
      <c r="C279" s="47"/>
      <c r="D279" s="47"/>
    </row>
    <row r="280" spans="1:4" ht="12.75">
      <c r="A280" s="47"/>
      <c r="B280" s="47"/>
      <c r="C280" s="47"/>
      <c r="D280" s="47"/>
    </row>
    <row r="281" spans="1:4" ht="12.75">
      <c r="A281" s="47"/>
      <c r="B281" s="47"/>
      <c r="C281" s="47"/>
      <c r="D281" s="47"/>
    </row>
    <row r="282" spans="1:4" ht="12.75">
      <c r="A282" s="47"/>
      <c r="B282" s="47"/>
      <c r="C282" s="47"/>
      <c r="D282" s="47"/>
    </row>
    <row r="283" spans="1:4" ht="12.75">
      <c r="A283" s="47"/>
      <c r="B283" s="47"/>
      <c r="C283" s="47"/>
      <c r="D283" s="47"/>
    </row>
    <row r="284" spans="1:4" ht="12.75">
      <c r="A284" s="47"/>
      <c r="B284" s="47"/>
      <c r="C284" s="47"/>
      <c r="D284" s="47"/>
    </row>
    <row r="285" spans="1:4" ht="12.75">
      <c r="A285" s="47"/>
      <c r="B285" s="47"/>
      <c r="C285" s="47"/>
      <c r="D285" s="47"/>
    </row>
    <row r="286" spans="1:4" ht="12.75">
      <c r="A286" s="47"/>
      <c r="B286" s="47"/>
      <c r="C286" s="47"/>
      <c r="D286" s="47"/>
    </row>
    <row r="287" spans="1:4" ht="12.75">
      <c r="A287" s="47"/>
      <c r="B287" s="47"/>
      <c r="C287" s="47"/>
      <c r="D287" s="47"/>
    </row>
    <row r="288" spans="1:4" ht="12.75">
      <c r="A288" s="47"/>
      <c r="B288" s="47"/>
      <c r="C288" s="47"/>
      <c r="D288" s="47"/>
    </row>
    <row r="289" spans="1:4" ht="12.75">
      <c r="A289" s="47"/>
      <c r="B289" s="47"/>
      <c r="C289" s="47"/>
      <c r="D289" s="47"/>
    </row>
    <row r="290" spans="1:4" ht="12.75">
      <c r="A290" s="47"/>
      <c r="B290" s="47"/>
      <c r="C290" s="47"/>
      <c r="D290" s="47"/>
    </row>
    <row r="291" spans="1:4" ht="12.75">
      <c r="A291" s="47"/>
      <c r="B291" s="47"/>
      <c r="C291" s="47"/>
      <c r="D291" s="47"/>
    </row>
    <row r="292" spans="1:4" ht="12.75">
      <c r="A292" s="47"/>
      <c r="B292" s="47"/>
      <c r="C292" s="47"/>
      <c r="D292" s="47"/>
    </row>
    <row r="293" spans="1:4" ht="12.75">
      <c r="A293" s="47"/>
      <c r="B293" s="47"/>
      <c r="C293" s="47"/>
      <c r="D293" s="47"/>
    </row>
    <row r="294" spans="1:4" ht="12.75">
      <c r="A294" s="47"/>
      <c r="B294" s="47"/>
      <c r="C294" s="47"/>
      <c r="D294" s="47"/>
    </row>
    <row r="295" spans="1:4" ht="12.75">
      <c r="A295" s="47"/>
      <c r="B295" s="47"/>
      <c r="C295" s="47"/>
      <c r="D295" s="47"/>
    </row>
    <row r="296" spans="1:4" ht="12.75">
      <c r="A296" s="47"/>
      <c r="B296" s="47"/>
      <c r="C296" s="47"/>
      <c r="D296" s="47"/>
    </row>
    <row r="297" spans="1:4" ht="12.75">
      <c r="A297" s="47"/>
      <c r="B297" s="47"/>
      <c r="C297" s="47"/>
      <c r="D297" s="47"/>
    </row>
    <row r="298" spans="1:4" ht="12.75">
      <c r="A298" s="47"/>
      <c r="B298" s="47"/>
      <c r="C298" s="47"/>
      <c r="D298" s="47"/>
    </row>
    <row r="299" spans="1:4" ht="12.75">
      <c r="A299" s="47"/>
      <c r="B299" s="47"/>
      <c r="C299" s="47"/>
      <c r="D299" s="47"/>
    </row>
    <row r="300" spans="1:4" ht="12.75">
      <c r="A300" s="47"/>
      <c r="B300" s="47"/>
      <c r="C300" s="47"/>
      <c r="D300" s="47"/>
    </row>
    <row r="301" spans="1:4" ht="12.75">
      <c r="A301" s="47"/>
      <c r="B301" s="47"/>
      <c r="C301" s="47"/>
      <c r="D301" s="47"/>
    </row>
    <row r="302" spans="1:4" ht="12.75">
      <c r="A302" s="47"/>
      <c r="B302" s="47"/>
      <c r="C302" s="47"/>
      <c r="D302" s="47"/>
    </row>
    <row r="303" spans="1:4" ht="12.75">
      <c r="A303" s="47"/>
      <c r="B303" s="47"/>
      <c r="C303" s="47"/>
      <c r="D303" s="47"/>
    </row>
    <row r="304" spans="1:4" ht="12.75">
      <c r="A304" s="47"/>
      <c r="B304" s="47"/>
      <c r="C304" s="47"/>
      <c r="D304" s="47"/>
    </row>
    <row r="305" spans="1:4" ht="12.75">
      <c r="A305" s="47"/>
      <c r="B305" s="47"/>
      <c r="C305" s="47"/>
      <c r="D305" s="47"/>
    </row>
    <row r="306" spans="1:4" ht="12.75">
      <c r="A306" s="47"/>
      <c r="B306" s="47"/>
      <c r="C306" s="47"/>
      <c r="D306" s="47"/>
    </row>
    <row r="307" spans="1:4" ht="12.75">
      <c r="A307" s="47"/>
      <c r="B307" s="47"/>
      <c r="C307" s="47"/>
      <c r="D307" s="47"/>
    </row>
    <row r="308" spans="1:4" ht="12.75">
      <c r="A308" s="47"/>
      <c r="B308" s="47"/>
      <c r="C308" s="47"/>
      <c r="D308" s="47"/>
    </row>
    <row r="309" spans="1:4" ht="12.75">
      <c r="A309" s="47"/>
      <c r="B309" s="47"/>
      <c r="C309" s="47"/>
      <c r="D309" s="47"/>
    </row>
    <row r="310" spans="1:4" ht="12.75">
      <c r="A310" s="47"/>
      <c r="B310" s="47"/>
      <c r="C310" s="47"/>
      <c r="D310" s="47"/>
    </row>
    <row r="311" spans="1:4" ht="12.75">
      <c r="A311" s="47"/>
      <c r="B311" s="47"/>
      <c r="C311" s="47"/>
      <c r="D311" s="47"/>
    </row>
    <row r="312" spans="1:4" ht="12.75">
      <c r="A312" s="47"/>
      <c r="B312" s="47"/>
      <c r="C312" s="47"/>
      <c r="D312" s="47"/>
    </row>
    <row r="313" spans="1:4" ht="12.75">
      <c r="A313" s="47"/>
      <c r="B313" s="47"/>
      <c r="C313" s="47"/>
      <c r="D313" s="47"/>
    </row>
    <row r="314" spans="1:4" ht="12.75">
      <c r="A314" s="47"/>
      <c r="B314" s="47"/>
      <c r="C314" s="47"/>
      <c r="D314" s="47"/>
    </row>
    <row r="315" spans="1:4" ht="12.75">
      <c r="A315" s="47"/>
      <c r="B315" s="47"/>
      <c r="C315" s="47"/>
      <c r="D315" s="47"/>
    </row>
    <row r="316" spans="1:4" ht="12.75">
      <c r="A316" s="47"/>
      <c r="B316" s="47"/>
      <c r="C316" s="47"/>
      <c r="D316" s="47"/>
    </row>
    <row r="317" spans="1:4" ht="12.75">
      <c r="A317" s="47"/>
      <c r="B317" s="47"/>
      <c r="C317" s="47"/>
      <c r="D317" s="47"/>
    </row>
    <row r="318" spans="1:4" ht="12.75">
      <c r="A318" s="47"/>
      <c r="B318" s="47"/>
      <c r="C318" s="47"/>
      <c r="D318" s="47"/>
    </row>
    <row r="319" spans="1:4" ht="12.75">
      <c r="A319" s="47"/>
      <c r="B319" s="47"/>
      <c r="C319" s="47"/>
      <c r="D319" s="47"/>
    </row>
    <row r="320" spans="1:4" ht="12.75">
      <c r="A320" s="47"/>
      <c r="B320" s="47"/>
      <c r="C320" s="47"/>
      <c r="D320" s="47"/>
    </row>
    <row r="321" spans="1:4" ht="12.75">
      <c r="A321" s="47"/>
      <c r="B321" s="47"/>
      <c r="C321" s="47"/>
      <c r="D321" s="47"/>
    </row>
    <row r="322" spans="1:4" ht="12.75">
      <c r="A322" s="47"/>
      <c r="B322" s="47"/>
      <c r="C322" s="47"/>
      <c r="D322" s="47"/>
    </row>
    <row r="323" spans="1:4" ht="12.75">
      <c r="A323" s="47"/>
      <c r="B323" s="47"/>
      <c r="C323" s="47"/>
      <c r="D323" s="47"/>
    </row>
    <row r="324" spans="1:4" ht="12.75">
      <c r="A324" s="47"/>
      <c r="B324" s="47"/>
      <c r="C324" s="47"/>
      <c r="D324" s="47"/>
    </row>
    <row r="325" spans="1:4" ht="12.75">
      <c r="A325" s="47"/>
      <c r="B325" s="47"/>
      <c r="C325" s="47"/>
      <c r="D325" s="47"/>
    </row>
    <row r="326" spans="1:4" ht="12.75">
      <c r="A326" s="47"/>
      <c r="B326" s="47"/>
      <c r="C326" s="47"/>
      <c r="D326" s="47"/>
    </row>
    <row r="327" spans="1:4" ht="12.75">
      <c r="A327" s="47"/>
      <c r="B327" s="47"/>
      <c r="C327" s="47"/>
      <c r="D327" s="47"/>
    </row>
    <row r="328" spans="1:4" ht="12.75">
      <c r="A328" s="47"/>
      <c r="B328" s="47"/>
      <c r="C328" s="47"/>
      <c r="D328" s="47"/>
    </row>
    <row r="329" spans="1:4" ht="12.75">
      <c r="A329" s="47"/>
      <c r="B329" s="47"/>
      <c r="C329" s="47"/>
      <c r="D329" s="47"/>
    </row>
    <row r="330" spans="1:4" ht="12.75">
      <c r="A330" s="47"/>
      <c r="B330" s="47"/>
      <c r="C330" s="47"/>
      <c r="D330" s="47"/>
    </row>
    <row r="331" spans="1:4" ht="12.75">
      <c r="A331" s="47"/>
      <c r="B331" s="47"/>
      <c r="C331" s="47"/>
      <c r="D331" s="47"/>
    </row>
    <row r="332" spans="1:4" ht="12.75">
      <c r="A332" s="47"/>
      <c r="B332" s="47"/>
      <c r="C332" s="47"/>
      <c r="D332" s="47"/>
    </row>
    <row r="333" spans="1:4" ht="12.75">
      <c r="A333" s="47"/>
      <c r="B333" s="47"/>
      <c r="C333" s="47"/>
      <c r="D333" s="47"/>
    </row>
    <row r="334" spans="1:4" ht="12.75">
      <c r="A334" s="47"/>
      <c r="B334" s="47"/>
      <c r="C334" s="47"/>
      <c r="D334" s="47"/>
    </row>
    <row r="335" spans="1:4" ht="12.75">
      <c r="A335" s="47"/>
      <c r="B335" s="47"/>
      <c r="C335" s="47"/>
      <c r="D335" s="47"/>
    </row>
    <row r="336" spans="1:4" ht="12.75">
      <c r="A336" s="47"/>
      <c r="B336" s="47"/>
      <c r="C336" s="47"/>
      <c r="D336" s="47"/>
    </row>
    <row r="337" spans="1:4" ht="12.75">
      <c r="A337" s="47"/>
      <c r="B337" s="47"/>
      <c r="C337" s="47"/>
      <c r="D337" s="47"/>
    </row>
    <row r="338" spans="1:4" ht="12.75">
      <c r="A338" s="47"/>
      <c r="B338" s="47"/>
      <c r="C338" s="47"/>
      <c r="D338" s="47"/>
    </row>
    <row r="339" spans="1:4" ht="12.75">
      <c r="A339" s="47"/>
      <c r="B339" s="47"/>
      <c r="C339" s="47"/>
      <c r="D339" s="47"/>
    </row>
    <row r="340" spans="1:4" ht="12.75">
      <c r="A340" s="47"/>
      <c r="B340" s="47"/>
      <c r="C340" s="47"/>
      <c r="D340" s="47"/>
    </row>
    <row r="341" spans="1:4" ht="12.75">
      <c r="A341" s="47"/>
      <c r="B341" s="47"/>
      <c r="C341" s="47"/>
      <c r="D341" s="47"/>
    </row>
    <row r="342" spans="1:4" ht="12.75">
      <c r="A342" s="47"/>
      <c r="B342" s="47"/>
      <c r="C342" s="47"/>
      <c r="D342" s="47"/>
    </row>
    <row r="343" spans="1:4" ht="12.75">
      <c r="A343" s="47"/>
      <c r="B343" s="47"/>
      <c r="C343" s="47"/>
      <c r="D343" s="47"/>
    </row>
    <row r="344" spans="1:4" ht="12.75">
      <c r="A344" s="47"/>
      <c r="B344" s="47"/>
      <c r="C344" s="47"/>
      <c r="D344" s="47"/>
    </row>
    <row r="345" spans="1:4" ht="12.75">
      <c r="A345" s="47"/>
      <c r="B345" s="47"/>
      <c r="C345" s="47"/>
      <c r="D345" s="47"/>
    </row>
    <row r="346" spans="1:4" ht="12.75">
      <c r="A346" s="47"/>
      <c r="B346" s="47"/>
      <c r="C346" s="47"/>
      <c r="D346" s="47"/>
    </row>
    <row r="347" spans="1:4" ht="12.75">
      <c r="A347" s="47"/>
      <c r="B347" s="47"/>
      <c r="C347" s="47"/>
      <c r="D347" s="47"/>
    </row>
    <row r="348" spans="1:4" ht="12.75">
      <c r="A348" s="47"/>
      <c r="B348" s="47"/>
      <c r="C348" s="47"/>
      <c r="D348" s="47"/>
    </row>
    <row r="349" spans="1:4" ht="12.75">
      <c r="A349" s="47"/>
      <c r="B349" s="47"/>
      <c r="C349" s="47"/>
      <c r="D349" s="47"/>
    </row>
    <row r="350" spans="1:4" ht="12.75">
      <c r="A350" s="47"/>
      <c r="B350" s="47"/>
      <c r="C350" s="47"/>
      <c r="D350" s="47"/>
    </row>
    <row r="351" spans="1:4" ht="12.75">
      <c r="A351" s="47"/>
      <c r="B351" s="47"/>
      <c r="C351" s="47"/>
      <c r="D351" s="47"/>
    </row>
    <row r="352" spans="1:4" ht="12.75">
      <c r="A352" s="47"/>
      <c r="B352" s="47"/>
      <c r="C352" s="47"/>
      <c r="D352" s="47"/>
    </row>
    <row r="353" spans="1:4" ht="12.75">
      <c r="A353" s="47"/>
      <c r="B353" s="47"/>
      <c r="C353" s="47"/>
      <c r="D353" s="47"/>
    </row>
    <row r="354" spans="1:4" ht="12.75">
      <c r="A354" s="47"/>
      <c r="B354" s="47"/>
      <c r="C354" s="47"/>
      <c r="D354" s="47"/>
    </row>
    <row r="355" spans="1:4" ht="12.75">
      <c r="A355" s="47"/>
      <c r="B355" s="47"/>
      <c r="C355" s="47"/>
      <c r="D355" s="47"/>
    </row>
    <row r="356" spans="1:4" ht="12.75">
      <c r="A356" s="47"/>
      <c r="B356" s="47"/>
      <c r="C356" s="47"/>
      <c r="D356" s="47"/>
    </row>
    <row r="357" spans="1:4" ht="12.75">
      <c r="A357" s="47"/>
      <c r="B357" s="47"/>
      <c r="C357" s="47"/>
      <c r="D357" s="47"/>
    </row>
    <row r="358" spans="1:4" ht="12.75">
      <c r="A358" s="47"/>
      <c r="B358" s="47"/>
      <c r="C358" s="47"/>
      <c r="D358" s="47"/>
    </row>
    <row r="359" spans="1:4" ht="12.75">
      <c r="A359" s="47"/>
      <c r="B359" s="47"/>
      <c r="C359" s="47"/>
      <c r="D359" s="47"/>
    </row>
    <row r="360" spans="1:4" ht="12.75">
      <c r="A360" s="47"/>
      <c r="B360" s="47"/>
      <c r="C360" s="47"/>
      <c r="D360" s="47"/>
    </row>
    <row r="361" spans="1:4" ht="12.75">
      <c r="A361" s="47"/>
      <c r="B361" s="47"/>
      <c r="C361" s="47"/>
      <c r="D361" s="47"/>
    </row>
    <row r="362" spans="1:4" ht="12.75">
      <c r="A362" s="47"/>
      <c r="B362" s="47"/>
      <c r="C362" s="47"/>
      <c r="D362" s="47"/>
    </row>
    <row r="363" spans="1:4" ht="12.75">
      <c r="A363" s="47"/>
      <c r="B363" s="47"/>
      <c r="C363" s="47"/>
      <c r="D363" s="47"/>
    </row>
    <row r="364" spans="1:4" ht="12.75">
      <c r="A364" s="47"/>
      <c r="B364" s="47"/>
      <c r="C364" s="47"/>
      <c r="D364" s="47"/>
    </row>
    <row r="365" spans="1:4" ht="12.75">
      <c r="A365" s="47"/>
      <c r="B365" s="47"/>
      <c r="C365" s="47"/>
      <c r="D365" s="47"/>
    </row>
    <row r="366" spans="1:4" ht="12.75">
      <c r="A366" s="47"/>
      <c r="B366" s="47"/>
      <c r="C366" s="47"/>
      <c r="D366" s="47"/>
    </row>
    <row r="367" spans="1:4" ht="12.75">
      <c r="A367" s="47"/>
      <c r="B367" s="47"/>
      <c r="C367" s="47"/>
      <c r="D367" s="47"/>
    </row>
    <row r="368" spans="1:4" ht="12.75">
      <c r="A368" s="47"/>
      <c r="B368" s="47"/>
      <c r="C368" s="47"/>
      <c r="D368" s="47"/>
    </row>
    <row r="369" spans="1:4" ht="12.75">
      <c r="A369" s="47"/>
      <c r="B369" s="47"/>
      <c r="C369" s="47"/>
      <c r="D369" s="47"/>
    </row>
    <row r="370" spans="1:4" ht="12.75">
      <c r="A370" s="47"/>
      <c r="B370" s="47"/>
      <c r="C370" s="47"/>
      <c r="D370" s="47"/>
    </row>
    <row r="371" spans="1:4" ht="12.75">
      <c r="A371" s="47"/>
      <c r="B371" s="47"/>
      <c r="C371" s="47"/>
      <c r="D371" s="47"/>
    </row>
    <row r="372" spans="1:4" ht="12.75">
      <c r="A372" s="47"/>
      <c r="B372" s="47"/>
      <c r="C372" s="47"/>
      <c r="D372" s="47"/>
    </row>
    <row r="373" spans="1:4" ht="12.75">
      <c r="A373" s="47"/>
      <c r="B373" s="47"/>
      <c r="C373" s="47"/>
      <c r="D373" s="47"/>
    </row>
    <row r="374" spans="1:4" ht="12.75">
      <c r="A374" s="47"/>
      <c r="B374" s="47"/>
      <c r="C374" s="47"/>
      <c r="D374" s="47"/>
    </row>
    <row r="375" spans="1:4" ht="12.75">
      <c r="A375" s="47"/>
      <c r="B375" s="47"/>
      <c r="C375" s="47"/>
      <c r="D375" s="47"/>
    </row>
    <row r="376" spans="1:4" ht="12.75">
      <c r="A376" s="47"/>
      <c r="B376" s="47"/>
      <c r="C376" s="47"/>
      <c r="D376" s="47"/>
    </row>
    <row r="377" spans="1:4" ht="12.75">
      <c r="A377" s="47"/>
      <c r="B377" s="47"/>
      <c r="C377" s="47"/>
      <c r="D377" s="47"/>
    </row>
    <row r="378" spans="1:4" ht="12.75">
      <c r="A378" s="47"/>
      <c r="B378" s="47"/>
      <c r="C378" s="47"/>
      <c r="D378" s="47"/>
    </row>
    <row r="379" spans="1:4" ht="12.75">
      <c r="A379" s="47"/>
      <c r="B379" s="47"/>
      <c r="C379" s="47"/>
      <c r="D379" s="47"/>
    </row>
    <row r="380" spans="1:4" ht="12.75">
      <c r="A380" s="47"/>
      <c r="B380" s="47"/>
      <c r="C380" s="47"/>
      <c r="D380" s="47"/>
    </row>
    <row r="381" spans="1:4" ht="12.75">
      <c r="A381" s="47"/>
      <c r="B381" s="47"/>
      <c r="C381" s="47"/>
      <c r="D381" s="47"/>
    </row>
    <row r="382" spans="1:4" ht="12.75">
      <c r="A382" s="47"/>
      <c r="B382" s="47"/>
      <c r="C382" s="47"/>
      <c r="D382" s="47"/>
    </row>
    <row r="383" spans="1:4" ht="12.75">
      <c r="A383" s="47"/>
      <c r="B383" s="47"/>
      <c r="C383" s="47"/>
      <c r="D383" s="47"/>
    </row>
    <row r="384" spans="1:4" ht="12.75">
      <c r="A384" s="47"/>
      <c r="B384" s="47"/>
      <c r="C384" s="47"/>
      <c r="D384" s="47"/>
    </row>
    <row r="385" spans="1:4" ht="12.75">
      <c r="A385" s="47"/>
      <c r="B385" s="47"/>
      <c r="C385" s="47"/>
      <c r="D385" s="47"/>
    </row>
    <row r="386" spans="1:4" ht="12.75">
      <c r="A386" s="47"/>
      <c r="B386" s="47"/>
      <c r="C386" s="47"/>
      <c r="D386" s="47"/>
    </row>
    <row r="387" spans="1:4" ht="12.75">
      <c r="A387" s="47"/>
      <c r="B387" s="47"/>
      <c r="C387" s="47"/>
      <c r="D387" s="47"/>
    </row>
    <row r="388" spans="1:4" ht="12.75">
      <c r="A388" s="47"/>
      <c r="B388" s="47"/>
      <c r="C388" s="47"/>
      <c r="D388" s="47"/>
    </row>
    <row r="389" spans="1:4" ht="12.75">
      <c r="A389" s="47"/>
      <c r="B389" s="47"/>
      <c r="C389" s="47"/>
      <c r="D389" s="47"/>
    </row>
    <row r="390" spans="1:4" ht="12.75">
      <c r="A390" s="47"/>
      <c r="B390" s="47"/>
      <c r="C390" s="47"/>
      <c r="D390" s="47"/>
    </row>
    <row r="391" spans="1:4" ht="12.75">
      <c r="A391" s="47"/>
      <c r="B391" s="47"/>
      <c r="C391" s="47"/>
      <c r="D391" s="47"/>
    </row>
    <row r="392" spans="1:4" ht="12.75">
      <c r="A392" s="47"/>
      <c r="B392" s="47"/>
      <c r="C392" s="47"/>
      <c r="D392" s="47"/>
    </row>
    <row r="393" spans="1:4" ht="12.75">
      <c r="A393" s="47"/>
      <c r="B393" s="47"/>
      <c r="C393" s="47"/>
      <c r="D393" s="47"/>
    </row>
    <row r="394" spans="1:4" ht="12.75">
      <c r="A394" s="47"/>
      <c r="B394" s="47"/>
      <c r="C394" s="47"/>
      <c r="D394" s="47"/>
    </row>
    <row r="395" spans="1:4" ht="12.75">
      <c r="A395" s="47"/>
      <c r="B395" s="47"/>
      <c r="C395" s="47"/>
      <c r="D395" s="47"/>
    </row>
    <row r="396" spans="1:4" ht="12.75">
      <c r="A396" s="47"/>
      <c r="B396" s="47"/>
      <c r="C396" s="47"/>
      <c r="D396" s="47"/>
    </row>
    <row r="397" spans="1:4" ht="12.75">
      <c r="A397" s="47"/>
      <c r="B397" s="47"/>
      <c r="C397" s="47"/>
      <c r="D397" s="47"/>
    </row>
    <row r="398" spans="1:4" ht="12.75">
      <c r="A398" s="47"/>
      <c r="B398" s="47"/>
      <c r="C398" s="47"/>
      <c r="D398" s="47"/>
    </row>
    <row r="399" spans="1:4" ht="12.75">
      <c r="A399" s="47"/>
      <c r="B399" s="47"/>
      <c r="C399" s="47"/>
      <c r="D399" s="47"/>
    </row>
    <row r="400" spans="1:4" ht="12.75">
      <c r="A400" s="47"/>
      <c r="B400" s="47"/>
      <c r="C400" s="47"/>
      <c r="D400" s="47"/>
    </row>
    <row r="401" spans="1:4" ht="12.75">
      <c r="A401" s="47"/>
      <c r="B401" s="47"/>
      <c r="C401" s="47"/>
      <c r="D401" s="47"/>
    </row>
    <row r="402" spans="1:4" ht="12.75">
      <c r="A402" s="47"/>
      <c r="B402" s="47"/>
      <c r="C402" s="47"/>
      <c r="D402" s="47"/>
    </row>
    <row r="403" spans="1:4" ht="12.75">
      <c r="A403" s="47"/>
      <c r="B403" s="47"/>
      <c r="C403" s="47"/>
      <c r="D403" s="47"/>
    </row>
    <row r="404" spans="1:4" ht="12.75">
      <c r="A404" s="47"/>
      <c r="B404" s="47"/>
      <c r="C404" s="47"/>
      <c r="D404" s="47"/>
    </row>
    <row r="405" spans="1:4" ht="12.75">
      <c r="A405" s="47"/>
      <c r="B405" s="47"/>
      <c r="C405" s="47"/>
      <c r="D405" s="47"/>
    </row>
    <row r="406" spans="1:4" ht="12.75">
      <c r="A406" s="47"/>
      <c r="B406" s="47"/>
      <c r="C406" s="47"/>
      <c r="D406" s="47"/>
    </row>
    <row r="407" spans="1:4" ht="12.75">
      <c r="A407" s="47"/>
      <c r="B407" s="47"/>
      <c r="C407" s="47"/>
      <c r="D407" s="47"/>
    </row>
    <row r="408" spans="1:4" ht="12.75">
      <c r="A408" s="47"/>
      <c r="B408" s="47"/>
      <c r="C408" s="47"/>
      <c r="D408" s="47"/>
    </row>
  </sheetData>
  <sheetProtection/>
  <mergeCells count="172">
    <mergeCell ref="EK84:EM84"/>
    <mergeCell ref="EK85:EM85"/>
    <mergeCell ref="EK86:EM86"/>
    <mergeCell ref="EO86:EP86"/>
    <mergeCell ref="EK78:EM78"/>
    <mergeCell ref="EK79:EM79"/>
    <mergeCell ref="EK80:EM80"/>
    <mergeCell ref="EK81:EM81"/>
    <mergeCell ref="EK82:EM82"/>
    <mergeCell ref="EK83:EM83"/>
    <mergeCell ref="FO6:FQ6"/>
    <mergeCell ref="EQ35:ER35"/>
    <mergeCell ref="ET35:EU35"/>
    <mergeCell ref="EW35:EX35"/>
    <mergeCell ref="EZ35:FA35"/>
    <mergeCell ref="FC35:FD35"/>
    <mergeCell ref="FF35:FG35"/>
    <mergeCell ref="FI35:FJ35"/>
    <mergeCell ref="FL35:FM35"/>
    <mergeCell ref="FO35:FP35"/>
    <mergeCell ref="FI4:FK4"/>
    <mergeCell ref="FL4:FN4"/>
    <mergeCell ref="FO4:FQ4"/>
    <mergeCell ref="EQ6:ES6"/>
    <mergeCell ref="ET6:EV6"/>
    <mergeCell ref="EW6:EY6"/>
    <mergeCell ref="EZ6:FB6"/>
    <mergeCell ref="FF6:FH6"/>
    <mergeCell ref="FI6:FK6"/>
    <mergeCell ref="FL6:FN6"/>
    <mergeCell ref="EQ4:ES4"/>
    <mergeCell ref="ET4:EV4"/>
    <mergeCell ref="EW4:EY4"/>
    <mergeCell ref="EZ4:FB4"/>
    <mergeCell ref="FC4:FE4"/>
    <mergeCell ref="FF4:FH4"/>
    <mergeCell ref="DT34:DU34"/>
    <mergeCell ref="EF4:EH4"/>
    <mergeCell ref="EF6:EH6"/>
    <mergeCell ref="EF34:EG34"/>
    <mergeCell ref="EC4:EE4"/>
    <mergeCell ref="EC6:EE6"/>
    <mergeCell ref="EC34:ED34"/>
    <mergeCell ref="DW6:DY6"/>
    <mergeCell ref="DZ4:EB4"/>
    <mergeCell ref="DZ6:EB6"/>
    <mergeCell ref="DN4:DP4"/>
    <mergeCell ref="DN6:DP6"/>
    <mergeCell ref="DN34:DO34"/>
    <mergeCell ref="DQ4:DS4"/>
    <mergeCell ref="DQ6:DS6"/>
    <mergeCell ref="DQ34:DR34"/>
    <mergeCell ref="DK4:DM4"/>
    <mergeCell ref="DK6:DM6"/>
    <mergeCell ref="DK34:DL34"/>
    <mergeCell ref="CZ4:DB4"/>
    <mergeCell ref="CZ6:DB6"/>
    <mergeCell ref="CZ34:DA34"/>
    <mergeCell ref="DH4:DJ4"/>
    <mergeCell ref="DH6:DJ6"/>
    <mergeCell ref="DH34:DI34"/>
    <mergeCell ref="DE4:DG4"/>
    <mergeCell ref="DE6:DG6"/>
    <mergeCell ref="DE34:DF34"/>
    <mergeCell ref="BH4:BJ4"/>
    <mergeCell ref="BY6:CA6"/>
    <mergeCell ref="BN4:BP4"/>
    <mergeCell ref="BK4:BM4"/>
    <mergeCell ref="BY34:BZ34"/>
    <mergeCell ref="BS34:BT34"/>
    <mergeCell ref="BS4:BU4"/>
    <mergeCell ref="BS6:BU6"/>
    <mergeCell ref="BV4:BX4"/>
    <mergeCell ref="BV6:BX6"/>
    <mergeCell ref="BY4:CA4"/>
    <mergeCell ref="A71:AG71"/>
    <mergeCell ref="AY34:AZ34"/>
    <mergeCell ref="T6:V6"/>
    <mergeCell ref="W34:X34"/>
    <mergeCell ref="B6:C6"/>
    <mergeCell ref="J34:K34"/>
    <mergeCell ref="R34:S34"/>
    <mergeCell ref="N34:O34"/>
    <mergeCell ref="Z34:AA34"/>
    <mergeCell ref="AG34:AH34"/>
    <mergeCell ref="AC34:AD34"/>
    <mergeCell ref="AP34:AQ34"/>
    <mergeCell ref="T34:U34"/>
    <mergeCell ref="P34:Q34"/>
    <mergeCell ref="A73:AG73"/>
    <mergeCell ref="AM4:AO4"/>
    <mergeCell ref="AM34:AN34"/>
    <mergeCell ref="AJ34:AK34"/>
    <mergeCell ref="AJ4:AL4"/>
    <mergeCell ref="L34:M34"/>
    <mergeCell ref="N6:O6"/>
    <mergeCell ref="P6:Q6"/>
    <mergeCell ref="D6:E6"/>
    <mergeCell ref="F6:G6"/>
    <mergeCell ref="AV4:AX4"/>
    <mergeCell ref="AV34:AW34"/>
    <mergeCell ref="AS4:AU4"/>
    <mergeCell ref="T4:V4"/>
    <mergeCell ref="R6:S6"/>
    <mergeCell ref="AG4:AI4"/>
    <mergeCell ref="AC4:AE4"/>
    <mergeCell ref="Z4:AB4"/>
    <mergeCell ref="AS34:AT34"/>
    <mergeCell ref="H6:I6"/>
    <mergeCell ref="J6:K6"/>
    <mergeCell ref="J4:K4"/>
    <mergeCell ref="N4:O4"/>
    <mergeCell ref="P4:Q4"/>
    <mergeCell ref="R4:S4"/>
    <mergeCell ref="L4:M4"/>
    <mergeCell ref="L6:M6"/>
    <mergeCell ref="A4:A5"/>
    <mergeCell ref="B4:C4"/>
    <mergeCell ref="D4:E4"/>
    <mergeCell ref="F4:G4"/>
    <mergeCell ref="H4:I4"/>
    <mergeCell ref="A1:A3"/>
    <mergeCell ref="B34:C34"/>
    <mergeCell ref="D34:E34"/>
    <mergeCell ref="F34:G34"/>
    <mergeCell ref="H34:I34"/>
    <mergeCell ref="CB4:CD4"/>
    <mergeCell ref="CB6:CD6"/>
    <mergeCell ref="AY4:BA4"/>
    <mergeCell ref="AP4:AR4"/>
    <mergeCell ref="W4:Y4"/>
    <mergeCell ref="BE4:BG4"/>
    <mergeCell ref="CQ4:CS4"/>
    <mergeCell ref="CQ6:CS6"/>
    <mergeCell ref="CB34:CC34"/>
    <mergeCell ref="CH4:CJ4"/>
    <mergeCell ref="CH6:CJ6"/>
    <mergeCell ref="CH34:CI34"/>
    <mergeCell ref="CE4:CG4"/>
    <mergeCell ref="CE6:CG6"/>
    <mergeCell ref="CK4:CM4"/>
    <mergeCell ref="CK6:CM6"/>
    <mergeCell ref="CK34:CL34"/>
    <mergeCell ref="CN4:CP4"/>
    <mergeCell ref="BB4:BD4"/>
    <mergeCell ref="CN34:CO34"/>
    <mergeCell ref="BV34:BW34"/>
    <mergeCell ref="BB34:BC34"/>
    <mergeCell ref="BE34:BF34"/>
    <mergeCell ref="BK34:BL34"/>
    <mergeCell ref="BH34:BI34"/>
    <mergeCell ref="BN34:BO34"/>
    <mergeCell ref="CW6:CY6"/>
    <mergeCell ref="CW34:CX34"/>
    <mergeCell ref="CT4:CV4"/>
    <mergeCell ref="DW4:DY4"/>
    <mergeCell ref="CE34:CF34"/>
    <mergeCell ref="DW34:DX34"/>
    <mergeCell ref="DT4:DV4"/>
    <mergeCell ref="DT6:DV6"/>
    <mergeCell ref="CT6:CV6"/>
    <mergeCell ref="CT34:CU34"/>
    <mergeCell ref="DZ34:EA34"/>
    <mergeCell ref="EL4:EN4"/>
    <mergeCell ref="EL6:EN6"/>
    <mergeCell ref="EL34:EM34"/>
    <mergeCell ref="CN6:CP6"/>
    <mergeCell ref="EI4:EK4"/>
    <mergeCell ref="EI6:EK6"/>
    <mergeCell ref="EI34:EJ34"/>
    <mergeCell ref="CQ34:CR34"/>
    <mergeCell ref="CW4:CY4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2012-07-19T03:56:33Z</cp:lastPrinted>
  <dcterms:created xsi:type="dcterms:W3CDTF">2008-10-01T07:10:45Z</dcterms:created>
  <dcterms:modified xsi:type="dcterms:W3CDTF">2013-08-06T05:26:53Z</dcterms:modified>
  <cp:category/>
  <cp:version/>
  <cp:contentType/>
  <cp:contentStatus/>
</cp:coreProperties>
</file>