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  <sheet name="по заявлению" sheetId="2" r:id="rId2"/>
    <sheet name="2012 г." sheetId="3" r:id="rId3"/>
    <sheet name="5 ти.газ " sheetId="4" r:id="rId4"/>
    <sheet name="5 элект  (2)" sheetId="5" r:id="rId5"/>
  </sheets>
  <definedNames>
    <definedName name="_xlnm.Print_Area" localSheetId="2">'2012 г.'!$A$1:$H$162</definedName>
    <definedName name="_xlnm.Print_Area" localSheetId="3">'5 ти.газ '!$A$1:$H$113</definedName>
    <definedName name="_xlnm.Print_Area" localSheetId="4">'5 элект  (2)'!$A$1:$H$149</definedName>
    <definedName name="_xlnm.Print_Area" localSheetId="0">'по голосованию'!$A$1:$H$161</definedName>
    <definedName name="_xlnm.Print_Area" localSheetId="1">'по заявлению'!$A$1:$H$161</definedName>
  </definedNames>
  <calcPr fullCalcOnLoad="1"/>
</workbook>
</file>

<file path=xl/sharedStrings.xml><?xml version="1.0" encoding="utf-8"?>
<sst xmlns="http://schemas.openxmlformats.org/spreadsheetml/2006/main" count="906" uniqueCount="155">
  <si>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</si>
  <si>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</si>
  <si>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</si>
  <si>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</si>
  <si>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</si>
  <si>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</si>
  <si>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</si>
  <si>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</si>
  <si>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</si>
  <si>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</si>
  <si>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</si>
  <si>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</si>
  <si>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</si>
  <si>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</si>
  <si>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</si>
  <si>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</si>
  <si>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</si>
  <si>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</si>
  <si>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</si>
  <si>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</si>
  <si>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</si>
  <si>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ревизия задвижек отопления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</si>
  <si>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</si>
  <si>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</si>
  <si>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</si>
  <si>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</si>
  <si>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</si>
  <si>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</si>
  <si>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</si>
  <si>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</si>
  <si>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</si>
  <si>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</si>
  <si>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</si>
  <si>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</si>
  <si>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</si>
  <si>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</si>
  <si>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</si>
  <si>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</si>
  <si>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</si>
  <si>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</si>
  <si>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</si>
  <si>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</si>
  <si>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</si>
  <si>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</si>
  <si>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</si>
  <si>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</si>
  <si>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</si>
  <si>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</si>
  <si>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</si>
  <si>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 xml:space="preserve">ревизия заадвижек ГВС 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</si>
  <si>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</si>
  <si>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</si>
  <si>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</si>
  <si>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</si>
  <si>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</si>
  <si>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</si>
  <si>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</si>
  <si>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</si>
  <si>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</si>
  <si>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</si>
  <si>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</si>
  <si>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</si>
  <si>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</si>
  <si>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ревизия задвижек  ХВС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</si>
  <si>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</si>
  <si>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</si>
  <si>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</si>
  <si>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</si>
  <si>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</si>
  <si>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</si>
  <si>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</si>
  <si>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</si>
  <si>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</si>
  <si>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</si>
  <si>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</si>
  <si>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</si>
  <si>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</si>
  <si>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</si>
  <si>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</si>
  <si>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</si>
  <si>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</si>
  <si>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</si>
  <si>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</si>
  <si>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</si>
  <si>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</si>
  <si>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</si>
  <si>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</si>
  <si>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</si>
  <si>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</si>
  <si>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</si>
  <si>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</si>
  <si>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</si>
  <si>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</si>
  <si>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</si>
  <si>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</si>
  <si>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</si>
  <si>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</si>
  <si>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</si>
  <si>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</si>
  <si>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</si>
  <si>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по адресу: ул. Энергетиков, д.6</t>
  </si>
  <si>
    <t>ревизия ШР, ЩЭ</t>
  </si>
  <si>
    <t>ремонт кровли</t>
  </si>
  <si>
    <t>ремонт панельных швов</t>
  </si>
  <si>
    <t>ремонт цоколя</t>
  </si>
  <si>
    <t>смена задвижек на ГВС</t>
  </si>
  <si>
    <t>смена задвижек на отоплении</t>
  </si>
  <si>
    <t>смена трубопроводов на ХВС</t>
  </si>
  <si>
    <t>ВСЕГО:</t>
  </si>
  <si>
    <t>Погашение задолженности прошлых периодов</t>
  </si>
  <si>
    <t>Дополнительные работы по текущему ремонту, в т.ч.:</t>
  </si>
  <si>
    <t>по адресу: ул. Энергетиков, д.6(S общ.=6989,7м2;S зем.уч.=4650,00 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</si>
  <si>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</si>
  <si>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</si>
  <si>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</si>
  <si>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</si>
  <si>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</si>
  <si>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</si>
  <si>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</si>
  <si>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</si>
  <si>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</si>
  <si>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</si>
  <si>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</si>
  <si>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</si>
  <si>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</si>
  <si>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</si>
  <si>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</si>
  <si>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очистка от снега и наледи подъездных козырьков</t>
  </si>
  <si>
    <t>очистка кровли от снега и наледи в районе водоприемных воронок</t>
  </si>
  <si>
    <t>1 раз в 4 месяца</t>
  </si>
  <si>
    <t>ревизия заадвижек ГВС (диам.50мм-1шт.,д.80мм-2шт.,д.100мм-1 шт.))</t>
  </si>
  <si>
    <t>ревизия задвижек отопления (диам.50мм-24шт)</t>
  </si>
  <si>
    <t>ревизия задвижек  ХВС(диам.100мм-6шт)</t>
  </si>
  <si>
    <t>(многоквартирный дом с электроплитами )</t>
  </si>
  <si>
    <t>ремонт кровли (в т.ч. замена водосточных труб)</t>
  </si>
  <si>
    <t>смена задвижек на ХВС</t>
  </si>
  <si>
    <t>2012-2013 гг.</t>
  </si>
  <si>
    <t>канализационные вытяжки</t>
  </si>
  <si>
    <t>ремонт подвальных продухов</t>
  </si>
  <si>
    <t>ремонт дверей в подвал</t>
  </si>
  <si>
    <t>демонтаж общественных антенн 8 шт.</t>
  </si>
  <si>
    <t>ремонт отмостки</t>
  </si>
  <si>
    <t>ремонт ливневой канализации</t>
  </si>
  <si>
    <t>ремонт канализации</t>
  </si>
  <si>
    <t>смена трубопроводов - хвс</t>
  </si>
  <si>
    <t>изоляционные работы</t>
  </si>
  <si>
    <t>окраска тепловых узлов жидким керам. Составом "Корунд"</t>
  </si>
  <si>
    <t>установка датчиков движения в тамбурах</t>
  </si>
  <si>
    <t>электроизмерения и испытания электрооборудования</t>
  </si>
  <si>
    <t>поверка КИП манометры 19 шт..термометры 20 шт.</t>
  </si>
  <si>
    <t xml:space="preserve">замена / поверка / КИП манометры 1 шт., </t>
  </si>
  <si>
    <t>замена общедомовых электросчетчиков</t>
  </si>
  <si>
    <t>ревизия задвижек  ХВС(диам.100мм 4 шт)</t>
  </si>
  <si>
    <t>ревизия заадвижек ГВС (д.100мм-1 шт.)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</si>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</sst>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19" fillId="24" borderId="17" xfId="0" applyNumberFormat="1" applyFont="1" applyFill="1" applyBorder="1" applyAlignment="1">
      <alignment horizontal="center" vertical="center" wrapText="1"/>
    </xf>
    <xf numFmtId="2" fontId="19" fillId="24" borderId="19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37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2" fontId="22" fillId="24" borderId="26" xfId="0" applyNumberFormat="1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26" borderId="0" xfId="0" applyFill="1" applyAlignment="1">
      <alignment/>
    </xf>
    <xf numFmtId="2" fontId="0" fillId="26" borderId="0" xfId="0" applyNumberFormat="1" applyFill="1" applyAlignment="1">
      <alignment/>
    </xf>
    <xf numFmtId="0" fontId="20" fillId="26" borderId="0" xfId="0" applyFont="1" applyFill="1" applyAlignment="1">
      <alignment horizontal="center"/>
    </xf>
    <xf numFmtId="0" fontId="20" fillId="26" borderId="0" xfId="0" applyFont="1" applyFill="1" applyAlignment="1">
      <alignment/>
    </xf>
    <xf numFmtId="2" fontId="20" fillId="26" borderId="0" xfId="0" applyNumberFormat="1" applyFont="1" applyFill="1" applyAlignment="1">
      <alignment/>
    </xf>
    <xf numFmtId="2" fontId="0" fillId="26" borderId="0" xfId="0" applyNumberFormat="1" applyFill="1" applyAlignment="1">
      <alignment horizontal="center" vertical="center" wrapText="1"/>
    </xf>
    <xf numFmtId="2" fontId="0" fillId="26" borderId="0" xfId="0" applyNumberFormat="1" applyFont="1" applyFill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textRotation="90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2" fontId="0" fillId="26" borderId="0" xfId="0" applyNumberFormat="1" applyFont="1" applyFill="1" applyAlignment="1">
      <alignment horizontal="center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9" fillId="26" borderId="19" xfId="0" applyNumberFormat="1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center" vertical="center" wrapText="1"/>
    </xf>
    <xf numFmtId="2" fontId="24" fillId="26" borderId="16" xfId="0" applyNumberFormat="1" applyFont="1" applyFill="1" applyBorder="1" applyAlignment="1">
      <alignment horizontal="center" vertical="center" wrapText="1"/>
    </xf>
    <xf numFmtId="2" fontId="24" fillId="26" borderId="25" xfId="0" applyNumberFormat="1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2" fontId="25" fillId="26" borderId="19" xfId="0" applyNumberFormat="1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left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9" fillId="26" borderId="17" xfId="0" applyNumberFormat="1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left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0" fontId="22" fillId="26" borderId="21" xfId="0" applyFont="1" applyFill="1" applyBorder="1" applyAlignment="1">
      <alignment horizontal="left" vertical="center" wrapText="1"/>
    </xf>
    <xf numFmtId="0" fontId="22" fillId="26" borderId="20" xfId="0" applyFont="1" applyFill="1" applyBorder="1" applyAlignment="1">
      <alignment horizontal="center" vertical="center" wrapText="1"/>
    </xf>
    <xf numFmtId="2" fontId="22" fillId="26" borderId="20" xfId="0" applyNumberFormat="1" applyFont="1" applyFill="1" applyBorder="1" applyAlignment="1">
      <alignment horizontal="center" vertical="center" wrapText="1"/>
    </xf>
    <xf numFmtId="2" fontId="22" fillId="26" borderId="26" xfId="0" applyNumberFormat="1" applyFont="1" applyFill="1" applyBorder="1" applyAlignment="1">
      <alignment horizontal="center" vertical="center" wrapText="1"/>
    </xf>
    <xf numFmtId="2" fontId="22" fillId="26" borderId="17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left" vertical="center" wrapText="1"/>
    </xf>
    <xf numFmtId="0" fontId="19" fillId="26" borderId="37" xfId="0" applyFont="1" applyFill="1" applyBorder="1" applyAlignment="1">
      <alignment horizontal="left" vertical="center" wrapText="1"/>
    </xf>
    <xf numFmtId="0" fontId="18" fillId="26" borderId="37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/>
    </xf>
    <xf numFmtId="0" fontId="19" fillId="26" borderId="38" xfId="0" applyFont="1" applyFill="1" applyBorder="1" applyAlignment="1">
      <alignment horizontal="left" vertical="center" wrapText="1"/>
    </xf>
    <xf numFmtId="0" fontId="18" fillId="26" borderId="39" xfId="0" applyFont="1" applyFill="1" applyBorder="1" applyAlignment="1">
      <alignment horizontal="center" vertical="center"/>
    </xf>
    <xf numFmtId="0" fontId="18" fillId="26" borderId="40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Border="1" applyAlignment="1">
      <alignment horizontal="center" vertical="center"/>
    </xf>
    <xf numFmtId="2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left" vertical="center"/>
    </xf>
    <xf numFmtId="0" fontId="19" fillId="26" borderId="10" xfId="0" applyFont="1" applyFill="1" applyBorder="1" applyAlignment="1">
      <alignment horizontal="left" vertical="center" wrapText="1"/>
    </xf>
    <xf numFmtId="0" fontId="0" fillId="26" borderId="33" xfId="0" applyFont="1" applyFill="1" applyBorder="1" applyAlignment="1">
      <alignment horizontal="left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/>
    </xf>
    <xf numFmtId="2" fontId="18" fillId="26" borderId="27" xfId="0" applyNumberFormat="1" applyFont="1" applyFill="1" applyBorder="1" applyAlignment="1">
      <alignment horizontal="center" vertical="center"/>
    </xf>
    <xf numFmtId="0" fontId="18" fillId="26" borderId="27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left" vertical="center"/>
    </xf>
    <xf numFmtId="0" fontId="23" fillId="26" borderId="0" xfId="0" applyFont="1" applyFill="1" applyBorder="1" applyAlignment="1">
      <alignment horizontal="center" vertical="center"/>
    </xf>
    <xf numFmtId="2" fontId="23" fillId="26" borderId="0" xfId="0" applyNumberFormat="1" applyFont="1" applyFill="1" applyBorder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42" xfId="0" applyNumberFormat="1" applyFont="1" applyFill="1" applyBorder="1" applyAlignment="1">
      <alignment horizontal="center" vertical="center" wrapText="1"/>
    </xf>
    <xf numFmtId="0" fontId="0" fillId="26" borderId="42" xfId="0" applyFill="1" applyBorder="1" applyAlignment="1">
      <alignment horizontal="center" vertical="center" wrapText="1"/>
    </xf>
    <xf numFmtId="0" fontId="19" fillId="26" borderId="43" xfId="0" applyFont="1" applyFill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19" fillId="0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75" zoomScaleNormal="75" zoomScalePageLayoutView="0" workbookViewId="0" topLeftCell="A78">
      <selection activeCell="H106" sqref="H106"/>
    </sheetView>
  </sheetViews>
  <sheetFormatPr defaultColWidth="9.00390625" defaultRowHeight="12.75"/>
  <cols>
    <col min="1" max="1" width="72.75390625" style="140" customWidth="1"/>
    <col min="2" max="2" width="19.125" style="140" customWidth="1"/>
    <col min="3" max="3" width="13.875" style="140" hidden="1" customWidth="1"/>
    <col min="4" max="4" width="14.875" style="140" customWidth="1"/>
    <col min="5" max="5" width="13.875" style="140" hidden="1" customWidth="1"/>
    <col min="6" max="6" width="20.875" style="140" hidden="1" customWidth="1"/>
    <col min="7" max="7" width="13.875" style="140" customWidth="1"/>
    <col min="8" max="8" width="20.875" style="140" customWidth="1"/>
    <col min="9" max="9" width="15.375" style="140" customWidth="1"/>
    <col min="10" max="10" width="15.375" style="140" hidden="1" customWidth="1"/>
    <col min="11" max="11" width="15.375" style="141" hidden="1" customWidth="1"/>
    <col min="12" max="14" width="15.375" style="140" customWidth="1"/>
    <col min="15" max="16384" width="9.125" style="140" customWidth="1"/>
  </cols>
  <sheetData>
    <row r="1" spans="1:8" ht="16.5" customHeight="1">
      <c r="A1" s="239" t="s">
        <v>0</v>
      </c>
      <c r="B1" s="240"/>
      <c r="C1" s="240"/>
      <c r="D1" s="240"/>
      <c r="E1" s="240"/>
      <c r="F1" s="240"/>
      <c r="G1" s="240"/>
      <c r="H1" s="240"/>
    </row>
    <row r="2" spans="2:8" ht="12.75" customHeight="1">
      <c r="B2" s="241" t="s">
        <v>1</v>
      </c>
      <c r="C2" s="241"/>
      <c r="D2" s="241"/>
      <c r="E2" s="241"/>
      <c r="F2" s="241"/>
      <c r="G2" s="240"/>
      <c r="H2" s="240"/>
    </row>
    <row r="3" spans="1:8" ht="18" customHeight="1">
      <c r="A3" s="142" t="s">
        <v>136</v>
      </c>
      <c r="B3" s="241" t="s">
        <v>2</v>
      </c>
      <c r="C3" s="241"/>
      <c r="D3" s="241"/>
      <c r="E3" s="241"/>
      <c r="F3" s="241"/>
      <c r="G3" s="240"/>
      <c r="H3" s="240"/>
    </row>
    <row r="4" spans="2:8" ht="14.25" customHeight="1">
      <c r="B4" s="241" t="s">
        <v>40</v>
      </c>
      <c r="C4" s="241"/>
      <c r="D4" s="241"/>
      <c r="E4" s="241"/>
      <c r="F4" s="241"/>
      <c r="G4" s="240"/>
      <c r="H4" s="240"/>
    </row>
    <row r="5" spans="1:11" s="143" customFormat="1" ht="22.5" customHeight="1">
      <c r="A5" s="242" t="s">
        <v>3</v>
      </c>
      <c r="B5" s="242"/>
      <c r="C5" s="242"/>
      <c r="D5" s="242"/>
      <c r="E5" s="243"/>
      <c r="F5" s="243"/>
      <c r="G5" s="243"/>
      <c r="H5" s="243"/>
      <c r="K5" s="144"/>
    </row>
    <row r="6" spans="1:8" s="145" customFormat="1" ht="18.75" customHeight="1">
      <c r="A6" s="242" t="s">
        <v>111</v>
      </c>
      <c r="B6" s="242"/>
      <c r="C6" s="242"/>
      <c r="D6" s="242"/>
      <c r="E6" s="243"/>
      <c r="F6" s="243"/>
      <c r="G6" s="243"/>
      <c r="H6" s="243"/>
    </row>
    <row r="7" spans="1:8" s="146" customFormat="1" ht="17.25" customHeight="1">
      <c r="A7" s="230" t="s">
        <v>133</v>
      </c>
      <c r="B7" s="230"/>
      <c r="C7" s="230"/>
      <c r="D7" s="230"/>
      <c r="E7" s="231"/>
      <c r="F7" s="231"/>
      <c r="G7" s="231"/>
      <c r="H7" s="231"/>
    </row>
    <row r="8" spans="1:8" s="145" customFormat="1" ht="30" customHeight="1" thickBot="1">
      <c r="A8" s="232" t="s">
        <v>112</v>
      </c>
      <c r="B8" s="232"/>
      <c r="C8" s="232"/>
      <c r="D8" s="232"/>
      <c r="E8" s="233"/>
      <c r="F8" s="233"/>
      <c r="G8" s="233"/>
      <c r="H8" s="233"/>
    </row>
    <row r="9" spans="1:11" s="151" customFormat="1" ht="139.5" customHeight="1" thickBot="1">
      <c r="A9" s="147" t="s">
        <v>5</v>
      </c>
      <c r="B9" s="148" t="s">
        <v>6</v>
      </c>
      <c r="C9" s="149" t="s">
        <v>7</v>
      </c>
      <c r="D9" s="149" t="s">
        <v>41</v>
      </c>
      <c r="E9" s="149" t="s">
        <v>7</v>
      </c>
      <c r="F9" s="150" t="s">
        <v>8</v>
      </c>
      <c r="G9" s="149" t="s">
        <v>7</v>
      </c>
      <c r="H9" s="150" t="s">
        <v>8</v>
      </c>
      <c r="K9" s="152"/>
    </row>
    <row r="10" spans="1:11" s="159" customFormat="1" ht="12.75">
      <c r="A10" s="153">
        <v>1</v>
      </c>
      <c r="B10" s="154">
        <v>2</v>
      </c>
      <c r="C10" s="154">
        <v>3</v>
      </c>
      <c r="D10" s="155"/>
      <c r="E10" s="154">
        <v>3</v>
      </c>
      <c r="F10" s="156">
        <v>4</v>
      </c>
      <c r="G10" s="157">
        <v>3</v>
      </c>
      <c r="H10" s="158">
        <v>4</v>
      </c>
      <c r="K10" s="160"/>
    </row>
    <row r="11" spans="1:11" s="159" customFormat="1" ht="49.5" customHeight="1">
      <c r="A11" s="234" t="s">
        <v>9</v>
      </c>
      <c r="B11" s="235"/>
      <c r="C11" s="235"/>
      <c r="D11" s="235"/>
      <c r="E11" s="235"/>
      <c r="F11" s="235"/>
      <c r="G11" s="236"/>
      <c r="H11" s="237"/>
      <c r="K11" s="160"/>
    </row>
    <row r="12" spans="1:11" s="151" customFormat="1" ht="18.75">
      <c r="A12" s="161" t="s">
        <v>10</v>
      </c>
      <c r="B12" s="162"/>
      <c r="C12" s="163">
        <f>F12*12</f>
        <v>0</v>
      </c>
      <c r="D12" s="164">
        <f>G12*I12</f>
        <v>187883.136</v>
      </c>
      <c r="E12" s="163">
        <f>H12*12</f>
        <v>26.880000000000003</v>
      </c>
      <c r="F12" s="165"/>
      <c r="G12" s="163">
        <f>H12*12</f>
        <v>26.880000000000003</v>
      </c>
      <c r="H12" s="166">
        <v>2.24</v>
      </c>
      <c r="I12" s="151">
        <v>6989.7</v>
      </c>
      <c r="J12" s="151">
        <v>1.07</v>
      </c>
      <c r="K12" s="152">
        <f>H12*J12</f>
        <v>2.3968000000000003</v>
      </c>
    </row>
    <row r="13" spans="1:11" s="151" customFormat="1" ht="29.25" customHeight="1">
      <c r="A13" s="167" t="s">
        <v>113</v>
      </c>
      <c r="B13" s="168" t="s">
        <v>114</v>
      </c>
      <c r="C13" s="169"/>
      <c r="D13" s="170"/>
      <c r="E13" s="169"/>
      <c r="F13" s="171"/>
      <c r="G13" s="169"/>
      <c r="H13" s="172"/>
      <c r="K13" s="152"/>
    </row>
    <row r="14" spans="1:11" s="151" customFormat="1" ht="15">
      <c r="A14" s="167" t="s">
        <v>115</v>
      </c>
      <c r="B14" s="168" t="s">
        <v>114</v>
      </c>
      <c r="C14" s="169"/>
      <c r="D14" s="170"/>
      <c r="E14" s="169"/>
      <c r="F14" s="171"/>
      <c r="G14" s="169"/>
      <c r="H14" s="172"/>
      <c r="K14" s="152"/>
    </row>
    <row r="15" spans="1:11" s="151" customFormat="1" ht="15">
      <c r="A15" s="167" t="s">
        <v>116</v>
      </c>
      <c r="B15" s="168" t="s">
        <v>117</v>
      </c>
      <c r="C15" s="169"/>
      <c r="D15" s="170"/>
      <c r="E15" s="169"/>
      <c r="F15" s="171"/>
      <c r="G15" s="169"/>
      <c r="H15" s="172"/>
      <c r="K15" s="152"/>
    </row>
    <row r="16" spans="1:11" s="151" customFormat="1" ht="15">
      <c r="A16" s="167" t="s">
        <v>118</v>
      </c>
      <c r="B16" s="168" t="s">
        <v>114</v>
      </c>
      <c r="C16" s="169"/>
      <c r="D16" s="170"/>
      <c r="E16" s="169"/>
      <c r="F16" s="171"/>
      <c r="G16" s="169"/>
      <c r="H16" s="172"/>
      <c r="K16" s="152"/>
    </row>
    <row r="17" spans="1:11" s="151" customFormat="1" ht="30">
      <c r="A17" s="161" t="s">
        <v>12</v>
      </c>
      <c r="B17" s="173"/>
      <c r="C17" s="163">
        <f>F17*12</f>
        <v>0</v>
      </c>
      <c r="D17" s="164">
        <f>G17*I17</f>
        <v>161042.688</v>
      </c>
      <c r="E17" s="163">
        <f>H17*12</f>
        <v>23.04</v>
      </c>
      <c r="F17" s="165"/>
      <c r="G17" s="163">
        <f>H17*12</f>
        <v>23.04</v>
      </c>
      <c r="H17" s="166">
        <v>1.92</v>
      </c>
      <c r="I17" s="151">
        <v>6989.7</v>
      </c>
      <c r="J17" s="151">
        <v>1.07</v>
      </c>
      <c r="K17" s="152">
        <f>H17*J17</f>
        <v>2.0544000000000002</v>
      </c>
    </row>
    <row r="18" spans="1:11" s="151" customFormat="1" ht="18.75">
      <c r="A18" s="174" t="s">
        <v>119</v>
      </c>
      <c r="B18" s="175" t="s">
        <v>13</v>
      </c>
      <c r="C18" s="163"/>
      <c r="D18" s="164"/>
      <c r="E18" s="163"/>
      <c r="F18" s="165"/>
      <c r="G18" s="163"/>
      <c r="H18" s="166"/>
      <c r="K18" s="152"/>
    </row>
    <row r="19" spans="1:11" s="151" customFormat="1" ht="18.75">
      <c r="A19" s="174" t="s">
        <v>120</v>
      </c>
      <c r="B19" s="175" t="s">
        <v>13</v>
      </c>
      <c r="C19" s="163"/>
      <c r="D19" s="164"/>
      <c r="E19" s="163"/>
      <c r="F19" s="165"/>
      <c r="G19" s="163"/>
      <c r="H19" s="166"/>
      <c r="K19" s="152"/>
    </row>
    <row r="20" spans="1:11" s="151" customFormat="1" ht="18.75">
      <c r="A20" s="174" t="s">
        <v>121</v>
      </c>
      <c r="B20" s="175" t="s">
        <v>13</v>
      </c>
      <c r="C20" s="163"/>
      <c r="D20" s="164"/>
      <c r="E20" s="163"/>
      <c r="F20" s="165"/>
      <c r="G20" s="163"/>
      <c r="H20" s="166"/>
      <c r="K20" s="152"/>
    </row>
    <row r="21" spans="1:11" s="151" customFormat="1" ht="25.5">
      <c r="A21" s="174" t="s">
        <v>122</v>
      </c>
      <c r="B21" s="175" t="s">
        <v>14</v>
      </c>
      <c r="C21" s="163"/>
      <c r="D21" s="164"/>
      <c r="E21" s="163"/>
      <c r="F21" s="165"/>
      <c r="G21" s="163"/>
      <c r="H21" s="166"/>
      <c r="K21" s="152"/>
    </row>
    <row r="22" spans="1:11" s="151" customFormat="1" ht="18.75">
      <c r="A22" s="174" t="s">
        <v>123</v>
      </c>
      <c r="B22" s="175" t="s">
        <v>13</v>
      </c>
      <c r="C22" s="163"/>
      <c r="D22" s="164"/>
      <c r="E22" s="163"/>
      <c r="F22" s="165"/>
      <c r="G22" s="163"/>
      <c r="H22" s="166"/>
      <c r="K22" s="152"/>
    </row>
    <row r="23" spans="1:11" s="151" customFormat="1" ht="18.75">
      <c r="A23" s="176" t="s">
        <v>124</v>
      </c>
      <c r="B23" s="177" t="s">
        <v>13</v>
      </c>
      <c r="C23" s="163"/>
      <c r="D23" s="164"/>
      <c r="E23" s="163"/>
      <c r="F23" s="165"/>
      <c r="G23" s="163"/>
      <c r="H23" s="166"/>
      <c r="K23" s="152"/>
    </row>
    <row r="24" spans="1:11" s="151" customFormat="1" ht="31.5" customHeight="1" thickBot="1">
      <c r="A24" s="178" t="s">
        <v>125</v>
      </c>
      <c r="B24" s="179" t="s">
        <v>126</v>
      </c>
      <c r="C24" s="163"/>
      <c r="D24" s="164"/>
      <c r="E24" s="163"/>
      <c r="F24" s="165"/>
      <c r="G24" s="163"/>
      <c r="H24" s="166"/>
      <c r="K24" s="152"/>
    </row>
    <row r="25" spans="1:9" s="183" customFormat="1" ht="18.75">
      <c r="A25" s="180" t="s">
        <v>15</v>
      </c>
      <c r="B25" s="162" t="s">
        <v>16</v>
      </c>
      <c r="C25" s="163">
        <f>F25*12</f>
        <v>0</v>
      </c>
      <c r="D25" s="164">
        <f>G25*I25</f>
        <v>50325.84</v>
      </c>
      <c r="E25" s="163">
        <f>H25*12</f>
        <v>7.199999999999999</v>
      </c>
      <c r="F25" s="181"/>
      <c r="G25" s="163">
        <f>H25*12</f>
        <v>7.199999999999999</v>
      </c>
      <c r="H25" s="182">
        <v>0.6</v>
      </c>
      <c r="I25" s="151">
        <v>6989.7</v>
      </c>
    </row>
    <row r="26" spans="1:9" s="151" customFormat="1" ht="18.75">
      <c r="A26" s="180" t="s">
        <v>17</v>
      </c>
      <c r="B26" s="162" t="s">
        <v>18</v>
      </c>
      <c r="C26" s="163">
        <f>F26*12</f>
        <v>0</v>
      </c>
      <c r="D26" s="164">
        <f>G26*I26</f>
        <v>162720.21600000001</v>
      </c>
      <c r="E26" s="163">
        <f>H26*12</f>
        <v>23.28</v>
      </c>
      <c r="F26" s="181"/>
      <c r="G26" s="163">
        <f>H26*12</f>
        <v>23.28</v>
      </c>
      <c r="H26" s="182">
        <v>1.94</v>
      </c>
      <c r="I26" s="151">
        <v>6989.7</v>
      </c>
    </row>
    <row r="27" spans="1:11" s="151" customFormat="1" ht="30">
      <c r="A27" s="180" t="s">
        <v>66</v>
      </c>
      <c r="B27" s="162" t="s">
        <v>11</v>
      </c>
      <c r="C27" s="184"/>
      <c r="D27" s="164">
        <f>G27*I27</f>
        <v>3355.0559999999996</v>
      </c>
      <c r="E27" s="184">
        <f>H27*12</f>
        <v>0.48</v>
      </c>
      <c r="F27" s="181"/>
      <c r="G27" s="163">
        <f>H27*12</f>
        <v>0.48</v>
      </c>
      <c r="H27" s="181">
        <v>0.04</v>
      </c>
      <c r="I27" s="151">
        <v>6989.7</v>
      </c>
      <c r="J27" s="151">
        <v>1.07</v>
      </c>
      <c r="K27" s="152">
        <f aca="true" t="shared" si="0" ref="K27:K90">H27*J27</f>
        <v>0.042800000000000005</v>
      </c>
    </row>
    <row r="28" spans="1:11" s="159" customFormat="1" ht="30">
      <c r="A28" s="180" t="s">
        <v>98</v>
      </c>
      <c r="B28" s="162" t="s">
        <v>11</v>
      </c>
      <c r="C28" s="184"/>
      <c r="D28" s="164">
        <f aca="true" t="shared" si="1" ref="D28:D36">G28*I28</f>
        <v>3355.0559999999996</v>
      </c>
      <c r="E28" s="184"/>
      <c r="F28" s="181"/>
      <c r="G28" s="163">
        <f aca="true" t="shared" si="2" ref="G28:G36">H28*12</f>
        <v>0.48</v>
      </c>
      <c r="H28" s="181">
        <v>0.04</v>
      </c>
      <c r="I28" s="151">
        <v>6989.7</v>
      </c>
      <c r="J28" s="151">
        <v>1.07</v>
      </c>
      <c r="K28" s="152">
        <f t="shared" si="0"/>
        <v>0.042800000000000005</v>
      </c>
    </row>
    <row r="29" spans="1:11" s="159" customFormat="1" ht="15">
      <c r="A29" s="180" t="s">
        <v>67</v>
      </c>
      <c r="B29" s="162" t="s">
        <v>11</v>
      </c>
      <c r="C29" s="184"/>
      <c r="D29" s="164">
        <f t="shared" si="1"/>
        <v>10065.168</v>
      </c>
      <c r="E29" s="184"/>
      <c r="F29" s="181"/>
      <c r="G29" s="163">
        <f t="shared" si="2"/>
        <v>1.44</v>
      </c>
      <c r="H29" s="181">
        <v>0.12</v>
      </c>
      <c r="I29" s="151">
        <v>6989.7</v>
      </c>
      <c r="J29" s="151">
        <v>1.07</v>
      </c>
      <c r="K29" s="152">
        <f t="shared" si="0"/>
        <v>0.12840000000000001</v>
      </c>
    </row>
    <row r="30" spans="1:11" s="159" customFormat="1" ht="30" hidden="1">
      <c r="A30" s="180" t="s">
        <v>68</v>
      </c>
      <c r="B30" s="162" t="s">
        <v>14</v>
      </c>
      <c r="C30" s="184"/>
      <c r="D30" s="164">
        <f t="shared" si="1"/>
        <v>0</v>
      </c>
      <c r="E30" s="184"/>
      <c r="F30" s="181"/>
      <c r="G30" s="163">
        <f t="shared" si="2"/>
        <v>0</v>
      </c>
      <c r="H30" s="181"/>
      <c r="I30" s="151">
        <v>6989.7</v>
      </c>
      <c r="J30" s="151">
        <v>1.07</v>
      </c>
      <c r="K30" s="152">
        <f t="shared" si="0"/>
        <v>0</v>
      </c>
    </row>
    <row r="31" spans="1:11" s="159" customFormat="1" ht="30" hidden="1">
      <c r="A31" s="180" t="s">
        <v>69</v>
      </c>
      <c r="B31" s="162" t="s">
        <v>14</v>
      </c>
      <c r="C31" s="184"/>
      <c r="D31" s="164">
        <f t="shared" si="1"/>
        <v>0</v>
      </c>
      <c r="E31" s="184"/>
      <c r="F31" s="181"/>
      <c r="G31" s="163">
        <f t="shared" si="2"/>
        <v>0</v>
      </c>
      <c r="H31" s="181"/>
      <c r="I31" s="151">
        <v>6989.7</v>
      </c>
      <c r="J31" s="151">
        <v>1.07</v>
      </c>
      <c r="K31" s="152">
        <f t="shared" si="0"/>
        <v>0</v>
      </c>
    </row>
    <row r="32" spans="1:11" s="159" customFormat="1" ht="30" hidden="1">
      <c r="A32" s="180" t="s">
        <v>70</v>
      </c>
      <c r="B32" s="162" t="s">
        <v>14</v>
      </c>
      <c r="C32" s="184"/>
      <c r="D32" s="164">
        <f t="shared" si="1"/>
        <v>0</v>
      </c>
      <c r="E32" s="184"/>
      <c r="F32" s="181"/>
      <c r="G32" s="163">
        <f t="shared" si="2"/>
        <v>0</v>
      </c>
      <c r="H32" s="181"/>
      <c r="I32" s="151">
        <v>6989.7</v>
      </c>
      <c r="J32" s="151">
        <v>1.07</v>
      </c>
      <c r="K32" s="152">
        <f t="shared" si="0"/>
        <v>0</v>
      </c>
    </row>
    <row r="33" spans="1:11" s="159" customFormat="1" ht="30" hidden="1">
      <c r="A33" s="180" t="s">
        <v>26</v>
      </c>
      <c r="B33" s="162"/>
      <c r="C33" s="184">
        <f>F33*12</f>
        <v>0</v>
      </c>
      <c r="D33" s="164">
        <f t="shared" si="1"/>
        <v>0</v>
      </c>
      <c r="E33" s="184">
        <f>H33*12</f>
        <v>0</v>
      </c>
      <c r="F33" s="181"/>
      <c r="G33" s="163">
        <f t="shared" si="2"/>
        <v>0</v>
      </c>
      <c r="H33" s="181">
        <v>0</v>
      </c>
      <c r="I33" s="151">
        <v>6989.7</v>
      </c>
      <c r="J33" s="151">
        <v>1.07</v>
      </c>
      <c r="K33" s="152">
        <f t="shared" si="0"/>
        <v>0</v>
      </c>
    </row>
    <row r="34" spans="1:11" s="151" customFormat="1" ht="15">
      <c r="A34" s="180" t="s">
        <v>28</v>
      </c>
      <c r="B34" s="162" t="s">
        <v>29</v>
      </c>
      <c r="C34" s="184">
        <f>F34*12</f>
        <v>0</v>
      </c>
      <c r="D34" s="164">
        <f t="shared" si="1"/>
        <v>2516.292</v>
      </c>
      <c r="E34" s="184">
        <f>H34*12</f>
        <v>0.36</v>
      </c>
      <c r="F34" s="181"/>
      <c r="G34" s="163">
        <f t="shared" si="2"/>
        <v>0.36</v>
      </c>
      <c r="H34" s="181">
        <v>0.03</v>
      </c>
      <c r="I34" s="151">
        <v>6989.7</v>
      </c>
      <c r="J34" s="151">
        <v>1.07</v>
      </c>
      <c r="K34" s="152">
        <f t="shared" si="0"/>
        <v>0.032100000000000004</v>
      </c>
    </row>
    <row r="35" spans="1:11" s="151" customFormat="1" ht="15">
      <c r="A35" s="180" t="s">
        <v>30</v>
      </c>
      <c r="B35" s="185" t="s">
        <v>31</v>
      </c>
      <c r="C35" s="186">
        <f>F35*12</f>
        <v>0</v>
      </c>
      <c r="D35" s="164">
        <f t="shared" si="1"/>
        <v>1677.5279999999998</v>
      </c>
      <c r="E35" s="186">
        <f>H35*12</f>
        <v>0.24</v>
      </c>
      <c r="F35" s="187"/>
      <c r="G35" s="163">
        <f t="shared" si="2"/>
        <v>0.24</v>
      </c>
      <c r="H35" s="187">
        <v>0.02</v>
      </c>
      <c r="I35" s="151">
        <v>6989.7</v>
      </c>
      <c r="J35" s="151">
        <v>1.07</v>
      </c>
      <c r="K35" s="152">
        <f t="shared" si="0"/>
        <v>0.021400000000000002</v>
      </c>
    </row>
    <row r="36" spans="1:11" s="183" customFormat="1" ht="30">
      <c r="A36" s="180" t="s">
        <v>27</v>
      </c>
      <c r="B36" s="162" t="s">
        <v>129</v>
      </c>
      <c r="C36" s="184">
        <f>F36*12</f>
        <v>0</v>
      </c>
      <c r="D36" s="164">
        <f t="shared" si="1"/>
        <v>2516.292</v>
      </c>
      <c r="E36" s="184">
        <f>H36*12</f>
        <v>0.36</v>
      </c>
      <c r="F36" s="181"/>
      <c r="G36" s="163">
        <f t="shared" si="2"/>
        <v>0.36</v>
      </c>
      <c r="H36" s="181">
        <v>0.03</v>
      </c>
      <c r="I36" s="151">
        <v>6989.7</v>
      </c>
      <c r="J36" s="151">
        <v>1.07</v>
      </c>
      <c r="K36" s="152">
        <f t="shared" si="0"/>
        <v>0.032100000000000004</v>
      </c>
    </row>
    <row r="37" spans="1:11" s="183" customFormat="1" ht="15">
      <c r="A37" s="180" t="s">
        <v>42</v>
      </c>
      <c r="B37" s="162"/>
      <c r="C37" s="163"/>
      <c r="D37" s="163">
        <f>SUM(D38:D52)</f>
        <v>66556.632</v>
      </c>
      <c r="E37" s="163"/>
      <c r="F37" s="181"/>
      <c r="G37" s="163">
        <f>SUM(G38:G52)</f>
        <v>9.48</v>
      </c>
      <c r="H37" s="163">
        <f>SUM(H38:H52)</f>
        <v>0.7900000000000001</v>
      </c>
      <c r="I37" s="151">
        <v>6989.7</v>
      </c>
      <c r="J37" s="151">
        <v>1.07</v>
      </c>
      <c r="K37" s="152">
        <f t="shared" si="0"/>
        <v>0.8453000000000002</v>
      </c>
    </row>
    <row r="38" spans="1:11" s="159" customFormat="1" ht="15" hidden="1">
      <c r="A38" s="188"/>
      <c r="B38" s="175"/>
      <c r="C38" s="189"/>
      <c r="D38" s="190"/>
      <c r="E38" s="189"/>
      <c r="F38" s="191"/>
      <c r="G38" s="189"/>
      <c r="H38" s="191"/>
      <c r="I38" s="151"/>
      <c r="J38" s="151"/>
      <c r="K38" s="152"/>
    </row>
    <row r="39" spans="1:11" s="159" customFormat="1" ht="15">
      <c r="A39" s="188" t="s">
        <v>59</v>
      </c>
      <c r="B39" s="175" t="s">
        <v>19</v>
      </c>
      <c r="C39" s="189"/>
      <c r="D39" s="190">
        <f aca="true" t="shared" si="3" ref="D39:D52">G39*I39</f>
        <v>838.7639999999999</v>
      </c>
      <c r="E39" s="189"/>
      <c r="F39" s="191"/>
      <c r="G39" s="189">
        <f aca="true" t="shared" si="4" ref="G39:G52">H39*12</f>
        <v>0.12</v>
      </c>
      <c r="H39" s="191">
        <v>0.01</v>
      </c>
      <c r="I39" s="151">
        <v>6989.7</v>
      </c>
      <c r="J39" s="151">
        <v>1.07</v>
      </c>
      <c r="K39" s="152">
        <f t="shared" si="0"/>
        <v>0.010700000000000001</v>
      </c>
    </row>
    <row r="40" spans="1:11" s="159" customFormat="1" ht="15">
      <c r="A40" s="188" t="s">
        <v>20</v>
      </c>
      <c r="B40" s="175" t="s">
        <v>25</v>
      </c>
      <c r="C40" s="189">
        <f>F40*12</f>
        <v>0</v>
      </c>
      <c r="D40" s="190">
        <f t="shared" si="3"/>
        <v>1677.5279999999998</v>
      </c>
      <c r="E40" s="189">
        <f>H40*12</f>
        <v>0.24</v>
      </c>
      <c r="F40" s="191"/>
      <c r="G40" s="189">
        <f t="shared" si="4"/>
        <v>0.24</v>
      </c>
      <c r="H40" s="191">
        <v>0.02</v>
      </c>
      <c r="I40" s="151">
        <v>6989.7</v>
      </c>
      <c r="J40" s="151">
        <v>1.07</v>
      </c>
      <c r="K40" s="152">
        <f t="shared" si="0"/>
        <v>0.021400000000000002</v>
      </c>
    </row>
    <row r="41" spans="1:11" s="159" customFormat="1" ht="15">
      <c r="A41" s="188" t="s">
        <v>131</v>
      </c>
      <c r="B41" s="175" t="s">
        <v>19</v>
      </c>
      <c r="C41" s="189">
        <f>F41*12</f>
        <v>0</v>
      </c>
      <c r="D41" s="190">
        <f t="shared" si="3"/>
        <v>11742.696</v>
      </c>
      <c r="E41" s="189">
        <f>H41*12</f>
        <v>1.6800000000000002</v>
      </c>
      <c r="F41" s="191"/>
      <c r="G41" s="189">
        <f t="shared" si="4"/>
        <v>1.6800000000000002</v>
      </c>
      <c r="H41" s="191">
        <v>0.14</v>
      </c>
      <c r="I41" s="151">
        <v>6989.7</v>
      </c>
      <c r="J41" s="151">
        <v>1.07</v>
      </c>
      <c r="K41" s="152">
        <f t="shared" si="0"/>
        <v>0.14980000000000002</v>
      </c>
    </row>
    <row r="42" spans="1:11" s="159" customFormat="1" ht="15">
      <c r="A42" s="188" t="s">
        <v>79</v>
      </c>
      <c r="B42" s="175" t="s">
        <v>19</v>
      </c>
      <c r="C42" s="189">
        <f>F42*12</f>
        <v>0</v>
      </c>
      <c r="D42" s="190">
        <f t="shared" si="3"/>
        <v>3355.0559999999996</v>
      </c>
      <c r="E42" s="189">
        <f>H42*12</f>
        <v>0.48</v>
      </c>
      <c r="F42" s="191"/>
      <c r="G42" s="189">
        <f t="shared" si="4"/>
        <v>0.48</v>
      </c>
      <c r="H42" s="191">
        <v>0.04</v>
      </c>
      <c r="I42" s="151">
        <v>6989.7</v>
      </c>
      <c r="J42" s="151">
        <v>1.07</v>
      </c>
      <c r="K42" s="152">
        <f t="shared" si="0"/>
        <v>0.042800000000000005</v>
      </c>
    </row>
    <row r="43" spans="1:11" s="159" customFormat="1" ht="15">
      <c r="A43" s="188" t="s">
        <v>22</v>
      </c>
      <c r="B43" s="175" t="s">
        <v>19</v>
      </c>
      <c r="C43" s="189">
        <f>F43*12</f>
        <v>0</v>
      </c>
      <c r="D43" s="190">
        <f t="shared" si="3"/>
        <v>8387.640000000001</v>
      </c>
      <c r="E43" s="189">
        <f>H43*12</f>
        <v>1.2000000000000002</v>
      </c>
      <c r="F43" s="191"/>
      <c r="G43" s="189">
        <f t="shared" si="4"/>
        <v>1.2000000000000002</v>
      </c>
      <c r="H43" s="191">
        <v>0.1</v>
      </c>
      <c r="I43" s="151">
        <v>6989.7</v>
      </c>
      <c r="J43" s="151">
        <v>1.07</v>
      </c>
      <c r="K43" s="152">
        <f t="shared" si="0"/>
        <v>0.10700000000000001</v>
      </c>
    </row>
    <row r="44" spans="1:11" s="159" customFormat="1" ht="15">
      <c r="A44" s="188" t="s">
        <v>23</v>
      </c>
      <c r="B44" s="175" t="s">
        <v>19</v>
      </c>
      <c r="C44" s="189">
        <f>F44*12</f>
        <v>0</v>
      </c>
      <c r="D44" s="190">
        <f t="shared" si="3"/>
        <v>838.7639999999999</v>
      </c>
      <c r="E44" s="189">
        <f>H44*12</f>
        <v>0.12</v>
      </c>
      <c r="F44" s="191"/>
      <c r="G44" s="189">
        <f t="shared" si="4"/>
        <v>0.12</v>
      </c>
      <c r="H44" s="191">
        <v>0.01</v>
      </c>
      <c r="I44" s="151">
        <v>6989.7</v>
      </c>
      <c r="J44" s="151">
        <v>1.07</v>
      </c>
      <c r="K44" s="152">
        <f t="shared" si="0"/>
        <v>0.010700000000000001</v>
      </c>
    </row>
    <row r="45" spans="1:11" s="159" customFormat="1" ht="15">
      <c r="A45" s="188" t="s">
        <v>73</v>
      </c>
      <c r="B45" s="175" t="s">
        <v>19</v>
      </c>
      <c r="C45" s="189"/>
      <c r="D45" s="190">
        <f t="shared" si="3"/>
        <v>1677.5279999999998</v>
      </c>
      <c r="E45" s="189"/>
      <c r="F45" s="191"/>
      <c r="G45" s="189">
        <f t="shared" si="4"/>
        <v>0.24</v>
      </c>
      <c r="H45" s="191">
        <v>0.02</v>
      </c>
      <c r="I45" s="151">
        <v>6989.7</v>
      </c>
      <c r="J45" s="151">
        <v>1.07</v>
      </c>
      <c r="K45" s="152">
        <f t="shared" si="0"/>
        <v>0.021400000000000002</v>
      </c>
    </row>
    <row r="46" spans="1:11" s="159" customFormat="1" ht="15">
      <c r="A46" s="188" t="s">
        <v>74</v>
      </c>
      <c r="B46" s="175" t="s">
        <v>25</v>
      </c>
      <c r="C46" s="189"/>
      <c r="D46" s="190">
        <f t="shared" si="3"/>
        <v>7548.876</v>
      </c>
      <c r="E46" s="189"/>
      <c r="F46" s="191"/>
      <c r="G46" s="189">
        <f t="shared" si="4"/>
        <v>1.08</v>
      </c>
      <c r="H46" s="191">
        <v>0.09</v>
      </c>
      <c r="I46" s="151">
        <v>6989.7</v>
      </c>
      <c r="J46" s="151">
        <v>1.07</v>
      </c>
      <c r="K46" s="152">
        <f t="shared" si="0"/>
        <v>0.0963</v>
      </c>
    </row>
    <row r="47" spans="1:11" s="159" customFormat="1" ht="25.5">
      <c r="A47" s="188" t="s">
        <v>24</v>
      </c>
      <c r="B47" s="175" t="s">
        <v>19</v>
      </c>
      <c r="C47" s="189">
        <f>F47*12</f>
        <v>0</v>
      </c>
      <c r="D47" s="190">
        <f t="shared" si="3"/>
        <v>4193.820000000001</v>
      </c>
      <c r="E47" s="189">
        <f>H47*12</f>
        <v>0.6000000000000001</v>
      </c>
      <c r="F47" s="191"/>
      <c r="G47" s="189">
        <f t="shared" si="4"/>
        <v>0.6000000000000001</v>
      </c>
      <c r="H47" s="191">
        <v>0.05</v>
      </c>
      <c r="I47" s="151">
        <v>6989.7</v>
      </c>
      <c r="J47" s="151">
        <v>1.07</v>
      </c>
      <c r="K47" s="152">
        <f t="shared" si="0"/>
        <v>0.053500000000000006</v>
      </c>
    </row>
    <row r="48" spans="1:11" s="159" customFormat="1" ht="15">
      <c r="A48" s="188" t="s">
        <v>43</v>
      </c>
      <c r="B48" s="175" t="s">
        <v>19</v>
      </c>
      <c r="C48" s="189"/>
      <c r="D48" s="190">
        <f t="shared" si="3"/>
        <v>838.7639999999999</v>
      </c>
      <c r="E48" s="189"/>
      <c r="F48" s="191"/>
      <c r="G48" s="189">
        <f t="shared" si="4"/>
        <v>0.12</v>
      </c>
      <c r="H48" s="191">
        <v>0.01</v>
      </c>
      <c r="I48" s="151">
        <v>6989.7</v>
      </c>
      <c r="J48" s="151">
        <v>1.07</v>
      </c>
      <c r="K48" s="152">
        <f t="shared" si="0"/>
        <v>0.010700000000000001</v>
      </c>
    </row>
    <row r="49" spans="1:11" s="159" customFormat="1" ht="15" hidden="1">
      <c r="A49" s="188"/>
      <c r="B49" s="175"/>
      <c r="C49" s="192"/>
      <c r="D49" s="190"/>
      <c r="E49" s="192"/>
      <c r="F49" s="191"/>
      <c r="G49" s="189"/>
      <c r="H49" s="191"/>
      <c r="I49" s="151"/>
      <c r="J49" s="151"/>
      <c r="K49" s="152"/>
    </row>
    <row r="50" spans="1:11" s="159" customFormat="1" ht="15">
      <c r="A50" s="188" t="s">
        <v>78</v>
      </c>
      <c r="B50" s="175" t="s">
        <v>19</v>
      </c>
      <c r="C50" s="192">
        <f>F50*12</f>
        <v>0</v>
      </c>
      <c r="D50" s="190">
        <f t="shared" si="3"/>
        <v>11742.696</v>
      </c>
      <c r="E50" s="192">
        <f>H50*12</f>
        <v>1.6800000000000002</v>
      </c>
      <c r="F50" s="191"/>
      <c r="G50" s="189">
        <f t="shared" si="4"/>
        <v>1.6800000000000002</v>
      </c>
      <c r="H50" s="191">
        <v>0.14</v>
      </c>
      <c r="I50" s="151">
        <v>6989.7</v>
      </c>
      <c r="J50" s="151">
        <v>1.07</v>
      </c>
      <c r="K50" s="152">
        <f t="shared" si="0"/>
        <v>0.14980000000000002</v>
      </c>
    </row>
    <row r="51" spans="1:12" s="159" customFormat="1" ht="15">
      <c r="A51" s="188" t="s">
        <v>149</v>
      </c>
      <c r="B51" s="175" t="s">
        <v>19</v>
      </c>
      <c r="C51" s="189"/>
      <c r="D51" s="190">
        <v>13714.5</v>
      </c>
      <c r="E51" s="189"/>
      <c r="F51" s="191"/>
      <c r="G51" s="189">
        <f t="shared" si="4"/>
        <v>1.92</v>
      </c>
      <c r="H51" s="191">
        <v>0.16</v>
      </c>
      <c r="I51" s="151">
        <v>6989.7</v>
      </c>
      <c r="J51" s="151"/>
      <c r="K51" s="152"/>
      <c r="L51" s="193"/>
    </row>
    <row r="52" spans="1:11" s="193" customFormat="1" ht="15" hidden="1">
      <c r="A52" s="194" t="s">
        <v>95</v>
      </c>
      <c r="B52" s="195" t="s">
        <v>19</v>
      </c>
      <c r="C52" s="196"/>
      <c r="D52" s="197">
        <f t="shared" si="3"/>
        <v>0</v>
      </c>
      <c r="E52" s="196"/>
      <c r="F52" s="198"/>
      <c r="G52" s="196">
        <f t="shared" si="4"/>
        <v>0</v>
      </c>
      <c r="H52" s="198"/>
      <c r="I52" s="151">
        <v>6989.7</v>
      </c>
      <c r="J52" s="151">
        <v>1.07</v>
      </c>
      <c r="K52" s="152">
        <f t="shared" si="0"/>
        <v>0</v>
      </c>
    </row>
    <row r="53" spans="1:11" s="183" customFormat="1" ht="30" hidden="1">
      <c r="A53" s="180" t="s">
        <v>55</v>
      </c>
      <c r="B53" s="162"/>
      <c r="C53" s="163"/>
      <c r="D53" s="163">
        <f>SUM(D54:D65)</f>
        <v>0</v>
      </c>
      <c r="E53" s="163"/>
      <c r="F53" s="181"/>
      <c r="G53" s="163">
        <f>SUM(G54:G65)</f>
        <v>0</v>
      </c>
      <c r="H53" s="165">
        <f>SUM(H54:H65)</f>
        <v>0</v>
      </c>
      <c r="I53" s="151">
        <v>6989.7</v>
      </c>
      <c r="J53" s="151">
        <v>1.07</v>
      </c>
      <c r="K53" s="152">
        <f t="shared" si="0"/>
        <v>0</v>
      </c>
    </row>
    <row r="54" spans="1:11" s="159" customFormat="1" ht="15" hidden="1">
      <c r="A54" s="188" t="s">
        <v>45</v>
      </c>
      <c r="B54" s="175" t="s">
        <v>80</v>
      </c>
      <c r="C54" s="189"/>
      <c r="D54" s="190">
        <f aca="true" t="shared" si="5" ref="D54:D65">G54*I54</f>
        <v>0</v>
      </c>
      <c r="E54" s="189"/>
      <c r="F54" s="191"/>
      <c r="G54" s="189">
        <f aca="true" t="shared" si="6" ref="G54:G65">H54*12</f>
        <v>0</v>
      </c>
      <c r="H54" s="191"/>
      <c r="I54" s="151">
        <v>6989.7</v>
      </c>
      <c r="J54" s="151">
        <v>1.07</v>
      </c>
      <c r="K54" s="152">
        <f t="shared" si="0"/>
        <v>0</v>
      </c>
    </row>
    <row r="55" spans="1:11" s="159" customFormat="1" ht="25.5" hidden="1">
      <c r="A55" s="188" t="s">
        <v>46</v>
      </c>
      <c r="B55" s="175" t="s">
        <v>60</v>
      </c>
      <c r="C55" s="189"/>
      <c r="D55" s="190">
        <f t="shared" si="5"/>
        <v>0</v>
      </c>
      <c r="E55" s="189"/>
      <c r="F55" s="191"/>
      <c r="G55" s="189">
        <f t="shared" si="6"/>
        <v>0</v>
      </c>
      <c r="H55" s="191"/>
      <c r="I55" s="151">
        <v>6989.7</v>
      </c>
      <c r="J55" s="151">
        <v>1.07</v>
      </c>
      <c r="K55" s="152">
        <f t="shared" si="0"/>
        <v>0</v>
      </c>
    </row>
    <row r="56" spans="1:11" s="159" customFormat="1" ht="15" hidden="1">
      <c r="A56" s="188" t="s">
        <v>87</v>
      </c>
      <c r="B56" s="175" t="s">
        <v>86</v>
      </c>
      <c r="C56" s="189"/>
      <c r="D56" s="190">
        <f t="shared" si="5"/>
        <v>0</v>
      </c>
      <c r="E56" s="189"/>
      <c r="F56" s="191"/>
      <c r="G56" s="189">
        <f t="shared" si="6"/>
        <v>0</v>
      </c>
      <c r="H56" s="191"/>
      <c r="I56" s="151">
        <v>6989.7</v>
      </c>
      <c r="J56" s="151">
        <v>1.07</v>
      </c>
      <c r="K56" s="152">
        <f t="shared" si="0"/>
        <v>0</v>
      </c>
    </row>
    <row r="57" spans="1:11" s="159" customFormat="1" ht="25.5" hidden="1">
      <c r="A57" s="188" t="s">
        <v>83</v>
      </c>
      <c r="B57" s="175" t="s">
        <v>84</v>
      </c>
      <c r="C57" s="189"/>
      <c r="D57" s="190">
        <f t="shared" si="5"/>
        <v>0</v>
      </c>
      <c r="E57" s="189"/>
      <c r="F57" s="191"/>
      <c r="G57" s="189">
        <f t="shared" si="6"/>
        <v>0</v>
      </c>
      <c r="H57" s="191"/>
      <c r="I57" s="151">
        <v>6989.7</v>
      </c>
      <c r="J57" s="151">
        <v>1.07</v>
      </c>
      <c r="K57" s="152">
        <f t="shared" si="0"/>
        <v>0</v>
      </c>
    </row>
    <row r="58" spans="1:11" s="193" customFormat="1" ht="15" hidden="1">
      <c r="A58" s="194" t="s">
        <v>47</v>
      </c>
      <c r="B58" s="195" t="s">
        <v>85</v>
      </c>
      <c r="C58" s="196"/>
      <c r="D58" s="197">
        <f t="shared" si="5"/>
        <v>0</v>
      </c>
      <c r="E58" s="196"/>
      <c r="F58" s="198"/>
      <c r="G58" s="196">
        <f t="shared" si="6"/>
        <v>0</v>
      </c>
      <c r="H58" s="198"/>
      <c r="I58" s="199">
        <v>6989.7</v>
      </c>
      <c r="J58" s="151">
        <v>1.07</v>
      </c>
      <c r="K58" s="152">
        <f t="shared" si="0"/>
        <v>0</v>
      </c>
    </row>
    <row r="59" spans="1:11" s="159" customFormat="1" ht="15" hidden="1">
      <c r="A59" s="188" t="s">
        <v>64</v>
      </c>
      <c r="B59" s="175" t="s">
        <v>86</v>
      </c>
      <c r="C59" s="189"/>
      <c r="D59" s="190">
        <f t="shared" si="5"/>
        <v>0</v>
      </c>
      <c r="E59" s="189"/>
      <c r="F59" s="191"/>
      <c r="G59" s="189">
        <f t="shared" si="6"/>
        <v>0</v>
      </c>
      <c r="H59" s="191"/>
      <c r="I59" s="151">
        <v>6989.7</v>
      </c>
      <c r="J59" s="151">
        <v>1.07</v>
      </c>
      <c r="K59" s="152">
        <f t="shared" si="0"/>
        <v>0</v>
      </c>
    </row>
    <row r="60" spans="1:11" s="159" customFormat="1" ht="15" hidden="1">
      <c r="A60" s="188" t="s">
        <v>65</v>
      </c>
      <c r="B60" s="175" t="s">
        <v>19</v>
      </c>
      <c r="C60" s="189"/>
      <c r="D60" s="190">
        <f t="shared" si="5"/>
        <v>0</v>
      </c>
      <c r="E60" s="189"/>
      <c r="F60" s="191"/>
      <c r="G60" s="189">
        <f t="shared" si="6"/>
        <v>0</v>
      </c>
      <c r="H60" s="191"/>
      <c r="I60" s="151">
        <v>6989.7</v>
      </c>
      <c r="J60" s="151">
        <v>1.07</v>
      </c>
      <c r="K60" s="152">
        <f t="shared" si="0"/>
        <v>0</v>
      </c>
    </row>
    <row r="61" spans="1:11" s="159" customFormat="1" ht="25.5" hidden="1">
      <c r="A61" s="188" t="s">
        <v>61</v>
      </c>
      <c r="B61" s="175" t="s">
        <v>19</v>
      </c>
      <c r="C61" s="189"/>
      <c r="D61" s="190">
        <f t="shared" si="5"/>
        <v>0</v>
      </c>
      <c r="E61" s="189"/>
      <c r="F61" s="191"/>
      <c r="G61" s="189">
        <f t="shared" si="6"/>
        <v>0</v>
      </c>
      <c r="H61" s="191"/>
      <c r="I61" s="151">
        <v>6989.7</v>
      </c>
      <c r="J61" s="151">
        <v>1.07</v>
      </c>
      <c r="K61" s="152">
        <f t="shared" si="0"/>
        <v>0</v>
      </c>
    </row>
    <row r="62" spans="1:11" s="159" customFormat="1" ht="15" hidden="1">
      <c r="A62" s="188"/>
      <c r="B62" s="175"/>
      <c r="C62" s="189"/>
      <c r="D62" s="190"/>
      <c r="E62" s="189"/>
      <c r="F62" s="191"/>
      <c r="G62" s="189"/>
      <c r="H62" s="191"/>
      <c r="I62" s="151"/>
      <c r="J62" s="151"/>
      <c r="K62" s="152"/>
    </row>
    <row r="63" spans="1:11" s="159" customFormat="1" ht="15" hidden="1">
      <c r="A63" s="188" t="s">
        <v>76</v>
      </c>
      <c r="B63" s="175" t="s">
        <v>11</v>
      </c>
      <c r="C63" s="189"/>
      <c r="D63" s="190">
        <f t="shared" si="5"/>
        <v>0</v>
      </c>
      <c r="E63" s="189"/>
      <c r="F63" s="191"/>
      <c r="G63" s="189">
        <f t="shared" si="6"/>
        <v>0</v>
      </c>
      <c r="H63" s="200"/>
      <c r="I63" s="151">
        <v>6989.7</v>
      </c>
      <c r="J63" s="151">
        <v>1.07</v>
      </c>
      <c r="K63" s="152">
        <f t="shared" si="0"/>
        <v>0</v>
      </c>
    </row>
    <row r="64" spans="1:11" s="159" customFormat="1" ht="15" hidden="1">
      <c r="A64" s="188" t="s">
        <v>75</v>
      </c>
      <c r="B64" s="175" t="s">
        <v>11</v>
      </c>
      <c r="C64" s="192"/>
      <c r="D64" s="190">
        <f t="shared" si="5"/>
        <v>0</v>
      </c>
      <c r="E64" s="192"/>
      <c r="F64" s="191"/>
      <c r="G64" s="189">
        <f t="shared" si="6"/>
        <v>0</v>
      </c>
      <c r="H64" s="191"/>
      <c r="I64" s="151">
        <v>6989.7</v>
      </c>
      <c r="J64" s="151">
        <v>1.07</v>
      </c>
      <c r="K64" s="152">
        <f t="shared" si="0"/>
        <v>0</v>
      </c>
    </row>
    <row r="65" spans="1:11" s="159" customFormat="1" ht="15" hidden="1">
      <c r="A65" s="188" t="s">
        <v>95</v>
      </c>
      <c r="B65" s="175" t="s">
        <v>19</v>
      </c>
      <c r="C65" s="189"/>
      <c r="D65" s="190">
        <f t="shared" si="5"/>
        <v>0</v>
      </c>
      <c r="E65" s="189"/>
      <c r="F65" s="191"/>
      <c r="G65" s="189">
        <f t="shared" si="6"/>
        <v>0</v>
      </c>
      <c r="H65" s="191"/>
      <c r="I65" s="151">
        <v>6989.7</v>
      </c>
      <c r="J65" s="151">
        <v>1.07</v>
      </c>
      <c r="K65" s="152">
        <f t="shared" si="0"/>
        <v>0</v>
      </c>
    </row>
    <row r="66" spans="1:11" s="159" customFormat="1" ht="30">
      <c r="A66" s="180" t="s">
        <v>56</v>
      </c>
      <c r="B66" s="175"/>
      <c r="C66" s="189"/>
      <c r="D66" s="163">
        <f>D67+D68+D69</f>
        <v>304.44</v>
      </c>
      <c r="E66" s="189"/>
      <c r="F66" s="191"/>
      <c r="G66" s="163">
        <f>G67+G68+G69</f>
        <v>0.12</v>
      </c>
      <c r="H66" s="165">
        <f>H67+H68+H69</f>
        <v>0.01</v>
      </c>
      <c r="I66" s="151">
        <v>6989.7</v>
      </c>
      <c r="J66" s="151">
        <v>1.07</v>
      </c>
      <c r="K66" s="152">
        <f t="shared" si="0"/>
        <v>0.010700000000000001</v>
      </c>
    </row>
    <row r="67" spans="1:11" s="159" customFormat="1" ht="15">
      <c r="A67" s="188" t="s">
        <v>150</v>
      </c>
      <c r="B67" s="175" t="s">
        <v>19</v>
      </c>
      <c r="C67" s="189"/>
      <c r="D67" s="190">
        <v>304.44</v>
      </c>
      <c r="E67" s="189"/>
      <c r="F67" s="191"/>
      <c r="G67" s="189">
        <f>H67*12</f>
        <v>0.12</v>
      </c>
      <c r="H67" s="191">
        <v>0.01</v>
      </c>
      <c r="I67" s="151">
        <v>6989.7</v>
      </c>
      <c r="J67" s="151">
        <v>1.07</v>
      </c>
      <c r="K67" s="152">
        <f t="shared" si="0"/>
        <v>0.010700000000000001</v>
      </c>
    </row>
    <row r="68" spans="1:11" s="159" customFormat="1" ht="15" hidden="1">
      <c r="A68" s="188"/>
      <c r="B68" s="175"/>
      <c r="C68" s="189"/>
      <c r="D68" s="190"/>
      <c r="E68" s="189"/>
      <c r="F68" s="191"/>
      <c r="G68" s="189"/>
      <c r="H68" s="191"/>
      <c r="I68" s="151"/>
      <c r="J68" s="151"/>
      <c r="K68" s="152"/>
    </row>
    <row r="69" spans="1:11" s="159" customFormat="1" ht="15" hidden="1">
      <c r="A69" s="188" t="s">
        <v>77</v>
      </c>
      <c r="B69" s="175" t="s">
        <v>11</v>
      </c>
      <c r="C69" s="189"/>
      <c r="D69" s="190">
        <f>G69*I69</f>
        <v>0</v>
      </c>
      <c r="E69" s="189"/>
      <c r="F69" s="191"/>
      <c r="G69" s="189">
        <f>H69*12</f>
        <v>0</v>
      </c>
      <c r="H69" s="200"/>
      <c r="I69" s="151">
        <v>6989.7</v>
      </c>
      <c r="J69" s="151">
        <v>1.07</v>
      </c>
      <c r="K69" s="152">
        <f t="shared" si="0"/>
        <v>0</v>
      </c>
    </row>
    <row r="70" spans="1:11" s="159" customFormat="1" ht="15">
      <c r="A70" s="180" t="s">
        <v>57</v>
      </c>
      <c r="B70" s="175"/>
      <c r="C70" s="189"/>
      <c r="D70" s="163">
        <f>SUM(D71:D74)</f>
        <v>21807.864</v>
      </c>
      <c r="E70" s="189"/>
      <c r="F70" s="191"/>
      <c r="G70" s="163">
        <f>SUM(G71:G74)</f>
        <v>3.12</v>
      </c>
      <c r="H70" s="163">
        <f>SUM(H71:H74)</f>
        <v>0.26</v>
      </c>
      <c r="I70" s="151">
        <v>6989.7</v>
      </c>
      <c r="J70" s="151">
        <v>1.07</v>
      </c>
      <c r="K70" s="152">
        <f t="shared" si="0"/>
        <v>0.2782</v>
      </c>
    </row>
    <row r="71" spans="1:11" s="159" customFormat="1" ht="25.5">
      <c r="A71" s="188" t="s">
        <v>151</v>
      </c>
      <c r="B71" s="175" t="s">
        <v>14</v>
      </c>
      <c r="C71" s="189"/>
      <c r="D71" s="190">
        <f>G71*I71</f>
        <v>3355.0559999999996</v>
      </c>
      <c r="E71" s="189"/>
      <c r="F71" s="191"/>
      <c r="G71" s="189">
        <f>H71*12</f>
        <v>0.48</v>
      </c>
      <c r="H71" s="191">
        <v>0.04</v>
      </c>
      <c r="I71" s="151">
        <v>6989.7</v>
      </c>
      <c r="J71" s="151"/>
      <c r="K71" s="152"/>
    </row>
    <row r="72" spans="1:11" s="159" customFormat="1" ht="15">
      <c r="A72" s="188" t="s">
        <v>101</v>
      </c>
      <c r="B72" s="175" t="s">
        <v>19</v>
      </c>
      <c r="C72" s="189"/>
      <c r="D72" s="190">
        <f>G72*I72</f>
        <v>11742.696</v>
      </c>
      <c r="E72" s="189"/>
      <c r="F72" s="191"/>
      <c r="G72" s="189">
        <f>H72*12</f>
        <v>1.6800000000000002</v>
      </c>
      <c r="H72" s="191">
        <v>0.14</v>
      </c>
      <c r="I72" s="151">
        <v>6989.7</v>
      </c>
      <c r="J72" s="151">
        <v>1.07</v>
      </c>
      <c r="K72" s="152">
        <f t="shared" si="0"/>
        <v>0.14980000000000002</v>
      </c>
    </row>
    <row r="73" spans="1:11" s="159" customFormat="1" ht="15">
      <c r="A73" s="188" t="s">
        <v>51</v>
      </c>
      <c r="B73" s="175" t="s">
        <v>19</v>
      </c>
      <c r="C73" s="189"/>
      <c r="D73" s="190">
        <f>G73*I73</f>
        <v>838.7639999999999</v>
      </c>
      <c r="E73" s="189"/>
      <c r="F73" s="191"/>
      <c r="G73" s="189">
        <f>H73*12</f>
        <v>0.12</v>
      </c>
      <c r="H73" s="191">
        <v>0.01</v>
      </c>
      <c r="I73" s="151">
        <v>6989.7</v>
      </c>
      <c r="J73" s="151">
        <v>1.07</v>
      </c>
      <c r="K73" s="152">
        <f t="shared" si="0"/>
        <v>0.010700000000000001</v>
      </c>
    </row>
    <row r="74" spans="1:11" s="159" customFormat="1" ht="25.5">
      <c r="A74" s="188" t="s">
        <v>94</v>
      </c>
      <c r="B74" s="175" t="s">
        <v>14</v>
      </c>
      <c r="C74" s="189"/>
      <c r="D74" s="190">
        <f>G74*I74</f>
        <v>5871.348</v>
      </c>
      <c r="E74" s="189"/>
      <c r="F74" s="191"/>
      <c r="G74" s="189">
        <f>H74*12</f>
        <v>0.8400000000000001</v>
      </c>
      <c r="H74" s="200">
        <v>0.07</v>
      </c>
      <c r="I74" s="151">
        <v>6989.7</v>
      </c>
      <c r="J74" s="151">
        <v>1.07</v>
      </c>
      <c r="K74" s="152">
        <f t="shared" si="0"/>
        <v>0.07490000000000001</v>
      </c>
    </row>
    <row r="75" spans="1:11" s="159" customFormat="1" ht="15">
      <c r="A75" s="180" t="s">
        <v>58</v>
      </c>
      <c r="B75" s="175"/>
      <c r="C75" s="189"/>
      <c r="D75" s="163">
        <f>D76+D77+D78</f>
        <v>8387.64</v>
      </c>
      <c r="E75" s="189"/>
      <c r="F75" s="191"/>
      <c r="G75" s="163">
        <f>G76+G77+G78</f>
        <v>1.2000000000000002</v>
      </c>
      <c r="H75" s="165">
        <f>H76+H77+H78</f>
        <v>0.09999999999999999</v>
      </c>
      <c r="I75" s="151">
        <v>6989.7</v>
      </c>
      <c r="J75" s="151">
        <v>1.07</v>
      </c>
      <c r="K75" s="152">
        <f t="shared" si="0"/>
        <v>0.107</v>
      </c>
    </row>
    <row r="76" spans="1:11" s="159" customFormat="1" ht="15">
      <c r="A76" s="188" t="s">
        <v>52</v>
      </c>
      <c r="B76" s="175" t="s">
        <v>19</v>
      </c>
      <c r="C76" s="189"/>
      <c r="D76" s="190">
        <f>G76*I76</f>
        <v>838.7639999999999</v>
      </c>
      <c r="E76" s="189"/>
      <c r="F76" s="191"/>
      <c r="G76" s="189">
        <f>H76*12</f>
        <v>0.12</v>
      </c>
      <c r="H76" s="191">
        <v>0.01</v>
      </c>
      <c r="I76" s="151">
        <v>6989.7</v>
      </c>
      <c r="J76" s="151">
        <v>1.07</v>
      </c>
      <c r="K76" s="152">
        <f t="shared" si="0"/>
        <v>0.010700000000000001</v>
      </c>
    </row>
    <row r="77" spans="1:11" s="159" customFormat="1" ht="15">
      <c r="A77" s="188" t="s">
        <v>53</v>
      </c>
      <c r="B77" s="175" t="s">
        <v>19</v>
      </c>
      <c r="C77" s="189"/>
      <c r="D77" s="190">
        <f>G77*I77</f>
        <v>6710.111999999999</v>
      </c>
      <c r="E77" s="189"/>
      <c r="F77" s="191"/>
      <c r="G77" s="189">
        <f>H77*12</f>
        <v>0.96</v>
      </c>
      <c r="H77" s="191">
        <v>0.08</v>
      </c>
      <c r="I77" s="151">
        <v>6989.7</v>
      </c>
      <c r="J77" s="151">
        <v>1.07</v>
      </c>
      <c r="K77" s="152">
        <f t="shared" si="0"/>
        <v>0.08560000000000001</v>
      </c>
    </row>
    <row r="78" spans="1:11" s="159" customFormat="1" ht="15">
      <c r="A78" s="188" t="s">
        <v>54</v>
      </c>
      <c r="B78" s="175" t="s">
        <v>19</v>
      </c>
      <c r="C78" s="189"/>
      <c r="D78" s="190">
        <f>G78*I78</f>
        <v>838.7639999999999</v>
      </c>
      <c r="E78" s="189"/>
      <c r="F78" s="191"/>
      <c r="G78" s="189">
        <f>H78*12</f>
        <v>0.12</v>
      </c>
      <c r="H78" s="191">
        <v>0.01</v>
      </c>
      <c r="I78" s="151">
        <v>6989.7</v>
      </c>
      <c r="J78" s="151">
        <v>1.07</v>
      </c>
      <c r="K78" s="152">
        <f t="shared" si="0"/>
        <v>0.010700000000000001</v>
      </c>
    </row>
    <row r="79" spans="1:11" s="151" customFormat="1" ht="15" hidden="1">
      <c r="A79" s="180" t="s">
        <v>72</v>
      </c>
      <c r="B79" s="162"/>
      <c r="C79" s="163"/>
      <c r="D79" s="163">
        <f>D80+D81</f>
        <v>0</v>
      </c>
      <c r="E79" s="163"/>
      <c r="F79" s="181"/>
      <c r="G79" s="163">
        <f>G80+G81</f>
        <v>0</v>
      </c>
      <c r="H79" s="165">
        <f>H80+H81</f>
        <v>0</v>
      </c>
      <c r="I79" s="151">
        <v>6989.7</v>
      </c>
      <c r="J79" s="151">
        <v>1.07</v>
      </c>
      <c r="K79" s="152">
        <f t="shared" si="0"/>
        <v>0</v>
      </c>
    </row>
    <row r="80" spans="1:11" s="159" customFormat="1" ht="15" hidden="1">
      <c r="A80" s="188" t="s">
        <v>90</v>
      </c>
      <c r="B80" s="175" t="s">
        <v>19</v>
      </c>
      <c r="C80" s="189"/>
      <c r="D80" s="190">
        <f>G80*I80</f>
        <v>0</v>
      </c>
      <c r="E80" s="189"/>
      <c r="F80" s="191"/>
      <c r="G80" s="189">
        <f>H80*12</f>
        <v>0</v>
      </c>
      <c r="H80" s="191"/>
      <c r="I80" s="151">
        <v>6989.7</v>
      </c>
      <c r="J80" s="151">
        <v>1.07</v>
      </c>
      <c r="K80" s="152">
        <f t="shared" si="0"/>
        <v>0</v>
      </c>
    </row>
    <row r="81" spans="1:11" s="159" customFormat="1" ht="25.5" hidden="1">
      <c r="A81" s="188" t="s">
        <v>89</v>
      </c>
      <c r="B81" s="175" t="s">
        <v>14</v>
      </c>
      <c r="C81" s="189">
        <f>F81*12</f>
        <v>0</v>
      </c>
      <c r="D81" s="190">
        <f>G81*I81</f>
        <v>0</v>
      </c>
      <c r="E81" s="189">
        <f>H81*12</f>
        <v>0</v>
      </c>
      <c r="F81" s="191"/>
      <c r="G81" s="189">
        <f>H81*12</f>
        <v>0</v>
      </c>
      <c r="H81" s="191"/>
      <c r="I81" s="151">
        <v>6989.7</v>
      </c>
      <c r="J81" s="151">
        <v>1.07</v>
      </c>
      <c r="K81" s="152">
        <f t="shared" si="0"/>
        <v>0</v>
      </c>
    </row>
    <row r="82" spans="1:11" s="151" customFormat="1" ht="15">
      <c r="A82" s="180" t="s">
        <v>71</v>
      </c>
      <c r="B82" s="162"/>
      <c r="C82" s="163"/>
      <c r="D82" s="163">
        <f>D83+D84+D85+D86</f>
        <v>13420.224</v>
      </c>
      <c r="E82" s="163"/>
      <c r="F82" s="181"/>
      <c r="G82" s="163">
        <f>G83+G84+G85+G86</f>
        <v>1.92</v>
      </c>
      <c r="H82" s="163">
        <f>H83+H84+H85+H86</f>
        <v>0.15999999999999998</v>
      </c>
      <c r="I82" s="151">
        <v>6989.7</v>
      </c>
      <c r="J82" s="151">
        <v>1.07</v>
      </c>
      <c r="K82" s="152">
        <f t="shared" si="0"/>
        <v>0.1712</v>
      </c>
    </row>
    <row r="83" spans="1:11" s="159" customFormat="1" ht="15">
      <c r="A83" s="188" t="s">
        <v>128</v>
      </c>
      <c r="B83" s="175" t="s">
        <v>80</v>
      </c>
      <c r="C83" s="189"/>
      <c r="D83" s="190">
        <f>G83*I83</f>
        <v>10065.168</v>
      </c>
      <c r="E83" s="189"/>
      <c r="F83" s="191"/>
      <c r="G83" s="189">
        <f aca="true" t="shared" si="7" ref="G83:G88">H83*12</f>
        <v>1.44</v>
      </c>
      <c r="H83" s="191">
        <v>0.12</v>
      </c>
      <c r="I83" s="151">
        <v>6989.7</v>
      </c>
      <c r="J83" s="151">
        <v>1.07</v>
      </c>
      <c r="K83" s="152">
        <f t="shared" si="0"/>
        <v>0.12840000000000001</v>
      </c>
    </row>
    <row r="84" spans="1:11" s="159" customFormat="1" ht="15">
      <c r="A84" s="188" t="s">
        <v>92</v>
      </c>
      <c r="B84" s="175" t="s">
        <v>80</v>
      </c>
      <c r="C84" s="189"/>
      <c r="D84" s="190">
        <f>G84*I84</f>
        <v>1677.5279999999998</v>
      </c>
      <c r="E84" s="189"/>
      <c r="F84" s="191"/>
      <c r="G84" s="189">
        <f t="shared" si="7"/>
        <v>0.24</v>
      </c>
      <c r="H84" s="191">
        <v>0.02</v>
      </c>
      <c r="I84" s="151">
        <v>6989.7</v>
      </c>
      <c r="J84" s="151">
        <v>1.07</v>
      </c>
      <c r="K84" s="152">
        <f t="shared" si="0"/>
        <v>0.021400000000000002</v>
      </c>
    </row>
    <row r="85" spans="1:11" s="159" customFormat="1" ht="25.5" customHeight="1">
      <c r="A85" s="188" t="s">
        <v>93</v>
      </c>
      <c r="B85" s="175" t="s">
        <v>19</v>
      </c>
      <c r="C85" s="189"/>
      <c r="D85" s="190">
        <f>G85*I85</f>
        <v>1677.5279999999998</v>
      </c>
      <c r="E85" s="189"/>
      <c r="F85" s="191"/>
      <c r="G85" s="189">
        <f t="shared" si="7"/>
        <v>0.24</v>
      </c>
      <c r="H85" s="191">
        <v>0.02</v>
      </c>
      <c r="I85" s="151">
        <v>6989.7</v>
      </c>
      <c r="J85" s="151">
        <v>1.07</v>
      </c>
      <c r="K85" s="152">
        <f t="shared" si="0"/>
        <v>0.021400000000000002</v>
      </c>
    </row>
    <row r="86" spans="1:11" s="159" customFormat="1" ht="25.5" customHeight="1" hidden="1">
      <c r="A86" s="188"/>
      <c r="B86" s="175"/>
      <c r="C86" s="189"/>
      <c r="D86" s="190"/>
      <c r="E86" s="189"/>
      <c r="F86" s="190"/>
      <c r="G86" s="189"/>
      <c r="H86" s="191"/>
      <c r="I86" s="151"/>
      <c r="J86" s="151"/>
      <c r="K86" s="152"/>
    </row>
    <row r="87" spans="1:11" s="151" customFormat="1" ht="30.75" thickBot="1">
      <c r="A87" s="201" t="s">
        <v>39</v>
      </c>
      <c r="B87" s="162" t="s">
        <v>14</v>
      </c>
      <c r="C87" s="184">
        <f>F87*12</f>
        <v>0</v>
      </c>
      <c r="D87" s="184">
        <f>G87*I87</f>
        <v>29356.739999999994</v>
      </c>
      <c r="E87" s="184">
        <f>H87*12</f>
        <v>4.199999999999999</v>
      </c>
      <c r="F87" s="184"/>
      <c r="G87" s="184">
        <f t="shared" si="7"/>
        <v>4.199999999999999</v>
      </c>
      <c r="H87" s="181">
        <v>0.35</v>
      </c>
      <c r="I87" s="151">
        <v>6989.7</v>
      </c>
      <c r="J87" s="151">
        <v>1.07</v>
      </c>
      <c r="K87" s="152">
        <f t="shared" si="0"/>
        <v>0.3745</v>
      </c>
    </row>
    <row r="88" spans="1:11" s="151" customFormat="1" ht="19.5" hidden="1" thickBot="1">
      <c r="A88" s="202" t="s">
        <v>37</v>
      </c>
      <c r="B88" s="162"/>
      <c r="C88" s="184" t="e">
        <f>F88*12</f>
        <v>#REF!</v>
      </c>
      <c r="D88" s="184">
        <f>G88*I88</f>
        <v>0</v>
      </c>
      <c r="E88" s="184">
        <f>H88*12</f>
        <v>0</v>
      </c>
      <c r="F88" s="184" t="e">
        <f>#REF!+#REF!+#REF!+#REF!+#REF!+#REF!+#REF!+#REF!+#REF!+#REF!</f>
        <v>#REF!</v>
      </c>
      <c r="G88" s="184">
        <f t="shared" si="7"/>
        <v>0</v>
      </c>
      <c r="H88" s="181">
        <f>SUM(H89:H94)</f>
        <v>0</v>
      </c>
      <c r="I88" s="151">
        <v>6989.7</v>
      </c>
      <c r="J88" s="151">
        <v>1.07</v>
      </c>
      <c r="K88" s="152">
        <f t="shared" si="0"/>
        <v>0</v>
      </c>
    </row>
    <row r="89" spans="1:11" s="159" customFormat="1" ht="15.75" hidden="1" thickBot="1">
      <c r="A89" s="188" t="s">
        <v>102</v>
      </c>
      <c r="B89" s="175"/>
      <c r="C89" s="189"/>
      <c r="D89" s="189"/>
      <c r="E89" s="189"/>
      <c r="F89" s="189"/>
      <c r="G89" s="189"/>
      <c r="H89" s="191"/>
      <c r="I89" s="151">
        <v>6989.7</v>
      </c>
      <c r="J89" s="151">
        <v>1.07</v>
      </c>
      <c r="K89" s="152">
        <f t="shared" si="0"/>
        <v>0</v>
      </c>
    </row>
    <row r="90" spans="1:11" s="159" customFormat="1" ht="15.75" hidden="1" thickBot="1">
      <c r="A90" s="188" t="s">
        <v>103</v>
      </c>
      <c r="B90" s="175"/>
      <c r="C90" s="189"/>
      <c r="D90" s="189"/>
      <c r="E90" s="189"/>
      <c r="F90" s="189"/>
      <c r="G90" s="189"/>
      <c r="H90" s="191"/>
      <c r="I90" s="151">
        <v>6989.7</v>
      </c>
      <c r="J90" s="151">
        <v>1.07</v>
      </c>
      <c r="K90" s="152">
        <f t="shared" si="0"/>
        <v>0</v>
      </c>
    </row>
    <row r="91" spans="1:11" s="159" customFormat="1" ht="15.75" hidden="1" thickBot="1">
      <c r="A91" s="188" t="s">
        <v>104</v>
      </c>
      <c r="B91" s="175"/>
      <c r="C91" s="189"/>
      <c r="D91" s="189"/>
      <c r="E91" s="189"/>
      <c r="F91" s="189"/>
      <c r="G91" s="189"/>
      <c r="H91" s="191"/>
      <c r="I91" s="151">
        <v>6989.7</v>
      </c>
      <c r="J91" s="151">
        <v>1.07</v>
      </c>
      <c r="K91" s="152">
        <f aca="true" t="shared" si="8" ref="K91:K96">H91*J91</f>
        <v>0</v>
      </c>
    </row>
    <row r="92" spans="1:11" s="159" customFormat="1" ht="15.75" hidden="1" thickBot="1">
      <c r="A92" s="188" t="s">
        <v>105</v>
      </c>
      <c r="B92" s="175"/>
      <c r="C92" s="189"/>
      <c r="D92" s="189"/>
      <c r="E92" s="189"/>
      <c r="F92" s="189"/>
      <c r="G92" s="189"/>
      <c r="H92" s="191"/>
      <c r="I92" s="151">
        <v>6989.7</v>
      </c>
      <c r="J92" s="151">
        <v>1.07</v>
      </c>
      <c r="K92" s="152">
        <f t="shared" si="8"/>
        <v>0</v>
      </c>
    </row>
    <row r="93" spans="1:11" s="159" customFormat="1" ht="15.75" hidden="1" thickBot="1">
      <c r="A93" s="180" t="s">
        <v>106</v>
      </c>
      <c r="B93" s="162"/>
      <c r="C93" s="184"/>
      <c r="D93" s="184"/>
      <c r="E93" s="184"/>
      <c r="F93" s="184"/>
      <c r="G93" s="184"/>
      <c r="H93" s="181"/>
      <c r="I93" s="151">
        <v>6989.7</v>
      </c>
      <c r="J93" s="151">
        <v>1.07</v>
      </c>
      <c r="K93" s="152">
        <f t="shared" si="8"/>
        <v>0</v>
      </c>
    </row>
    <row r="94" spans="1:11" s="159" customFormat="1" ht="15.75" hidden="1" thickBot="1">
      <c r="A94" s="203"/>
      <c r="B94" s="185"/>
      <c r="C94" s="186"/>
      <c r="D94" s="186"/>
      <c r="E94" s="186"/>
      <c r="F94" s="186"/>
      <c r="G94" s="186"/>
      <c r="H94" s="187"/>
      <c r="I94" s="151">
        <v>6989.7</v>
      </c>
      <c r="J94" s="151">
        <v>1.07</v>
      </c>
      <c r="K94" s="152">
        <f t="shared" si="8"/>
        <v>0</v>
      </c>
    </row>
    <row r="95" spans="1:11" s="151" customFormat="1" ht="19.5" thickBot="1">
      <c r="A95" s="204" t="s">
        <v>38</v>
      </c>
      <c r="B95" s="149"/>
      <c r="C95" s="205">
        <f>F95*12</f>
        <v>0</v>
      </c>
      <c r="D95" s="206">
        <v>725530.86</v>
      </c>
      <c r="E95" s="206">
        <f>E12+E17+E25+E26+E27+E28+E29+E34+E35+E36+E37+E53+E66+E70+E75+E79+E82+E87</f>
        <v>86.04</v>
      </c>
      <c r="F95" s="206">
        <f>F12+F17+F25+F26+F27+F28+F29+F34+F35+F36+F37+F53+F66+F70+F75+F79+F82+F87</f>
        <v>0</v>
      </c>
      <c r="G95" s="206">
        <f>G12+G17+G25+G26+G27+G28+G29+G34+G35+G36+G37+G53+G66+G70+G75+G79+G82+G87</f>
        <v>103.80000000000003</v>
      </c>
      <c r="H95" s="206">
        <f>H12+H17+H25+H26+H27+H28+H29+H34+H35+H36+H37+H53+H66+H70+H75+H79+H82+H87</f>
        <v>8.649999999999999</v>
      </c>
      <c r="J95" s="151">
        <v>1.07</v>
      </c>
      <c r="K95" s="152">
        <f t="shared" si="8"/>
        <v>9.2555</v>
      </c>
    </row>
    <row r="96" spans="1:11" s="211" customFormat="1" ht="19.5" hidden="1">
      <c r="A96" s="207" t="s">
        <v>32</v>
      </c>
      <c r="B96" s="208" t="s">
        <v>13</v>
      </c>
      <c r="C96" s="208" t="s">
        <v>33</v>
      </c>
      <c r="D96" s="209"/>
      <c r="E96" s="208" t="s">
        <v>33</v>
      </c>
      <c r="F96" s="210"/>
      <c r="G96" s="208" t="s">
        <v>33</v>
      </c>
      <c r="H96" s="210"/>
      <c r="J96" s="151">
        <v>1.07</v>
      </c>
      <c r="K96" s="152">
        <f t="shared" si="8"/>
        <v>0</v>
      </c>
    </row>
    <row r="97" spans="1:11" s="212" customFormat="1" ht="15">
      <c r="A97" s="203"/>
      <c r="B97" s="185"/>
      <c r="C97" s="186"/>
      <c r="D97" s="186"/>
      <c r="E97" s="186"/>
      <c r="F97" s="186"/>
      <c r="G97" s="186"/>
      <c r="H97" s="187"/>
      <c r="I97" s="151"/>
      <c r="J97" s="151"/>
      <c r="K97" s="152"/>
    </row>
    <row r="98" spans="1:11" s="212" customFormat="1" ht="12.75" hidden="1">
      <c r="A98" s="213"/>
      <c r="B98" s="214"/>
      <c r="C98" s="214"/>
      <c r="D98" s="214"/>
      <c r="E98" s="214"/>
      <c r="F98" s="214"/>
      <c r="G98" s="214"/>
      <c r="H98" s="214"/>
      <c r="K98" s="215"/>
    </row>
    <row r="99" spans="1:11" s="212" customFormat="1" ht="12.75" hidden="1">
      <c r="A99" s="213"/>
      <c r="B99" s="214"/>
      <c r="C99" s="214"/>
      <c r="D99" s="214"/>
      <c r="E99" s="214"/>
      <c r="F99" s="214"/>
      <c r="G99" s="214"/>
      <c r="H99" s="214"/>
      <c r="K99" s="215"/>
    </row>
    <row r="100" spans="1:11" s="212" customFormat="1" ht="12.75" hidden="1">
      <c r="A100" s="213"/>
      <c r="B100" s="214"/>
      <c r="C100" s="214"/>
      <c r="D100" s="214"/>
      <c r="E100" s="214"/>
      <c r="F100" s="214"/>
      <c r="G100" s="214"/>
      <c r="H100" s="214"/>
      <c r="K100" s="215"/>
    </row>
    <row r="101" spans="1:11" s="212" customFormat="1" ht="12.75" hidden="1">
      <c r="A101" s="213"/>
      <c r="B101" s="214"/>
      <c r="C101" s="214"/>
      <c r="D101" s="214"/>
      <c r="E101" s="214"/>
      <c r="F101" s="214"/>
      <c r="G101" s="214"/>
      <c r="H101" s="214"/>
      <c r="K101" s="215"/>
    </row>
    <row r="102" spans="1:11" s="212" customFormat="1" ht="12.75" hidden="1">
      <c r="A102" s="213"/>
      <c r="B102" s="214"/>
      <c r="C102" s="214"/>
      <c r="D102" s="214"/>
      <c r="E102" s="214"/>
      <c r="F102" s="214"/>
      <c r="G102" s="214"/>
      <c r="H102" s="214"/>
      <c r="K102" s="215"/>
    </row>
    <row r="103" spans="1:11" s="212" customFormat="1" ht="12.75">
      <c r="A103" s="213"/>
      <c r="B103" s="214"/>
      <c r="C103" s="214"/>
      <c r="D103" s="214"/>
      <c r="E103" s="214"/>
      <c r="F103" s="214"/>
      <c r="G103" s="214"/>
      <c r="H103" s="214"/>
      <c r="K103" s="215"/>
    </row>
    <row r="104" spans="1:11" s="212" customFormat="1" ht="13.5" thickBot="1">
      <c r="A104" s="216"/>
      <c r="K104" s="215"/>
    </row>
    <row r="105" spans="1:11" s="212" customFormat="1" ht="19.5" thickBot="1">
      <c r="A105" s="217" t="s">
        <v>110</v>
      </c>
      <c r="B105" s="149"/>
      <c r="C105" s="205">
        <f>F105*12</f>
        <v>0</v>
      </c>
      <c r="D105" s="205">
        <v>407671.69</v>
      </c>
      <c r="E105" s="205">
        <f>SUM(E106:E120)</f>
        <v>0</v>
      </c>
      <c r="F105" s="205">
        <f>SUM(F106:F120)</f>
        <v>0</v>
      </c>
      <c r="G105" s="205">
        <v>58.44</v>
      </c>
      <c r="H105" s="205">
        <v>4.85</v>
      </c>
      <c r="I105" s="151">
        <v>6989.7</v>
      </c>
      <c r="J105" s="151">
        <v>1.07</v>
      </c>
      <c r="K105" s="215"/>
    </row>
    <row r="106" spans="1:11" s="212" customFormat="1" ht="15">
      <c r="A106" s="188" t="s">
        <v>102</v>
      </c>
      <c r="B106" s="175"/>
      <c r="C106" s="189"/>
      <c r="D106" s="190">
        <v>49624.45</v>
      </c>
      <c r="E106" s="189"/>
      <c r="F106" s="191"/>
      <c r="G106" s="189">
        <f>H106*12</f>
        <v>7.099653776270799</v>
      </c>
      <c r="H106" s="191">
        <f>D106/12/I106</f>
        <v>0.5916378146892333</v>
      </c>
      <c r="I106" s="151">
        <v>6989.7</v>
      </c>
      <c r="J106" s="151"/>
      <c r="K106" s="215"/>
    </row>
    <row r="107" spans="1:11" s="212" customFormat="1" ht="15">
      <c r="A107" s="188" t="s">
        <v>137</v>
      </c>
      <c r="B107" s="175"/>
      <c r="C107" s="189"/>
      <c r="D107" s="190">
        <v>6266.11</v>
      </c>
      <c r="E107" s="189"/>
      <c r="F107" s="191"/>
      <c r="G107" s="189">
        <f aca="true" t="shared" si="9" ref="G107:G120">H107*12</f>
        <v>0.8964776742921727</v>
      </c>
      <c r="H107" s="191">
        <f aca="true" t="shared" si="10" ref="H107:H120">D107/12/I107</f>
        <v>0.07470647285768106</v>
      </c>
      <c r="I107" s="151">
        <v>6989.7</v>
      </c>
      <c r="J107" s="151"/>
      <c r="K107" s="215"/>
    </row>
    <row r="108" spans="1:11" s="212" customFormat="1" ht="15">
      <c r="A108" s="188" t="s">
        <v>103</v>
      </c>
      <c r="B108" s="175"/>
      <c r="C108" s="189"/>
      <c r="D108" s="190">
        <v>53013.06</v>
      </c>
      <c r="E108" s="189"/>
      <c r="F108" s="191"/>
      <c r="G108" s="189">
        <f t="shared" si="9"/>
        <v>7.584454268423538</v>
      </c>
      <c r="H108" s="191">
        <f t="shared" si="10"/>
        <v>0.6320378557019615</v>
      </c>
      <c r="I108" s="151">
        <v>6989.7</v>
      </c>
      <c r="J108" s="151"/>
      <c r="K108" s="215"/>
    </row>
    <row r="109" spans="1:11" s="212" customFormat="1" ht="15">
      <c r="A109" s="188" t="s">
        <v>104</v>
      </c>
      <c r="B109" s="175"/>
      <c r="C109" s="189"/>
      <c r="D109" s="190">
        <v>1220.89</v>
      </c>
      <c r="E109" s="189"/>
      <c r="F109" s="191"/>
      <c r="G109" s="189">
        <f t="shared" si="9"/>
        <v>0.17466987138217666</v>
      </c>
      <c r="H109" s="191">
        <f t="shared" si="10"/>
        <v>0.014555822615181388</v>
      </c>
      <c r="I109" s="151">
        <v>6989.7</v>
      </c>
      <c r="J109" s="151"/>
      <c r="K109" s="215"/>
    </row>
    <row r="110" spans="1:11" s="212" customFormat="1" ht="15">
      <c r="A110" s="188" t="s">
        <v>138</v>
      </c>
      <c r="B110" s="175"/>
      <c r="C110" s="189"/>
      <c r="D110" s="190">
        <v>29519.77</v>
      </c>
      <c r="E110" s="189"/>
      <c r="F110" s="191"/>
      <c r="G110" s="189">
        <f t="shared" si="9"/>
        <v>4.2233243200709625</v>
      </c>
      <c r="H110" s="191">
        <f t="shared" si="10"/>
        <v>0.35194369333924685</v>
      </c>
      <c r="I110" s="151">
        <v>6989.7</v>
      </c>
      <c r="J110" s="151"/>
      <c r="K110" s="215"/>
    </row>
    <row r="111" spans="1:11" s="212" customFormat="1" ht="15">
      <c r="A111" s="188" t="s">
        <v>139</v>
      </c>
      <c r="B111" s="175"/>
      <c r="C111" s="189"/>
      <c r="D111" s="190">
        <v>392.1</v>
      </c>
      <c r="E111" s="189"/>
      <c r="F111" s="191"/>
      <c r="G111" s="189">
        <f t="shared" si="9"/>
        <v>0.12</v>
      </c>
      <c r="H111" s="191">
        <v>0.01</v>
      </c>
      <c r="I111" s="151">
        <v>6989.7</v>
      </c>
      <c r="J111" s="151">
        <v>1.07</v>
      </c>
      <c r="K111" s="215"/>
    </row>
    <row r="112" spans="1:11" s="212" customFormat="1" ht="15">
      <c r="A112" s="188" t="s">
        <v>140</v>
      </c>
      <c r="B112" s="175"/>
      <c r="C112" s="189"/>
      <c r="D112" s="190">
        <v>1199.78</v>
      </c>
      <c r="E112" s="189"/>
      <c r="F112" s="191"/>
      <c r="G112" s="189">
        <f t="shared" si="9"/>
        <v>0.17164971314934832</v>
      </c>
      <c r="H112" s="191">
        <f t="shared" si="10"/>
        <v>0.014304142762445694</v>
      </c>
      <c r="I112" s="151">
        <v>6989.7</v>
      </c>
      <c r="J112" s="151"/>
      <c r="K112" s="215"/>
    </row>
    <row r="113" spans="1:11" s="212" customFormat="1" ht="15" hidden="1">
      <c r="A113" s="188"/>
      <c r="B113" s="175"/>
      <c r="C113" s="189"/>
      <c r="D113" s="190"/>
      <c r="E113" s="189"/>
      <c r="F113" s="191"/>
      <c r="G113" s="189"/>
      <c r="H113" s="191"/>
      <c r="I113" s="151"/>
      <c r="J113" s="151"/>
      <c r="K113" s="215"/>
    </row>
    <row r="114" spans="1:11" s="212" customFormat="1" ht="15">
      <c r="A114" s="188" t="s">
        <v>142</v>
      </c>
      <c r="B114" s="175"/>
      <c r="C114" s="189"/>
      <c r="D114" s="190">
        <v>21810.31</v>
      </c>
      <c r="E114" s="189"/>
      <c r="F114" s="191"/>
      <c r="G114" s="189">
        <f t="shared" si="9"/>
        <v>3.120349943488276</v>
      </c>
      <c r="H114" s="191">
        <f t="shared" si="10"/>
        <v>0.2600291619573563</v>
      </c>
      <c r="I114" s="151">
        <v>6989.7</v>
      </c>
      <c r="J114" s="151"/>
      <c r="K114" s="215"/>
    </row>
    <row r="115" spans="1:11" s="212" customFormat="1" ht="15">
      <c r="A115" s="188" t="s">
        <v>143</v>
      </c>
      <c r="B115" s="175"/>
      <c r="C115" s="189"/>
      <c r="D115" s="190">
        <v>178268.63</v>
      </c>
      <c r="E115" s="189"/>
      <c r="F115" s="191"/>
      <c r="G115" s="189">
        <f t="shared" si="9"/>
        <v>25.504475156301417</v>
      </c>
      <c r="H115" s="191">
        <f t="shared" si="10"/>
        <v>2.125372929691785</v>
      </c>
      <c r="I115" s="151">
        <v>6989.7</v>
      </c>
      <c r="J115" s="151"/>
      <c r="K115" s="215"/>
    </row>
    <row r="116" spans="1:11" s="212" customFormat="1" ht="15" hidden="1">
      <c r="A116" s="188"/>
      <c r="B116" s="175"/>
      <c r="C116" s="189"/>
      <c r="D116" s="190"/>
      <c r="E116" s="189"/>
      <c r="F116" s="191"/>
      <c r="G116" s="189"/>
      <c r="H116" s="191"/>
      <c r="I116" s="151"/>
      <c r="J116" s="151"/>
      <c r="K116" s="215"/>
    </row>
    <row r="117" spans="1:11" s="212" customFormat="1" ht="15">
      <c r="A117" s="188" t="s">
        <v>145</v>
      </c>
      <c r="B117" s="175"/>
      <c r="C117" s="189"/>
      <c r="D117" s="190">
        <v>29996.69</v>
      </c>
      <c r="E117" s="189"/>
      <c r="F117" s="191"/>
      <c r="G117" s="189">
        <f t="shared" si="9"/>
        <v>4.291556146901869</v>
      </c>
      <c r="H117" s="191">
        <f t="shared" si="10"/>
        <v>0.3576296789084891</v>
      </c>
      <c r="I117" s="151">
        <v>6989.7</v>
      </c>
      <c r="J117" s="151"/>
      <c r="K117" s="215"/>
    </row>
    <row r="118" spans="1:11" s="212" customFormat="1" ht="15" hidden="1">
      <c r="A118" s="188"/>
      <c r="B118" s="175"/>
      <c r="C118" s="189"/>
      <c r="D118" s="190"/>
      <c r="E118" s="189"/>
      <c r="F118" s="191"/>
      <c r="G118" s="189"/>
      <c r="H118" s="191"/>
      <c r="I118" s="151"/>
      <c r="J118" s="151"/>
      <c r="K118" s="215"/>
    </row>
    <row r="119" spans="1:11" s="212" customFormat="1" ht="15" hidden="1">
      <c r="A119" s="188"/>
      <c r="B119" s="175"/>
      <c r="C119" s="189"/>
      <c r="D119" s="190"/>
      <c r="E119" s="189"/>
      <c r="F119" s="191"/>
      <c r="G119" s="189"/>
      <c r="H119" s="191"/>
      <c r="I119" s="151"/>
      <c r="J119" s="151"/>
      <c r="K119" s="215"/>
    </row>
    <row r="120" spans="1:11" s="212" customFormat="1" ht="15">
      <c r="A120" s="188" t="s">
        <v>148</v>
      </c>
      <c r="B120" s="175"/>
      <c r="C120" s="189"/>
      <c r="D120" s="190">
        <v>36359.9</v>
      </c>
      <c r="E120" s="189"/>
      <c r="F120" s="191"/>
      <c r="G120" s="189">
        <f t="shared" si="9"/>
        <v>5.201925690659113</v>
      </c>
      <c r="H120" s="191">
        <f t="shared" si="10"/>
        <v>0.4334938075549261</v>
      </c>
      <c r="I120" s="151">
        <v>6989.7</v>
      </c>
      <c r="J120" s="151">
        <v>1.07</v>
      </c>
      <c r="K120" s="215"/>
    </row>
    <row r="121" spans="1:11" s="212" customFormat="1" ht="15" hidden="1">
      <c r="A121" s="188"/>
      <c r="B121" s="175"/>
      <c r="C121" s="189"/>
      <c r="D121" s="190"/>
      <c r="E121" s="189"/>
      <c r="F121" s="191"/>
      <c r="G121" s="189"/>
      <c r="H121" s="191"/>
      <c r="I121" s="151">
        <v>6989.7</v>
      </c>
      <c r="J121" s="151">
        <v>1.07</v>
      </c>
      <c r="K121" s="215"/>
    </row>
    <row r="122" spans="1:11" s="212" customFormat="1" ht="15" hidden="1">
      <c r="A122" s="188"/>
      <c r="B122" s="175"/>
      <c r="C122" s="189"/>
      <c r="D122" s="190"/>
      <c r="E122" s="189"/>
      <c r="F122" s="191"/>
      <c r="G122" s="189"/>
      <c r="H122" s="191"/>
      <c r="I122" s="151">
        <v>6989.7</v>
      </c>
      <c r="J122" s="151">
        <v>1.07</v>
      </c>
      <c r="K122" s="215"/>
    </row>
    <row r="123" spans="1:11" s="212" customFormat="1" ht="15.75" hidden="1" thickBot="1">
      <c r="A123" s="218"/>
      <c r="B123" s="179"/>
      <c r="C123" s="219"/>
      <c r="D123" s="220"/>
      <c r="E123" s="219"/>
      <c r="F123" s="221"/>
      <c r="G123" s="219"/>
      <c r="H123" s="221"/>
      <c r="I123" s="151">
        <v>6989.7</v>
      </c>
      <c r="J123" s="151">
        <v>1.07</v>
      </c>
      <c r="K123" s="215"/>
    </row>
    <row r="124" spans="1:11" s="212" customFormat="1" ht="12.75">
      <c r="A124" s="216"/>
      <c r="K124" s="215"/>
    </row>
    <row r="125" spans="1:11" s="212" customFormat="1" ht="12.75" hidden="1">
      <c r="A125" s="216"/>
      <c r="K125" s="215"/>
    </row>
    <row r="126" spans="1:11" s="212" customFormat="1" ht="12.75" hidden="1">
      <c r="A126" s="216"/>
      <c r="K126" s="215"/>
    </row>
    <row r="127" spans="1:11" s="212" customFormat="1" ht="12.75" hidden="1">
      <c r="A127" s="216"/>
      <c r="K127" s="215"/>
    </row>
    <row r="128" spans="1:11" s="212" customFormat="1" ht="12.75">
      <c r="A128" s="216"/>
      <c r="K128" s="215"/>
    </row>
    <row r="129" spans="1:11" s="212" customFormat="1" ht="13.5" thickBot="1">
      <c r="A129" s="216"/>
      <c r="K129" s="215"/>
    </row>
    <row r="130" spans="1:11" s="212" customFormat="1" ht="19.5" thickBot="1">
      <c r="A130" s="217" t="s">
        <v>108</v>
      </c>
      <c r="B130" s="222"/>
      <c r="C130" s="222" t="s">
        <v>33</v>
      </c>
      <c r="D130" s="223">
        <f>D95+D105</f>
        <v>1133202.55</v>
      </c>
      <c r="E130" s="223">
        <f>E95+E105</f>
        <v>86.04</v>
      </c>
      <c r="F130" s="223">
        <f>F95+F105</f>
        <v>0</v>
      </c>
      <c r="G130" s="223">
        <f>G95+G105</f>
        <v>162.24</v>
      </c>
      <c r="H130" s="223">
        <f>H95+H105</f>
        <v>13.499999999999998</v>
      </c>
      <c r="K130" s="215"/>
    </row>
    <row r="131" spans="1:11" s="212" customFormat="1" ht="12.75">
      <c r="A131" s="216"/>
      <c r="K131" s="215"/>
    </row>
    <row r="132" spans="1:11" s="212" customFormat="1" ht="12.75" hidden="1">
      <c r="A132" s="216"/>
      <c r="K132" s="215"/>
    </row>
    <row r="133" spans="1:11" s="212" customFormat="1" ht="12.75" hidden="1">
      <c r="A133" s="216"/>
      <c r="K133" s="215"/>
    </row>
    <row r="134" spans="1:11" s="212" customFormat="1" ht="12.75" hidden="1">
      <c r="A134" s="216"/>
      <c r="K134" s="215"/>
    </row>
    <row r="135" spans="1:11" s="212" customFormat="1" ht="12.75">
      <c r="A135" s="216"/>
      <c r="K135" s="215"/>
    </row>
    <row r="136" spans="1:11" s="212" customFormat="1" ht="13.5" thickBot="1">
      <c r="A136" s="216"/>
      <c r="K136" s="215"/>
    </row>
    <row r="137" spans="1:11" s="212" customFormat="1" ht="19.5" thickBot="1">
      <c r="A137" s="217" t="s">
        <v>32</v>
      </c>
      <c r="B137" s="222" t="s">
        <v>13</v>
      </c>
      <c r="C137" s="222" t="s">
        <v>33</v>
      </c>
      <c r="D137" s="224"/>
      <c r="E137" s="222" t="s">
        <v>33</v>
      </c>
      <c r="F137" s="225"/>
      <c r="G137" s="222" t="s">
        <v>33</v>
      </c>
      <c r="H137" s="225"/>
      <c r="K137" s="215"/>
    </row>
    <row r="138" spans="1:11" s="212" customFormat="1" ht="12.75">
      <c r="A138" s="216"/>
      <c r="K138" s="215"/>
    </row>
    <row r="139" spans="1:11" s="212" customFormat="1" ht="12.75">
      <c r="A139" s="216"/>
      <c r="K139" s="215"/>
    </row>
    <row r="140" spans="1:11" s="211" customFormat="1" ht="19.5">
      <c r="A140" s="226"/>
      <c r="B140" s="227"/>
      <c r="C140" s="228"/>
      <c r="D140" s="228"/>
      <c r="E140" s="228"/>
      <c r="F140" s="228"/>
      <c r="G140" s="228"/>
      <c r="H140" s="228"/>
      <c r="K140" s="229"/>
    </row>
    <row r="141" spans="1:11" s="212" customFormat="1" ht="14.25">
      <c r="A141" s="238" t="s">
        <v>35</v>
      </c>
      <c r="B141" s="238"/>
      <c r="C141" s="238"/>
      <c r="D141" s="238"/>
      <c r="E141" s="238"/>
      <c r="F141" s="238"/>
      <c r="K141" s="215"/>
    </row>
    <row r="142" s="212" customFormat="1" ht="12.75">
      <c r="K142" s="215"/>
    </row>
    <row r="143" spans="1:11" s="212" customFormat="1" ht="12.75">
      <c r="A143" s="216" t="s">
        <v>36</v>
      </c>
      <c r="K143" s="215"/>
    </row>
    <row r="144" s="212" customFormat="1" ht="12.75">
      <c r="K144" s="215"/>
    </row>
    <row r="145" s="212" customFormat="1" ht="12.75">
      <c r="K145" s="215"/>
    </row>
    <row r="146" s="212" customFormat="1" ht="12.75">
      <c r="K146" s="215"/>
    </row>
    <row r="147" s="212" customFormat="1" ht="12.75">
      <c r="K147" s="215"/>
    </row>
    <row r="148" s="212" customFormat="1" ht="12.75">
      <c r="K148" s="215"/>
    </row>
    <row r="149" s="212" customFormat="1" ht="12.75">
      <c r="K149" s="215"/>
    </row>
    <row r="150" s="212" customFormat="1" ht="12.75">
      <c r="K150" s="215"/>
    </row>
    <row r="151" s="212" customFormat="1" ht="12.75">
      <c r="K151" s="215"/>
    </row>
    <row r="152" s="212" customFormat="1" ht="12.75">
      <c r="K152" s="215"/>
    </row>
    <row r="153" s="212" customFormat="1" ht="12.75">
      <c r="K153" s="215"/>
    </row>
    <row r="154" s="212" customFormat="1" ht="12.75">
      <c r="K154" s="215"/>
    </row>
    <row r="155" s="212" customFormat="1" ht="12.75">
      <c r="K155" s="215"/>
    </row>
    <row r="156" s="212" customFormat="1" ht="12.75">
      <c r="K156" s="215"/>
    </row>
    <row r="157" s="212" customFormat="1" ht="12.75">
      <c r="K157" s="215"/>
    </row>
    <row r="158" s="212" customFormat="1" ht="12.75">
      <c r="K158" s="215"/>
    </row>
    <row r="159" s="212" customFormat="1" ht="12.75">
      <c r="K159" s="215"/>
    </row>
    <row r="160" s="212" customFormat="1" ht="12.75">
      <c r="K160" s="215"/>
    </row>
    <row r="161" s="212" customFormat="1" ht="12.75">
      <c r="K161" s="215"/>
    </row>
  </sheetData>
  <sheetProtection/>
  <mergeCells count="10">
    <mergeCell ref="A7:H7"/>
    <mergeCell ref="A8:H8"/>
    <mergeCell ref="A11:H11"/>
    <mergeCell ref="A141:F14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zoomScale="75" zoomScaleNormal="75" zoomScalePageLayoutView="0" workbookViewId="0" topLeftCell="A95">
      <selection activeCell="D106" sqref="D106"/>
    </sheetView>
  </sheetViews>
  <sheetFormatPr defaultColWidth="9.00390625" defaultRowHeight="12.75"/>
  <cols>
    <col min="1" max="1" width="72.75390625" style="140" customWidth="1"/>
    <col min="2" max="2" width="19.125" style="140" customWidth="1"/>
    <col min="3" max="3" width="13.875" style="140" hidden="1" customWidth="1"/>
    <col min="4" max="4" width="14.875" style="140" customWidth="1"/>
    <col min="5" max="5" width="13.875" style="140" hidden="1" customWidth="1"/>
    <col min="6" max="6" width="20.875" style="140" hidden="1" customWidth="1"/>
    <col min="7" max="7" width="13.875" style="140" customWidth="1"/>
    <col min="8" max="8" width="20.875" style="140" customWidth="1"/>
    <col min="9" max="9" width="15.375" style="140" customWidth="1"/>
    <col min="10" max="10" width="15.375" style="140" hidden="1" customWidth="1"/>
    <col min="11" max="11" width="15.375" style="141" hidden="1" customWidth="1"/>
    <col min="12" max="14" width="15.375" style="140" customWidth="1"/>
    <col min="15" max="16384" width="9.125" style="140" customWidth="1"/>
  </cols>
  <sheetData>
    <row r="1" spans="1:8" ht="16.5" customHeight="1">
      <c r="A1" s="239" t="s">
        <v>0</v>
      </c>
      <c r="B1" s="240"/>
      <c r="C1" s="240"/>
      <c r="D1" s="240"/>
      <c r="E1" s="240"/>
      <c r="F1" s="240"/>
      <c r="G1" s="240"/>
      <c r="H1" s="240"/>
    </row>
    <row r="2" spans="2:8" ht="12.75" customHeight="1">
      <c r="B2" s="241" t="s">
        <v>1</v>
      </c>
      <c r="C2" s="241"/>
      <c r="D2" s="241"/>
      <c r="E2" s="241"/>
      <c r="F2" s="241"/>
      <c r="G2" s="240"/>
      <c r="H2" s="240"/>
    </row>
    <row r="3" spans="1:8" ht="18" customHeight="1">
      <c r="A3" s="142" t="s">
        <v>136</v>
      </c>
      <c r="B3" s="241" t="s">
        <v>2</v>
      </c>
      <c r="C3" s="241"/>
      <c r="D3" s="241"/>
      <c r="E3" s="241"/>
      <c r="F3" s="241"/>
      <c r="G3" s="240"/>
      <c r="H3" s="240"/>
    </row>
    <row r="4" spans="2:8" ht="14.25" customHeight="1">
      <c r="B4" s="241" t="s">
        <v>40</v>
      </c>
      <c r="C4" s="241"/>
      <c r="D4" s="241"/>
      <c r="E4" s="241"/>
      <c r="F4" s="241"/>
      <c r="G4" s="240"/>
      <c r="H4" s="240"/>
    </row>
    <row r="5" spans="1:11" s="143" customFormat="1" ht="22.5" customHeight="1">
      <c r="A5" s="242" t="s">
        <v>3</v>
      </c>
      <c r="B5" s="242"/>
      <c r="C5" s="242"/>
      <c r="D5" s="242"/>
      <c r="E5" s="243"/>
      <c r="F5" s="243"/>
      <c r="G5" s="243"/>
      <c r="H5" s="243"/>
      <c r="K5" s="144"/>
    </row>
    <row r="6" spans="1:8" s="145" customFormat="1" ht="18.75" customHeight="1">
      <c r="A6" s="242" t="s">
        <v>111</v>
      </c>
      <c r="B6" s="242"/>
      <c r="C6" s="242"/>
      <c r="D6" s="242"/>
      <c r="E6" s="243"/>
      <c r="F6" s="243"/>
      <c r="G6" s="243"/>
      <c r="H6" s="243"/>
    </row>
    <row r="7" spans="1:8" s="146" customFormat="1" ht="17.25" customHeight="1">
      <c r="A7" s="230" t="s">
        <v>133</v>
      </c>
      <c r="B7" s="230"/>
      <c r="C7" s="230"/>
      <c r="D7" s="230"/>
      <c r="E7" s="231"/>
      <c r="F7" s="231"/>
      <c r="G7" s="231"/>
      <c r="H7" s="231"/>
    </row>
    <row r="8" spans="1:8" s="145" customFormat="1" ht="30" customHeight="1" thickBot="1">
      <c r="A8" s="232" t="s">
        <v>112</v>
      </c>
      <c r="B8" s="232"/>
      <c r="C8" s="232"/>
      <c r="D8" s="232"/>
      <c r="E8" s="233"/>
      <c r="F8" s="233"/>
      <c r="G8" s="233"/>
      <c r="H8" s="233"/>
    </row>
    <row r="9" spans="1:11" s="151" customFormat="1" ht="139.5" customHeight="1" thickBot="1">
      <c r="A9" s="147" t="s">
        <v>5</v>
      </c>
      <c r="B9" s="148" t="s">
        <v>6</v>
      </c>
      <c r="C9" s="149" t="s">
        <v>7</v>
      </c>
      <c r="D9" s="149" t="s">
        <v>41</v>
      </c>
      <c r="E9" s="149" t="s">
        <v>7</v>
      </c>
      <c r="F9" s="150" t="s">
        <v>8</v>
      </c>
      <c r="G9" s="149" t="s">
        <v>7</v>
      </c>
      <c r="H9" s="150" t="s">
        <v>8</v>
      </c>
      <c r="K9" s="152"/>
    </row>
    <row r="10" spans="1:11" s="159" customFormat="1" ht="12.75">
      <c r="A10" s="153">
        <v>1</v>
      </c>
      <c r="B10" s="154">
        <v>2</v>
      </c>
      <c r="C10" s="154">
        <v>3</v>
      </c>
      <c r="D10" s="155"/>
      <c r="E10" s="154">
        <v>3</v>
      </c>
      <c r="F10" s="156">
        <v>4</v>
      </c>
      <c r="G10" s="157">
        <v>3</v>
      </c>
      <c r="H10" s="158">
        <v>4</v>
      </c>
      <c r="K10" s="160"/>
    </row>
    <row r="11" spans="1:11" s="159" customFormat="1" ht="49.5" customHeight="1">
      <c r="A11" s="234" t="s">
        <v>9</v>
      </c>
      <c r="B11" s="235"/>
      <c r="C11" s="235"/>
      <c r="D11" s="235"/>
      <c r="E11" s="235"/>
      <c r="F11" s="235"/>
      <c r="G11" s="236"/>
      <c r="H11" s="237"/>
      <c r="K11" s="160"/>
    </row>
    <row r="12" spans="1:11" s="151" customFormat="1" ht="18.75">
      <c r="A12" s="161" t="s">
        <v>10</v>
      </c>
      <c r="B12" s="162"/>
      <c r="C12" s="163">
        <f>F12*12</f>
        <v>0</v>
      </c>
      <c r="D12" s="164">
        <f>G12*I12</f>
        <v>187883.136</v>
      </c>
      <c r="E12" s="163">
        <f>H12*12</f>
        <v>26.880000000000003</v>
      </c>
      <c r="F12" s="165"/>
      <c r="G12" s="163">
        <f>H12*12</f>
        <v>26.880000000000003</v>
      </c>
      <c r="H12" s="166">
        <v>2.24</v>
      </c>
      <c r="I12" s="151">
        <v>6989.7</v>
      </c>
      <c r="J12" s="151">
        <v>1.07</v>
      </c>
      <c r="K12" s="152">
        <f>H12*J12</f>
        <v>2.3968000000000003</v>
      </c>
    </row>
    <row r="13" spans="1:11" s="151" customFormat="1" ht="29.25" customHeight="1">
      <c r="A13" s="167" t="s">
        <v>113</v>
      </c>
      <c r="B13" s="168" t="s">
        <v>114</v>
      </c>
      <c r="C13" s="169"/>
      <c r="D13" s="170"/>
      <c r="E13" s="169"/>
      <c r="F13" s="171"/>
      <c r="G13" s="169"/>
      <c r="H13" s="172"/>
      <c r="K13" s="152"/>
    </row>
    <row r="14" spans="1:11" s="151" customFormat="1" ht="15">
      <c r="A14" s="167" t="s">
        <v>115</v>
      </c>
      <c r="B14" s="168" t="s">
        <v>114</v>
      </c>
      <c r="C14" s="169"/>
      <c r="D14" s="170"/>
      <c r="E14" s="169"/>
      <c r="F14" s="171"/>
      <c r="G14" s="169"/>
      <c r="H14" s="172"/>
      <c r="K14" s="152"/>
    </row>
    <row r="15" spans="1:11" s="151" customFormat="1" ht="15">
      <c r="A15" s="167" t="s">
        <v>116</v>
      </c>
      <c r="B15" s="168" t="s">
        <v>117</v>
      </c>
      <c r="C15" s="169"/>
      <c r="D15" s="170"/>
      <c r="E15" s="169"/>
      <c r="F15" s="171"/>
      <c r="G15" s="169"/>
      <c r="H15" s="172"/>
      <c r="K15" s="152"/>
    </row>
    <row r="16" spans="1:11" s="151" customFormat="1" ht="15">
      <c r="A16" s="167" t="s">
        <v>118</v>
      </c>
      <c r="B16" s="168" t="s">
        <v>114</v>
      </c>
      <c r="C16" s="169"/>
      <c r="D16" s="170"/>
      <c r="E16" s="169"/>
      <c r="F16" s="171"/>
      <c r="G16" s="169"/>
      <c r="H16" s="172"/>
      <c r="K16" s="152"/>
    </row>
    <row r="17" spans="1:11" s="151" customFormat="1" ht="30">
      <c r="A17" s="161" t="s">
        <v>12</v>
      </c>
      <c r="B17" s="173"/>
      <c r="C17" s="163">
        <f>F17*12</f>
        <v>0</v>
      </c>
      <c r="D17" s="164">
        <f>G17*I17</f>
        <v>161042.688</v>
      </c>
      <c r="E17" s="163">
        <f>H17*12</f>
        <v>23.04</v>
      </c>
      <c r="F17" s="165"/>
      <c r="G17" s="163">
        <f>H17*12</f>
        <v>23.04</v>
      </c>
      <c r="H17" s="166">
        <v>1.92</v>
      </c>
      <c r="I17" s="151">
        <v>6989.7</v>
      </c>
      <c r="J17" s="151">
        <v>1.07</v>
      </c>
      <c r="K17" s="152">
        <f>H17*J17</f>
        <v>2.0544000000000002</v>
      </c>
    </row>
    <row r="18" spans="1:11" s="151" customFormat="1" ht="18.75">
      <c r="A18" s="174" t="s">
        <v>119</v>
      </c>
      <c r="B18" s="175" t="s">
        <v>13</v>
      </c>
      <c r="C18" s="163"/>
      <c r="D18" s="164"/>
      <c r="E18" s="163"/>
      <c r="F18" s="165"/>
      <c r="G18" s="163"/>
      <c r="H18" s="166"/>
      <c r="K18" s="152"/>
    </row>
    <row r="19" spans="1:11" s="151" customFormat="1" ht="18.75">
      <c r="A19" s="174" t="s">
        <v>120</v>
      </c>
      <c r="B19" s="175" t="s">
        <v>13</v>
      </c>
      <c r="C19" s="163"/>
      <c r="D19" s="164"/>
      <c r="E19" s="163"/>
      <c r="F19" s="165"/>
      <c r="G19" s="163"/>
      <c r="H19" s="166"/>
      <c r="K19" s="152"/>
    </row>
    <row r="20" spans="1:11" s="151" customFormat="1" ht="18.75">
      <c r="A20" s="174" t="s">
        <v>121</v>
      </c>
      <c r="B20" s="175" t="s">
        <v>13</v>
      </c>
      <c r="C20" s="163"/>
      <c r="D20" s="164"/>
      <c r="E20" s="163"/>
      <c r="F20" s="165"/>
      <c r="G20" s="163"/>
      <c r="H20" s="166"/>
      <c r="K20" s="152"/>
    </row>
    <row r="21" spans="1:11" s="151" customFormat="1" ht="25.5">
      <c r="A21" s="174" t="s">
        <v>122</v>
      </c>
      <c r="B21" s="175" t="s">
        <v>14</v>
      </c>
      <c r="C21" s="163"/>
      <c r="D21" s="164"/>
      <c r="E21" s="163"/>
      <c r="F21" s="165"/>
      <c r="G21" s="163"/>
      <c r="H21" s="166"/>
      <c r="K21" s="152"/>
    </row>
    <row r="22" spans="1:11" s="151" customFormat="1" ht="18.75">
      <c r="A22" s="174" t="s">
        <v>123</v>
      </c>
      <c r="B22" s="175" t="s">
        <v>13</v>
      </c>
      <c r="C22" s="163"/>
      <c r="D22" s="164"/>
      <c r="E22" s="163"/>
      <c r="F22" s="165"/>
      <c r="G22" s="163"/>
      <c r="H22" s="166"/>
      <c r="K22" s="152"/>
    </row>
    <row r="23" spans="1:11" s="151" customFormat="1" ht="18.75">
      <c r="A23" s="176" t="s">
        <v>124</v>
      </c>
      <c r="B23" s="177" t="s">
        <v>13</v>
      </c>
      <c r="C23" s="163"/>
      <c r="D23" s="164"/>
      <c r="E23" s="163"/>
      <c r="F23" s="165"/>
      <c r="G23" s="163"/>
      <c r="H23" s="166"/>
      <c r="K23" s="152"/>
    </row>
    <row r="24" spans="1:11" s="151" customFormat="1" ht="31.5" customHeight="1" thickBot="1">
      <c r="A24" s="178" t="s">
        <v>125</v>
      </c>
      <c r="B24" s="179" t="s">
        <v>126</v>
      </c>
      <c r="C24" s="163"/>
      <c r="D24" s="164"/>
      <c r="E24" s="163"/>
      <c r="F24" s="165"/>
      <c r="G24" s="163"/>
      <c r="H24" s="166"/>
      <c r="K24" s="152"/>
    </row>
    <row r="25" spans="1:9" s="183" customFormat="1" ht="18.75">
      <c r="A25" s="180" t="s">
        <v>15</v>
      </c>
      <c r="B25" s="162" t="s">
        <v>16</v>
      </c>
      <c r="C25" s="163">
        <f>F25*12</f>
        <v>0</v>
      </c>
      <c r="D25" s="164">
        <f>G25*I25</f>
        <v>50325.84</v>
      </c>
      <c r="E25" s="163">
        <f>H25*12</f>
        <v>7.199999999999999</v>
      </c>
      <c r="F25" s="181"/>
      <c r="G25" s="163">
        <f>H25*12</f>
        <v>7.199999999999999</v>
      </c>
      <c r="H25" s="182">
        <v>0.6</v>
      </c>
      <c r="I25" s="151">
        <v>6989.7</v>
      </c>
    </row>
    <row r="26" spans="1:9" s="151" customFormat="1" ht="18.75">
      <c r="A26" s="180" t="s">
        <v>17</v>
      </c>
      <c r="B26" s="162" t="s">
        <v>18</v>
      </c>
      <c r="C26" s="163">
        <f>F26*12</f>
        <v>0</v>
      </c>
      <c r="D26" s="164">
        <f>G26*I26</f>
        <v>162720.21600000001</v>
      </c>
      <c r="E26" s="163">
        <f>H26*12</f>
        <v>23.28</v>
      </c>
      <c r="F26" s="181"/>
      <c r="G26" s="163">
        <f>H26*12</f>
        <v>23.28</v>
      </c>
      <c r="H26" s="182">
        <v>1.94</v>
      </c>
      <c r="I26" s="151">
        <v>6989.7</v>
      </c>
    </row>
    <row r="27" spans="1:11" s="151" customFormat="1" ht="30">
      <c r="A27" s="180" t="s">
        <v>66</v>
      </c>
      <c r="B27" s="162" t="s">
        <v>11</v>
      </c>
      <c r="C27" s="184"/>
      <c r="D27" s="164">
        <f>G27*I27</f>
        <v>3355.0559999999996</v>
      </c>
      <c r="E27" s="184">
        <f>H27*12</f>
        <v>0.48</v>
      </c>
      <c r="F27" s="181"/>
      <c r="G27" s="163">
        <f>H27*12</f>
        <v>0.48</v>
      </c>
      <c r="H27" s="181">
        <v>0.04</v>
      </c>
      <c r="I27" s="151">
        <v>6989.7</v>
      </c>
      <c r="J27" s="151">
        <v>1.07</v>
      </c>
      <c r="K27" s="152">
        <f aca="true" t="shared" si="0" ref="K27:K90">H27*J27</f>
        <v>0.042800000000000005</v>
      </c>
    </row>
    <row r="28" spans="1:11" s="159" customFormat="1" ht="30">
      <c r="A28" s="180" t="s">
        <v>98</v>
      </c>
      <c r="B28" s="162" t="s">
        <v>11</v>
      </c>
      <c r="C28" s="184"/>
      <c r="D28" s="164">
        <f aca="true" t="shared" si="1" ref="D28:D36">G28*I28</f>
        <v>3355.0559999999996</v>
      </c>
      <c r="E28" s="184"/>
      <c r="F28" s="181"/>
      <c r="G28" s="163">
        <f aca="true" t="shared" si="2" ref="G28:G36">H28*12</f>
        <v>0.48</v>
      </c>
      <c r="H28" s="181">
        <v>0.04</v>
      </c>
      <c r="I28" s="151">
        <v>6989.7</v>
      </c>
      <c r="J28" s="151">
        <v>1.07</v>
      </c>
      <c r="K28" s="152">
        <f t="shared" si="0"/>
        <v>0.042800000000000005</v>
      </c>
    </row>
    <row r="29" spans="1:11" s="159" customFormat="1" ht="15">
      <c r="A29" s="180" t="s">
        <v>67</v>
      </c>
      <c r="B29" s="162" t="s">
        <v>11</v>
      </c>
      <c r="C29" s="184"/>
      <c r="D29" s="164">
        <f t="shared" si="1"/>
        <v>10065.168</v>
      </c>
      <c r="E29" s="184"/>
      <c r="F29" s="181"/>
      <c r="G29" s="163">
        <f t="shared" si="2"/>
        <v>1.44</v>
      </c>
      <c r="H29" s="181">
        <v>0.12</v>
      </c>
      <c r="I29" s="151">
        <v>6989.7</v>
      </c>
      <c r="J29" s="151">
        <v>1.07</v>
      </c>
      <c r="K29" s="152">
        <f t="shared" si="0"/>
        <v>0.12840000000000001</v>
      </c>
    </row>
    <row r="30" spans="1:11" s="159" customFormat="1" ht="30" hidden="1">
      <c r="A30" s="180" t="s">
        <v>68</v>
      </c>
      <c r="B30" s="162" t="s">
        <v>14</v>
      </c>
      <c r="C30" s="184"/>
      <c r="D30" s="164">
        <f t="shared" si="1"/>
        <v>0</v>
      </c>
      <c r="E30" s="184"/>
      <c r="F30" s="181"/>
      <c r="G30" s="163">
        <f t="shared" si="2"/>
        <v>0</v>
      </c>
      <c r="H30" s="181"/>
      <c r="I30" s="151">
        <v>6989.7</v>
      </c>
      <c r="J30" s="151">
        <v>1.07</v>
      </c>
      <c r="K30" s="152">
        <f t="shared" si="0"/>
        <v>0</v>
      </c>
    </row>
    <row r="31" spans="1:11" s="159" customFormat="1" ht="30" hidden="1">
      <c r="A31" s="180" t="s">
        <v>69</v>
      </c>
      <c r="B31" s="162" t="s">
        <v>14</v>
      </c>
      <c r="C31" s="184"/>
      <c r="D31" s="164">
        <f t="shared" si="1"/>
        <v>0</v>
      </c>
      <c r="E31" s="184"/>
      <c r="F31" s="181"/>
      <c r="G31" s="163">
        <f t="shared" si="2"/>
        <v>0</v>
      </c>
      <c r="H31" s="181"/>
      <c r="I31" s="151">
        <v>6989.7</v>
      </c>
      <c r="J31" s="151">
        <v>1.07</v>
      </c>
      <c r="K31" s="152">
        <f t="shared" si="0"/>
        <v>0</v>
      </c>
    </row>
    <row r="32" spans="1:11" s="159" customFormat="1" ht="30" hidden="1">
      <c r="A32" s="180" t="s">
        <v>70</v>
      </c>
      <c r="B32" s="162" t="s">
        <v>14</v>
      </c>
      <c r="C32" s="184"/>
      <c r="D32" s="164">
        <f t="shared" si="1"/>
        <v>0</v>
      </c>
      <c r="E32" s="184"/>
      <c r="F32" s="181"/>
      <c r="G32" s="163">
        <f t="shared" si="2"/>
        <v>0</v>
      </c>
      <c r="H32" s="181"/>
      <c r="I32" s="151">
        <v>6989.7</v>
      </c>
      <c r="J32" s="151">
        <v>1.07</v>
      </c>
      <c r="K32" s="152">
        <f t="shared" si="0"/>
        <v>0</v>
      </c>
    </row>
    <row r="33" spans="1:11" s="159" customFormat="1" ht="30" hidden="1">
      <c r="A33" s="180" t="s">
        <v>26</v>
      </c>
      <c r="B33" s="162"/>
      <c r="C33" s="184">
        <f>F33*12</f>
        <v>0</v>
      </c>
      <c r="D33" s="164">
        <f t="shared" si="1"/>
        <v>0</v>
      </c>
      <c r="E33" s="184">
        <f>H33*12</f>
        <v>0</v>
      </c>
      <c r="F33" s="181"/>
      <c r="G33" s="163">
        <f t="shared" si="2"/>
        <v>0</v>
      </c>
      <c r="H33" s="181">
        <v>0</v>
      </c>
      <c r="I33" s="151">
        <v>6989.7</v>
      </c>
      <c r="J33" s="151">
        <v>1.07</v>
      </c>
      <c r="K33" s="152">
        <f t="shared" si="0"/>
        <v>0</v>
      </c>
    </row>
    <row r="34" spans="1:11" s="151" customFormat="1" ht="15">
      <c r="A34" s="180" t="s">
        <v>28</v>
      </c>
      <c r="B34" s="162" t="s">
        <v>29</v>
      </c>
      <c r="C34" s="184">
        <f>F34*12</f>
        <v>0</v>
      </c>
      <c r="D34" s="164">
        <f t="shared" si="1"/>
        <v>2516.292</v>
      </c>
      <c r="E34" s="184">
        <f>H34*12</f>
        <v>0.36</v>
      </c>
      <c r="F34" s="181"/>
      <c r="G34" s="163">
        <f t="shared" si="2"/>
        <v>0.36</v>
      </c>
      <c r="H34" s="181">
        <v>0.03</v>
      </c>
      <c r="I34" s="151">
        <v>6989.7</v>
      </c>
      <c r="J34" s="151">
        <v>1.07</v>
      </c>
      <c r="K34" s="152">
        <f t="shared" si="0"/>
        <v>0.032100000000000004</v>
      </c>
    </row>
    <row r="35" spans="1:11" s="151" customFormat="1" ht="15">
      <c r="A35" s="180" t="s">
        <v>30</v>
      </c>
      <c r="B35" s="185" t="s">
        <v>31</v>
      </c>
      <c r="C35" s="186">
        <f>F35*12</f>
        <v>0</v>
      </c>
      <c r="D35" s="164">
        <f t="shared" si="1"/>
        <v>1677.5279999999998</v>
      </c>
      <c r="E35" s="186">
        <f>H35*12</f>
        <v>0.24</v>
      </c>
      <c r="F35" s="187"/>
      <c r="G35" s="163">
        <f t="shared" si="2"/>
        <v>0.24</v>
      </c>
      <c r="H35" s="187">
        <v>0.02</v>
      </c>
      <c r="I35" s="151">
        <v>6989.7</v>
      </c>
      <c r="J35" s="151">
        <v>1.07</v>
      </c>
      <c r="K35" s="152">
        <f t="shared" si="0"/>
        <v>0.021400000000000002</v>
      </c>
    </row>
    <row r="36" spans="1:11" s="183" customFormat="1" ht="30">
      <c r="A36" s="180" t="s">
        <v>27</v>
      </c>
      <c r="B36" s="162" t="s">
        <v>129</v>
      </c>
      <c r="C36" s="184">
        <f>F36*12</f>
        <v>0</v>
      </c>
      <c r="D36" s="164">
        <f t="shared" si="1"/>
        <v>2516.292</v>
      </c>
      <c r="E36" s="184">
        <f>H36*12</f>
        <v>0.36</v>
      </c>
      <c r="F36" s="181"/>
      <c r="G36" s="163">
        <f t="shared" si="2"/>
        <v>0.36</v>
      </c>
      <c r="H36" s="181">
        <v>0.03</v>
      </c>
      <c r="I36" s="151">
        <v>6989.7</v>
      </c>
      <c r="J36" s="151">
        <v>1.07</v>
      </c>
      <c r="K36" s="152">
        <f t="shared" si="0"/>
        <v>0.032100000000000004</v>
      </c>
    </row>
    <row r="37" spans="1:11" s="183" customFormat="1" ht="15">
      <c r="A37" s="180" t="s">
        <v>42</v>
      </c>
      <c r="B37" s="162"/>
      <c r="C37" s="163"/>
      <c r="D37" s="163">
        <f>SUM(D38:D52)</f>
        <v>66556.632</v>
      </c>
      <c r="E37" s="163"/>
      <c r="F37" s="181"/>
      <c r="G37" s="163">
        <f>SUM(G38:G52)</f>
        <v>9.48</v>
      </c>
      <c r="H37" s="163">
        <f>SUM(H38:H52)</f>
        <v>0.7900000000000001</v>
      </c>
      <c r="I37" s="151">
        <v>6989.7</v>
      </c>
      <c r="J37" s="151">
        <v>1.07</v>
      </c>
      <c r="K37" s="152">
        <f t="shared" si="0"/>
        <v>0.8453000000000002</v>
      </c>
    </row>
    <row r="38" spans="1:11" s="159" customFormat="1" ht="15" hidden="1">
      <c r="A38" s="188"/>
      <c r="B38" s="175"/>
      <c r="C38" s="189"/>
      <c r="D38" s="190"/>
      <c r="E38" s="189"/>
      <c r="F38" s="191"/>
      <c r="G38" s="189"/>
      <c r="H38" s="191"/>
      <c r="I38" s="151"/>
      <c r="J38" s="151"/>
      <c r="K38" s="152"/>
    </row>
    <row r="39" spans="1:11" s="159" customFormat="1" ht="15">
      <c r="A39" s="188" t="s">
        <v>59</v>
      </c>
      <c r="B39" s="175" t="s">
        <v>19</v>
      </c>
      <c r="C39" s="189"/>
      <c r="D39" s="190">
        <f aca="true" t="shared" si="3" ref="D39:D52">G39*I39</f>
        <v>838.7639999999999</v>
      </c>
      <c r="E39" s="189"/>
      <c r="F39" s="191"/>
      <c r="G39" s="189">
        <f aca="true" t="shared" si="4" ref="G39:G52">H39*12</f>
        <v>0.12</v>
      </c>
      <c r="H39" s="191">
        <v>0.01</v>
      </c>
      <c r="I39" s="151">
        <v>6989.7</v>
      </c>
      <c r="J39" s="151">
        <v>1.07</v>
      </c>
      <c r="K39" s="152">
        <f t="shared" si="0"/>
        <v>0.010700000000000001</v>
      </c>
    </row>
    <row r="40" spans="1:11" s="159" customFormat="1" ht="15">
      <c r="A40" s="188" t="s">
        <v>20</v>
      </c>
      <c r="B40" s="175" t="s">
        <v>25</v>
      </c>
      <c r="C40" s="189">
        <f>F40*12</f>
        <v>0</v>
      </c>
      <c r="D40" s="190">
        <f t="shared" si="3"/>
        <v>1677.5279999999998</v>
      </c>
      <c r="E40" s="189">
        <f>H40*12</f>
        <v>0.24</v>
      </c>
      <c r="F40" s="191"/>
      <c r="G40" s="189">
        <f t="shared" si="4"/>
        <v>0.24</v>
      </c>
      <c r="H40" s="191">
        <v>0.02</v>
      </c>
      <c r="I40" s="151">
        <v>6989.7</v>
      </c>
      <c r="J40" s="151">
        <v>1.07</v>
      </c>
      <c r="K40" s="152">
        <f t="shared" si="0"/>
        <v>0.021400000000000002</v>
      </c>
    </row>
    <row r="41" spans="1:11" s="159" customFormat="1" ht="15">
      <c r="A41" s="188" t="s">
        <v>131</v>
      </c>
      <c r="B41" s="175" t="s">
        <v>19</v>
      </c>
      <c r="C41" s="189">
        <f>F41*12</f>
        <v>0</v>
      </c>
      <c r="D41" s="190">
        <f t="shared" si="3"/>
        <v>11742.696</v>
      </c>
      <c r="E41" s="189">
        <f>H41*12</f>
        <v>1.6800000000000002</v>
      </c>
      <c r="F41" s="191"/>
      <c r="G41" s="189">
        <f t="shared" si="4"/>
        <v>1.6800000000000002</v>
      </c>
      <c r="H41" s="191">
        <v>0.14</v>
      </c>
      <c r="I41" s="151">
        <v>6989.7</v>
      </c>
      <c r="J41" s="151">
        <v>1.07</v>
      </c>
      <c r="K41" s="152">
        <f t="shared" si="0"/>
        <v>0.14980000000000002</v>
      </c>
    </row>
    <row r="42" spans="1:11" s="159" customFormat="1" ht="15">
      <c r="A42" s="188" t="s">
        <v>79</v>
      </c>
      <c r="B42" s="175" t="s">
        <v>19</v>
      </c>
      <c r="C42" s="189">
        <f>F42*12</f>
        <v>0</v>
      </c>
      <c r="D42" s="190">
        <f t="shared" si="3"/>
        <v>3355.0559999999996</v>
      </c>
      <c r="E42" s="189">
        <f>H42*12</f>
        <v>0.48</v>
      </c>
      <c r="F42" s="191"/>
      <c r="G42" s="189">
        <f t="shared" si="4"/>
        <v>0.48</v>
      </c>
      <c r="H42" s="191">
        <v>0.04</v>
      </c>
      <c r="I42" s="151">
        <v>6989.7</v>
      </c>
      <c r="J42" s="151">
        <v>1.07</v>
      </c>
      <c r="K42" s="152">
        <f t="shared" si="0"/>
        <v>0.042800000000000005</v>
      </c>
    </row>
    <row r="43" spans="1:11" s="159" customFormat="1" ht="15">
      <c r="A43" s="188" t="s">
        <v>22</v>
      </c>
      <c r="B43" s="175" t="s">
        <v>19</v>
      </c>
      <c r="C43" s="189">
        <f>F43*12</f>
        <v>0</v>
      </c>
      <c r="D43" s="190">
        <f t="shared" si="3"/>
        <v>8387.640000000001</v>
      </c>
      <c r="E43" s="189">
        <f>H43*12</f>
        <v>1.2000000000000002</v>
      </c>
      <c r="F43" s="191"/>
      <c r="G43" s="189">
        <f t="shared" si="4"/>
        <v>1.2000000000000002</v>
      </c>
      <c r="H43" s="191">
        <v>0.1</v>
      </c>
      <c r="I43" s="151">
        <v>6989.7</v>
      </c>
      <c r="J43" s="151">
        <v>1.07</v>
      </c>
      <c r="K43" s="152">
        <f t="shared" si="0"/>
        <v>0.10700000000000001</v>
      </c>
    </row>
    <row r="44" spans="1:11" s="159" customFormat="1" ht="15">
      <c r="A44" s="188" t="s">
        <v>23</v>
      </c>
      <c r="B44" s="175" t="s">
        <v>19</v>
      </c>
      <c r="C44" s="189">
        <f>F44*12</f>
        <v>0</v>
      </c>
      <c r="D44" s="190">
        <f t="shared" si="3"/>
        <v>838.7639999999999</v>
      </c>
      <c r="E44" s="189">
        <f>H44*12</f>
        <v>0.12</v>
      </c>
      <c r="F44" s="191"/>
      <c r="G44" s="189">
        <f t="shared" si="4"/>
        <v>0.12</v>
      </c>
      <c r="H44" s="191">
        <v>0.01</v>
      </c>
      <c r="I44" s="151">
        <v>6989.7</v>
      </c>
      <c r="J44" s="151">
        <v>1.07</v>
      </c>
      <c r="K44" s="152">
        <f t="shared" si="0"/>
        <v>0.010700000000000001</v>
      </c>
    </row>
    <row r="45" spans="1:11" s="159" customFormat="1" ht="15">
      <c r="A45" s="188" t="s">
        <v>73</v>
      </c>
      <c r="B45" s="175" t="s">
        <v>19</v>
      </c>
      <c r="C45" s="189"/>
      <c r="D45" s="190">
        <f t="shared" si="3"/>
        <v>1677.5279999999998</v>
      </c>
      <c r="E45" s="189"/>
      <c r="F45" s="191"/>
      <c r="G45" s="189">
        <f t="shared" si="4"/>
        <v>0.24</v>
      </c>
      <c r="H45" s="191">
        <v>0.02</v>
      </c>
      <c r="I45" s="151">
        <v>6989.7</v>
      </c>
      <c r="J45" s="151">
        <v>1.07</v>
      </c>
      <c r="K45" s="152">
        <f t="shared" si="0"/>
        <v>0.021400000000000002</v>
      </c>
    </row>
    <row r="46" spans="1:11" s="159" customFormat="1" ht="15">
      <c r="A46" s="188" t="s">
        <v>74</v>
      </c>
      <c r="B46" s="175" t="s">
        <v>25</v>
      </c>
      <c r="C46" s="189"/>
      <c r="D46" s="190">
        <f t="shared" si="3"/>
        <v>7548.876</v>
      </c>
      <c r="E46" s="189"/>
      <c r="F46" s="191"/>
      <c r="G46" s="189">
        <f t="shared" si="4"/>
        <v>1.08</v>
      </c>
      <c r="H46" s="191">
        <v>0.09</v>
      </c>
      <c r="I46" s="151">
        <v>6989.7</v>
      </c>
      <c r="J46" s="151">
        <v>1.07</v>
      </c>
      <c r="K46" s="152">
        <f t="shared" si="0"/>
        <v>0.0963</v>
      </c>
    </row>
    <row r="47" spans="1:11" s="159" customFormat="1" ht="25.5">
      <c r="A47" s="188" t="s">
        <v>24</v>
      </c>
      <c r="B47" s="175" t="s">
        <v>19</v>
      </c>
      <c r="C47" s="189">
        <f>F47*12</f>
        <v>0</v>
      </c>
      <c r="D47" s="190">
        <f t="shared" si="3"/>
        <v>4193.820000000001</v>
      </c>
      <c r="E47" s="189">
        <f>H47*12</f>
        <v>0.6000000000000001</v>
      </c>
      <c r="F47" s="191"/>
      <c r="G47" s="189">
        <f t="shared" si="4"/>
        <v>0.6000000000000001</v>
      </c>
      <c r="H47" s="191">
        <v>0.05</v>
      </c>
      <c r="I47" s="151">
        <v>6989.7</v>
      </c>
      <c r="J47" s="151">
        <v>1.07</v>
      </c>
      <c r="K47" s="152">
        <f t="shared" si="0"/>
        <v>0.053500000000000006</v>
      </c>
    </row>
    <row r="48" spans="1:11" s="159" customFormat="1" ht="15">
      <c r="A48" s="188" t="s">
        <v>43</v>
      </c>
      <c r="B48" s="175" t="s">
        <v>19</v>
      </c>
      <c r="C48" s="189"/>
      <c r="D48" s="190">
        <f t="shared" si="3"/>
        <v>838.7639999999999</v>
      </c>
      <c r="E48" s="189"/>
      <c r="F48" s="191"/>
      <c r="G48" s="189">
        <f t="shared" si="4"/>
        <v>0.12</v>
      </c>
      <c r="H48" s="191">
        <v>0.01</v>
      </c>
      <c r="I48" s="151">
        <v>6989.7</v>
      </c>
      <c r="J48" s="151">
        <v>1.07</v>
      </c>
      <c r="K48" s="152">
        <f t="shared" si="0"/>
        <v>0.010700000000000001</v>
      </c>
    </row>
    <row r="49" spans="1:11" s="159" customFormat="1" ht="15" hidden="1">
      <c r="A49" s="188"/>
      <c r="B49" s="175"/>
      <c r="C49" s="192"/>
      <c r="D49" s="190"/>
      <c r="E49" s="192"/>
      <c r="F49" s="191"/>
      <c r="G49" s="189"/>
      <c r="H49" s="191"/>
      <c r="I49" s="151"/>
      <c r="J49" s="151"/>
      <c r="K49" s="152"/>
    </row>
    <row r="50" spans="1:11" s="159" customFormat="1" ht="15">
      <c r="A50" s="188" t="s">
        <v>78</v>
      </c>
      <c r="B50" s="175" t="s">
        <v>19</v>
      </c>
      <c r="C50" s="192">
        <f>F50*12</f>
        <v>0</v>
      </c>
      <c r="D50" s="190">
        <f t="shared" si="3"/>
        <v>11742.696</v>
      </c>
      <c r="E50" s="192">
        <f>H50*12</f>
        <v>1.6800000000000002</v>
      </c>
      <c r="F50" s="191"/>
      <c r="G50" s="189">
        <f t="shared" si="4"/>
        <v>1.6800000000000002</v>
      </c>
      <c r="H50" s="191">
        <v>0.14</v>
      </c>
      <c r="I50" s="151">
        <v>6989.7</v>
      </c>
      <c r="J50" s="151">
        <v>1.07</v>
      </c>
      <c r="K50" s="152">
        <f t="shared" si="0"/>
        <v>0.14980000000000002</v>
      </c>
    </row>
    <row r="51" spans="1:12" s="159" customFormat="1" ht="15">
      <c r="A51" s="188" t="s">
        <v>149</v>
      </c>
      <c r="B51" s="175" t="s">
        <v>19</v>
      </c>
      <c r="C51" s="189"/>
      <c r="D51" s="190">
        <v>13714.5</v>
      </c>
      <c r="E51" s="189"/>
      <c r="F51" s="191"/>
      <c r="G51" s="189">
        <f t="shared" si="4"/>
        <v>1.92</v>
      </c>
      <c r="H51" s="191">
        <v>0.16</v>
      </c>
      <c r="I51" s="151">
        <v>6989.7</v>
      </c>
      <c r="J51" s="151"/>
      <c r="K51" s="152"/>
      <c r="L51" s="193"/>
    </row>
    <row r="52" spans="1:11" s="193" customFormat="1" ht="15" hidden="1">
      <c r="A52" s="194" t="s">
        <v>95</v>
      </c>
      <c r="B52" s="195" t="s">
        <v>19</v>
      </c>
      <c r="C52" s="196"/>
      <c r="D52" s="197">
        <f t="shared" si="3"/>
        <v>0</v>
      </c>
      <c r="E52" s="196"/>
      <c r="F52" s="198"/>
      <c r="G52" s="196">
        <f t="shared" si="4"/>
        <v>0</v>
      </c>
      <c r="H52" s="198"/>
      <c r="I52" s="151">
        <v>6989.7</v>
      </c>
      <c r="J52" s="151">
        <v>1.07</v>
      </c>
      <c r="K52" s="152">
        <f t="shared" si="0"/>
        <v>0</v>
      </c>
    </row>
    <row r="53" spans="1:11" s="183" customFormat="1" ht="30" hidden="1">
      <c r="A53" s="180" t="s">
        <v>55</v>
      </c>
      <c r="B53" s="162"/>
      <c r="C53" s="163"/>
      <c r="D53" s="163">
        <f>SUM(D54:D65)</f>
        <v>0</v>
      </c>
      <c r="E53" s="163"/>
      <c r="F53" s="181"/>
      <c r="G53" s="163">
        <f>SUM(G54:G65)</f>
        <v>0</v>
      </c>
      <c r="H53" s="165">
        <f>SUM(H54:H65)</f>
        <v>0</v>
      </c>
      <c r="I53" s="151">
        <v>6989.7</v>
      </c>
      <c r="J53" s="151">
        <v>1.07</v>
      </c>
      <c r="K53" s="152">
        <f t="shared" si="0"/>
        <v>0</v>
      </c>
    </row>
    <row r="54" spans="1:11" s="159" customFormat="1" ht="15" hidden="1">
      <c r="A54" s="188" t="s">
        <v>45</v>
      </c>
      <c r="B54" s="175" t="s">
        <v>80</v>
      </c>
      <c r="C54" s="189"/>
      <c r="D54" s="190">
        <f aca="true" t="shared" si="5" ref="D54:D65">G54*I54</f>
        <v>0</v>
      </c>
      <c r="E54" s="189"/>
      <c r="F54" s="191"/>
      <c r="G54" s="189">
        <f aca="true" t="shared" si="6" ref="G54:G65">H54*12</f>
        <v>0</v>
      </c>
      <c r="H54" s="191"/>
      <c r="I54" s="151">
        <v>6989.7</v>
      </c>
      <c r="J54" s="151">
        <v>1.07</v>
      </c>
      <c r="K54" s="152">
        <f t="shared" si="0"/>
        <v>0</v>
      </c>
    </row>
    <row r="55" spans="1:11" s="159" customFormat="1" ht="25.5" hidden="1">
      <c r="A55" s="188" t="s">
        <v>46</v>
      </c>
      <c r="B55" s="175" t="s">
        <v>60</v>
      </c>
      <c r="C55" s="189"/>
      <c r="D55" s="190">
        <f t="shared" si="5"/>
        <v>0</v>
      </c>
      <c r="E55" s="189"/>
      <c r="F55" s="191"/>
      <c r="G55" s="189">
        <f t="shared" si="6"/>
        <v>0</v>
      </c>
      <c r="H55" s="191"/>
      <c r="I55" s="151">
        <v>6989.7</v>
      </c>
      <c r="J55" s="151">
        <v>1.07</v>
      </c>
      <c r="K55" s="152">
        <f t="shared" si="0"/>
        <v>0</v>
      </c>
    </row>
    <row r="56" spans="1:11" s="159" customFormat="1" ht="15" hidden="1">
      <c r="A56" s="188" t="s">
        <v>87</v>
      </c>
      <c r="B56" s="175" t="s">
        <v>86</v>
      </c>
      <c r="C56" s="189"/>
      <c r="D56" s="190">
        <f t="shared" si="5"/>
        <v>0</v>
      </c>
      <c r="E56" s="189"/>
      <c r="F56" s="191"/>
      <c r="G56" s="189">
        <f t="shared" si="6"/>
        <v>0</v>
      </c>
      <c r="H56" s="191"/>
      <c r="I56" s="151">
        <v>6989.7</v>
      </c>
      <c r="J56" s="151">
        <v>1.07</v>
      </c>
      <c r="K56" s="152">
        <f t="shared" si="0"/>
        <v>0</v>
      </c>
    </row>
    <row r="57" spans="1:11" s="159" customFormat="1" ht="25.5" hidden="1">
      <c r="A57" s="188" t="s">
        <v>83</v>
      </c>
      <c r="B57" s="175" t="s">
        <v>84</v>
      </c>
      <c r="C57" s="189"/>
      <c r="D57" s="190">
        <f t="shared" si="5"/>
        <v>0</v>
      </c>
      <c r="E57" s="189"/>
      <c r="F57" s="191"/>
      <c r="G57" s="189">
        <f t="shared" si="6"/>
        <v>0</v>
      </c>
      <c r="H57" s="191"/>
      <c r="I57" s="151">
        <v>6989.7</v>
      </c>
      <c r="J57" s="151">
        <v>1.07</v>
      </c>
      <c r="K57" s="152">
        <f t="shared" si="0"/>
        <v>0</v>
      </c>
    </row>
    <row r="58" spans="1:11" s="193" customFormat="1" ht="15" hidden="1">
      <c r="A58" s="194" t="s">
        <v>47</v>
      </c>
      <c r="B58" s="195" t="s">
        <v>85</v>
      </c>
      <c r="C58" s="196"/>
      <c r="D58" s="197">
        <f t="shared" si="5"/>
        <v>0</v>
      </c>
      <c r="E58" s="196"/>
      <c r="F58" s="198"/>
      <c r="G58" s="196">
        <f t="shared" si="6"/>
        <v>0</v>
      </c>
      <c r="H58" s="198"/>
      <c r="I58" s="199">
        <v>6989.7</v>
      </c>
      <c r="J58" s="151">
        <v>1.07</v>
      </c>
      <c r="K58" s="152">
        <f t="shared" si="0"/>
        <v>0</v>
      </c>
    </row>
    <row r="59" spans="1:11" s="159" customFormat="1" ht="15" hidden="1">
      <c r="A59" s="188" t="s">
        <v>64</v>
      </c>
      <c r="B59" s="175" t="s">
        <v>86</v>
      </c>
      <c r="C59" s="189"/>
      <c r="D59" s="190">
        <f t="shared" si="5"/>
        <v>0</v>
      </c>
      <c r="E59" s="189"/>
      <c r="F59" s="191"/>
      <c r="G59" s="189">
        <f t="shared" si="6"/>
        <v>0</v>
      </c>
      <c r="H59" s="191"/>
      <c r="I59" s="151">
        <v>6989.7</v>
      </c>
      <c r="J59" s="151">
        <v>1.07</v>
      </c>
      <c r="K59" s="152">
        <f t="shared" si="0"/>
        <v>0</v>
      </c>
    </row>
    <row r="60" spans="1:11" s="159" customFormat="1" ht="15" hidden="1">
      <c r="A60" s="188" t="s">
        <v>65</v>
      </c>
      <c r="B60" s="175" t="s">
        <v>19</v>
      </c>
      <c r="C60" s="189"/>
      <c r="D60" s="190">
        <f t="shared" si="5"/>
        <v>0</v>
      </c>
      <c r="E60" s="189"/>
      <c r="F60" s="191"/>
      <c r="G60" s="189">
        <f t="shared" si="6"/>
        <v>0</v>
      </c>
      <c r="H60" s="191"/>
      <c r="I60" s="151">
        <v>6989.7</v>
      </c>
      <c r="J60" s="151">
        <v>1.07</v>
      </c>
      <c r="K60" s="152">
        <f t="shared" si="0"/>
        <v>0</v>
      </c>
    </row>
    <row r="61" spans="1:11" s="159" customFormat="1" ht="25.5" hidden="1">
      <c r="A61" s="188" t="s">
        <v>61</v>
      </c>
      <c r="B61" s="175" t="s">
        <v>19</v>
      </c>
      <c r="C61" s="189"/>
      <c r="D61" s="190">
        <f t="shared" si="5"/>
        <v>0</v>
      </c>
      <c r="E61" s="189"/>
      <c r="F61" s="191"/>
      <c r="G61" s="189">
        <f t="shared" si="6"/>
        <v>0</v>
      </c>
      <c r="H61" s="191"/>
      <c r="I61" s="151">
        <v>6989.7</v>
      </c>
      <c r="J61" s="151">
        <v>1.07</v>
      </c>
      <c r="K61" s="152">
        <f t="shared" si="0"/>
        <v>0</v>
      </c>
    </row>
    <row r="62" spans="1:11" s="159" customFormat="1" ht="15" hidden="1">
      <c r="A62" s="188"/>
      <c r="B62" s="175"/>
      <c r="C62" s="189"/>
      <c r="D62" s="190"/>
      <c r="E62" s="189"/>
      <c r="F62" s="191"/>
      <c r="G62" s="189"/>
      <c r="H62" s="191"/>
      <c r="I62" s="151"/>
      <c r="J62" s="151"/>
      <c r="K62" s="152"/>
    </row>
    <row r="63" spans="1:11" s="159" customFormat="1" ht="15" hidden="1">
      <c r="A63" s="188" t="s">
        <v>76</v>
      </c>
      <c r="B63" s="175" t="s">
        <v>11</v>
      </c>
      <c r="C63" s="189"/>
      <c r="D63" s="190">
        <f t="shared" si="5"/>
        <v>0</v>
      </c>
      <c r="E63" s="189"/>
      <c r="F63" s="191"/>
      <c r="G63" s="189">
        <f t="shared" si="6"/>
        <v>0</v>
      </c>
      <c r="H63" s="200"/>
      <c r="I63" s="151">
        <v>6989.7</v>
      </c>
      <c r="J63" s="151">
        <v>1.07</v>
      </c>
      <c r="K63" s="152">
        <f t="shared" si="0"/>
        <v>0</v>
      </c>
    </row>
    <row r="64" spans="1:11" s="159" customFormat="1" ht="15" hidden="1">
      <c r="A64" s="188" t="s">
        <v>75</v>
      </c>
      <c r="B64" s="175" t="s">
        <v>11</v>
      </c>
      <c r="C64" s="192"/>
      <c r="D64" s="190">
        <f t="shared" si="5"/>
        <v>0</v>
      </c>
      <c r="E64" s="192"/>
      <c r="F64" s="191"/>
      <c r="G64" s="189">
        <f t="shared" si="6"/>
        <v>0</v>
      </c>
      <c r="H64" s="191"/>
      <c r="I64" s="151">
        <v>6989.7</v>
      </c>
      <c r="J64" s="151">
        <v>1.07</v>
      </c>
      <c r="K64" s="152">
        <f t="shared" si="0"/>
        <v>0</v>
      </c>
    </row>
    <row r="65" spans="1:11" s="159" customFormat="1" ht="15" hidden="1">
      <c r="A65" s="188" t="s">
        <v>95</v>
      </c>
      <c r="B65" s="175" t="s">
        <v>19</v>
      </c>
      <c r="C65" s="189"/>
      <c r="D65" s="190">
        <f t="shared" si="5"/>
        <v>0</v>
      </c>
      <c r="E65" s="189"/>
      <c r="F65" s="191"/>
      <c r="G65" s="189">
        <f t="shared" si="6"/>
        <v>0</v>
      </c>
      <c r="H65" s="191"/>
      <c r="I65" s="151">
        <v>6989.7</v>
      </c>
      <c r="J65" s="151">
        <v>1.07</v>
      </c>
      <c r="K65" s="152">
        <f t="shared" si="0"/>
        <v>0</v>
      </c>
    </row>
    <row r="66" spans="1:11" s="159" customFormat="1" ht="30">
      <c r="A66" s="180" t="s">
        <v>56</v>
      </c>
      <c r="B66" s="175"/>
      <c r="C66" s="189"/>
      <c r="D66" s="163">
        <f>D67+D68+D69</f>
        <v>304.44</v>
      </c>
      <c r="E66" s="189"/>
      <c r="F66" s="191"/>
      <c r="G66" s="163">
        <f>G67+G68+G69</f>
        <v>0.12</v>
      </c>
      <c r="H66" s="165">
        <f>H67+H68+H69</f>
        <v>0.01</v>
      </c>
      <c r="I66" s="151">
        <v>6989.7</v>
      </c>
      <c r="J66" s="151">
        <v>1.07</v>
      </c>
      <c r="K66" s="152">
        <f t="shared" si="0"/>
        <v>0.010700000000000001</v>
      </c>
    </row>
    <row r="67" spans="1:11" s="159" customFormat="1" ht="15">
      <c r="A67" s="188" t="s">
        <v>150</v>
      </c>
      <c r="B67" s="175" t="s">
        <v>19</v>
      </c>
      <c r="C67" s="189"/>
      <c r="D67" s="190">
        <v>304.44</v>
      </c>
      <c r="E67" s="189"/>
      <c r="F67" s="191"/>
      <c r="G67" s="189">
        <f>H67*12</f>
        <v>0.12</v>
      </c>
      <c r="H67" s="191">
        <v>0.01</v>
      </c>
      <c r="I67" s="151">
        <v>6989.7</v>
      </c>
      <c r="J67" s="151">
        <v>1.07</v>
      </c>
      <c r="K67" s="152">
        <f t="shared" si="0"/>
        <v>0.010700000000000001</v>
      </c>
    </row>
    <row r="68" spans="1:11" s="159" customFormat="1" ht="15" hidden="1">
      <c r="A68" s="188"/>
      <c r="B68" s="175"/>
      <c r="C68" s="189"/>
      <c r="D68" s="190"/>
      <c r="E68" s="189"/>
      <c r="F68" s="191"/>
      <c r="G68" s="189"/>
      <c r="H68" s="191"/>
      <c r="I68" s="151"/>
      <c r="J68" s="151"/>
      <c r="K68" s="152"/>
    </row>
    <row r="69" spans="1:11" s="159" customFormat="1" ht="15" hidden="1">
      <c r="A69" s="188" t="s">
        <v>77</v>
      </c>
      <c r="B69" s="175" t="s">
        <v>11</v>
      </c>
      <c r="C69" s="189"/>
      <c r="D69" s="190">
        <f>G69*I69</f>
        <v>0</v>
      </c>
      <c r="E69" s="189"/>
      <c r="F69" s="191"/>
      <c r="G69" s="189">
        <f>H69*12</f>
        <v>0</v>
      </c>
      <c r="H69" s="200"/>
      <c r="I69" s="151">
        <v>6989.7</v>
      </c>
      <c r="J69" s="151">
        <v>1.07</v>
      </c>
      <c r="K69" s="152">
        <f t="shared" si="0"/>
        <v>0</v>
      </c>
    </row>
    <row r="70" spans="1:11" s="159" customFormat="1" ht="15">
      <c r="A70" s="180" t="s">
        <v>57</v>
      </c>
      <c r="B70" s="175"/>
      <c r="C70" s="189"/>
      <c r="D70" s="163">
        <f>SUM(D71:D74)</f>
        <v>21807.864</v>
      </c>
      <c r="E70" s="189"/>
      <c r="F70" s="191"/>
      <c r="G70" s="163">
        <f>SUM(G71:G74)</f>
        <v>3.12</v>
      </c>
      <c r="H70" s="163">
        <f>SUM(H71:H74)</f>
        <v>0.26</v>
      </c>
      <c r="I70" s="151">
        <v>6989.7</v>
      </c>
      <c r="J70" s="151">
        <v>1.07</v>
      </c>
      <c r="K70" s="152">
        <f t="shared" si="0"/>
        <v>0.2782</v>
      </c>
    </row>
    <row r="71" spans="1:11" s="159" customFormat="1" ht="25.5">
      <c r="A71" s="188" t="s">
        <v>151</v>
      </c>
      <c r="B71" s="175" t="s">
        <v>14</v>
      </c>
      <c r="C71" s="189"/>
      <c r="D71" s="190">
        <f>G71*I71</f>
        <v>3355.0559999999996</v>
      </c>
      <c r="E71" s="189"/>
      <c r="F71" s="191"/>
      <c r="G71" s="189">
        <f>H71*12</f>
        <v>0.48</v>
      </c>
      <c r="H71" s="191">
        <v>0.04</v>
      </c>
      <c r="I71" s="151">
        <v>6989.7</v>
      </c>
      <c r="J71" s="151"/>
      <c r="K71" s="152"/>
    </row>
    <row r="72" spans="1:11" s="159" customFormat="1" ht="15">
      <c r="A72" s="188" t="s">
        <v>101</v>
      </c>
      <c r="B72" s="175" t="s">
        <v>19</v>
      </c>
      <c r="C72" s="189"/>
      <c r="D72" s="190">
        <f>G72*I72</f>
        <v>11742.696</v>
      </c>
      <c r="E72" s="189"/>
      <c r="F72" s="191"/>
      <c r="G72" s="189">
        <f>H72*12</f>
        <v>1.6800000000000002</v>
      </c>
      <c r="H72" s="191">
        <v>0.14</v>
      </c>
      <c r="I72" s="151">
        <v>6989.7</v>
      </c>
      <c r="J72" s="151">
        <v>1.07</v>
      </c>
      <c r="K72" s="152">
        <f t="shared" si="0"/>
        <v>0.14980000000000002</v>
      </c>
    </row>
    <row r="73" spans="1:11" s="159" customFormat="1" ht="15">
      <c r="A73" s="188" t="s">
        <v>51</v>
      </c>
      <c r="B73" s="175" t="s">
        <v>19</v>
      </c>
      <c r="C73" s="189"/>
      <c r="D73" s="190">
        <f>G73*I73</f>
        <v>838.7639999999999</v>
      </c>
      <c r="E73" s="189"/>
      <c r="F73" s="191"/>
      <c r="G73" s="189">
        <f>H73*12</f>
        <v>0.12</v>
      </c>
      <c r="H73" s="191">
        <v>0.01</v>
      </c>
      <c r="I73" s="151">
        <v>6989.7</v>
      </c>
      <c r="J73" s="151">
        <v>1.07</v>
      </c>
      <c r="K73" s="152">
        <f t="shared" si="0"/>
        <v>0.010700000000000001</v>
      </c>
    </row>
    <row r="74" spans="1:11" s="159" customFormat="1" ht="25.5">
      <c r="A74" s="188" t="s">
        <v>94</v>
      </c>
      <c r="B74" s="175" t="s">
        <v>14</v>
      </c>
      <c r="C74" s="189"/>
      <c r="D74" s="190">
        <f>G74*I74</f>
        <v>5871.348</v>
      </c>
      <c r="E74" s="189"/>
      <c r="F74" s="191"/>
      <c r="G74" s="189">
        <f>H74*12</f>
        <v>0.8400000000000001</v>
      </c>
      <c r="H74" s="200">
        <v>0.07</v>
      </c>
      <c r="I74" s="151">
        <v>6989.7</v>
      </c>
      <c r="J74" s="151">
        <v>1.07</v>
      </c>
      <c r="K74" s="152">
        <f t="shared" si="0"/>
        <v>0.07490000000000001</v>
      </c>
    </row>
    <row r="75" spans="1:11" s="159" customFormat="1" ht="15">
      <c r="A75" s="180" t="s">
        <v>58</v>
      </c>
      <c r="B75" s="175"/>
      <c r="C75" s="189"/>
      <c r="D75" s="163">
        <f>D76+D77+D78</f>
        <v>8387.64</v>
      </c>
      <c r="E75" s="189"/>
      <c r="F75" s="191"/>
      <c r="G75" s="163">
        <f>G76+G77+G78</f>
        <v>1.2000000000000002</v>
      </c>
      <c r="H75" s="165">
        <f>H76+H77+H78</f>
        <v>0.09999999999999999</v>
      </c>
      <c r="I75" s="151">
        <v>6989.7</v>
      </c>
      <c r="J75" s="151">
        <v>1.07</v>
      </c>
      <c r="K75" s="152">
        <f t="shared" si="0"/>
        <v>0.107</v>
      </c>
    </row>
    <row r="76" spans="1:11" s="159" customFormat="1" ht="15">
      <c r="A76" s="188" t="s">
        <v>52</v>
      </c>
      <c r="B76" s="175" t="s">
        <v>19</v>
      </c>
      <c r="C76" s="189"/>
      <c r="D76" s="190">
        <f>G76*I76</f>
        <v>838.7639999999999</v>
      </c>
      <c r="E76" s="189"/>
      <c r="F76" s="191"/>
      <c r="G76" s="189">
        <f>H76*12</f>
        <v>0.12</v>
      </c>
      <c r="H76" s="191">
        <v>0.01</v>
      </c>
      <c r="I76" s="151">
        <v>6989.7</v>
      </c>
      <c r="J76" s="151">
        <v>1.07</v>
      </c>
      <c r="K76" s="152">
        <f t="shared" si="0"/>
        <v>0.010700000000000001</v>
      </c>
    </row>
    <row r="77" spans="1:11" s="159" customFormat="1" ht="15">
      <c r="A77" s="188" t="s">
        <v>53</v>
      </c>
      <c r="B77" s="175" t="s">
        <v>19</v>
      </c>
      <c r="C77" s="189"/>
      <c r="D77" s="190">
        <f>G77*I77</f>
        <v>6710.111999999999</v>
      </c>
      <c r="E77" s="189"/>
      <c r="F77" s="191"/>
      <c r="G77" s="189">
        <f>H77*12</f>
        <v>0.96</v>
      </c>
      <c r="H77" s="191">
        <v>0.08</v>
      </c>
      <c r="I77" s="151">
        <v>6989.7</v>
      </c>
      <c r="J77" s="151">
        <v>1.07</v>
      </c>
      <c r="K77" s="152">
        <f t="shared" si="0"/>
        <v>0.08560000000000001</v>
      </c>
    </row>
    <row r="78" spans="1:11" s="159" customFormat="1" ht="15">
      <c r="A78" s="188" t="s">
        <v>54</v>
      </c>
      <c r="B78" s="175" t="s">
        <v>19</v>
      </c>
      <c r="C78" s="189"/>
      <c r="D78" s="190">
        <f>G78*I78</f>
        <v>838.7639999999999</v>
      </c>
      <c r="E78" s="189"/>
      <c r="F78" s="191"/>
      <c r="G78" s="189">
        <f>H78*12</f>
        <v>0.12</v>
      </c>
      <c r="H78" s="191">
        <v>0.01</v>
      </c>
      <c r="I78" s="151">
        <v>6989.7</v>
      </c>
      <c r="J78" s="151">
        <v>1.07</v>
      </c>
      <c r="K78" s="152">
        <f t="shared" si="0"/>
        <v>0.010700000000000001</v>
      </c>
    </row>
    <row r="79" spans="1:11" s="151" customFormat="1" ht="15" hidden="1">
      <c r="A79" s="180" t="s">
        <v>72</v>
      </c>
      <c r="B79" s="162"/>
      <c r="C79" s="163"/>
      <c r="D79" s="163">
        <f>D80+D81</f>
        <v>0</v>
      </c>
      <c r="E79" s="163"/>
      <c r="F79" s="181"/>
      <c r="G79" s="163">
        <f>G80+G81</f>
        <v>0</v>
      </c>
      <c r="H79" s="165">
        <f>H80+H81</f>
        <v>0</v>
      </c>
      <c r="I79" s="151">
        <v>6989.7</v>
      </c>
      <c r="J79" s="151">
        <v>1.07</v>
      </c>
      <c r="K79" s="152">
        <f t="shared" si="0"/>
        <v>0</v>
      </c>
    </row>
    <row r="80" spans="1:11" s="159" customFormat="1" ht="15" hidden="1">
      <c r="A80" s="188" t="s">
        <v>90</v>
      </c>
      <c r="B80" s="175" t="s">
        <v>19</v>
      </c>
      <c r="C80" s="189"/>
      <c r="D80" s="190">
        <f>G80*I80</f>
        <v>0</v>
      </c>
      <c r="E80" s="189"/>
      <c r="F80" s="191"/>
      <c r="G80" s="189">
        <f>H80*12</f>
        <v>0</v>
      </c>
      <c r="H80" s="191"/>
      <c r="I80" s="151">
        <v>6989.7</v>
      </c>
      <c r="J80" s="151">
        <v>1.07</v>
      </c>
      <c r="K80" s="152">
        <f t="shared" si="0"/>
        <v>0</v>
      </c>
    </row>
    <row r="81" spans="1:11" s="159" customFormat="1" ht="25.5" hidden="1">
      <c r="A81" s="188" t="s">
        <v>89</v>
      </c>
      <c r="B81" s="175" t="s">
        <v>14</v>
      </c>
      <c r="C81" s="189">
        <f>F81*12</f>
        <v>0</v>
      </c>
      <c r="D81" s="190">
        <f>G81*I81</f>
        <v>0</v>
      </c>
      <c r="E81" s="189">
        <f>H81*12</f>
        <v>0</v>
      </c>
      <c r="F81" s="191"/>
      <c r="G81" s="189">
        <f>H81*12</f>
        <v>0</v>
      </c>
      <c r="H81" s="191"/>
      <c r="I81" s="151">
        <v>6989.7</v>
      </c>
      <c r="J81" s="151">
        <v>1.07</v>
      </c>
      <c r="K81" s="152">
        <f t="shared" si="0"/>
        <v>0</v>
      </c>
    </row>
    <row r="82" spans="1:11" s="151" customFormat="1" ht="15">
      <c r="A82" s="180" t="s">
        <v>71</v>
      </c>
      <c r="B82" s="162"/>
      <c r="C82" s="163"/>
      <c r="D82" s="163">
        <f>D83+D84+D85+D86</f>
        <v>13420.224</v>
      </c>
      <c r="E82" s="163"/>
      <c r="F82" s="181"/>
      <c r="G82" s="163">
        <f>G83+G84+G85+G86</f>
        <v>1.92</v>
      </c>
      <c r="H82" s="163">
        <f>H83+H84+H85+H86</f>
        <v>0.15999999999999998</v>
      </c>
      <c r="I82" s="151">
        <v>6989.7</v>
      </c>
      <c r="J82" s="151">
        <v>1.07</v>
      </c>
      <c r="K82" s="152">
        <f t="shared" si="0"/>
        <v>0.1712</v>
      </c>
    </row>
    <row r="83" spans="1:11" s="159" customFormat="1" ht="15">
      <c r="A83" s="188" t="s">
        <v>128</v>
      </c>
      <c r="B83" s="175" t="s">
        <v>80</v>
      </c>
      <c r="C83" s="189"/>
      <c r="D83" s="190">
        <f>G83*I83</f>
        <v>10065.168</v>
      </c>
      <c r="E83" s="189"/>
      <c r="F83" s="191"/>
      <c r="G83" s="189">
        <f aca="true" t="shared" si="7" ref="G83:G88">H83*12</f>
        <v>1.44</v>
      </c>
      <c r="H83" s="191">
        <v>0.12</v>
      </c>
      <c r="I83" s="151">
        <v>6989.7</v>
      </c>
      <c r="J83" s="151">
        <v>1.07</v>
      </c>
      <c r="K83" s="152">
        <f t="shared" si="0"/>
        <v>0.12840000000000001</v>
      </c>
    </row>
    <row r="84" spans="1:11" s="159" customFormat="1" ht="15">
      <c r="A84" s="188" t="s">
        <v>92</v>
      </c>
      <c r="B84" s="175" t="s">
        <v>80</v>
      </c>
      <c r="C84" s="189"/>
      <c r="D84" s="190">
        <f>G84*I84</f>
        <v>1677.5279999999998</v>
      </c>
      <c r="E84" s="189"/>
      <c r="F84" s="191"/>
      <c r="G84" s="189">
        <f t="shared" si="7"/>
        <v>0.24</v>
      </c>
      <c r="H84" s="191">
        <v>0.02</v>
      </c>
      <c r="I84" s="151">
        <v>6989.7</v>
      </c>
      <c r="J84" s="151">
        <v>1.07</v>
      </c>
      <c r="K84" s="152">
        <f t="shared" si="0"/>
        <v>0.021400000000000002</v>
      </c>
    </row>
    <row r="85" spans="1:11" s="159" customFormat="1" ht="25.5" customHeight="1">
      <c r="A85" s="188" t="s">
        <v>93</v>
      </c>
      <c r="B85" s="175" t="s">
        <v>19</v>
      </c>
      <c r="C85" s="189"/>
      <c r="D85" s="190">
        <f>G85*I85</f>
        <v>1677.5279999999998</v>
      </c>
      <c r="E85" s="189"/>
      <c r="F85" s="191"/>
      <c r="G85" s="189">
        <f t="shared" si="7"/>
        <v>0.24</v>
      </c>
      <c r="H85" s="191">
        <v>0.02</v>
      </c>
      <c r="I85" s="151">
        <v>6989.7</v>
      </c>
      <c r="J85" s="151">
        <v>1.07</v>
      </c>
      <c r="K85" s="152">
        <f t="shared" si="0"/>
        <v>0.021400000000000002</v>
      </c>
    </row>
    <row r="86" spans="1:11" s="159" customFormat="1" ht="25.5" customHeight="1" hidden="1">
      <c r="A86" s="188"/>
      <c r="B86" s="175"/>
      <c r="C86" s="189"/>
      <c r="D86" s="190"/>
      <c r="E86" s="189"/>
      <c r="F86" s="190"/>
      <c r="G86" s="189"/>
      <c r="H86" s="191"/>
      <c r="I86" s="151"/>
      <c r="J86" s="151"/>
      <c r="K86" s="152"/>
    </row>
    <row r="87" spans="1:11" s="151" customFormat="1" ht="30.75" thickBot="1">
      <c r="A87" s="201" t="s">
        <v>39</v>
      </c>
      <c r="B87" s="162" t="s">
        <v>14</v>
      </c>
      <c r="C87" s="184">
        <f>F87*12</f>
        <v>0</v>
      </c>
      <c r="D87" s="184">
        <f>G87*I87</f>
        <v>29356.739999999994</v>
      </c>
      <c r="E87" s="184">
        <f>H87*12</f>
        <v>4.199999999999999</v>
      </c>
      <c r="F87" s="184"/>
      <c r="G87" s="184">
        <f t="shared" si="7"/>
        <v>4.199999999999999</v>
      </c>
      <c r="H87" s="181">
        <v>0.35</v>
      </c>
      <c r="I87" s="151">
        <v>6989.7</v>
      </c>
      <c r="J87" s="151">
        <v>1.07</v>
      </c>
      <c r="K87" s="152">
        <f t="shared" si="0"/>
        <v>0.3745</v>
      </c>
    </row>
    <row r="88" spans="1:11" s="151" customFormat="1" ht="19.5" hidden="1" thickBot="1">
      <c r="A88" s="202" t="s">
        <v>37</v>
      </c>
      <c r="B88" s="162"/>
      <c r="C88" s="184" t="e">
        <f>F88*12</f>
        <v>#REF!</v>
      </c>
      <c r="D88" s="184">
        <f>G88*I88</f>
        <v>0</v>
      </c>
      <c r="E88" s="184">
        <f>H88*12</f>
        <v>0</v>
      </c>
      <c r="F88" s="184" t="e">
        <f>#REF!+#REF!+#REF!+#REF!+#REF!+#REF!+#REF!+#REF!+#REF!+#REF!</f>
        <v>#REF!</v>
      </c>
      <c r="G88" s="184">
        <f t="shared" si="7"/>
        <v>0</v>
      </c>
      <c r="H88" s="181">
        <f>SUM(H89:H94)</f>
        <v>0</v>
      </c>
      <c r="I88" s="151">
        <v>6989.7</v>
      </c>
      <c r="J88" s="151">
        <v>1.07</v>
      </c>
      <c r="K88" s="152">
        <f t="shared" si="0"/>
        <v>0</v>
      </c>
    </row>
    <row r="89" spans="1:11" s="159" customFormat="1" ht="15.75" hidden="1" thickBot="1">
      <c r="A89" s="188" t="s">
        <v>102</v>
      </c>
      <c r="B89" s="175"/>
      <c r="C89" s="189"/>
      <c r="D89" s="189"/>
      <c r="E89" s="189"/>
      <c r="F89" s="189"/>
      <c r="G89" s="189"/>
      <c r="H89" s="191"/>
      <c r="I89" s="151">
        <v>6989.7</v>
      </c>
      <c r="J89" s="151">
        <v>1.07</v>
      </c>
      <c r="K89" s="152">
        <f t="shared" si="0"/>
        <v>0</v>
      </c>
    </row>
    <row r="90" spans="1:11" s="159" customFormat="1" ht="15.75" hidden="1" thickBot="1">
      <c r="A90" s="188" t="s">
        <v>103</v>
      </c>
      <c r="B90" s="175"/>
      <c r="C90" s="189"/>
      <c r="D90" s="189"/>
      <c r="E90" s="189"/>
      <c r="F90" s="189"/>
      <c r="G90" s="189"/>
      <c r="H90" s="191"/>
      <c r="I90" s="151">
        <v>6989.7</v>
      </c>
      <c r="J90" s="151">
        <v>1.07</v>
      </c>
      <c r="K90" s="152">
        <f t="shared" si="0"/>
        <v>0</v>
      </c>
    </row>
    <row r="91" spans="1:11" s="159" customFormat="1" ht="15.75" hidden="1" thickBot="1">
      <c r="A91" s="188" t="s">
        <v>104</v>
      </c>
      <c r="B91" s="175"/>
      <c r="C91" s="189"/>
      <c r="D91" s="189"/>
      <c r="E91" s="189"/>
      <c r="F91" s="189"/>
      <c r="G91" s="189"/>
      <c r="H91" s="191"/>
      <c r="I91" s="151">
        <v>6989.7</v>
      </c>
      <c r="J91" s="151">
        <v>1.07</v>
      </c>
      <c r="K91" s="152">
        <f aca="true" t="shared" si="8" ref="K91:K96">H91*J91</f>
        <v>0</v>
      </c>
    </row>
    <row r="92" spans="1:11" s="159" customFormat="1" ht="15.75" hidden="1" thickBot="1">
      <c r="A92" s="188" t="s">
        <v>105</v>
      </c>
      <c r="B92" s="175"/>
      <c r="C92" s="189"/>
      <c r="D92" s="189"/>
      <c r="E92" s="189"/>
      <c r="F92" s="189"/>
      <c r="G92" s="189"/>
      <c r="H92" s="191"/>
      <c r="I92" s="151">
        <v>6989.7</v>
      </c>
      <c r="J92" s="151">
        <v>1.07</v>
      </c>
      <c r="K92" s="152">
        <f t="shared" si="8"/>
        <v>0</v>
      </c>
    </row>
    <row r="93" spans="1:11" s="159" customFormat="1" ht="15.75" hidden="1" thickBot="1">
      <c r="A93" s="180" t="s">
        <v>106</v>
      </c>
      <c r="B93" s="162"/>
      <c r="C93" s="184"/>
      <c r="D93" s="184"/>
      <c r="E93" s="184"/>
      <c r="F93" s="184"/>
      <c r="G93" s="184"/>
      <c r="H93" s="181"/>
      <c r="I93" s="151">
        <v>6989.7</v>
      </c>
      <c r="J93" s="151">
        <v>1.07</v>
      </c>
      <c r="K93" s="152">
        <f t="shared" si="8"/>
        <v>0</v>
      </c>
    </row>
    <row r="94" spans="1:11" s="159" customFormat="1" ht="15.75" hidden="1" thickBot="1">
      <c r="A94" s="203"/>
      <c r="B94" s="185"/>
      <c r="C94" s="186"/>
      <c r="D94" s="186"/>
      <c r="E94" s="186"/>
      <c r="F94" s="186"/>
      <c r="G94" s="186"/>
      <c r="H94" s="187"/>
      <c r="I94" s="151">
        <v>6989.7</v>
      </c>
      <c r="J94" s="151">
        <v>1.07</v>
      </c>
      <c r="K94" s="152">
        <f t="shared" si="8"/>
        <v>0</v>
      </c>
    </row>
    <row r="95" spans="1:11" s="151" customFormat="1" ht="19.5" thickBot="1">
      <c r="A95" s="204" t="s">
        <v>38</v>
      </c>
      <c r="B95" s="149"/>
      <c r="C95" s="205">
        <f>F95*12</f>
        <v>0</v>
      </c>
      <c r="D95" s="206">
        <v>725530.86</v>
      </c>
      <c r="E95" s="206">
        <f>E12+E17+E25+E26+E27+E28+E29+E34+E35+E36+E37+E53+E66+E70+E75+E79+E82+E87</f>
        <v>86.04</v>
      </c>
      <c r="F95" s="206">
        <f>F12+F17+F25+F26+F27+F28+F29+F34+F35+F36+F37+F53+F66+F70+F75+F79+F82+F87</f>
        <v>0</v>
      </c>
      <c r="G95" s="206">
        <f>G12+G17+G25+G26+G27+G28+G29+G34+G35+G36+G37+G53+G66+G70+G75+G79+G82+G87</f>
        <v>103.80000000000003</v>
      </c>
      <c r="H95" s="206">
        <f>H12+H17+H25+H26+H27+H28+H29+H34+H35+H36+H37+H53+H66+H70+H75+H79+H82+H87</f>
        <v>8.649999999999999</v>
      </c>
      <c r="J95" s="151">
        <v>1.07</v>
      </c>
      <c r="K95" s="152">
        <f t="shared" si="8"/>
        <v>9.2555</v>
      </c>
    </row>
    <row r="96" spans="1:11" s="211" customFormat="1" ht="19.5" hidden="1">
      <c r="A96" s="207" t="s">
        <v>32</v>
      </c>
      <c r="B96" s="208" t="s">
        <v>13</v>
      </c>
      <c r="C96" s="208" t="s">
        <v>33</v>
      </c>
      <c r="D96" s="209"/>
      <c r="E96" s="208" t="s">
        <v>33</v>
      </c>
      <c r="F96" s="210"/>
      <c r="G96" s="208" t="s">
        <v>33</v>
      </c>
      <c r="H96" s="210"/>
      <c r="J96" s="151">
        <v>1.07</v>
      </c>
      <c r="K96" s="152">
        <f t="shared" si="8"/>
        <v>0</v>
      </c>
    </row>
    <row r="97" spans="1:11" s="212" customFormat="1" ht="15">
      <c r="A97" s="203"/>
      <c r="B97" s="185"/>
      <c r="C97" s="186"/>
      <c r="D97" s="186"/>
      <c r="E97" s="186"/>
      <c r="F97" s="186"/>
      <c r="G97" s="186"/>
      <c r="H97" s="187"/>
      <c r="I97" s="151"/>
      <c r="J97" s="151"/>
      <c r="K97" s="152"/>
    </row>
    <row r="98" spans="1:11" s="212" customFormat="1" ht="12.75" hidden="1">
      <c r="A98" s="213"/>
      <c r="B98" s="214"/>
      <c r="C98" s="214"/>
      <c r="D98" s="214"/>
      <c r="E98" s="214"/>
      <c r="F98" s="214"/>
      <c r="G98" s="214"/>
      <c r="H98" s="214"/>
      <c r="K98" s="215"/>
    </row>
    <row r="99" spans="1:11" s="212" customFormat="1" ht="12.75" hidden="1">
      <c r="A99" s="213"/>
      <c r="B99" s="214"/>
      <c r="C99" s="214"/>
      <c r="D99" s="214"/>
      <c r="E99" s="214"/>
      <c r="F99" s="214"/>
      <c r="G99" s="214"/>
      <c r="H99" s="214"/>
      <c r="K99" s="215"/>
    </row>
    <row r="100" spans="1:11" s="212" customFormat="1" ht="12.75" hidden="1">
      <c r="A100" s="213"/>
      <c r="B100" s="214"/>
      <c r="C100" s="214"/>
      <c r="D100" s="214"/>
      <c r="E100" s="214"/>
      <c r="F100" s="214"/>
      <c r="G100" s="214"/>
      <c r="H100" s="214"/>
      <c r="K100" s="215"/>
    </row>
    <row r="101" spans="1:11" s="212" customFormat="1" ht="12.75" hidden="1">
      <c r="A101" s="213"/>
      <c r="B101" s="214"/>
      <c r="C101" s="214"/>
      <c r="D101" s="214"/>
      <c r="E101" s="214"/>
      <c r="F101" s="214"/>
      <c r="G101" s="214"/>
      <c r="H101" s="214"/>
      <c r="K101" s="215"/>
    </row>
    <row r="102" spans="1:11" s="212" customFormat="1" ht="12.75" hidden="1">
      <c r="A102" s="213"/>
      <c r="B102" s="214"/>
      <c r="C102" s="214"/>
      <c r="D102" s="214"/>
      <c r="E102" s="214"/>
      <c r="F102" s="214"/>
      <c r="G102" s="214"/>
      <c r="H102" s="214"/>
      <c r="K102" s="215"/>
    </row>
    <row r="103" spans="1:11" s="212" customFormat="1" ht="12.75">
      <c r="A103" s="213"/>
      <c r="B103" s="214"/>
      <c r="C103" s="214"/>
      <c r="D103" s="214"/>
      <c r="E103" s="214"/>
      <c r="F103" s="214"/>
      <c r="G103" s="214"/>
      <c r="H103" s="214"/>
      <c r="K103" s="215"/>
    </row>
    <row r="104" spans="1:11" s="212" customFormat="1" ht="13.5" thickBot="1">
      <c r="A104" s="216"/>
      <c r="K104" s="215"/>
    </row>
    <row r="105" spans="1:11" s="212" customFormat="1" ht="19.5" thickBot="1">
      <c r="A105" s="217" t="s">
        <v>110</v>
      </c>
      <c r="B105" s="149"/>
      <c r="C105" s="205">
        <f>F105*12</f>
        <v>0</v>
      </c>
      <c r="D105" s="205">
        <v>408478.07</v>
      </c>
      <c r="E105" s="205">
        <f>SUM(E106:E120)</f>
        <v>0</v>
      </c>
      <c r="F105" s="205">
        <f>SUM(F106:F120)</f>
        <v>0</v>
      </c>
      <c r="G105" s="205">
        <v>58.44</v>
      </c>
      <c r="H105" s="205">
        <f>SUM(H106:H120)</f>
        <v>4.865711380078306</v>
      </c>
      <c r="I105" s="151">
        <v>6989.7</v>
      </c>
      <c r="J105" s="151">
        <v>1.07</v>
      </c>
      <c r="K105" s="215"/>
    </row>
    <row r="106" spans="1:11" s="212" customFormat="1" ht="15">
      <c r="A106" s="188" t="s">
        <v>102</v>
      </c>
      <c r="B106" s="175"/>
      <c r="C106" s="189"/>
      <c r="D106" s="190">
        <v>49624.45</v>
      </c>
      <c r="E106" s="189"/>
      <c r="F106" s="191"/>
      <c r="G106" s="189">
        <f>H106*12</f>
        <v>7.099653776270799</v>
      </c>
      <c r="H106" s="191">
        <f>D106/12/I106</f>
        <v>0.5916378146892333</v>
      </c>
      <c r="I106" s="151">
        <v>6989.7</v>
      </c>
      <c r="J106" s="151"/>
      <c r="K106" s="215"/>
    </row>
    <row r="107" spans="1:11" s="212" customFormat="1" ht="15">
      <c r="A107" s="188" t="s">
        <v>137</v>
      </c>
      <c r="B107" s="175"/>
      <c r="C107" s="189"/>
      <c r="D107" s="190">
        <v>6266.11</v>
      </c>
      <c r="E107" s="189"/>
      <c r="F107" s="191"/>
      <c r="G107" s="189">
        <f aca="true" t="shared" si="9" ref="G107:G120">H107*12</f>
        <v>0.8964776742921727</v>
      </c>
      <c r="H107" s="191">
        <f aca="true" t="shared" si="10" ref="H107:H120">D107/12/I107</f>
        <v>0.07470647285768106</v>
      </c>
      <c r="I107" s="151">
        <v>6989.7</v>
      </c>
      <c r="J107" s="151"/>
      <c r="K107" s="215"/>
    </row>
    <row r="108" spans="1:11" s="212" customFormat="1" ht="15">
      <c r="A108" s="188" t="s">
        <v>103</v>
      </c>
      <c r="B108" s="175"/>
      <c r="C108" s="189"/>
      <c r="D108" s="190">
        <v>53013.06</v>
      </c>
      <c r="E108" s="189"/>
      <c r="F108" s="191"/>
      <c r="G108" s="189">
        <f t="shared" si="9"/>
        <v>7.584454268423538</v>
      </c>
      <c r="H108" s="191">
        <f t="shared" si="10"/>
        <v>0.6320378557019615</v>
      </c>
      <c r="I108" s="151">
        <v>6989.7</v>
      </c>
      <c r="J108" s="151"/>
      <c r="K108" s="215"/>
    </row>
    <row r="109" spans="1:11" s="212" customFormat="1" ht="15">
      <c r="A109" s="188" t="s">
        <v>104</v>
      </c>
      <c r="B109" s="175"/>
      <c r="C109" s="189"/>
      <c r="D109" s="190">
        <v>1220.89</v>
      </c>
      <c r="E109" s="189"/>
      <c r="F109" s="191"/>
      <c r="G109" s="189">
        <f t="shared" si="9"/>
        <v>0.17466987138217666</v>
      </c>
      <c r="H109" s="191">
        <f t="shared" si="10"/>
        <v>0.014555822615181388</v>
      </c>
      <c r="I109" s="151">
        <v>6989.7</v>
      </c>
      <c r="J109" s="151"/>
      <c r="K109" s="215"/>
    </row>
    <row r="110" spans="1:11" s="212" customFormat="1" ht="15">
      <c r="A110" s="188" t="s">
        <v>138</v>
      </c>
      <c r="B110" s="175"/>
      <c r="C110" s="189"/>
      <c r="D110" s="190">
        <v>29519.77</v>
      </c>
      <c r="E110" s="189"/>
      <c r="F110" s="191"/>
      <c r="G110" s="189">
        <f t="shared" si="9"/>
        <v>4.2233243200709625</v>
      </c>
      <c r="H110" s="191">
        <f t="shared" si="10"/>
        <v>0.35194369333924685</v>
      </c>
      <c r="I110" s="151">
        <v>6989.7</v>
      </c>
      <c r="J110" s="151"/>
      <c r="K110" s="215"/>
    </row>
    <row r="111" spans="1:11" s="212" customFormat="1" ht="15">
      <c r="A111" s="188" t="s">
        <v>139</v>
      </c>
      <c r="B111" s="175"/>
      <c r="C111" s="189"/>
      <c r="D111" s="190">
        <v>392.1</v>
      </c>
      <c r="E111" s="189"/>
      <c r="F111" s="191"/>
      <c r="G111" s="189">
        <f t="shared" si="9"/>
        <v>0.12</v>
      </c>
      <c r="H111" s="191">
        <v>0.01</v>
      </c>
      <c r="I111" s="151">
        <v>6989.7</v>
      </c>
      <c r="J111" s="151">
        <v>1.07</v>
      </c>
      <c r="K111" s="215"/>
    </row>
    <row r="112" spans="1:11" s="212" customFormat="1" ht="15">
      <c r="A112" s="188" t="s">
        <v>140</v>
      </c>
      <c r="B112" s="175"/>
      <c r="C112" s="189"/>
      <c r="D112" s="190">
        <v>1199.78</v>
      </c>
      <c r="E112" s="189"/>
      <c r="F112" s="191"/>
      <c r="G112" s="189">
        <f t="shared" si="9"/>
        <v>0.17164971314934832</v>
      </c>
      <c r="H112" s="191">
        <f t="shared" si="10"/>
        <v>0.014304142762445694</v>
      </c>
      <c r="I112" s="151">
        <v>6989.7</v>
      </c>
      <c r="J112" s="151"/>
      <c r="K112" s="215"/>
    </row>
    <row r="113" spans="1:11" s="212" customFormat="1" ht="15" hidden="1">
      <c r="A113" s="188"/>
      <c r="B113" s="175"/>
      <c r="C113" s="189"/>
      <c r="D113" s="190"/>
      <c r="E113" s="189"/>
      <c r="F113" s="191"/>
      <c r="G113" s="189"/>
      <c r="H113" s="191"/>
      <c r="I113" s="151"/>
      <c r="J113" s="151"/>
      <c r="K113" s="215"/>
    </row>
    <row r="114" spans="1:11" s="212" customFormat="1" ht="15">
      <c r="A114" s="188" t="s">
        <v>142</v>
      </c>
      <c r="B114" s="175"/>
      <c r="C114" s="189"/>
      <c r="D114" s="190">
        <v>21810.31</v>
      </c>
      <c r="E114" s="189"/>
      <c r="F114" s="191"/>
      <c r="G114" s="189">
        <f t="shared" si="9"/>
        <v>3.120349943488276</v>
      </c>
      <c r="H114" s="191">
        <f t="shared" si="10"/>
        <v>0.2600291619573563</v>
      </c>
      <c r="I114" s="151">
        <v>6989.7</v>
      </c>
      <c r="J114" s="151"/>
      <c r="K114" s="215"/>
    </row>
    <row r="115" spans="1:11" s="212" customFormat="1" ht="15">
      <c r="A115" s="188" t="s">
        <v>143</v>
      </c>
      <c r="B115" s="175"/>
      <c r="C115" s="189"/>
      <c r="D115" s="190">
        <v>178268.63</v>
      </c>
      <c r="E115" s="189"/>
      <c r="F115" s="191"/>
      <c r="G115" s="189">
        <f t="shared" si="9"/>
        <v>25.504475156301417</v>
      </c>
      <c r="H115" s="191">
        <f t="shared" si="10"/>
        <v>2.125372929691785</v>
      </c>
      <c r="I115" s="151">
        <v>6989.7</v>
      </c>
      <c r="J115" s="151"/>
      <c r="K115" s="215"/>
    </row>
    <row r="116" spans="1:11" s="212" customFormat="1" ht="15" hidden="1">
      <c r="A116" s="188"/>
      <c r="B116" s="175"/>
      <c r="C116" s="189"/>
      <c r="D116" s="190"/>
      <c r="E116" s="189"/>
      <c r="F116" s="191"/>
      <c r="G116" s="189"/>
      <c r="H116" s="191"/>
      <c r="I116" s="151"/>
      <c r="J116" s="151"/>
      <c r="K116" s="215"/>
    </row>
    <row r="117" spans="1:11" s="212" customFormat="1" ht="15">
      <c r="A117" s="188" t="s">
        <v>145</v>
      </c>
      <c r="B117" s="175"/>
      <c r="C117" s="189"/>
      <c r="D117" s="190">
        <v>29996.69</v>
      </c>
      <c r="E117" s="189"/>
      <c r="F117" s="191"/>
      <c r="G117" s="189">
        <f t="shared" si="9"/>
        <v>4.291556146901869</v>
      </c>
      <c r="H117" s="191">
        <f t="shared" si="10"/>
        <v>0.3576296789084891</v>
      </c>
      <c r="I117" s="151">
        <v>6989.7</v>
      </c>
      <c r="J117" s="151"/>
      <c r="K117" s="215"/>
    </row>
    <row r="118" spans="1:11" s="212" customFormat="1" ht="15" hidden="1">
      <c r="A118" s="188"/>
      <c r="B118" s="175"/>
      <c r="C118" s="189"/>
      <c r="D118" s="190"/>
      <c r="E118" s="189"/>
      <c r="F118" s="191"/>
      <c r="G118" s="189"/>
      <c r="H118" s="191"/>
      <c r="I118" s="151"/>
      <c r="J118" s="151"/>
      <c r="K118" s="215"/>
    </row>
    <row r="119" spans="1:11" s="212" customFormat="1" ht="15" hidden="1">
      <c r="A119" s="188"/>
      <c r="B119" s="175"/>
      <c r="C119" s="189"/>
      <c r="D119" s="190"/>
      <c r="E119" s="189"/>
      <c r="F119" s="191"/>
      <c r="G119" s="189"/>
      <c r="H119" s="191"/>
      <c r="I119" s="151"/>
      <c r="J119" s="151"/>
      <c r="K119" s="215"/>
    </row>
    <row r="120" spans="1:11" s="212" customFormat="1" ht="15">
      <c r="A120" s="188" t="s">
        <v>148</v>
      </c>
      <c r="B120" s="175"/>
      <c r="C120" s="189"/>
      <c r="D120" s="190">
        <v>36359.9</v>
      </c>
      <c r="E120" s="189"/>
      <c r="F120" s="191"/>
      <c r="G120" s="189">
        <f t="shared" si="9"/>
        <v>5.201925690659113</v>
      </c>
      <c r="H120" s="191">
        <f t="shared" si="10"/>
        <v>0.4334938075549261</v>
      </c>
      <c r="I120" s="151">
        <v>6989.7</v>
      </c>
      <c r="J120" s="151">
        <v>1.07</v>
      </c>
      <c r="K120" s="215"/>
    </row>
    <row r="121" spans="1:11" s="212" customFormat="1" ht="15" hidden="1">
      <c r="A121" s="188"/>
      <c r="B121" s="175"/>
      <c r="C121" s="189"/>
      <c r="D121" s="190"/>
      <c r="E121" s="189"/>
      <c r="F121" s="191"/>
      <c r="G121" s="189"/>
      <c r="H121" s="191"/>
      <c r="I121" s="151">
        <v>6989.7</v>
      </c>
      <c r="J121" s="151">
        <v>1.07</v>
      </c>
      <c r="K121" s="215"/>
    </row>
    <row r="122" spans="1:11" s="212" customFormat="1" ht="15" hidden="1">
      <c r="A122" s="188"/>
      <c r="B122" s="175"/>
      <c r="C122" s="189"/>
      <c r="D122" s="190"/>
      <c r="E122" s="189"/>
      <c r="F122" s="191"/>
      <c r="G122" s="189"/>
      <c r="H122" s="191"/>
      <c r="I122" s="151">
        <v>6989.7</v>
      </c>
      <c r="J122" s="151">
        <v>1.07</v>
      </c>
      <c r="K122" s="215"/>
    </row>
    <row r="123" spans="1:11" s="212" customFormat="1" ht="15.75" hidden="1" thickBot="1">
      <c r="A123" s="218"/>
      <c r="B123" s="179"/>
      <c r="C123" s="219"/>
      <c r="D123" s="220"/>
      <c r="E123" s="219"/>
      <c r="F123" s="221"/>
      <c r="G123" s="219"/>
      <c r="H123" s="221"/>
      <c r="I123" s="151">
        <v>6989.7</v>
      </c>
      <c r="J123" s="151">
        <v>1.07</v>
      </c>
      <c r="K123" s="215"/>
    </row>
    <row r="124" spans="1:11" s="212" customFormat="1" ht="12.75">
      <c r="A124" s="216"/>
      <c r="K124" s="215"/>
    </row>
    <row r="125" spans="1:11" s="212" customFormat="1" ht="12.75" hidden="1">
      <c r="A125" s="216"/>
      <c r="K125" s="215"/>
    </row>
    <row r="126" spans="1:11" s="212" customFormat="1" ht="12.75" hidden="1">
      <c r="A126" s="216"/>
      <c r="K126" s="215"/>
    </row>
    <row r="127" spans="1:11" s="212" customFormat="1" ht="12.75" hidden="1">
      <c r="A127" s="216"/>
      <c r="K127" s="215"/>
    </row>
    <row r="128" spans="1:11" s="212" customFormat="1" ht="12.75">
      <c r="A128" s="216"/>
      <c r="K128" s="215"/>
    </row>
    <row r="129" spans="1:11" s="212" customFormat="1" ht="13.5" thickBot="1">
      <c r="A129" s="216"/>
      <c r="K129" s="215"/>
    </row>
    <row r="130" spans="1:11" s="212" customFormat="1" ht="19.5" thickBot="1">
      <c r="A130" s="217" t="s">
        <v>108</v>
      </c>
      <c r="B130" s="222"/>
      <c r="C130" s="222" t="s">
        <v>33</v>
      </c>
      <c r="D130" s="223">
        <f>D95+D105</f>
        <v>1134008.93</v>
      </c>
      <c r="E130" s="223">
        <f>E95+E105</f>
        <v>86.04</v>
      </c>
      <c r="F130" s="223">
        <f>F95+F105</f>
        <v>0</v>
      </c>
      <c r="G130" s="223">
        <f>G95+G105</f>
        <v>162.24</v>
      </c>
      <c r="H130" s="223">
        <f>H95+H105</f>
        <v>13.515711380078304</v>
      </c>
      <c r="K130" s="215"/>
    </row>
    <row r="131" spans="1:11" s="212" customFormat="1" ht="12.75">
      <c r="A131" s="216"/>
      <c r="K131" s="215"/>
    </row>
    <row r="132" spans="1:11" s="212" customFormat="1" ht="12.75" hidden="1">
      <c r="A132" s="216"/>
      <c r="K132" s="215"/>
    </row>
    <row r="133" spans="1:11" s="212" customFormat="1" ht="12.75" hidden="1">
      <c r="A133" s="216"/>
      <c r="K133" s="215"/>
    </row>
    <row r="134" spans="1:11" s="212" customFormat="1" ht="12.75" hidden="1">
      <c r="A134" s="216"/>
      <c r="K134" s="215"/>
    </row>
    <row r="135" spans="1:11" s="212" customFormat="1" ht="12.75">
      <c r="A135" s="216"/>
      <c r="K135" s="215"/>
    </row>
    <row r="136" spans="1:11" s="212" customFormat="1" ht="13.5" thickBot="1">
      <c r="A136" s="216"/>
      <c r="K136" s="215"/>
    </row>
    <row r="137" spans="1:11" s="212" customFormat="1" ht="19.5" thickBot="1">
      <c r="A137" s="217" t="s">
        <v>32</v>
      </c>
      <c r="B137" s="222" t="s">
        <v>13</v>
      </c>
      <c r="C137" s="222" t="s">
        <v>33</v>
      </c>
      <c r="D137" s="224"/>
      <c r="E137" s="222" t="s">
        <v>33</v>
      </c>
      <c r="F137" s="225"/>
      <c r="G137" s="222" t="s">
        <v>33</v>
      </c>
      <c r="H137" s="225"/>
      <c r="K137" s="215"/>
    </row>
    <row r="138" spans="1:11" s="212" customFormat="1" ht="12.75">
      <c r="A138" s="216"/>
      <c r="K138" s="215"/>
    </row>
    <row r="139" spans="1:11" s="212" customFormat="1" ht="12.75">
      <c r="A139" s="216"/>
      <c r="K139" s="215"/>
    </row>
    <row r="140" spans="1:11" s="211" customFormat="1" ht="19.5">
      <c r="A140" s="226"/>
      <c r="B140" s="227"/>
      <c r="C140" s="228"/>
      <c r="D140" s="228"/>
      <c r="E140" s="228"/>
      <c r="F140" s="228"/>
      <c r="G140" s="228"/>
      <c r="H140" s="228"/>
      <c r="K140" s="229"/>
    </row>
    <row r="141" spans="1:11" s="212" customFormat="1" ht="14.25">
      <c r="A141" s="238" t="s">
        <v>35</v>
      </c>
      <c r="B141" s="238"/>
      <c r="C141" s="238"/>
      <c r="D141" s="238"/>
      <c r="E141" s="238"/>
      <c r="F141" s="238"/>
      <c r="K141" s="215"/>
    </row>
    <row r="142" s="212" customFormat="1" ht="12.75">
      <c r="K142" s="215"/>
    </row>
    <row r="143" spans="1:11" s="212" customFormat="1" ht="12.75">
      <c r="A143" s="216" t="s">
        <v>36</v>
      </c>
      <c r="K143" s="215"/>
    </row>
    <row r="144" s="212" customFormat="1" ht="12.75">
      <c r="K144" s="215"/>
    </row>
    <row r="145" s="212" customFormat="1" ht="12.75">
      <c r="K145" s="215"/>
    </row>
    <row r="146" s="212" customFormat="1" ht="12.75">
      <c r="K146" s="215"/>
    </row>
    <row r="147" s="212" customFormat="1" ht="12.75">
      <c r="K147" s="215"/>
    </row>
    <row r="148" s="212" customFormat="1" ht="12.75">
      <c r="K148" s="215"/>
    </row>
    <row r="149" s="212" customFormat="1" ht="12.75">
      <c r="K149" s="215"/>
    </row>
    <row r="150" s="212" customFormat="1" ht="12.75">
      <c r="K150" s="215"/>
    </row>
    <row r="151" s="212" customFormat="1" ht="12.75">
      <c r="K151" s="215"/>
    </row>
    <row r="152" s="212" customFormat="1" ht="12.75">
      <c r="K152" s="215"/>
    </row>
    <row r="153" s="212" customFormat="1" ht="12.75">
      <c r="K153" s="215"/>
    </row>
    <row r="154" s="212" customFormat="1" ht="12.75">
      <c r="K154" s="215"/>
    </row>
    <row r="155" s="212" customFormat="1" ht="12.75">
      <c r="K155" s="215"/>
    </row>
    <row r="156" s="212" customFormat="1" ht="12.75">
      <c r="K156" s="215"/>
    </row>
    <row r="157" s="212" customFormat="1" ht="12.75">
      <c r="K157" s="215"/>
    </row>
    <row r="158" s="212" customFormat="1" ht="12.75">
      <c r="K158" s="215"/>
    </row>
    <row r="159" s="212" customFormat="1" ht="12.75">
      <c r="K159" s="215"/>
    </row>
    <row r="160" s="212" customFormat="1" ht="12.75">
      <c r="K160" s="215"/>
    </row>
    <row r="161" s="212" customFormat="1" ht="12.75">
      <c r="K161" s="215"/>
    </row>
  </sheetData>
  <sheetProtection/>
  <mergeCells count="10">
    <mergeCell ref="A7:H7"/>
    <mergeCell ref="A8:H8"/>
    <mergeCell ref="A11:H11"/>
    <mergeCell ref="A141:F14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5" hidden="1" customWidth="1"/>
    <col min="7" max="7" width="13.875" style="1" customWidth="1"/>
    <col min="8" max="8" width="20.875" style="45" customWidth="1"/>
    <col min="9" max="9" width="15.375" style="1" customWidth="1"/>
    <col min="10" max="10" width="15.375" style="1" hidden="1" customWidth="1"/>
    <col min="11" max="11" width="15.375" style="133" hidden="1" customWidth="1"/>
    <col min="12" max="14" width="15.375" style="1" customWidth="1"/>
    <col min="15" max="16384" width="9.125" style="1" customWidth="1"/>
  </cols>
  <sheetData>
    <row r="1" spans="1:8" ht="16.5" customHeight="1">
      <c r="A1" s="251" t="s">
        <v>0</v>
      </c>
      <c r="B1" s="252"/>
      <c r="C1" s="252"/>
      <c r="D1" s="252"/>
      <c r="E1" s="252"/>
      <c r="F1" s="252"/>
      <c r="G1" s="252"/>
      <c r="H1" s="252"/>
    </row>
    <row r="2" spans="2:8" ht="12.75" customHeight="1">
      <c r="B2" s="253" t="s">
        <v>1</v>
      </c>
      <c r="C2" s="253"/>
      <c r="D2" s="253"/>
      <c r="E2" s="253"/>
      <c r="F2" s="253"/>
      <c r="G2" s="252"/>
      <c r="H2" s="252"/>
    </row>
    <row r="3" spans="1:8" ht="18" customHeight="1">
      <c r="A3" s="138" t="s">
        <v>136</v>
      </c>
      <c r="B3" s="253" t="s">
        <v>2</v>
      </c>
      <c r="C3" s="253"/>
      <c r="D3" s="253"/>
      <c r="E3" s="253"/>
      <c r="F3" s="253"/>
      <c r="G3" s="252"/>
      <c r="H3" s="252"/>
    </row>
    <row r="4" spans="2:8" ht="14.25" customHeight="1">
      <c r="B4" s="253" t="s">
        <v>40</v>
      </c>
      <c r="C4" s="253"/>
      <c r="D4" s="253"/>
      <c r="E4" s="253"/>
      <c r="F4" s="253"/>
      <c r="G4" s="252"/>
      <c r="H4" s="252"/>
    </row>
    <row r="5" spans="2:9" ht="35.25" customHeight="1">
      <c r="B5" s="139" t="s">
        <v>154</v>
      </c>
      <c r="C5" s="2"/>
      <c r="D5" s="2"/>
      <c r="E5" s="2"/>
      <c r="F5" s="3"/>
      <c r="G5" s="2"/>
      <c r="H5" s="2"/>
      <c r="I5" s="2"/>
    </row>
    <row r="6" spans="1:11" s="4" customFormat="1" ht="22.5" customHeight="1">
      <c r="A6" s="254" t="s">
        <v>3</v>
      </c>
      <c r="B6" s="254"/>
      <c r="C6" s="254"/>
      <c r="D6" s="254"/>
      <c r="E6" s="255"/>
      <c r="F6" s="255"/>
      <c r="G6" s="255"/>
      <c r="H6" s="255"/>
      <c r="K6" s="134"/>
    </row>
    <row r="7" spans="1:8" s="5" customFormat="1" ht="18.75" customHeight="1">
      <c r="A7" s="254" t="s">
        <v>111</v>
      </c>
      <c r="B7" s="254"/>
      <c r="C7" s="254"/>
      <c r="D7" s="254"/>
      <c r="E7" s="255"/>
      <c r="F7" s="255"/>
      <c r="G7" s="255"/>
      <c r="H7" s="255"/>
    </row>
    <row r="8" spans="1:8" s="6" customFormat="1" ht="17.25" customHeight="1">
      <c r="A8" s="244" t="s">
        <v>133</v>
      </c>
      <c r="B8" s="244"/>
      <c r="C8" s="244"/>
      <c r="D8" s="244"/>
      <c r="E8" s="245"/>
      <c r="F8" s="245"/>
      <c r="G8" s="245"/>
      <c r="H8" s="245"/>
    </row>
    <row r="9" spans="1:8" s="5" customFormat="1" ht="30" customHeight="1" thickBot="1">
      <c r="A9" s="232" t="s">
        <v>112</v>
      </c>
      <c r="B9" s="232"/>
      <c r="C9" s="232"/>
      <c r="D9" s="232"/>
      <c r="E9" s="233"/>
      <c r="F9" s="233"/>
      <c r="G9" s="233"/>
      <c r="H9" s="233"/>
    </row>
    <row r="10" spans="1:11" s="11" customFormat="1" ht="139.5" customHeight="1" thickBot="1">
      <c r="A10" s="7" t="s">
        <v>5</v>
      </c>
      <c r="B10" s="8" t="s">
        <v>6</v>
      </c>
      <c r="C10" s="9" t="s">
        <v>7</v>
      </c>
      <c r="D10" s="9" t="s">
        <v>41</v>
      </c>
      <c r="E10" s="9" t="s">
        <v>7</v>
      </c>
      <c r="F10" s="10" t="s">
        <v>8</v>
      </c>
      <c r="G10" s="9" t="s">
        <v>7</v>
      </c>
      <c r="H10" s="10" t="s">
        <v>8</v>
      </c>
      <c r="K10" s="135"/>
    </row>
    <row r="11" spans="1:11" s="15" customFormat="1" ht="12.75">
      <c r="A11" s="12">
        <v>1</v>
      </c>
      <c r="B11" s="13">
        <v>2</v>
      </c>
      <c r="C11" s="13">
        <v>3</v>
      </c>
      <c r="D11" s="50"/>
      <c r="E11" s="13">
        <v>3</v>
      </c>
      <c r="F11" s="14">
        <v>4</v>
      </c>
      <c r="G11" s="54">
        <v>3</v>
      </c>
      <c r="H11" s="61">
        <v>4</v>
      </c>
      <c r="K11" s="132"/>
    </row>
    <row r="12" spans="1:11" s="15" customFormat="1" ht="49.5" customHeight="1">
      <c r="A12" s="246" t="s">
        <v>9</v>
      </c>
      <c r="B12" s="247"/>
      <c r="C12" s="247"/>
      <c r="D12" s="247"/>
      <c r="E12" s="247"/>
      <c r="F12" s="247"/>
      <c r="G12" s="248"/>
      <c r="H12" s="249"/>
      <c r="K12" s="132"/>
    </row>
    <row r="13" spans="1:11" s="11" customFormat="1" ht="18.75">
      <c r="A13" s="19" t="s">
        <v>10</v>
      </c>
      <c r="B13" s="24"/>
      <c r="C13" s="16">
        <f>F13*12</f>
        <v>0</v>
      </c>
      <c r="D13" s="51">
        <f>G13*I13</f>
        <v>187883.136</v>
      </c>
      <c r="E13" s="16">
        <f>H13*12</f>
        <v>26.880000000000003</v>
      </c>
      <c r="F13" s="21"/>
      <c r="G13" s="16">
        <f>H13*12</f>
        <v>26.880000000000003</v>
      </c>
      <c r="H13" s="56">
        <v>2.24</v>
      </c>
      <c r="I13" s="11">
        <v>6989.7</v>
      </c>
      <c r="J13" s="11">
        <v>1.07</v>
      </c>
      <c r="K13" s="135">
        <f>H13*J13</f>
        <v>2.3968000000000003</v>
      </c>
    </row>
    <row r="14" spans="1:11" s="11" customFormat="1" ht="29.25" customHeight="1">
      <c r="A14" s="104" t="s">
        <v>113</v>
      </c>
      <c r="B14" s="105" t="s">
        <v>114</v>
      </c>
      <c r="C14" s="106"/>
      <c r="D14" s="107"/>
      <c r="E14" s="106"/>
      <c r="F14" s="108"/>
      <c r="G14" s="106"/>
      <c r="H14" s="109"/>
      <c r="K14" s="135"/>
    </row>
    <row r="15" spans="1:11" s="11" customFormat="1" ht="15">
      <c r="A15" s="104" t="s">
        <v>115</v>
      </c>
      <c r="B15" s="105" t="s">
        <v>114</v>
      </c>
      <c r="C15" s="106"/>
      <c r="D15" s="107"/>
      <c r="E15" s="106"/>
      <c r="F15" s="108"/>
      <c r="G15" s="106"/>
      <c r="H15" s="109"/>
      <c r="K15" s="135"/>
    </row>
    <row r="16" spans="1:11" s="11" customFormat="1" ht="15">
      <c r="A16" s="104" t="s">
        <v>116</v>
      </c>
      <c r="B16" s="105" t="s">
        <v>117</v>
      </c>
      <c r="C16" s="106"/>
      <c r="D16" s="107"/>
      <c r="E16" s="106"/>
      <c r="F16" s="108"/>
      <c r="G16" s="106"/>
      <c r="H16" s="109"/>
      <c r="K16" s="135"/>
    </row>
    <row r="17" spans="1:11" s="11" customFormat="1" ht="15">
      <c r="A17" s="104" t="s">
        <v>118</v>
      </c>
      <c r="B17" s="105" t="s">
        <v>114</v>
      </c>
      <c r="C17" s="106"/>
      <c r="D17" s="107"/>
      <c r="E17" s="106"/>
      <c r="F17" s="108"/>
      <c r="G17" s="106"/>
      <c r="H17" s="109"/>
      <c r="K17" s="135"/>
    </row>
    <row r="18" spans="1:11" s="114" customFormat="1" ht="30">
      <c r="A18" s="119" t="s">
        <v>12</v>
      </c>
      <c r="B18" s="120"/>
      <c r="C18" s="112">
        <f>F18*12</f>
        <v>0</v>
      </c>
      <c r="D18" s="113">
        <f>G18*I18</f>
        <v>161042.688</v>
      </c>
      <c r="E18" s="112">
        <f>H18*12</f>
        <v>23.04</v>
      </c>
      <c r="F18" s="21"/>
      <c r="G18" s="112">
        <f>H18*12</f>
        <v>23.04</v>
      </c>
      <c r="H18" s="56">
        <v>1.92</v>
      </c>
      <c r="I18" s="114">
        <v>6989.7</v>
      </c>
      <c r="J18" s="11">
        <v>1.07</v>
      </c>
      <c r="K18" s="135">
        <f>H18*J18</f>
        <v>2.0544000000000002</v>
      </c>
    </row>
    <row r="19" spans="1:11" s="114" customFormat="1" ht="18.75">
      <c r="A19" s="110" t="s">
        <v>119</v>
      </c>
      <c r="B19" s="111" t="s">
        <v>13</v>
      </c>
      <c r="C19" s="112"/>
      <c r="D19" s="113"/>
      <c r="E19" s="112"/>
      <c r="F19" s="21"/>
      <c r="G19" s="112"/>
      <c r="H19" s="56"/>
      <c r="K19" s="136"/>
    </row>
    <row r="20" spans="1:11" s="114" customFormat="1" ht="18.75">
      <c r="A20" s="110" t="s">
        <v>120</v>
      </c>
      <c r="B20" s="111" t="s">
        <v>13</v>
      </c>
      <c r="C20" s="112"/>
      <c r="D20" s="113"/>
      <c r="E20" s="112"/>
      <c r="F20" s="21"/>
      <c r="G20" s="112"/>
      <c r="H20" s="56"/>
      <c r="K20" s="136"/>
    </row>
    <row r="21" spans="1:11" s="114" customFormat="1" ht="18.75">
      <c r="A21" s="110" t="s">
        <v>121</v>
      </c>
      <c r="B21" s="111" t="s">
        <v>13</v>
      </c>
      <c r="C21" s="112"/>
      <c r="D21" s="113"/>
      <c r="E21" s="112"/>
      <c r="F21" s="21"/>
      <c r="G21" s="112"/>
      <c r="H21" s="56"/>
      <c r="K21" s="136"/>
    </row>
    <row r="22" spans="1:11" s="114" customFormat="1" ht="25.5">
      <c r="A22" s="110" t="s">
        <v>122</v>
      </c>
      <c r="B22" s="111" t="s">
        <v>14</v>
      </c>
      <c r="C22" s="112"/>
      <c r="D22" s="113"/>
      <c r="E22" s="112"/>
      <c r="F22" s="21"/>
      <c r="G22" s="112"/>
      <c r="H22" s="56"/>
      <c r="K22" s="136"/>
    </row>
    <row r="23" spans="1:11" s="114" customFormat="1" ht="18.75">
      <c r="A23" s="110" t="s">
        <v>123</v>
      </c>
      <c r="B23" s="111" t="s">
        <v>13</v>
      </c>
      <c r="C23" s="112"/>
      <c r="D23" s="113"/>
      <c r="E23" s="112"/>
      <c r="F23" s="21"/>
      <c r="G23" s="112"/>
      <c r="H23" s="56"/>
      <c r="K23" s="136"/>
    </row>
    <row r="24" spans="1:11" s="11" customFormat="1" ht="18.75">
      <c r="A24" s="115" t="s">
        <v>124</v>
      </c>
      <c r="B24" s="116" t="s">
        <v>13</v>
      </c>
      <c r="C24" s="16"/>
      <c r="D24" s="51"/>
      <c r="E24" s="16"/>
      <c r="F24" s="21"/>
      <c r="G24" s="16"/>
      <c r="H24" s="56"/>
      <c r="K24" s="135"/>
    </row>
    <row r="25" spans="1:11" s="114" customFormat="1" ht="31.5" customHeight="1" thickBot="1">
      <c r="A25" s="117" t="s">
        <v>125</v>
      </c>
      <c r="B25" s="118" t="s">
        <v>126</v>
      </c>
      <c r="C25" s="112"/>
      <c r="D25" s="113"/>
      <c r="E25" s="112"/>
      <c r="F25" s="21"/>
      <c r="G25" s="112"/>
      <c r="H25" s="56"/>
      <c r="K25" s="136"/>
    </row>
    <row r="26" spans="1:9" s="25" customFormat="1" ht="18.75">
      <c r="A26" s="23" t="s">
        <v>15</v>
      </c>
      <c r="B26" s="24" t="s">
        <v>16</v>
      </c>
      <c r="C26" s="16">
        <f>F26*12</f>
        <v>0</v>
      </c>
      <c r="D26" s="51">
        <f>G26*I26</f>
        <v>50325.84</v>
      </c>
      <c r="E26" s="16">
        <f>H26*12</f>
        <v>7.199999999999999</v>
      </c>
      <c r="F26" s="17"/>
      <c r="G26" s="16">
        <f>H26*12</f>
        <v>7.199999999999999</v>
      </c>
      <c r="H26" s="55">
        <v>0.6</v>
      </c>
      <c r="I26" s="11">
        <v>6989.7</v>
      </c>
    </row>
    <row r="27" spans="1:9" s="11" customFormat="1" ht="18.75">
      <c r="A27" s="23" t="s">
        <v>17</v>
      </c>
      <c r="B27" s="24" t="s">
        <v>18</v>
      </c>
      <c r="C27" s="16">
        <f>F27*12</f>
        <v>0</v>
      </c>
      <c r="D27" s="51">
        <f>G27*I27</f>
        <v>162720.21600000001</v>
      </c>
      <c r="E27" s="16">
        <f>H27*12</f>
        <v>23.28</v>
      </c>
      <c r="F27" s="17"/>
      <c r="G27" s="16">
        <f>H27*12</f>
        <v>23.28</v>
      </c>
      <c r="H27" s="55">
        <v>1.94</v>
      </c>
      <c r="I27" s="11">
        <v>6989.7</v>
      </c>
    </row>
    <row r="28" spans="1:11" s="114" customFormat="1" ht="30">
      <c r="A28" s="23" t="s">
        <v>66</v>
      </c>
      <c r="B28" s="24" t="s">
        <v>11</v>
      </c>
      <c r="C28" s="26"/>
      <c r="D28" s="51">
        <f>G28*I28</f>
        <v>3355.0559999999996</v>
      </c>
      <c r="E28" s="26">
        <f>H28*12</f>
        <v>0.48</v>
      </c>
      <c r="F28" s="17"/>
      <c r="G28" s="16">
        <f>H28*12</f>
        <v>0.48</v>
      </c>
      <c r="H28" s="17">
        <v>0.04</v>
      </c>
      <c r="I28" s="11">
        <v>6989.7</v>
      </c>
      <c r="J28" s="11">
        <v>1.07</v>
      </c>
      <c r="K28" s="135">
        <f aca="true" t="shared" si="0" ref="K28:K91">H28*J28</f>
        <v>0.042800000000000005</v>
      </c>
    </row>
    <row r="29" spans="1:11" s="15" customFormat="1" ht="30">
      <c r="A29" s="23" t="s">
        <v>98</v>
      </c>
      <c r="B29" s="24" t="s">
        <v>11</v>
      </c>
      <c r="C29" s="26"/>
      <c r="D29" s="51">
        <f aca="true" t="shared" si="1" ref="D29:D37">G29*I29</f>
        <v>3355.0559999999996</v>
      </c>
      <c r="E29" s="26"/>
      <c r="F29" s="17"/>
      <c r="G29" s="16">
        <f aca="true" t="shared" si="2" ref="G29:G37">H29*12</f>
        <v>0.48</v>
      </c>
      <c r="H29" s="17">
        <v>0.04</v>
      </c>
      <c r="I29" s="11">
        <v>6989.7</v>
      </c>
      <c r="J29" s="11">
        <v>1.07</v>
      </c>
      <c r="K29" s="135">
        <f t="shared" si="0"/>
        <v>0.042800000000000005</v>
      </c>
    </row>
    <row r="30" spans="1:11" s="15" customFormat="1" ht="15">
      <c r="A30" s="23" t="s">
        <v>67</v>
      </c>
      <c r="B30" s="24" t="s">
        <v>11</v>
      </c>
      <c r="C30" s="26"/>
      <c r="D30" s="51">
        <f t="shared" si="1"/>
        <v>10065.168</v>
      </c>
      <c r="E30" s="26"/>
      <c r="F30" s="17"/>
      <c r="G30" s="16">
        <f t="shared" si="2"/>
        <v>1.44</v>
      </c>
      <c r="H30" s="17">
        <v>0.12</v>
      </c>
      <c r="I30" s="11">
        <v>6989.7</v>
      </c>
      <c r="J30" s="11">
        <v>1.07</v>
      </c>
      <c r="K30" s="135">
        <f t="shared" si="0"/>
        <v>0.12840000000000001</v>
      </c>
    </row>
    <row r="31" spans="1:11" s="15" customFormat="1" ht="30" hidden="1">
      <c r="A31" s="23" t="s">
        <v>68</v>
      </c>
      <c r="B31" s="24" t="s">
        <v>14</v>
      </c>
      <c r="C31" s="26"/>
      <c r="D31" s="51">
        <f t="shared" si="1"/>
        <v>0</v>
      </c>
      <c r="E31" s="26"/>
      <c r="F31" s="17"/>
      <c r="G31" s="16">
        <f t="shared" si="2"/>
        <v>0</v>
      </c>
      <c r="H31" s="17"/>
      <c r="I31" s="11">
        <v>6989.7</v>
      </c>
      <c r="J31" s="11">
        <v>1.07</v>
      </c>
      <c r="K31" s="135">
        <f t="shared" si="0"/>
        <v>0</v>
      </c>
    </row>
    <row r="32" spans="1:11" s="15" customFormat="1" ht="30" hidden="1">
      <c r="A32" s="23" t="s">
        <v>69</v>
      </c>
      <c r="B32" s="24" t="s">
        <v>14</v>
      </c>
      <c r="C32" s="26"/>
      <c r="D32" s="51">
        <f t="shared" si="1"/>
        <v>0</v>
      </c>
      <c r="E32" s="26"/>
      <c r="F32" s="17"/>
      <c r="G32" s="16">
        <f t="shared" si="2"/>
        <v>0</v>
      </c>
      <c r="H32" s="17"/>
      <c r="I32" s="11">
        <v>6989.7</v>
      </c>
      <c r="J32" s="11">
        <v>1.07</v>
      </c>
      <c r="K32" s="135">
        <f t="shared" si="0"/>
        <v>0</v>
      </c>
    </row>
    <row r="33" spans="1:11" s="15" customFormat="1" ht="30" hidden="1">
      <c r="A33" s="23" t="s">
        <v>70</v>
      </c>
      <c r="B33" s="24" t="s">
        <v>14</v>
      </c>
      <c r="C33" s="26"/>
      <c r="D33" s="51">
        <f t="shared" si="1"/>
        <v>0</v>
      </c>
      <c r="E33" s="26"/>
      <c r="F33" s="17"/>
      <c r="G33" s="16">
        <f t="shared" si="2"/>
        <v>0</v>
      </c>
      <c r="H33" s="17"/>
      <c r="I33" s="11">
        <v>6989.7</v>
      </c>
      <c r="J33" s="11">
        <v>1.07</v>
      </c>
      <c r="K33" s="135">
        <f t="shared" si="0"/>
        <v>0</v>
      </c>
    </row>
    <row r="34" spans="1:11" s="15" customFormat="1" ht="30" hidden="1">
      <c r="A34" s="23" t="s">
        <v>26</v>
      </c>
      <c r="B34" s="24"/>
      <c r="C34" s="26">
        <f>F34*12</f>
        <v>0</v>
      </c>
      <c r="D34" s="51">
        <f t="shared" si="1"/>
        <v>0</v>
      </c>
      <c r="E34" s="26">
        <f>H34*12</f>
        <v>0</v>
      </c>
      <c r="F34" s="17"/>
      <c r="G34" s="16">
        <f t="shared" si="2"/>
        <v>0</v>
      </c>
      <c r="H34" s="17">
        <v>0</v>
      </c>
      <c r="I34" s="11">
        <v>6989.7</v>
      </c>
      <c r="J34" s="11">
        <v>1.07</v>
      </c>
      <c r="K34" s="135">
        <f t="shared" si="0"/>
        <v>0</v>
      </c>
    </row>
    <row r="35" spans="1:11" s="11" customFormat="1" ht="15">
      <c r="A35" s="23" t="s">
        <v>28</v>
      </c>
      <c r="B35" s="24" t="s">
        <v>29</v>
      </c>
      <c r="C35" s="26">
        <f>F35*12</f>
        <v>0</v>
      </c>
      <c r="D35" s="51">
        <f t="shared" si="1"/>
        <v>2516.292</v>
      </c>
      <c r="E35" s="26">
        <f>H35*12</f>
        <v>0.36</v>
      </c>
      <c r="F35" s="17"/>
      <c r="G35" s="16">
        <f t="shared" si="2"/>
        <v>0.36</v>
      </c>
      <c r="H35" s="17">
        <v>0.03</v>
      </c>
      <c r="I35" s="11">
        <v>6989.7</v>
      </c>
      <c r="J35" s="11">
        <v>1.07</v>
      </c>
      <c r="K35" s="135">
        <f t="shared" si="0"/>
        <v>0.032100000000000004</v>
      </c>
    </row>
    <row r="36" spans="1:11" s="11" customFormat="1" ht="15">
      <c r="A36" s="23" t="s">
        <v>30</v>
      </c>
      <c r="B36" s="29" t="s">
        <v>31</v>
      </c>
      <c r="C36" s="30">
        <f>F36*12</f>
        <v>0</v>
      </c>
      <c r="D36" s="51">
        <f t="shared" si="1"/>
        <v>1677.5279999999998</v>
      </c>
      <c r="E36" s="30">
        <f>H36*12</f>
        <v>0.24</v>
      </c>
      <c r="F36" s="31"/>
      <c r="G36" s="16">
        <f t="shared" si="2"/>
        <v>0.24</v>
      </c>
      <c r="H36" s="31">
        <v>0.02</v>
      </c>
      <c r="I36" s="11">
        <v>6989.7</v>
      </c>
      <c r="J36" s="11">
        <v>1.07</v>
      </c>
      <c r="K36" s="135">
        <f t="shared" si="0"/>
        <v>0.021400000000000002</v>
      </c>
    </row>
    <row r="37" spans="1:11" s="25" customFormat="1" ht="30">
      <c r="A37" s="23" t="s">
        <v>27</v>
      </c>
      <c r="B37" s="24" t="s">
        <v>129</v>
      </c>
      <c r="C37" s="26">
        <f>F37*12</f>
        <v>0</v>
      </c>
      <c r="D37" s="51">
        <f t="shared" si="1"/>
        <v>2516.292</v>
      </c>
      <c r="E37" s="26">
        <f>H37*12</f>
        <v>0.36</v>
      </c>
      <c r="F37" s="121"/>
      <c r="G37" s="16">
        <f t="shared" si="2"/>
        <v>0.36</v>
      </c>
      <c r="H37" s="121">
        <v>0.03</v>
      </c>
      <c r="I37" s="11">
        <v>6989.7</v>
      </c>
      <c r="J37" s="11">
        <v>1.07</v>
      </c>
      <c r="K37" s="135">
        <f t="shared" si="0"/>
        <v>0.032100000000000004</v>
      </c>
    </row>
    <row r="38" spans="1:11" s="25" customFormat="1" ht="15">
      <c r="A38" s="23" t="s">
        <v>42</v>
      </c>
      <c r="B38" s="24"/>
      <c r="C38" s="16"/>
      <c r="D38" s="16">
        <f>SUM(D39:D53)</f>
        <v>66556.632</v>
      </c>
      <c r="E38" s="16"/>
      <c r="F38" s="17"/>
      <c r="G38" s="16">
        <f>SUM(G39:G53)</f>
        <v>9.48</v>
      </c>
      <c r="H38" s="16">
        <f>SUM(H39:H53)</f>
        <v>0.7900000000000001</v>
      </c>
      <c r="I38" s="11">
        <v>6989.7</v>
      </c>
      <c r="J38" s="11">
        <v>1.07</v>
      </c>
      <c r="K38" s="135">
        <f t="shared" si="0"/>
        <v>0.8453000000000002</v>
      </c>
    </row>
    <row r="39" spans="1:11" s="15" customFormat="1" ht="15" hidden="1">
      <c r="A39" s="27"/>
      <c r="B39" s="22"/>
      <c r="C39" s="28"/>
      <c r="D39" s="52"/>
      <c r="E39" s="28"/>
      <c r="F39" s="18"/>
      <c r="G39" s="28"/>
      <c r="H39" s="18"/>
      <c r="I39" s="11"/>
      <c r="J39" s="11"/>
      <c r="K39" s="135"/>
    </row>
    <row r="40" spans="1:11" s="15" customFormat="1" ht="15">
      <c r="A40" s="27" t="s">
        <v>59</v>
      </c>
      <c r="B40" s="22" t="s">
        <v>19</v>
      </c>
      <c r="C40" s="28"/>
      <c r="D40" s="52">
        <f aca="true" t="shared" si="3" ref="D40:D53">G40*I40</f>
        <v>838.7639999999999</v>
      </c>
      <c r="E40" s="28"/>
      <c r="F40" s="18"/>
      <c r="G40" s="28">
        <f aca="true" t="shared" si="4" ref="G40:G53">H40*12</f>
        <v>0.12</v>
      </c>
      <c r="H40" s="18">
        <v>0.01</v>
      </c>
      <c r="I40" s="11">
        <v>6989.7</v>
      </c>
      <c r="J40" s="11">
        <v>1.07</v>
      </c>
      <c r="K40" s="135">
        <f t="shared" si="0"/>
        <v>0.010700000000000001</v>
      </c>
    </row>
    <row r="41" spans="1:11" s="15" customFormat="1" ht="15">
      <c r="A41" s="27" t="s">
        <v>20</v>
      </c>
      <c r="B41" s="22" t="s">
        <v>25</v>
      </c>
      <c r="C41" s="28">
        <f>F41*12</f>
        <v>0</v>
      </c>
      <c r="D41" s="52">
        <f t="shared" si="3"/>
        <v>1677.5279999999998</v>
      </c>
      <c r="E41" s="28">
        <f>H41*12</f>
        <v>0.24</v>
      </c>
      <c r="F41" s="18"/>
      <c r="G41" s="28">
        <f t="shared" si="4"/>
        <v>0.24</v>
      </c>
      <c r="H41" s="18">
        <v>0.02</v>
      </c>
      <c r="I41" s="11">
        <v>6989.7</v>
      </c>
      <c r="J41" s="11">
        <v>1.07</v>
      </c>
      <c r="K41" s="135">
        <f t="shared" si="0"/>
        <v>0.021400000000000002</v>
      </c>
    </row>
    <row r="42" spans="1:11" s="15" customFormat="1" ht="15">
      <c r="A42" s="27" t="s">
        <v>131</v>
      </c>
      <c r="B42" s="22" t="s">
        <v>19</v>
      </c>
      <c r="C42" s="28">
        <f>F42*12</f>
        <v>0</v>
      </c>
      <c r="D42" s="52">
        <f t="shared" si="3"/>
        <v>11742.696</v>
      </c>
      <c r="E42" s="28">
        <f>H42*12</f>
        <v>1.6800000000000002</v>
      </c>
      <c r="F42" s="18"/>
      <c r="G42" s="28">
        <f t="shared" si="4"/>
        <v>1.6800000000000002</v>
      </c>
      <c r="H42" s="18">
        <v>0.14</v>
      </c>
      <c r="I42" s="11">
        <v>6989.7</v>
      </c>
      <c r="J42" s="11">
        <v>1.07</v>
      </c>
      <c r="K42" s="135">
        <f t="shared" si="0"/>
        <v>0.14980000000000002</v>
      </c>
    </row>
    <row r="43" spans="1:11" s="15" customFormat="1" ht="15">
      <c r="A43" s="27" t="s">
        <v>79</v>
      </c>
      <c r="B43" s="22" t="s">
        <v>19</v>
      </c>
      <c r="C43" s="28">
        <f>F43*12</f>
        <v>0</v>
      </c>
      <c r="D43" s="52">
        <f t="shared" si="3"/>
        <v>3355.0559999999996</v>
      </c>
      <c r="E43" s="28">
        <f>H43*12</f>
        <v>0.48</v>
      </c>
      <c r="F43" s="18"/>
      <c r="G43" s="28">
        <f t="shared" si="4"/>
        <v>0.48</v>
      </c>
      <c r="H43" s="18">
        <v>0.04</v>
      </c>
      <c r="I43" s="11">
        <v>6989.7</v>
      </c>
      <c r="J43" s="11">
        <v>1.07</v>
      </c>
      <c r="K43" s="135">
        <f t="shared" si="0"/>
        <v>0.042800000000000005</v>
      </c>
    </row>
    <row r="44" spans="1:11" s="15" customFormat="1" ht="15">
      <c r="A44" s="27" t="s">
        <v>22</v>
      </c>
      <c r="B44" s="22" t="s">
        <v>19</v>
      </c>
      <c r="C44" s="28">
        <f>F44*12</f>
        <v>0</v>
      </c>
      <c r="D44" s="52">
        <f t="shared" si="3"/>
        <v>8387.640000000001</v>
      </c>
      <c r="E44" s="28">
        <f>H44*12</f>
        <v>1.2000000000000002</v>
      </c>
      <c r="F44" s="18"/>
      <c r="G44" s="28">
        <f t="shared" si="4"/>
        <v>1.2000000000000002</v>
      </c>
      <c r="H44" s="18">
        <v>0.1</v>
      </c>
      <c r="I44" s="11">
        <v>6989.7</v>
      </c>
      <c r="J44" s="11">
        <v>1.07</v>
      </c>
      <c r="K44" s="135">
        <f t="shared" si="0"/>
        <v>0.10700000000000001</v>
      </c>
    </row>
    <row r="45" spans="1:11" s="15" customFormat="1" ht="15">
      <c r="A45" s="27" t="s">
        <v>23</v>
      </c>
      <c r="B45" s="22" t="s">
        <v>19</v>
      </c>
      <c r="C45" s="28">
        <f>F45*12</f>
        <v>0</v>
      </c>
      <c r="D45" s="52">
        <f t="shared" si="3"/>
        <v>838.7639999999999</v>
      </c>
      <c r="E45" s="28">
        <f>H45*12</f>
        <v>0.12</v>
      </c>
      <c r="F45" s="18"/>
      <c r="G45" s="28">
        <f t="shared" si="4"/>
        <v>0.12</v>
      </c>
      <c r="H45" s="18">
        <v>0.01</v>
      </c>
      <c r="I45" s="11">
        <v>6989.7</v>
      </c>
      <c r="J45" s="11">
        <v>1.07</v>
      </c>
      <c r="K45" s="135">
        <f t="shared" si="0"/>
        <v>0.010700000000000001</v>
      </c>
    </row>
    <row r="46" spans="1:11" s="15" customFormat="1" ht="15">
      <c r="A46" s="27" t="s">
        <v>73</v>
      </c>
      <c r="B46" s="22" t="s">
        <v>19</v>
      </c>
      <c r="C46" s="28"/>
      <c r="D46" s="52">
        <f t="shared" si="3"/>
        <v>1677.5279999999998</v>
      </c>
      <c r="E46" s="28"/>
      <c r="F46" s="18"/>
      <c r="G46" s="28">
        <f t="shared" si="4"/>
        <v>0.24</v>
      </c>
      <c r="H46" s="18">
        <v>0.02</v>
      </c>
      <c r="I46" s="11">
        <v>6989.7</v>
      </c>
      <c r="J46" s="11">
        <v>1.07</v>
      </c>
      <c r="K46" s="135">
        <f t="shared" si="0"/>
        <v>0.021400000000000002</v>
      </c>
    </row>
    <row r="47" spans="1:11" s="15" customFormat="1" ht="15">
      <c r="A47" s="27" t="s">
        <v>74</v>
      </c>
      <c r="B47" s="22" t="s">
        <v>25</v>
      </c>
      <c r="C47" s="28"/>
      <c r="D47" s="52">
        <f t="shared" si="3"/>
        <v>7548.876</v>
      </c>
      <c r="E47" s="28"/>
      <c r="F47" s="18"/>
      <c r="G47" s="28">
        <f t="shared" si="4"/>
        <v>1.08</v>
      </c>
      <c r="H47" s="18">
        <v>0.09</v>
      </c>
      <c r="I47" s="11">
        <v>6989.7</v>
      </c>
      <c r="J47" s="11">
        <v>1.07</v>
      </c>
      <c r="K47" s="135">
        <f t="shared" si="0"/>
        <v>0.0963</v>
      </c>
    </row>
    <row r="48" spans="1:11" s="15" customFormat="1" ht="25.5">
      <c r="A48" s="27" t="s">
        <v>24</v>
      </c>
      <c r="B48" s="22" t="s">
        <v>19</v>
      </c>
      <c r="C48" s="28">
        <f>F48*12</f>
        <v>0</v>
      </c>
      <c r="D48" s="52">
        <f t="shared" si="3"/>
        <v>4193.820000000001</v>
      </c>
      <c r="E48" s="28">
        <f>H48*12</f>
        <v>0.6000000000000001</v>
      </c>
      <c r="F48" s="18"/>
      <c r="G48" s="28">
        <f t="shared" si="4"/>
        <v>0.6000000000000001</v>
      </c>
      <c r="H48" s="18">
        <v>0.05</v>
      </c>
      <c r="I48" s="11">
        <v>6989.7</v>
      </c>
      <c r="J48" s="11">
        <v>1.07</v>
      </c>
      <c r="K48" s="135">
        <f t="shared" si="0"/>
        <v>0.053500000000000006</v>
      </c>
    </row>
    <row r="49" spans="1:11" s="15" customFormat="1" ht="15">
      <c r="A49" s="27" t="s">
        <v>43</v>
      </c>
      <c r="B49" s="22" t="s">
        <v>19</v>
      </c>
      <c r="C49" s="28"/>
      <c r="D49" s="52">
        <f t="shared" si="3"/>
        <v>838.7639999999999</v>
      </c>
      <c r="E49" s="28"/>
      <c r="F49" s="18"/>
      <c r="G49" s="28">
        <f t="shared" si="4"/>
        <v>0.12</v>
      </c>
      <c r="H49" s="18">
        <v>0.01</v>
      </c>
      <c r="I49" s="11">
        <v>6989.7</v>
      </c>
      <c r="J49" s="11">
        <v>1.07</v>
      </c>
      <c r="K49" s="135">
        <f t="shared" si="0"/>
        <v>0.010700000000000001</v>
      </c>
    </row>
    <row r="50" spans="1:11" s="15" customFormat="1" ht="15" hidden="1">
      <c r="A50" s="27"/>
      <c r="B50" s="22"/>
      <c r="C50" s="58"/>
      <c r="D50" s="52"/>
      <c r="E50" s="58"/>
      <c r="F50" s="18"/>
      <c r="G50" s="28"/>
      <c r="H50" s="18"/>
      <c r="I50" s="11"/>
      <c r="J50" s="11"/>
      <c r="K50" s="135"/>
    </row>
    <row r="51" spans="1:11" s="15" customFormat="1" ht="15">
      <c r="A51" s="57" t="s">
        <v>78</v>
      </c>
      <c r="B51" s="22" t="s">
        <v>19</v>
      </c>
      <c r="C51" s="58">
        <f>F51*12</f>
        <v>0</v>
      </c>
      <c r="D51" s="52">
        <f t="shared" si="3"/>
        <v>11742.696</v>
      </c>
      <c r="E51" s="58">
        <f>H51*12</f>
        <v>1.6800000000000002</v>
      </c>
      <c r="F51" s="18"/>
      <c r="G51" s="28">
        <f t="shared" si="4"/>
        <v>1.6800000000000002</v>
      </c>
      <c r="H51" s="18">
        <v>0.14</v>
      </c>
      <c r="I51" s="11">
        <v>6989.7</v>
      </c>
      <c r="J51" s="11">
        <v>1.07</v>
      </c>
      <c r="K51" s="135">
        <f t="shared" si="0"/>
        <v>0.14980000000000002</v>
      </c>
    </row>
    <row r="52" spans="1:12" s="15" customFormat="1" ht="15">
      <c r="A52" s="57" t="s">
        <v>149</v>
      </c>
      <c r="B52" s="22" t="s">
        <v>19</v>
      </c>
      <c r="C52" s="28"/>
      <c r="D52" s="52">
        <v>13714.5</v>
      </c>
      <c r="E52" s="28"/>
      <c r="F52" s="18"/>
      <c r="G52" s="28">
        <f t="shared" si="4"/>
        <v>1.92</v>
      </c>
      <c r="H52" s="18">
        <v>0.16</v>
      </c>
      <c r="I52" s="11">
        <v>6989.7</v>
      </c>
      <c r="J52" s="11"/>
      <c r="K52" s="135"/>
      <c r="L52" s="129"/>
    </row>
    <row r="53" spans="1:11" s="129" customFormat="1" ht="15" hidden="1">
      <c r="A53" s="123" t="s">
        <v>95</v>
      </c>
      <c r="B53" s="124" t="s">
        <v>19</v>
      </c>
      <c r="C53" s="125"/>
      <c r="D53" s="126">
        <f t="shared" si="3"/>
        <v>0</v>
      </c>
      <c r="E53" s="125"/>
      <c r="F53" s="127"/>
      <c r="G53" s="125">
        <f t="shared" si="4"/>
        <v>0</v>
      </c>
      <c r="H53" s="127"/>
      <c r="I53" s="11">
        <v>6989.7</v>
      </c>
      <c r="J53" s="11">
        <v>1.07</v>
      </c>
      <c r="K53" s="135">
        <f t="shared" si="0"/>
        <v>0</v>
      </c>
    </row>
    <row r="54" spans="1:11" s="25" customFormat="1" ht="30">
      <c r="A54" s="23" t="s">
        <v>55</v>
      </c>
      <c r="B54" s="24"/>
      <c r="C54" s="16"/>
      <c r="D54" s="16">
        <f>SUM(D55:D66)</f>
        <v>838.7639999999999</v>
      </c>
      <c r="E54" s="16"/>
      <c r="F54" s="17"/>
      <c r="G54" s="16">
        <f>SUM(G55:G66)</f>
        <v>0.12</v>
      </c>
      <c r="H54" s="60">
        <f>SUM(H55:H66)</f>
        <v>0.01</v>
      </c>
      <c r="I54" s="11">
        <v>6989.7</v>
      </c>
      <c r="J54" s="11">
        <v>1.07</v>
      </c>
      <c r="K54" s="135">
        <f t="shared" si="0"/>
        <v>0.010700000000000001</v>
      </c>
    </row>
    <row r="55" spans="1:11" s="15" customFormat="1" ht="15" hidden="1">
      <c r="A55" s="27" t="s">
        <v>45</v>
      </c>
      <c r="B55" s="22" t="s">
        <v>80</v>
      </c>
      <c r="C55" s="28"/>
      <c r="D55" s="52">
        <f aca="true" t="shared" si="5" ref="D55:D66">G55*I55</f>
        <v>0</v>
      </c>
      <c r="E55" s="28"/>
      <c r="F55" s="18"/>
      <c r="G55" s="28">
        <f aca="true" t="shared" si="6" ref="G55:G66">H55*12</f>
        <v>0</v>
      </c>
      <c r="H55" s="18"/>
      <c r="I55" s="11">
        <v>6989.7</v>
      </c>
      <c r="J55" s="11">
        <v>1.07</v>
      </c>
      <c r="K55" s="135">
        <f t="shared" si="0"/>
        <v>0</v>
      </c>
    </row>
    <row r="56" spans="1:11" s="15" customFormat="1" ht="25.5" hidden="1">
      <c r="A56" s="27" t="s">
        <v>46</v>
      </c>
      <c r="B56" s="22" t="s">
        <v>60</v>
      </c>
      <c r="C56" s="28"/>
      <c r="D56" s="52">
        <f t="shared" si="5"/>
        <v>0</v>
      </c>
      <c r="E56" s="28"/>
      <c r="F56" s="18"/>
      <c r="G56" s="28">
        <f t="shared" si="6"/>
        <v>0</v>
      </c>
      <c r="H56" s="18"/>
      <c r="I56" s="11">
        <v>6989.7</v>
      </c>
      <c r="J56" s="11">
        <v>1.07</v>
      </c>
      <c r="K56" s="135">
        <f t="shared" si="0"/>
        <v>0</v>
      </c>
    </row>
    <row r="57" spans="1:11" s="15" customFormat="1" ht="15" hidden="1">
      <c r="A57" s="27" t="s">
        <v>87</v>
      </c>
      <c r="B57" s="22" t="s">
        <v>86</v>
      </c>
      <c r="C57" s="28"/>
      <c r="D57" s="52">
        <f t="shared" si="5"/>
        <v>0</v>
      </c>
      <c r="E57" s="28"/>
      <c r="F57" s="18"/>
      <c r="G57" s="28">
        <f t="shared" si="6"/>
        <v>0</v>
      </c>
      <c r="H57" s="18"/>
      <c r="I57" s="11">
        <v>6989.7</v>
      </c>
      <c r="J57" s="11">
        <v>1.07</v>
      </c>
      <c r="K57" s="135">
        <f t="shared" si="0"/>
        <v>0</v>
      </c>
    </row>
    <row r="58" spans="1:11" s="15" customFormat="1" ht="25.5" hidden="1">
      <c r="A58" s="27" t="s">
        <v>83</v>
      </c>
      <c r="B58" s="22" t="s">
        <v>84</v>
      </c>
      <c r="C58" s="28"/>
      <c r="D58" s="52">
        <f t="shared" si="5"/>
        <v>0</v>
      </c>
      <c r="E58" s="28"/>
      <c r="F58" s="18"/>
      <c r="G58" s="28">
        <f t="shared" si="6"/>
        <v>0</v>
      </c>
      <c r="H58" s="18"/>
      <c r="I58" s="11">
        <v>6989.7</v>
      </c>
      <c r="J58" s="11">
        <v>1.07</v>
      </c>
      <c r="K58" s="135">
        <f t="shared" si="0"/>
        <v>0</v>
      </c>
    </row>
    <row r="59" spans="1:11" s="129" customFormat="1" ht="15" hidden="1">
      <c r="A59" s="130" t="s">
        <v>47</v>
      </c>
      <c r="B59" s="124" t="s">
        <v>85</v>
      </c>
      <c r="C59" s="125"/>
      <c r="D59" s="126">
        <f t="shared" si="5"/>
        <v>0</v>
      </c>
      <c r="E59" s="125"/>
      <c r="F59" s="127"/>
      <c r="G59" s="125">
        <f t="shared" si="6"/>
        <v>0</v>
      </c>
      <c r="H59" s="127"/>
      <c r="I59" s="128">
        <v>6989.7</v>
      </c>
      <c r="J59" s="11">
        <v>1.07</v>
      </c>
      <c r="K59" s="135">
        <f t="shared" si="0"/>
        <v>0</v>
      </c>
    </row>
    <row r="60" spans="1:11" s="15" customFormat="1" ht="15" hidden="1">
      <c r="A60" s="27" t="s">
        <v>64</v>
      </c>
      <c r="B60" s="22" t="s">
        <v>86</v>
      </c>
      <c r="C60" s="28"/>
      <c r="D60" s="52">
        <f t="shared" si="5"/>
        <v>0</v>
      </c>
      <c r="E60" s="28"/>
      <c r="F60" s="18"/>
      <c r="G60" s="28">
        <f t="shared" si="6"/>
        <v>0</v>
      </c>
      <c r="H60" s="18"/>
      <c r="I60" s="11">
        <v>6989.7</v>
      </c>
      <c r="J60" s="11">
        <v>1.07</v>
      </c>
      <c r="K60" s="135">
        <f t="shared" si="0"/>
        <v>0</v>
      </c>
    </row>
    <row r="61" spans="1:11" s="15" customFormat="1" ht="15" hidden="1">
      <c r="A61" s="27" t="s">
        <v>65</v>
      </c>
      <c r="B61" s="22" t="s">
        <v>19</v>
      </c>
      <c r="C61" s="28"/>
      <c r="D61" s="52">
        <f t="shared" si="5"/>
        <v>0</v>
      </c>
      <c r="E61" s="28"/>
      <c r="F61" s="18"/>
      <c r="G61" s="28">
        <f t="shared" si="6"/>
        <v>0</v>
      </c>
      <c r="H61" s="18"/>
      <c r="I61" s="11">
        <v>6989.7</v>
      </c>
      <c r="J61" s="11">
        <v>1.07</v>
      </c>
      <c r="K61" s="135">
        <f t="shared" si="0"/>
        <v>0</v>
      </c>
    </row>
    <row r="62" spans="1:11" s="15" customFormat="1" ht="25.5" hidden="1">
      <c r="A62" s="27" t="s">
        <v>61</v>
      </c>
      <c r="B62" s="22" t="s">
        <v>19</v>
      </c>
      <c r="C62" s="28"/>
      <c r="D62" s="52">
        <f t="shared" si="5"/>
        <v>0</v>
      </c>
      <c r="E62" s="28"/>
      <c r="F62" s="18"/>
      <c r="G62" s="28">
        <f t="shared" si="6"/>
        <v>0</v>
      </c>
      <c r="H62" s="18"/>
      <c r="I62" s="11">
        <v>6989.7</v>
      </c>
      <c r="J62" s="11">
        <v>1.07</v>
      </c>
      <c r="K62" s="135">
        <f t="shared" si="0"/>
        <v>0</v>
      </c>
    </row>
    <row r="63" spans="1:11" s="15" customFormat="1" ht="25.5">
      <c r="A63" s="27" t="s">
        <v>153</v>
      </c>
      <c r="B63" s="22" t="s">
        <v>14</v>
      </c>
      <c r="C63" s="28"/>
      <c r="D63" s="52">
        <f t="shared" si="5"/>
        <v>838.7639999999999</v>
      </c>
      <c r="E63" s="28"/>
      <c r="F63" s="18"/>
      <c r="G63" s="28">
        <f t="shared" si="6"/>
        <v>0.12</v>
      </c>
      <c r="H63" s="18">
        <v>0.01</v>
      </c>
      <c r="I63" s="11">
        <v>6989.7</v>
      </c>
      <c r="J63" s="11">
        <v>1.07</v>
      </c>
      <c r="K63" s="135">
        <f t="shared" si="0"/>
        <v>0.010700000000000001</v>
      </c>
    </row>
    <row r="64" spans="1:11" s="15" customFormat="1" ht="15" hidden="1">
      <c r="A64" s="27" t="s">
        <v>76</v>
      </c>
      <c r="B64" s="22" t="s">
        <v>11</v>
      </c>
      <c r="C64" s="28"/>
      <c r="D64" s="52">
        <f t="shared" si="5"/>
        <v>0</v>
      </c>
      <c r="E64" s="28"/>
      <c r="F64" s="18"/>
      <c r="G64" s="28">
        <f t="shared" si="6"/>
        <v>0</v>
      </c>
      <c r="H64" s="59"/>
      <c r="I64" s="11">
        <v>6989.7</v>
      </c>
      <c r="J64" s="11">
        <v>1.07</v>
      </c>
      <c r="K64" s="135">
        <f t="shared" si="0"/>
        <v>0</v>
      </c>
    </row>
    <row r="65" spans="1:11" s="15" customFormat="1" ht="15" hidden="1">
      <c r="A65" s="57" t="s">
        <v>75</v>
      </c>
      <c r="B65" s="22" t="s">
        <v>11</v>
      </c>
      <c r="C65" s="58"/>
      <c r="D65" s="52">
        <f t="shared" si="5"/>
        <v>0</v>
      </c>
      <c r="E65" s="58"/>
      <c r="F65" s="18"/>
      <c r="G65" s="28">
        <f t="shared" si="6"/>
        <v>0</v>
      </c>
      <c r="H65" s="18"/>
      <c r="I65" s="11">
        <v>6989.7</v>
      </c>
      <c r="J65" s="11">
        <v>1.07</v>
      </c>
      <c r="K65" s="135">
        <f t="shared" si="0"/>
        <v>0</v>
      </c>
    </row>
    <row r="66" spans="1:11" s="15" customFormat="1" ht="15" hidden="1">
      <c r="A66" s="57" t="s">
        <v>95</v>
      </c>
      <c r="B66" s="22" t="s">
        <v>19</v>
      </c>
      <c r="C66" s="28"/>
      <c r="D66" s="52">
        <f t="shared" si="5"/>
        <v>0</v>
      </c>
      <c r="E66" s="28"/>
      <c r="F66" s="18"/>
      <c r="G66" s="28">
        <f t="shared" si="6"/>
        <v>0</v>
      </c>
      <c r="H66" s="18"/>
      <c r="I66" s="11">
        <v>6989.7</v>
      </c>
      <c r="J66" s="11">
        <v>1.07</v>
      </c>
      <c r="K66" s="135">
        <f t="shared" si="0"/>
        <v>0</v>
      </c>
    </row>
    <row r="67" spans="1:11" s="15" customFormat="1" ht="30">
      <c r="A67" s="23" t="s">
        <v>56</v>
      </c>
      <c r="B67" s="22"/>
      <c r="C67" s="28"/>
      <c r="D67" s="16">
        <f>D68+D69+D70</f>
        <v>2820.732</v>
      </c>
      <c r="E67" s="28"/>
      <c r="F67" s="18"/>
      <c r="G67" s="16">
        <f>G68+G69+G70</f>
        <v>0.48</v>
      </c>
      <c r="H67" s="60">
        <f>H68+H69+H70</f>
        <v>0.04</v>
      </c>
      <c r="I67" s="11">
        <v>6989.7</v>
      </c>
      <c r="J67" s="11">
        <v>1.07</v>
      </c>
      <c r="K67" s="135">
        <f t="shared" si="0"/>
        <v>0.042800000000000005</v>
      </c>
    </row>
    <row r="68" spans="1:11" s="15" customFormat="1" ht="15">
      <c r="A68" s="27" t="s">
        <v>150</v>
      </c>
      <c r="B68" s="22" t="s">
        <v>19</v>
      </c>
      <c r="C68" s="28"/>
      <c r="D68" s="52">
        <v>304.44</v>
      </c>
      <c r="E68" s="28"/>
      <c r="F68" s="18"/>
      <c r="G68" s="28">
        <f>H68*12</f>
        <v>0.12</v>
      </c>
      <c r="H68" s="18">
        <v>0.01</v>
      </c>
      <c r="I68" s="11">
        <v>6989.7</v>
      </c>
      <c r="J68" s="11">
        <v>1.07</v>
      </c>
      <c r="K68" s="135">
        <f t="shared" si="0"/>
        <v>0.010700000000000001</v>
      </c>
    </row>
    <row r="69" spans="1:11" s="15" customFormat="1" ht="25.5">
      <c r="A69" s="27" t="s">
        <v>152</v>
      </c>
      <c r="B69" s="22" t="s">
        <v>14</v>
      </c>
      <c r="C69" s="28"/>
      <c r="D69" s="52">
        <f>G69*I69</f>
        <v>2516.292</v>
      </c>
      <c r="E69" s="28"/>
      <c r="F69" s="18"/>
      <c r="G69" s="28">
        <f>H69*12</f>
        <v>0.36</v>
      </c>
      <c r="H69" s="18">
        <v>0.03</v>
      </c>
      <c r="I69" s="11">
        <v>6989.7</v>
      </c>
      <c r="J69" s="11">
        <v>1.07</v>
      </c>
      <c r="K69" s="135">
        <f t="shared" si="0"/>
        <v>0.032100000000000004</v>
      </c>
    </row>
    <row r="70" spans="1:11" s="15" customFormat="1" ht="15" hidden="1">
      <c r="A70" s="27" t="s">
        <v>77</v>
      </c>
      <c r="B70" s="22" t="s">
        <v>11</v>
      </c>
      <c r="C70" s="28"/>
      <c r="D70" s="52">
        <f>G70*I70</f>
        <v>0</v>
      </c>
      <c r="E70" s="28"/>
      <c r="F70" s="18"/>
      <c r="G70" s="28">
        <f>H70*12</f>
        <v>0</v>
      </c>
      <c r="H70" s="59"/>
      <c r="I70" s="11">
        <v>6989.7</v>
      </c>
      <c r="J70" s="11">
        <v>1.07</v>
      </c>
      <c r="K70" s="135">
        <f t="shared" si="0"/>
        <v>0</v>
      </c>
    </row>
    <row r="71" spans="1:11" s="15" customFormat="1" ht="15">
      <c r="A71" s="23" t="s">
        <v>57</v>
      </c>
      <c r="B71" s="22"/>
      <c r="C71" s="28"/>
      <c r="D71" s="16">
        <f>SUM(D72:D75)</f>
        <v>21807.864</v>
      </c>
      <c r="E71" s="28"/>
      <c r="F71" s="18"/>
      <c r="G71" s="16">
        <f>SUM(G72:G75)</f>
        <v>3.12</v>
      </c>
      <c r="H71" s="16">
        <f>SUM(H72:H75)</f>
        <v>0.26</v>
      </c>
      <c r="I71" s="11">
        <v>6989.7</v>
      </c>
      <c r="J71" s="11">
        <v>1.07</v>
      </c>
      <c r="K71" s="135">
        <f t="shared" si="0"/>
        <v>0.2782</v>
      </c>
    </row>
    <row r="72" spans="1:11" s="15" customFormat="1" ht="25.5">
      <c r="A72" s="27" t="s">
        <v>151</v>
      </c>
      <c r="B72" s="22" t="s">
        <v>14</v>
      </c>
      <c r="C72" s="28"/>
      <c r="D72" s="52">
        <f>G72*I72</f>
        <v>3355.0559999999996</v>
      </c>
      <c r="E72" s="28"/>
      <c r="F72" s="18"/>
      <c r="G72" s="28">
        <f>H72*12</f>
        <v>0.48</v>
      </c>
      <c r="H72" s="18">
        <v>0.04</v>
      </c>
      <c r="I72" s="11">
        <v>6989.7</v>
      </c>
      <c r="J72" s="11"/>
      <c r="K72" s="135"/>
    </row>
    <row r="73" spans="1:11" s="15" customFormat="1" ht="15">
      <c r="A73" s="27" t="s">
        <v>101</v>
      </c>
      <c r="B73" s="22" t="s">
        <v>19</v>
      </c>
      <c r="C73" s="28"/>
      <c r="D73" s="52">
        <f>G73*I73</f>
        <v>11742.696</v>
      </c>
      <c r="E73" s="28"/>
      <c r="F73" s="18"/>
      <c r="G73" s="28">
        <f>H73*12</f>
        <v>1.6800000000000002</v>
      </c>
      <c r="H73" s="18">
        <v>0.14</v>
      </c>
      <c r="I73" s="11">
        <v>6989.7</v>
      </c>
      <c r="J73" s="11">
        <v>1.07</v>
      </c>
      <c r="K73" s="135">
        <f t="shared" si="0"/>
        <v>0.14980000000000002</v>
      </c>
    </row>
    <row r="74" spans="1:11" s="15" customFormat="1" ht="15">
      <c r="A74" s="27" t="s">
        <v>51</v>
      </c>
      <c r="B74" s="22" t="s">
        <v>19</v>
      </c>
      <c r="C74" s="28"/>
      <c r="D74" s="52">
        <f>G74*I74</f>
        <v>838.7639999999999</v>
      </c>
      <c r="E74" s="28"/>
      <c r="F74" s="18"/>
      <c r="G74" s="28">
        <f>H74*12</f>
        <v>0.12</v>
      </c>
      <c r="H74" s="18">
        <v>0.01</v>
      </c>
      <c r="I74" s="11">
        <v>6989.7</v>
      </c>
      <c r="J74" s="11">
        <v>1.07</v>
      </c>
      <c r="K74" s="135">
        <f t="shared" si="0"/>
        <v>0.010700000000000001</v>
      </c>
    </row>
    <row r="75" spans="1:11" s="15" customFormat="1" ht="25.5">
      <c r="A75" s="57" t="s">
        <v>94</v>
      </c>
      <c r="B75" s="22" t="s">
        <v>14</v>
      </c>
      <c r="C75" s="28"/>
      <c r="D75" s="52">
        <f>G75*I75</f>
        <v>5871.348</v>
      </c>
      <c r="E75" s="28"/>
      <c r="F75" s="18"/>
      <c r="G75" s="28">
        <f>H75*12</f>
        <v>0.8400000000000001</v>
      </c>
      <c r="H75" s="59">
        <v>0.07</v>
      </c>
      <c r="I75" s="11">
        <v>6989.7</v>
      </c>
      <c r="J75" s="11">
        <v>1.07</v>
      </c>
      <c r="K75" s="135">
        <f t="shared" si="0"/>
        <v>0.07490000000000001</v>
      </c>
    </row>
    <row r="76" spans="1:11" s="15" customFormat="1" ht="15">
      <c r="A76" s="23" t="s">
        <v>58</v>
      </c>
      <c r="B76" s="22"/>
      <c r="C76" s="28"/>
      <c r="D76" s="16">
        <f>D77+D78+D79</f>
        <v>8387.64</v>
      </c>
      <c r="E76" s="28"/>
      <c r="F76" s="18"/>
      <c r="G76" s="16">
        <f>G77+G78+G79</f>
        <v>1.2000000000000002</v>
      </c>
      <c r="H76" s="60">
        <f>H77+H78+H79</f>
        <v>0.09999999999999999</v>
      </c>
      <c r="I76" s="11">
        <v>6989.7</v>
      </c>
      <c r="J76" s="11">
        <v>1.07</v>
      </c>
      <c r="K76" s="135">
        <f t="shared" si="0"/>
        <v>0.107</v>
      </c>
    </row>
    <row r="77" spans="1:11" s="15" customFormat="1" ht="15">
      <c r="A77" s="27" t="s">
        <v>52</v>
      </c>
      <c r="B77" s="22" t="s">
        <v>19</v>
      </c>
      <c r="C77" s="28"/>
      <c r="D77" s="52">
        <f>G77*I77</f>
        <v>838.7639999999999</v>
      </c>
      <c r="E77" s="28"/>
      <c r="F77" s="18"/>
      <c r="G77" s="28">
        <f>H77*12</f>
        <v>0.12</v>
      </c>
      <c r="H77" s="18">
        <v>0.01</v>
      </c>
      <c r="I77" s="11">
        <v>6989.7</v>
      </c>
      <c r="J77" s="11">
        <v>1.07</v>
      </c>
      <c r="K77" s="135">
        <f t="shared" si="0"/>
        <v>0.010700000000000001</v>
      </c>
    </row>
    <row r="78" spans="1:11" s="15" customFormat="1" ht="15">
      <c r="A78" s="27" t="s">
        <v>53</v>
      </c>
      <c r="B78" s="22" t="s">
        <v>19</v>
      </c>
      <c r="C78" s="28"/>
      <c r="D78" s="52">
        <f>G78*I78</f>
        <v>6710.111999999999</v>
      </c>
      <c r="E78" s="28"/>
      <c r="F78" s="18"/>
      <c r="G78" s="28">
        <f>H78*12</f>
        <v>0.96</v>
      </c>
      <c r="H78" s="18">
        <v>0.08</v>
      </c>
      <c r="I78" s="11">
        <v>6989.7</v>
      </c>
      <c r="J78" s="11">
        <v>1.07</v>
      </c>
      <c r="K78" s="135">
        <f t="shared" si="0"/>
        <v>0.08560000000000001</v>
      </c>
    </row>
    <row r="79" spans="1:11" s="15" customFormat="1" ht="15">
      <c r="A79" s="27" t="s">
        <v>54</v>
      </c>
      <c r="B79" s="22" t="s">
        <v>19</v>
      </c>
      <c r="C79" s="28"/>
      <c r="D79" s="52">
        <f>G79*I79</f>
        <v>838.7639999999999</v>
      </c>
      <c r="E79" s="28"/>
      <c r="F79" s="18"/>
      <c r="G79" s="28">
        <f>H79*12</f>
        <v>0.12</v>
      </c>
      <c r="H79" s="18">
        <v>0.01</v>
      </c>
      <c r="I79" s="11">
        <v>6989.7</v>
      </c>
      <c r="J79" s="11">
        <v>1.07</v>
      </c>
      <c r="K79" s="135">
        <f t="shared" si="0"/>
        <v>0.010700000000000001</v>
      </c>
    </row>
    <row r="80" spans="1:11" s="11" customFormat="1" ht="15" hidden="1">
      <c r="A80" s="23" t="s">
        <v>72</v>
      </c>
      <c r="B80" s="24"/>
      <c r="C80" s="16"/>
      <c r="D80" s="16">
        <f>D81+D82</f>
        <v>0</v>
      </c>
      <c r="E80" s="16"/>
      <c r="F80" s="17"/>
      <c r="G80" s="16">
        <f>G81+G82</f>
        <v>0</v>
      </c>
      <c r="H80" s="60">
        <f>H81+H82</f>
        <v>0</v>
      </c>
      <c r="I80" s="11">
        <v>6989.7</v>
      </c>
      <c r="J80" s="11">
        <v>1.07</v>
      </c>
      <c r="K80" s="135">
        <f t="shared" si="0"/>
        <v>0</v>
      </c>
    </row>
    <row r="81" spans="1:11" s="15" customFormat="1" ht="15" hidden="1">
      <c r="A81" s="27" t="s">
        <v>90</v>
      </c>
      <c r="B81" s="22" t="s">
        <v>19</v>
      </c>
      <c r="C81" s="28"/>
      <c r="D81" s="52">
        <f>G81*I81</f>
        <v>0</v>
      </c>
      <c r="E81" s="28"/>
      <c r="F81" s="18"/>
      <c r="G81" s="28">
        <f>H81*12</f>
        <v>0</v>
      </c>
      <c r="H81" s="18"/>
      <c r="I81" s="11">
        <v>6989.7</v>
      </c>
      <c r="J81" s="11">
        <v>1.07</v>
      </c>
      <c r="K81" s="135">
        <f t="shared" si="0"/>
        <v>0</v>
      </c>
    </row>
    <row r="82" spans="1:11" s="15" customFormat="1" ht="25.5" hidden="1">
      <c r="A82" s="27" t="s">
        <v>89</v>
      </c>
      <c r="B82" s="22" t="s">
        <v>14</v>
      </c>
      <c r="C82" s="28">
        <f>F82*12</f>
        <v>0</v>
      </c>
      <c r="D82" s="52">
        <f>G82*I82</f>
        <v>0</v>
      </c>
      <c r="E82" s="28">
        <f>H82*12</f>
        <v>0</v>
      </c>
      <c r="F82" s="18"/>
      <c r="G82" s="28">
        <f>H82*12</f>
        <v>0</v>
      </c>
      <c r="H82" s="18"/>
      <c r="I82" s="11">
        <v>6989.7</v>
      </c>
      <c r="J82" s="11">
        <v>1.07</v>
      </c>
      <c r="K82" s="135">
        <f t="shared" si="0"/>
        <v>0</v>
      </c>
    </row>
    <row r="83" spans="1:11" s="11" customFormat="1" ht="15">
      <c r="A83" s="23" t="s">
        <v>71</v>
      </c>
      <c r="B83" s="24"/>
      <c r="C83" s="16"/>
      <c r="D83" s="16">
        <f>D84+D85+D86+D87</f>
        <v>21807.864</v>
      </c>
      <c r="E83" s="16"/>
      <c r="F83" s="17"/>
      <c r="G83" s="16">
        <f>G84+G85+G86+G87</f>
        <v>3.12</v>
      </c>
      <c r="H83" s="16">
        <f>H84+H85+H86+H87</f>
        <v>0.26</v>
      </c>
      <c r="I83" s="11">
        <v>6989.7</v>
      </c>
      <c r="J83" s="11">
        <v>1.07</v>
      </c>
      <c r="K83" s="135">
        <f t="shared" si="0"/>
        <v>0.2782</v>
      </c>
    </row>
    <row r="84" spans="1:11" s="15" customFormat="1" ht="15">
      <c r="A84" s="27" t="s">
        <v>128</v>
      </c>
      <c r="B84" s="22" t="s">
        <v>80</v>
      </c>
      <c r="C84" s="28"/>
      <c r="D84" s="52">
        <f>G84*I84</f>
        <v>10065.168</v>
      </c>
      <c r="E84" s="28"/>
      <c r="F84" s="18"/>
      <c r="G84" s="28">
        <f aca="true" t="shared" si="7" ref="G84:G89">H84*12</f>
        <v>1.44</v>
      </c>
      <c r="H84" s="18">
        <v>0.12</v>
      </c>
      <c r="I84" s="11">
        <v>6989.7</v>
      </c>
      <c r="J84" s="11">
        <v>1.07</v>
      </c>
      <c r="K84" s="135">
        <f t="shared" si="0"/>
        <v>0.12840000000000001</v>
      </c>
    </row>
    <row r="85" spans="1:11" s="15" customFormat="1" ht="15">
      <c r="A85" s="27" t="s">
        <v>92</v>
      </c>
      <c r="B85" s="22" t="s">
        <v>80</v>
      </c>
      <c r="C85" s="28"/>
      <c r="D85" s="52">
        <f>G85*I85</f>
        <v>1677.5279999999998</v>
      </c>
      <c r="E85" s="28"/>
      <c r="F85" s="18"/>
      <c r="G85" s="28">
        <f t="shared" si="7"/>
        <v>0.24</v>
      </c>
      <c r="H85" s="18">
        <v>0.02</v>
      </c>
      <c r="I85" s="11">
        <v>6989.7</v>
      </c>
      <c r="J85" s="11">
        <v>1.07</v>
      </c>
      <c r="K85" s="135">
        <f t="shared" si="0"/>
        <v>0.021400000000000002</v>
      </c>
    </row>
    <row r="86" spans="1:11" s="15" customFormat="1" ht="25.5" customHeight="1">
      <c r="A86" s="27" t="s">
        <v>93</v>
      </c>
      <c r="B86" s="22" t="s">
        <v>19</v>
      </c>
      <c r="C86" s="28"/>
      <c r="D86" s="52">
        <f>G86*I86</f>
        <v>1677.5279999999998</v>
      </c>
      <c r="E86" s="28"/>
      <c r="F86" s="18"/>
      <c r="G86" s="28">
        <f t="shared" si="7"/>
        <v>0.24</v>
      </c>
      <c r="H86" s="18">
        <v>0.02</v>
      </c>
      <c r="I86" s="11">
        <v>6989.7</v>
      </c>
      <c r="J86" s="11">
        <v>1.07</v>
      </c>
      <c r="K86" s="135">
        <f t="shared" si="0"/>
        <v>0.021400000000000002</v>
      </c>
    </row>
    <row r="87" spans="1:11" s="15" customFormat="1" ht="25.5" customHeight="1">
      <c r="A87" s="27" t="s">
        <v>127</v>
      </c>
      <c r="B87" s="22" t="s">
        <v>80</v>
      </c>
      <c r="C87" s="28"/>
      <c r="D87" s="52">
        <f>G87*I86</f>
        <v>8387.640000000001</v>
      </c>
      <c r="E87" s="28"/>
      <c r="F87" s="52"/>
      <c r="G87" s="28">
        <f t="shared" si="7"/>
        <v>1.2000000000000002</v>
      </c>
      <c r="H87" s="18">
        <v>0.1</v>
      </c>
      <c r="I87" s="11"/>
      <c r="J87" s="11">
        <v>1.07</v>
      </c>
      <c r="K87" s="135">
        <f t="shared" si="0"/>
        <v>0.10700000000000001</v>
      </c>
    </row>
    <row r="88" spans="1:11" s="11" customFormat="1" ht="30.75" thickBot="1">
      <c r="A88" s="49" t="s">
        <v>39</v>
      </c>
      <c r="B88" s="24" t="s">
        <v>14</v>
      </c>
      <c r="C88" s="26">
        <f>F88*12</f>
        <v>0</v>
      </c>
      <c r="D88" s="26">
        <f>G88*I88</f>
        <v>25162.92</v>
      </c>
      <c r="E88" s="26">
        <f>H88*12</f>
        <v>3.5999999999999996</v>
      </c>
      <c r="F88" s="86"/>
      <c r="G88" s="26">
        <f t="shared" si="7"/>
        <v>3.5999999999999996</v>
      </c>
      <c r="H88" s="17">
        <v>0.3</v>
      </c>
      <c r="I88" s="11">
        <v>6989.7</v>
      </c>
      <c r="J88" s="11">
        <v>1.07</v>
      </c>
      <c r="K88" s="135">
        <f t="shared" si="0"/>
        <v>0.321</v>
      </c>
    </row>
    <row r="89" spans="1:11" s="11" customFormat="1" ht="19.5" hidden="1" thickBot="1">
      <c r="A89" s="122" t="s">
        <v>37</v>
      </c>
      <c r="B89" s="24"/>
      <c r="C89" s="26" t="e">
        <f>F89*12</f>
        <v>#REF!</v>
      </c>
      <c r="D89" s="26">
        <f>G89*I89</f>
        <v>0</v>
      </c>
      <c r="E89" s="26">
        <f>H89*12</f>
        <v>0</v>
      </c>
      <c r="F89" s="86" t="e">
        <f>#REF!+#REF!+#REF!+#REF!+#REF!+#REF!+#REF!+#REF!+#REF!+#REF!</f>
        <v>#REF!</v>
      </c>
      <c r="G89" s="26">
        <f t="shared" si="7"/>
        <v>0</v>
      </c>
      <c r="H89" s="17">
        <f>SUM(H90:H95)</f>
        <v>0</v>
      </c>
      <c r="I89" s="11">
        <v>6989.7</v>
      </c>
      <c r="J89" s="11">
        <v>1.07</v>
      </c>
      <c r="K89" s="135">
        <f t="shared" si="0"/>
        <v>0</v>
      </c>
    </row>
    <row r="90" spans="1:11" s="15" customFormat="1" ht="15.75" hidden="1" thickBot="1">
      <c r="A90" s="27" t="s">
        <v>102</v>
      </c>
      <c r="B90" s="22"/>
      <c r="C90" s="28"/>
      <c r="D90" s="28"/>
      <c r="E90" s="28"/>
      <c r="F90" s="28"/>
      <c r="G90" s="28"/>
      <c r="H90" s="18"/>
      <c r="I90" s="11">
        <v>6989.7</v>
      </c>
      <c r="J90" s="11">
        <v>1.07</v>
      </c>
      <c r="K90" s="135">
        <f t="shared" si="0"/>
        <v>0</v>
      </c>
    </row>
    <row r="91" spans="1:11" s="15" customFormat="1" ht="15.75" hidden="1" thickBot="1">
      <c r="A91" s="27" t="s">
        <v>103</v>
      </c>
      <c r="B91" s="22"/>
      <c r="C91" s="28"/>
      <c r="D91" s="28"/>
      <c r="E91" s="28"/>
      <c r="F91" s="28"/>
      <c r="G91" s="28"/>
      <c r="H91" s="18"/>
      <c r="I91" s="11">
        <v>6989.7</v>
      </c>
      <c r="J91" s="11">
        <v>1.07</v>
      </c>
      <c r="K91" s="135">
        <f t="shared" si="0"/>
        <v>0</v>
      </c>
    </row>
    <row r="92" spans="1:11" s="15" customFormat="1" ht="15.75" hidden="1" thickBot="1">
      <c r="A92" s="27" t="s">
        <v>104</v>
      </c>
      <c r="B92" s="22"/>
      <c r="C92" s="28"/>
      <c r="D92" s="28"/>
      <c r="E92" s="28"/>
      <c r="F92" s="28"/>
      <c r="G92" s="28"/>
      <c r="H92" s="18"/>
      <c r="I92" s="11">
        <v>6989.7</v>
      </c>
      <c r="J92" s="11">
        <v>1.07</v>
      </c>
      <c r="K92" s="135">
        <f aca="true" t="shared" si="8" ref="K92:K97">H92*J92</f>
        <v>0</v>
      </c>
    </row>
    <row r="93" spans="1:11" s="15" customFormat="1" ht="15.75" hidden="1" thickBot="1">
      <c r="A93" s="27" t="s">
        <v>105</v>
      </c>
      <c r="B93" s="22"/>
      <c r="C93" s="28"/>
      <c r="D93" s="28"/>
      <c r="E93" s="28"/>
      <c r="F93" s="28"/>
      <c r="G93" s="28"/>
      <c r="H93" s="18"/>
      <c r="I93" s="11">
        <v>6989.7</v>
      </c>
      <c r="J93" s="11">
        <v>1.07</v>
      </c>
      <c r="K93" s="135">
        <f t="shared" si="8"/>
        <v>0</v>
      </c>
    </row>
    <row r="94" spans="1:11" s="15" customFormat="1" ht="15.75" hidden="1" thickBot="1">
      <c r="A94" s="23" t="s">
        <v>106</v>
      </c>
      <c r="B94" s="24"/>
      <c r="C94" s="86"/>
      <c r="D94" s="86"/>
      <c r="E94" s="86"/>
      <c r="F94" s="86"/>
      <c r="G94" s="86"/>
      <c r="H94" s="17"/>
      <c r="I94" s="11">
        <v>6989.7</v>
      </c>
      <c r="J94" s="11">
        <v>1.07</v>
      </c>
      <c r="K94" s="135">
        <f t="shared" si="8"/>
        <v>0</v>
      </c>
    </row>
    <row r="95" spans="1:11" s="15" customFormat="1" ht="15.75" hidden="1" thickBot="1">
      <c r="A95" s="90"/>
      <c r="B95" s="29"/>
      <c r="C95" s="91"/>
      <c r="D95" s="91"/>
      <c r="E95" s="91"/>
      <c r="F95" s="91"/>
      <c r="G95" s="91"/>
      <c r="H95" s="31"/>
      <c r="I95" s="11">
        <v>6989.7</v>
      </c>
      <c r="J95" s="11">
        <v>1.07</v>
      </c>
      <c r="K95" s="135">
        <f t="shared" si="8"/>
        <v>0</v>
      </c>
    </row>
    <row r="96" spans="1:11" s="11" customFormat="1" ht="19.5" thickBot="1">
      <c r="A96" s="87" t="s">
        <v>38</v>
      </c>
      <c r="B96" s="9"/>
      <c r="C96" s="81">
        <f>F96*12</f>
        <v>0</v>
      </c>
      <c r="D96" s="88">
        <f>D13+D18+D26+D27+D28+D29+D30+D35+D36+D37+D38+D54+D67+D71+D76+D80+D83+D88</f>
        <v>732839.688</v>
      </c>
      <c r="E96" s="88">
        <f>E13+E18+E26+E27+E28+E29+E30+E35+E36+E37+E38+E54+E67+E71+E76+E80+E83+E88</f>
        <v>85.44</v>
      </c>
      <c r="F96" s="88">
        <f>F13+F18+F26+F27+F28+F29+F30+F35+F36+F37+F38+F54+F67+F71+F76+F80+F83+F88</f>
        <v>0</v>
      </c>
      <c r="G96" s="88">
        <f>G13+G18+G26+G27+G28+G29+G30+G35+G36+G37+G38+G54+G67+G71+G76+G80+G83+G88</f>
        <v>104.88000000000002</v>
      </c>
      <c r="H96" s="88">
        <f>H13+H18+H26+H27+H28+H29+H30+H35+H36+H37+H38+H54+H67+H71+H76+H80+H83+H88</f>
        <v>8.74</v>
      </c>
      <c r="J96" s="11">
        <v>1.07</v>
      </c>
      <c r="K96" s="135">
        <f t="shared" si="8"/>
        <v>9.3518</v>
      </c>
    </row>
    <row r="97" spans="1:11" s="33" customFormat="1" ht="19.5" hidden="1">
      <c r="A97" s="92" t="s">
        <v>32</v>
      </c>
      <c r="B97" s="93" t="s">
        <v>13</v>
      </c>
      <c r="C97" s="93" t="s">
        <v>33</v>
      </c>
      <c r="D97" s="94"/>
      <c r="E97" s="93" t="s">
        <v>33</v>
      </c>
      <c r="F97" s="95"/>
      <c r="G97" s="93" t="s">
        <v>33</v>
      </c>
      <c r="H97" s="95"/>
      <c r="J97" s="11">
        <v>1.07</v>
      </c>
      <c r="K97" s="135">
        <f t="shared" si="8"/>
        <v>0</v>
      </c>
    </row>
    <row r="98" spans="1:11" s="35" customFormat="1" ht="15">
      <c r="A98" s="90"/>
      <c r="B98" s="29"/>
      <c r="C98" s="91"/>
      <c r="D98" s="91"/>
      <c r="E98" s="91"/>
      <c r="F98" s="91"/>
      <c r="G98" s="91"/>
      <c r="H98" s="31"/>
      <c r="I98" s="11"/>
      <c r="J98" s="11"/>
      <c r="K98" s="135"/>
    </row>
    <row r="99" spans="1:11" s="35" customFormat="1" ht="12.75">
      <c r="A99" s="96"/>
      <c r="B99" s="97"/>
      <c r="C99" s="97"/>
      <c r="D99" s="97"/>
      <c r="E99" s="97"/>
      <c r="F99" s="98"/>
      <c r="G99" s="97"/>
      <c r="H99" s="98"/>
      <c r="K99" s="131"/>
    </row>
    <row r="100" spans="1:11" s="35" customFormat="1" ht="12.75" hidden="1">
      <c r="A100" s="96"/>
      <c r="B100" s="97"/>
      <c r="C100" s="97"/>
      <c r="D100" s="97"/>
      <c r="E100" s="97"/>
      <c r="F100" s="98"/>
      <c r="G100" s="97"/>
      <c r="H100" s="98"/>
      <c r="K100" s="131"/>
    </row>
    <row r="101" spans="1:11" s="35" customFormat="1" ht="12.75" hidden="1">
      <c r="A101" s="96"/>
      <c r="B101" s="97"/>
      <c r="C101" s="97"/>
      <c r="D101" s="97"/>
      <c r="E101" s="97"/>
      <c r="F101" s="98"/>
      <c r="G101" s="97"/>
      <c r="H101" s="98"/>
      <c r="K101" s="131"/>
    </row>
    <row r="102" spans="1:11" s="35" customFormat="1" ht="12.75" hidden="1">
      <c r="A102" s="96"/>
      <c r="B102" s="97"/>
      <c r="C102" s="97"/>
      <c r="D102" s="97"/>
      <c r="E102" s="97"/>
      <c r="F102" s="98"/>
      <c r="G102" s="97"/>
      <c r="H102" s="98"/>
      <c r="K102" s="131"/>
    </row>
    <row r="103" spans="1:11" s="35" customFormat="1" ht="12.75" hidden="1">
      <c r="A103" s="96"/>
      <c r="B103" s="97"/>
      <c r="C103" s="97"/>
      <c r="D103" s="97"/>
      <c r="E103" s="97"/>
      <c r="F103" s="98"/>
      <c r="G103" s="97"/>
      <c r="H103" s="98"/>
      <c r="K103" s="131"/>
    </row>
    <row r="104" spans="1:11" s="35" customFormat="1" ht="12.75">
      <c r="A104" s="96"/>
      <c r="B104" s="97"/>
      <c r="C104" s="97"/>
      <c r="D104" s="97"/>
      <c r="E104" s="97"/>
      <c r="F104" s="98"/>
      <c r="G104" s="97"/>
      <c r="H104" s="98"/>
      <c r="K104" s="131"/>
    </row>
    <row r="105" spans="1:11" s="35" customFormat="1" ht="13.5" thickBot="1">
      <c r="A105" s="34"/>
      <c r="F105" s="36"/>
      <c r="H105" s="36"/>
      <c r="K105" s="131"/>
    </row>
    <row r="106" spans="1:11" s="35" customFormat="1" ht="19.5" thickBot="1">
      <c r="A106" s="80" t="s">
        <v>110</v>
      </c>
      <c r="B106" s="9"/>
      <c r="C106" s="81">
        <f>F106*12</f>
        <v>0</v>
      </c>
      <c r="D106" s="81">
        <f>SUM(D107:D121)</f>
        <v>1752616.72</v>
      </c>
      <c r="E106" s="81">
        <f>SUM(E107:E121)</f>
        <v>0</v>
      </c>
      <c r="F106" s="81">
        <f>SUM(F107:F121)</f>
        <v>0</v>
      </c>
      <c r="G106" s="81">
        <f>SUM(G107:G121)</f>
        <v>250.8066703864258</v>
      </c>
      <c r="H106" s="81">
        <f>SUM(H107:H121)</f>
        <v>20.90055586553548</v>
      </c>
      <c r="I106" s="11">
        <v>6989.7</v>
      </c>
      <c r="J106" s="11">
        <v>1.07</v>
      </c>
      <c r="K106" s="131"/>
    </row>
    <row r="107" spans="1:11" s="35" customFormat="1" ht="15">
      <c r="A107" s="27" t="s">
        <v>102</v>
      </c>
      <c r="B107" s="22"/>
      <c r="C107" s="28"/>
      <c r="D107" s="52">
        <v>129023.57</v>
      </c>
      <c r="E107" s="28"/>
      <c r="F107" s="18"/>
      <c r="G107" s="28">
        <f>H107*12</f>
        <v>18.459099818304075</v>
      </c>
      <c r="H107" s="18">
        <f>D107/12/I107</f>
        <v>1.5382583181920064</v>
      </c>
      <c r="I107" s="11">
        <v>6989.7</v>
      </c>
      <c r="J107" s="11"/>
      <c r="K107" s="131"/>
    </row>
    <row r="108" spans="1:11" s="35" customFormat="1" ht="15">
      <c r="A108" s="27" t="s">
        <v>137</v>
      </c>
      <c r="B108" s="22"/>
      <c r="C108" s="28"/>
      <c r="D108" s="52">
        <v>33419.66</v>
      </c>
      <c r="E108" s="28"/>
      <c r="F108" s="18"/>
      <c r="G108" s="28">
        <f aca="true" t="shared" si="9" ref="G108:G121">H108*12</f>
        <v>4.7812724437386445</v>
      </c>
      <c r="H108" s="18">
        <f aca="true" t="shared" si="10" ref="H108:H121">D108/12/I108</f>
        <v>0.3984393703115537</v>
      </c>
      <c r="I108" s="11">
        <v>6989.7</v>
      </c>
      <c r="J108" s="11"/>
      <c r="K108" s="131"/>
    </row>
    <row r="109" spans="1:11" s="35" customFormat="1" ht="15">
      <c r="A109" s="27" t="s">
        <v>103</v>
      </c>
      <c r="B109" s="22"/>
      <c r="C109" s="28"/>
      <c r="D109" s="52">
        <v>801555.67</v>
      </c>
      <c r="E109" s="28"/>
      <c r="F109" s="18"/>
      <c r="G109" s="28">
        <f t="shared" si="9"/>
        <v>114.67669141737127</v>
      </c>
      <c r="H109" s="18">
        <f t="shared" si="10"/>
        <v>9.556390951447606</v>
      </c>
      <c r="I109" s="11">
        <v>6989.7</v>
      </c>
      <c r="J109" s="11"/>
      <c r="K109" s="131"/>
    </row>
    <row r="110" spans="1:11" s="35" customFormat="1" ht="15">
      <c r="A110" s="27" t="s">
        <v>104</v>
      </c>
      <c r="B110" s="22"/>
      <c r="C110" s="28"/>
      <c r="D110" s="52">
        <v>1220.89</v>
      </c>
      <c r="E110" s="28"/>
      <c r="F110" s="18"/>
      <c r="G110" s="28">
        <f t="shared" si="9"/>
        <v>0.17466987138217666</v>
      </c>
      <c r="H110" s="18">
        <f t="shared" si="10"/>
        <v>0.014555822615181388</v>
      </c>
      <c r="I110" s="11">
        <v>6989.7</v>
      </c>
      <c r="J110" s="11"/>
      <c r="K110" s="131"/>
    </row>
    <row r="111" spans="1:11" s="35" customFormat="1" ht="15">
      <c r="A111" s="27" t="s">
        <v>138</v>
      </c>
      <c r="B111" s="22"/>
      <c r="C111" s="28"/>
      <c r="D111" s="52">
        <v>29519.77</v>
      </c>
      <c r="E111" s="28"/>
      <c r="F111" s="18"/>
      <c r="G111" s="28">
        <f t="shared" si="9"/>
        <v>4.2233243200709625</v>
      </c>
      <c r="H111" s="18">
        <f t="shared" si="10"/>
        <v>0.35194369333924685</v>
      </c>
      <c r="I111" s="11">
        <v>6989.7</v>
      </c>
      <c r="J111" s="11"/>
      <c r="K111" s="131"/>
    </row>
    <row r="112" spans="1:11" s="35" customFormat="1" ht="15">
      <c r="A112" s="27" t="s">
        <v>139</v>
      </c>
      <c r="B112" s="22"/>
      <c r="C112" s="28"/>
      <c r="D112" s="52">
        <v>392.1</v>
      </c>
      <c r="E112" s="28"/>
      <c r="F112" s="18"/>
      <c r="G112" s="28">
        <f t="shared" si="9"/>
        <v>0.12</v>
      </c>
      <c r="H112" s="18">
        <v>0.01</v>
      </c>
      <c r="I112" s="11">
        <v>6989.7</v>
      </c>
      <c r="J112" s="11">
        <v>1.07</v>
      </c>
      <c r="K112" s="131"/>
    </row>
    <row r="113" spans="1:11" s="35" customFormat="1" ht="15">
      <c r="A113" s="27" t="s">
        <v>140</v>
      </c>
      <c r="B113" s="22"/>
      <c r="C113" s="28"/>
      <c r="D113" s="52">
        <v>1199.78</v>
      </c>
      <c r="E113" s="28"/>
      <c r="F113" s="18"/>
      <c r="G113" s="28">
        <f t="shared" si="9"/>
        <v>0.17164971314934832</v>
      </c>
      <c r="H113" s="18">
        <f t="shared" si="10"/>
        <v>0.014304142762445694</v>
      </c>
      <c r="I113" s="11">
        <v>6989.7</v>
      </c>
      <c r="J113" s="11"/>
      <c r="K113" s="131"/>
    </row>
    <row r="114" spans="1:11" s="35" customFormat="1" ht="15">
      <c r="A114" s="27" t="s">
        <v>141</v>
      </c>
      <c r="B114" s="22"/>
      <c r="C114" s="28"/>
      <c r="D114" s="52">
        <v>137790.14</v>
      </c>
      <c r="E114" s="28"/>
      <c r="F114" s="18"/>
      <c r="G114" s="28">
        <f t="shared" si="9"/>
        <v>19.713312445455458</v>
      </c>
      <c r="H114" s="18">
        <f t="shared" si="10"/>
        <v>1.642776037121288</v>
      </c>
      <c r="I114" s="11">
        <v>6989.7</v>
      </c>
      <c r="J114" s="11"/>
      <c r="K114" s="131"/>
    </row>
    <row r="115" spans="1:11" s="35" customFormat="1" ht="15">
      <c r="A115" s="27" t="s">
        <v>142</v>
      </c>
      <c r="B115" s="22"/>
      <c r="C115" s="28"/>
      <c r="D115" s="52">
        <v>21810.31</v>
      </c>
      <c r="E115" s="28"/>
      <c r="F115" s="18"/>
      <c r="G115" s="28">
        <f t="shared" si="9"/>
        <v>3.120349943488276</v>
      </c>
      <c r="H115" s="18">
        <f t="shared" si="10"/>
        <v>0.2600291619573563</v>
      </c>
      <c r="I115" s="11">
        <v>6989.7</v>
      </c>
      <c r="J115" s="11"/>
      <c r="K115" s="131"/>
    </row>
    <row r="116" spans="1:11" s="35" customFormat="1" ht="15">
      <c r="A116" s="27" t="s">
        <v>143</v>
      </c>
      <c r="B116" s="22"/>
      <c r="C116" s="28"/>
      <c r="D116" s="52">
        <v>178268.63</v>
      </c>
      <c r="E116" s="28"/>
      <c r="F116" s="18"/>
      <c r="G116" s="28">
        <f t="shared" si="9"/>
        <v>25.504475156301417</v>
      </c>
      <c r="H116" s="18">
        <f t="shared" si="10"/>
        <v>2.125372929691785</v>
      </c>
      <c r="I116" s="11">
        <v>6989.7</v>
      </c>
      <c r="J116" s="11"/>
      <c r="K116" s="131"/>
    </row>
    <row r="117" spans="1:11" s="35" customFormat="1" ht="15">
      <c r="A117" s="27" t="s">
        <v>144</v>
      </c>
      <c r="B117" s="22"/>
      <c r="C117" s="28"/>
      <c r="D117" s="52">
        <v>230801.57</v>
      </c>
      <c r="E117" s="28"/>
      <c r="F117" s="18"/>
      <c r="G117" s="28">
        <f t="shared" si="9"/>
        <v>33.020239781392625</v>
      </c>
      <c r="H117" s="18">
        <f t="shared" si="10"/>
        <v>2.7516866484493856</v>
      </c>
      <c r="I117" s="11">
        <v>6989.7</v>
      </c>
      <c r="J117" s="11">
        <v>1.07</v>
      </c>
      <c r="K117" s="131"/>
    </row>
    <row r="118" spans="1:11" s="35" customFormat="1" ht="15">
      <c r="A118" s="27" t="s">
        <v>145</v>
      </c>
      <c r="B118" s="22"/>
      <c r="C118" s="28"/>
      <c r="D118" s="52">
        <v>29996.69</v>
      </c>
      <c r="E118" s="28"/>
      <c r="F118" s="18"/>
      <c r="G118" s="28">
        <f t="shared" si="9"/>
        <v>4.291556146901869</v>
      </c>
      <c r="H118" s="18">
        <f t="shared" si="10"/>
        <v>0.3576296789084891</v>
      </c>
      <c r="I118" s="11">
        <v>6989.7</v>
      </c>
      <c r="J118" s="11"/>
      <c r="K118" s="131"/>
    </row>
    <row r="119" spans="1:11" s="35" customFormat="1" ht="15">
      <c r="A119" s="27" t="s">
        <v>146</v>
      </c>
      <c r="B119" s="22"/>
      <c r="C119" s="28"/>
      <c r="D119" s="52">
        <v>17217.94</v>
      </c>
      <c r="E119" s="28"/>
      <c r="F119" s="18"/>
      <c r="G119" s="28">
        <f t="shared" si="9"/>
        <v>2.4633303289125426</v>
      </c>
      <c r="H119" s="18">
        <f t="shared" si="10"/>
        <v>0.20527752740937855</v>
      </c>
      <c r="I119" s="11">
        <v>6989.7</v>
      </c>
      <c r="J119" s="11"/>
      <c r="K119" s="131"/>
    </row>
    <row r="120" spans="1:11" s="35" customFormat="1" ht="15">
      <c r="A120" s="27" t="s">
        <v>147</v>
      </c>
      <c r="B120" s="22"/>
      <c r="C120" s="28"/>
      <c r="D120" s="52">
        <v>104040.1</v>
      </c>
      <c r="E120" s="28"/>
      <c r="F120" s="18"/>
      <c r="G120" s="28">
        <f t="shared" si="9"/>
        <v>14.884773309297966</v>
      </c>
      <c r="H120" s="18">
        <f t="shared" si="10"/>
        <v>1.2403977757748306</v>
      </c>
      <c r="I120" s="11">
        <v>6989.7</v>
      </c>
      <c r="J120" s="11"/>
      <c r="K120" s="131"/>
    </row>
    <row r="121" spans="1:11" s="35" customFormat="1" ht="15">
      <c r="A121" s="27" t="s">
        <v>148</v>
      </c>
      <c r="B121" s="22"/>
      <c r="C121" s="28"/>
      <c r="D121" s="52">
        <v>36359.9</v>
      </c>
      <c r="E121" s="28"/>
      <c r="F121" s="18"/>
      <c r="G121" s="28">
        <f t="shared" si="9"/>
        <v>5.201925690659113</v>
      </c>
      <c r="H121" s="18">
        <f t="shared" si="10"/>
        <v>0.4334938075549261</v>
      </c>
      <c r="I121" s="11">
        <v>6989.7</v>
      </c>
      <c r="J121" s="11">
        <v>1.07</v>
      </c>
      <c r="K121" s="131"/>
    </row>
    <row r="122" spans="1:11" s="35" customFormat="1" ht="15" hidden="1">
      <c r="A122" s="27"/>
      <c r="B122" s="22"/>
      <c r="C122" s="28"/>
      <c r="D122" s="52"/>
      <c r="E122" s="28"/>
      <c r="F122" s="18"/>
      <c r="G122" s="28"/>
      <c r="H122" s="18"/>
      <c r="I122" s="11">
        <v>6989.7</v>
      </c>
      <c r="J122" s="11">
        <v>1.07</v>
      </c>
      <c r="K122" s="131"/>
    </row>
    <row r="123" spans="1:11" s="35" customFormat="1" ht="15" hidden="1">
      <c r="A123" s="27"/>
      <c r="B123" s="22"/>
      <c r="C123" s="28"/>
      <c r="D123" s="52"/>
      <c r="E123" s="28"/>
      <c r="F123" s="18"/>
      <c r="G123" s="28"/>
      <c r="H123" s="18"/>
      <c r="I123" s="11">
        <v>6989.7</v>
      </c>
      <c r="J123" s="11">
        <v>1.07</v>
      </c>
      <c r="K123" s="131"/>
    </row>
    <row r="124" spans="1:11" s="35" customFormat="1" ht="15.75" hidden="1" thickBot="1">
      <c r="A124" s="72"/>
      <c r="B124" s="73"/>
      <c r="C124" s="74"/>
      <c r="D124" s="75"/>
      <c r="E124" s="74"/>
      <c r="F124" s="76"/>
      <c r="G124" s="74"/>
      <c r="H124" s="76"/>
      <c r="I124" s="11">
        <v>6989.7</v>
      </c>
      <c r="J124" s="11">
        <v>1.07</v>
      </c>
      <c r="K124" s="131"/>
    </row>
    <row r="125" spans="1:11" s="35" customFormat="1" ht="12.75">
      <c r="A125" s="34"/>
      <c r="F125" s="36"/>
      <c r="H125" s="36"/>
      <c r="K125" s="131"/>
    </row>
    <row r="126" spans="1:11" s="35" customFormat="1" ht="12.75" hidden="1">
      <c r="A126" s="34"/>
      <c r="F126" s="36"/>
      <c r="H126" s="36"/>
      <c r="K126" s="131"/>
    </row>
    <row r="127" spans="1:11" s="35" customFormat="1" ht="12.75" hidden="1">
      <c r="A127" s="34"/>
      <c r="F127" s="36"/>
      <c r="H127" s="36"/>
      <c r="K127" s="131"/>
    </row>
    <row r="128" spans="1:11" s="35" customFormat="1" ht="12.75" hidden="1">
      <c r="A128" s="34"/>
      <c r="F128" s="36"/>
      <c r="H128" s="36"/>
      <c r="K128" s="131"/>
    </row>
    <row r="129" spans="1:11" s="35" customFormat="1" ht="12.75">
      <c r="A129" s="34"/>
      <c r="F129" s="36"/>
      <c r="H129" s="36"/>
      <c r="K129" s="131"/>
    </row>
    <row r="130" spans="1:11" s="35" customFormat="1" ht="13.5" thickBot="1">
      <c r="A130" s="34"/>
      <c r="F130" s="36"/>
      <c r="H130" s="36"/>
      <c r="K130" s="131"/>
    </row>
    <row r="131" spans="1:11" s="35" customFormat="1" ht="19.5" thickBot="1">
      <c r="A131" s="46" t="s">
        <v>108</v>
      </c>
      <c r="B131" s="47"/>
      <c r="C131" s="47" t="s">
        <v>33</v>
      </c>
      <c r="D131" s="83">
        <f>D96+D106</f>
        <v>2485456.408</v>
      </c>
      <c r="E131" s="83">
        <f>E96+E106</f>
        <v>85.44</v>
      </c>
      <c r="F131" s="83">
        <f>F96+F106</f>
        <v>0</v>
      </c>
      <c r="G131" s="83">
        <f>G96+G106</f>
        <v>355.6866703864258</v>
      </c>
      <c r="H131" s="83">
        <f>H96+H106</f>
        <v>29.640555865535482</v>
      </c>
      <c r="K131" s="131"/>
    </row>
    <row r="132" spans="1:11" s="35" customFormat="1" ht="12.75">
      <c r="A132" s="34"/>
      <c r="F132" s="36"/>
      <c r="H132" s="36"/>
      <c r="K132" s="131"/>
    </row>
    <row r="133" spans="1:11" s="35" customFormat="1" ht="12.75" hidden="1">
      <c r="A133" s="34"/>
      <c r="F133" s="36"/>
      <c r="H133" s="36"/>
      <c r="K133" s="131"/>
    </row>
    <row r="134" spans="1:11" s="35" customFormat="1" ht="12.75" hidden="1">
      <c r="A134" s="34"/>
      <c r="F134" s="36"/>
      <c r="H134" s="36"/>
      <c r="K134" s="131"/>
    </row>
    <row r="135" spans="1:11" s="35" customFormat="1" ht="12.75" hidden="1">
      <c r="A135" s="34"/>
      <c r="F135" s="36"/>
      <c r="H135" s="36"/>
      <c r="K135" s="131"/>
    </row>
    <row r="136" spans="1:11" s="35" customFormat="1" ht="12.75">
      <c r="A136" s="34"/>
      <c r="F136" s="36"/>
      <c r="H136" s="36"/>
      <c r="K136" s="131"/>
    </row>
    <row r="137" spans="1:11" s="35" customFormat="1" ht="13.5" thickBot="1">
      <c r="A137" s="34"/>
      <c r="F137" s="36"/>
      <c r="H137" s="36"/>
      <c r="K137" s="131"/>
    </row>
    <row r="138" spans="1:11" s="35" customFormat="1" ht="19.5" thickBot="1">
      <c r="A138" s="46" t="s">
        <v>32</v>
      </c>
      <c r="B138" s="47" t="s">
        <v>13</v>
      </c>
      <c r="C138" s="47" t="s">
        <v>33</v>
      </c>
      <c r="D138" s="53"/>
      <c r="E138" s="47" t="s">
        <v>33</v>
      </c>
      <c r="F138" s="48"/>
      <c r="G138" s="47" t="s">
        <v>33</v>
      </c>
      <c r="H138" s="48"/>
      <c r="K138" s="131"/>
    </row>
    <row r="139" spans="1:11" s="35" customFormat="1" ht="12.75">
      <c r="A139" s="34"/>
      <c r="F139" s="36"/>
      <c r="H139" s="36"/>
      <c r="K139" s="131"/>
    </row>
    <row r="140" spans="1:11" s="35" customFormat="1" ht="12.75">
      <c r="A140" s="34"/>
      <c r="F140" s="36"/>
      <c r="H140" s="36"/>
      <c r="K140" s="131"/>
    </row>
    <row r="141" spans="1:11" s="33" customFormat="1" ht="19.5">
      <c r="A141" s="41"/>
      <c r="B141" s="42"/>
      <c r="C141" s="43"/>
      <c r="D141" s="43"/>
      <c r="E141" s="43"/>
      <c r="F141" s="44"/>
      <c r="G141" s="43"/>
      <c r="H141" s="44"/>
      <c r="K141" s="137"/>
    </row>
    <row r="142" spans="1:11" s="35" customFormat="1" ht="14.25">
      <c r="A142" s="250" t="s">
        <v>35</v>
      </c>
      <c r="B142" s="250"/>
      <c r="C142" s="250"/>
      <c r="D142" s="250"/>
      <c r="E142" s="250"/>
      <c r="F142" s="250"/>
      <c r="K142" s="131"/>
    </row>
    <row r="143" spans="6:11" s="35" customFormat="1" ht="12.75">
      <c r="F143" s="36"/>
      <c r="H143" s="36"/>
      <c r="K143" s="131"/>
    </row>
    <row r="144" spans="1:11" s="35" customFormat="1" ht="12.75">
      <c r="A144" s="34" t="s">
        <v>36</v>
      </c>
      <c r="F144" s="36"/>
      <c r="H144" s="36"/>
      <c r="K144" s="131"/>
    </row>
    <row r="145" spans="6:11" s="35" customFormat="1" ht="12.75">
      <c r="F145" s="36"/>
      <c r="H145" s="36"/>
      <c r="K145" s="131"/>
    </row>
    <row r="146" spans="6:11" s="35" customFormat="1" ht="12.75">
      <c r="F146" s="36"/>
      <c r="H146" s="36"/>
      <c r="K146" s="131"/>
    </row>
    <row r="147" spans="6:11" s="35" customFormat="1" ht="12.75">
      <c r="F147" s="36"/>
      <c r="H147" s="36"/>
      <c r="K147" s="131"/>
    </row>
    <row r="148" spans="6:11" s="35" customFormat="1" ht="12.75">
      <c r="F148" s="36"/>
      <c r="H148" s="36"/>
      <c r="K148" s="131"/>
    </row>
    <row r="149" spans="6:11" s="35" customFormat="1" ht="12.75">
      <c r="F149" s="36"/>
      <c r="H149" s="36"/>
      <c r="K149" s="131"/>
    </row>
    <row r="150" spans="6:11" s="35" customFormat="1" ht="12.75">
      <c r="F150" s="36"/>
      <c r="H150" s="36"/>
      <c r="K150" s="131"/>
    </row>
    <row r="151" spans="6:11" s="35" customFormat="1" ht="12.75">
      <c r="F151" s="36"/>
      <c r="H151" s="36"/>
      <c r="K151" s="131"/>
    </row>
    <row r="152" spans="6:11" s="35" customFormat="1" ht="12.75">
      <c r="F152" s="36"/>
      <c r="H152" s="36"/>
      <c r="K152" s="131"/>
    </row>
    <row r="153" spans="6:11" s="35" customFormat="1" ht="12.75">
      <c r="F153" s="36"/>
      <c r="H153" s="36"/>
      <c r="K153" s="131"/>
    </row>
    <row r="154" spans="6:11" s="35" customFormat="1" ht="12.75">
      <c r="F154" s="36"/>
      <c r="H154" s="36"/>
      <c r="K154" s="131"/>
    </row>
    <row r="155" spans="6:11" s="35" customFormat="1" ht="12.75">
      <c r="F155" s="36"/>
      <c r="H155" s="36"/>
      <c r="K155" s="131"/>
    </row>
    <row r="156" spans="6:11" s="35" customFormat="1" ht="12.75">
      <c r="F156" s="36"/>
      <c r="H156" s="36"/>
      <c r="K156" s="131"/>
    </row>
    <row r="157" spans="6:11" s="35" customFormat="1" ht="12.75">
      <c r="F157" s="36"/>
      <c r="H157" s="36"/>
      <c r="K157" s="131"/>
    </row>
    <row r="158" spans="6:11" s="35" customFormat="1" ht="12.75">
      <c r="F158" s="36"/>
      <c r="H158" s="36"/>
      <c r="K158" s="131"/>
    </row>
    <row r="159" spans="6:11" s="35" customFormat="1" ht="12.75">
      <c r="F159" s="36"/>
      <c r="H159" s="36"/>
      <c r="K159" s="131"/>
    </row>
    <row r="160" spans="6:11" s="35" customFormat="1" ht="12.75">
      <c r="F160" s="36"/>
      <c r="H160" s="36"/>
      <c r="K160" s="131"/>
    </row>
    <row r="161" spans="6:11" s="35" customFormat="1" ht="12.75">
      <c r="F161" s="36"/>
      <c r="H161" s="36"/>
      <c r="K161" s="131"/>
    </row>
    <row r="162" spans="6:11" s="35" customFormat="1" ht="12.75">
      <c r="F162" s="36"/>
      <c r="H162" s="36"/>
      <c r="K162" s="131"/>
    </row>
  </sheetData>
  <sheetProtection/>
  <mergeCells count="10">
    <mergeCell ref="A8:H8"/>
    <mergeCell ref="A9:H9"/>
    <mergeCell ref="A12:H12"/>
    <mergeCell ref="A142:F142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zoomScale="75" zoomScaleNormal="75" zoomScalePageLayoutView="0" workbookViewId="0" topLeftCell="A73">
      <selection activeCell="A101" sqref="A10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5" hidden="1" customWidth="1"/>
    <col min="7" max="7" width="13.875" style="1" customWidth="1"/>
    <col min="8" max="8" width="20.875" style="45" customWidth="1"/>
    <col min="9" max="14" width="15.375" style="1" customWidth="1"/>
    <col min="15" max="16384" width="9.125" style="1" customWidth="1"/>
  </cols>
  <sheetData>
    <row r="1" spans="1:8" ht="16.5" customHeight="1">
      <c r="A1" s="251" t="s">
        <v>0</v>
      </c>
      <c r="B1" s="252"/>
      <c r="C1" s="252"/>
      <c r="D1" s="252"/>
      <c r="E1" s="252"/>
      <c r="F1" s="252"/>
      <c r="G1" s="252"/>
      <c r="H1" s="252"/>
    </row>
    <row r="2" spans="2:8" ht="12.75" customHeight="1">
      <c r="B2" s="253" t="s">
        <v>1</v>
      </c>
      <c r="C2" s="253"/>
      <c r="D2" s="253"/>
      <c r="E2" s="253"/>
      <c r="F2" s="253"/>
      <c r="G2" s="252"/>
      <c r="H2" s="252"/>
    </row>
    <row r="3" spans="2:8" ht="14.25" customHeight="1">
      <c r="B3" s="253" t="s">
        <v>2</v>
      </c>
      <c r="C3" s="253"/>
      <c r="D3" s="253"/>
      <c r="E3" s="253"/>
      <c r="F3" s="253"/>
      <c r="G3" s="252"/>
      <c r="H3" s="252"/>
    </row>
    <row r="4" spans="2:8" ht="14.25" customHeight="1">
      <c r="B4" s="253" t="s">
        <v>40</v>
      </c>
      <c r="C4" s="253"/>
      <c r="D4" s="253"/>
      <c r="E4" s="253"/>
      <c r="F4" s="253"/>
      <c r="G4" s="252"/>
      <c r="H4" s="252"/>
    </row>
    <row r="5" spans="2:9" ht="35.25" customHeight="1">
      <c r="B5" s="2"/>
      <c r="C5" s="2"/>
      <c r="D5" s="2"/>
      <c r="E5" s="2"/>
      <c r="F5" s="3"/>
      <c r="G5" s="2"/>
      <c r="H5" s="2"/>
      <c r="I5" s="2"/>
    </row>
    <row r="6" spans="1:8" s="4" customFormat="1" ht="22.5" customHeight="1">
      <c r="A6" s="254" t="s">
        <v>3</v>
      </c>
      <c r="B6" s="254"/>
      <c r="C6" s="254"/>
      <c r="D6" s="254"/>
      <c r="E6" s="255"/>
      <c r="F6" s="255"/>
      <c r="G6" s="255"/>
      <c r="H6" s="255"/>
    </row>
    <row r="7" spans="1:8" s="5" customFormat="1" ht="18.75" customHeight="1">
      <c r="A7" s="254" t="s">
        <v>100</v>
      </c>
      <c r="B7" s="254"/>
      <c r="C7" s="254"/>
      <c r="D7" s="254"/>
      <c r="E7" s="255"/>
      <c r="F7" s="255"/>
      <c r="G7" s="255"/>
      <c r="H7" s="255"/>
    </row>
    <row r="8" spans="1:8" s="6" customFormat="1" ht="17.25" customHeight="1">
      <c r="A8" s="244" t="s">
        <v>99</v>
      </c>
      <c r="B8" s="244"/>
      <c r="C8" s="244"/>
      <c r="D8" s="244"/>
      <c r="E8" s="245"/>
      <c r="F8" s="245"/>
      <c r="G8" s="245"/>
      <c r="H8" s="245"/>
    </row>
    <row r="9" spans="1:8" s="5" customFormat="1" ht="30" customHeight="1" thickBot="1">
      <c r="A9" s="256" t="s">
        <v>4</v>
      </c>
      <c r="B9" s="256"/>
      <c r="C9" s="256"/>
      <c r="D9" s="256"/>
      <c r="E9" s="257"/>
      <c r="F9" s="257"/>
      <c r="G9" s="257"/>
      <c r="H9" s="257"/>
    </row>
    <row r="10" spans="1:8" s="11" customFormat="1" ht="139.5" customHeight="1" thickBot="1">
      <c r="A10" s="7" t="s">
        <v>5</v>
      </c>
      <c r="B10" s="8" t="s">
        <v>6</v>
      </c>
      <c r="C10" s="9" t="s">
        <v>7</v>
      </c>
      <c r="D10" s="9" t="s">
        <v>41</v>
      </c>
      <c r="E10" s="9" t="s">
        <v>7</v>
      </c>
      <c r="F10" s="10" t="s">
        <v>8</v>
      </c>
      <c r="G10" s="9" t="s">
        <v>7</v>
      </c>
      <c r="H10" s="10" t="s">
        <v>8</v>
      </c>
    </row>
    <row r="11" spans="1:8" s="15" customFormat="1" ht="12.75">
      <c r="A11" s="12">
        <v>1</v>
      </c>
      <c r="B11" s="13">
        <v>2</v>
      </c>
      <c r="C11" s="13">
        <v>3</v>
      </c>
      <c r="D11" s="50"/>
      <c r="E11" s="13">
        <v>3</v>
      </c>
      <c r="F11" s="14">
        <v>4</v>
      </c>
      <c r="G11" s="54">
        <v>3</v>
      </c>
      <c r="H11" s="61">
        <v>4</v>
      </c>
    </row>
    <row r="12" spans="1:8" s="15" customFormat="1" ht="49.5" customHeight="1">
      <c r="A12" s="246" t="s">
        <v>9</v>
      </c>
      <c r="B12" s="247"/>
      <c r="C12" s="247"/>
      <c r="D12" s="247"/>
      <c r="E12" s="247"/>
      <c r="F12" s="247"/>
      <c r="G12" s="248"/>
      <c r="H12" s="249"/>
    </row>
    <row r="13" spans="1:9" s="11" customFormat="1" ht="18.75">
      <c r="A13" s="19" t="s">
        <v>10</v>
      </c>
      <c r="B13" s="24" t="s">
        <v>11</v>
      </c>
      <c r="C13" s="16">
        <f>F13*12</f>
        <v>0</v>
      </c>
      <c r="D13" s="51">
        <f aca="true" t="shared" si="0" ref="D13:D26">G13*I13</f>
        <v>175301.67599999998</v>
      </c>
      <c r="E13" s="16">
        <f>H13*12</f>
        <v>25.08</v>
      </c>
      <c r="F13" s="21"/>
      <c r="G13" s="16">
        <f aca="true" t="shared" si="1" ref="G13:G26">H13*12</f>
        <v>25.08</v>
      </c>
      <c r="H13" s="56">
        <v>2.09</v>
      </c>
      <c r="I13" s="11">
        <v>6989.7</v>
      </c>
    </row>
    <row r="14" spans="1:9" s="11" customFormat="1" ht="30">
      <c r="A14" s="19" t="s">
        <v>12</v>
      </c>
      <c r="B14" s="20" t="s">
        <v>13</v>
      </c>
      <c r="C14" s="16">
        <f>F14*12</f>
        <v>0</v>
      </c>
      <c r="D14" s="51">
        <f t="shared" si="0"/>
        <v>130008.42000000001</v>
      </c>
      <c r="E14" s="16">
        <f>H14*12</f>
        <v>18.6</v>
      </c>
      <c r="F14" s="21"/>
      <c r="G14" s="16">
        <f t="shared" si="1"/>
        <v>18.6</v>
      </c>
      <c r="H14" s="56">
        <v>1.55</v>
      </c>
      <c r="I14" s="11">
        <v>6989.7</v>
      </c>
    </row>
    <row r="15" spans="1:9" s="25" customFormat="1" ht="18.75">
      <c r="A15" s="23" t="s">
        <v>15</v>
      </c>
      <c r="B15" s="24" t="s">
        <v>16</v>
      </c>
      <c r="C15" s="16">
        <f>F15*12</f>
        <v>0</v>
      </c>
      <c r="D15" s="51">
        <f t="shared" si="0"/>
        <v>46970.784</v>
      </c>
      <c r="E15" s="16">
        <f>H15*12</f>
        <v>6.720000000000001</v>
      </c>
      <c r="F15" s="17"/>
      <c r="G15" s="16">
        <f t="shared" si="1"/>
        <v>6.720000000000001</v>
      </c>
      <c r="H15" s="55">
        <v>0.56</v>
      </c>
      <c r="I15" s="11">
        <v>6989.7</v>
      </c>
    </row>
    <row r="16" spans="1:9" s="11" customFormat="1" ht="18.75">
      <c r="A16" s="23" t="s">
        <v>17</v>
      </c>
      <c r="B16" s="24" t="s">
        <v>18</v>
      </c>
      <c r="C16" s="16">
        <f>F16*12</f>
        <v>0</v>
      </c>
      <c r="D16" s="51">
        <f t="shared" si="0"/>
        <v>151816.28399999999</v>
      </c>
      <c r="E16" s="16">
        <f>H16*12</f>
        <v>21.72</v>
      </c>
      <c r="F16" s="17"/>
      <c r="G16" s="16">
        <f t="shared" si="1"/>
        <v>21.72</v>
      </c>
      <c r="H16" s="55">
        <v>1.81</v>
      </c>
      <c r="I16" s="11">
        <v>6989.7</v>
      </c>
    </row>
    <row r="17" spans="1:9" s="15" customFormat="1" ht="30">
      <c r="A17" s="23" t="s">
        <v>66</v>
      </c>
      <c r="B17" s="24" t="s">
        <v>11</v>
      </c>
      <c r="C17" s="26"/>
      <c r="D17" s="51">
        <f t="shared" si="0"/>
        <v>5871.348</v>
      </c>
      <c r="E17" s="26">
        <f>H17*12</f>
        <v>0.8400000000000001</v>
      </c>
      <c r="F17" s="17"/>
      <c r="G17" s="16">
        <f t="shared" si="1"/>
        <v>0.8400000000000001</v>
      </c>
      <c r="H17" s="17">
        <v>0.07</v>
      </c>
      <c r="I17" s="11">
        <v>6989.7</v>
      </c>
    </row>
    <row r="18" spans="1:9" s="15" customFormat="1" ht="30">
      <c r="A18" s="23" t="s">
        <v>98</v>
      </c>
      <c r="B18" s="24" t="s">
        <v>11</v>
      </c>
      <c r="C18" s="26"/>
      <c r="D18" s="51">
        <f t="shared" si="0"/>
        <v>0</v>
      </c>
      <c r="E18" s="26"/>
      <c r="F18" s="17"/>
      <c r="G18" s="16">
        <f t="shared" si="1"/>
        <v>0</v>
      </c>
      <c r="H18" s="17"/>
      <c r="I18" s="11">
        <v>6989.7</v>
      </c>
    </row>
    <row r="19" spans="1:9" s="15" customFormat="1" ht="15">
      <c r="A19" s="23" t="s">
        <v>67</v>
      </c>
      <c r="B19" s="24" t="s">
        <v>11</v>
      </c>
      <c r="C19" s="26"/>
      <c r="D19" s="51">
        <f t="shared" si="0"/>
        <v>9226.404</v>
      </c>
      <c r="E19" s="26"/>
      <c r="F19" s="17"/>
      <c r="G19" s="16">
        <f t="shared" si="1"/>
        <v>1.32</v>
      </c>
      <c r="H19" s="17">
        <v>0.11</v>
      </c>
      <c r="I19" s="11">
        <v>6989.7</v>
      </c>
    </row>
    <row r="20" spans="1:9" s="15" customFormat="1" ht="30">
      <c r="A20" s="23" t="s">
        <v>68</v>
      </c>
      <c r="B20" s="24" t="s">
        <v>14</v>
      </c>
      <c r="C20" s="26"/>
      <c r="D20" s="51">
        <f t="shared" si="0"/>
        <v>0</v>
      </c>
      <c r="E20" s="26"/>
      <c r="F20" s="17"/>
      <c r="G20" s="16">
        <f t="shared" si="1"/>
        <v>0</v>
      </c>
      <c r="H20" s="17"/>
      <c r="I20" s="11">
        <v>6989.7</v>
      </c>
    </row>
    <row r="21" spans="1:9" s="15" customFormat="1" ht="30">
      <c r="A21" s="23" t="s">
        <v>69</v>
      </c>
      <c r="B21" s="24" t="s">
        <v>14</v>
      </c>
      <c r="C21" s="26"/>
      <c r="D21" s="51">
        <f t="shared" si="0"/>
        <v>0</v>
      </c>
      <c r="E21" s="26"/>
      <c r="F21" s="17"/>
      <c r="G21" s="16">
        <f t="shared" si="1"/>
        <v>0</v>
      </c>
      <c r="H21" s="17"/>
      <c r="I21" s="11">
        <v>6989.7</v>
      </c>
    </row>
    <row r="22" spans="1:9" s="15" customFormat="1" ht="30">
      <c r="A22" s="23" t="s">
        <v>70</v>
      </c>
      <c r="B22" s="24" t="s">
        <v>14</v>
      </c>
      <c r="C22" s="26"/>
      <c r="D22" s="51">
        <f t="shared" si="0"/>
        <v>0</v>
      </c>
      <c r="E22" s="26"/>
      <c r="F22" s="17"/>
      <c r="G22" s="16">
        <f t="shared" si="1"/>
        <v>0</v>
      </c>
      <c r="H22" s="17"/>
      <c r="I22" s="11">
        <v>6989.7</v>
      </c>
    </row>
    <row r="23" spans="1:9" s="15" customFormat="1" ht="30">
      <c r="A23" s="23" t="s">
        <v>26</v>
      </c>
      <c r="B23" s="24"/>
      <c r="C23" s="26">
        <f>F23*12</f>
        <v>0</v>
      </c>
      <c r="D23" s="51">
        <f t="shared" si="0"/>
        <v>0</v>
      </c>
      <c r="E23" s="26">
        <f>H23*12</f>
        <v>0</v>
      </c>
      <c r="F23" s="17"/>
      <c r="G23" s="16">
        <f t="shared" si="1"/>
        <v>0</v>
      </c>
      <c r="H23" s="17">
        <v>0</v>
      </c>
      <c r="I23" s="11">
        <v>6989.7</v>
      </c>
    </row>
    <row r="24" spans="1:9" s="11" customFormat="1" ht="15">
      <c r="A24" s="23" t="s">
        <v>28</v>
      </c>
      <c r="B24" s="24" t="s">
        <v>29</v>
      </c>
      <c r="C24" s="26">
        <f>F24*12</f>
        <v>0</v>
      </c>
      <c r="D24" s="51">
        <f t="shared" si="0"/>
        <v>2516.292</v>
      </c>
      <c r="E24" s="26">
        <f>H24*12</f>
        <v>0.36</v>
      </c>
      <c r="F24" s="17"/>
      <c r="G24" s="16">
        <f t="shared" si="1"/>
        <v>0.36</v>
      </c>
      <c r="H24" s="17">
        <v>0.03</v>
      </c>
      <c r="I24" s="11">
        <v>6989.7</v>
      </c>
    </row>
    <row r="25" spans="1:9" s="11" customFormat="1" ht="15">
      <c r="A25" s="23" t="s">
        <v>30</v>
      </c>
      <c r="B25" s="29" t="s">
        <v>31</v>
      </c>
      <c r="C25" s="30">
        <f>F25*12</f>
        <v>0</v>
      </c>
      <c r="D25" s="51">
        <f t="shared" si="0"/>
        <v>1677.5279999999998</v>
      </c>
      <c r="E25" s="30">
        <f>H25*12</f>
        <v>0.24</v>
      </c>
      <c r="F25" s="31"/>
      <c r="G25" s="16">
        <f t="shared" si="1"/>
        <v>0.24</v>
      </c>
      <c r="H25" s="31">
        <v>0.02</v>
      </c>
      <c r="I25" s="11">
        <v>6989.7</v>
      </c>
    </row>
    <row r="26" spans="1:9" s="66" customFormat="1" ht="30">
      <c r="A26" s="62" t="s">
        <v>27</v>
      </c>
      <c r="B26" s="63"/>
      <c r="C26" s="64">
        <f>F26*12</f>
        <v>0</v>
      </c>
      <c r="D26" s="51">
        <f t="shared" si="0"/>
        <v>2516.292</v>
      </c>
      <c r="E26" s="64">
        <f>H26*12</f>
        <v>0.36</v>
      </c>
      <c r="F26" s="65"/>
      <c r="G26" s="16">
        <f t="shared" si="1"/>
        <v>0.36</v>
      </c>
      <c r="H26" s="65">
        <v>0.03</v>
      </c>
      <c r="I26" s="11">
        <v>6989.7</v>
      </c>
    </row>
    <row r="27" spans="1:9" s="25" customFormat="1" ht="15">
      <c r="A27" s="23" t="s">
        <v>42</v>
      </c>
      <c r="B27" s="24"/>
      <c r="C27" s="16"/>
      <c r="D27" s="16">
        <f>SUM(D28:D42)</f>
        <v>58713.479999999996</v>
      </c>
      <c r="E27" s="16"/>
      <c r="F27" s="17"/>
      <c r="G27" s="16">
        <f>SUM(G28:G42)</f>
        <v>8.4</v>
      </c>
      <c r="H27" s="16">
        <f>SUM(H28:H42)</f>
        <v>0.7000000000000001</v>
      </c>
      <c r="I27" s="11">
        <v>6989.7</v>
      </c>
    </row>
    <row r="28" spans="1:9" s="15" customFormat="1" ht="15">
      <c r="A28" s="27" t="s">
        <v>81</v>
      </c>
      <c r="B28" s="22" t="s">
        <v>19</v>
      </c>
      <c r="C28" s="28"/>
      <c r="D28" s="52">
        <f aca="true" t="shared" si="2" ref="D28:D42">G28*I28</f>
        <v>1677.5279999999998</v>
      </c>
      <c r="E28" s="28"/>
      <c r="F28" s="18"/>
      <c r="G28" s="28">
        <f aca="true" t="shared" si="3" ref="G28:G42">H28*12</f>
        <v>0.24</v>
      </c>
      <c r="H28" s="18">
        <v>0.02</v>
      </c>
      <c r="I28" s="11">
        <v>6989.7</v>
      </c>
    </row>
    <row r="29" spans="1:9" s="15" customFormat="1" ht="15">
      <c r="A29" s="27" t="s">
        <v>59</v>
      </c>
      <c r="B29" s="22" t="s">
        <v>19</v>
      </c>
      <c r="C29" s="28"/>
      <c r="D29" s="52">
        <f t="shared" si="2"/>
        <v>838.7639999999999</v>
      </c>
      <c r="E29" s="28"/>
      <c r="F29" s="18"/>
      <c r="G29" s="28">
        <f t="shared" si="3"/>
        <v>0.12</v>
      </c>
      <c r="H29" s="18">
        <v>0.01</v>
      </c>
      <c r="I29" s="11">
        <v>6989.7</v>
      </c>
    </row>
    <row r="30" spans="1:9" s="15" customFormat="1" ht="15">
      <c r="A30" s="27" t="s">
        <v>20</v>
      </c>
      <c r="B30" s="22" t="s">
        <v>25</v>
      </c>
      <c r="C30" s="28">
        <f>F30*12</f>
        <v>0</v>
      </c>
      <c r="D30" s="52">
        <f t="shared" si="2"/>
        <v>1677.5279999999998</v>
      </c>
      <c r="E30" s="28">
        <f>H30*12</f>
        <v>0.24</v>
      </c>
      <c r="F30" s="18"/>
      <c r="G30" s="28">
        <f t="shared" si="3"/>
        <v>0.24</v>
      </c>
      <c r="H30" s="18">
        <v>0.02</v>
      </c>
      <c r="I30" s="11">
        <v>6989.7</v>
      </c>
    </row>
    <row r="31" spans="1:9" s="15" customFormat="1" ht="15">
      <c r="A31" s="27" t="s">
        <v>21</v>
      </c>
      <c r="B31" s="22" t="s">
        <v>19</v>
      </c>
      <c r="C31" s="28">
        <f>F31*12</f>
        <v>0</v>
      </c>
      <c r="D31" s="52">
        <f t="shared" si="2"/>
        <v>14258.988</v>
      </c>
      <c r="E31" s="28">
        <f>H31*12</f>
        <v>2.04</v>
      </c>
      <c r="F31" s="18"/>
      <c r="G31" s="28">
        <f t="shared" si="3"/>
        <v>2.04</v>
      </c>
      <c r="H31" s="18">
        <v>0.17</v>
      </c>
      <c r="I31" s="11">
        <v>6989.7</v>
      </c>
    </row>
    <row r="32" spans="1:9" s="15" customFormat="1" ht="15">
      <c r="A32" s="27" t="s">
        <v>79</v>
      </c>
      <c r="B32" s="22" t="s">
        <v>19</v>
      </c>
      <c r="C32" s="28">
        <f>F32*12</f>
        <v>0</v>
      </c>
      <c r="D32" s="52">
        <f t="shared" si="2"/>
        <v>3355.0559999999996</v>
      </c>
      <c r="E32" s="28">
        <f>H32*12</f>
        <v>0.48</v>
      </c>
      <c r="F32" s="18"/>
      <c r="G32" s="28">
        <f t="shared" si="3"/>
        <v>0.48</v>
      </c>
      <c r="H32" s="18">
        <v>0.04</v>
      </c>
      <c r="I32" s="11">
        <v>6989.7</v>
      </c>
    </row>
    <row r="33" spans="1:9" s="15" customFormat="1" ht="15">
      <c r="A33" s="27" t="s">
        <v>22</v>
      </c>
      <c r="B33" s="22" t="s">
        <v>19</v>
      </c>
      <c r="C33" s="28">
        <f>F33*12</f>
        <v>0</v>
      </c>
      <c r="D33" s="52">
        <f t="shared" si="2"/>
        <v>7548.876</v>
      </c>
      <c r="E33" s="28">
        <f>H33*12</f>
        <v>1.08</v>
      </c>
      <c r="F33" s="18"/>
      <c r="G33" s="28">
        <f t="shared" si="3"/>
        <v>1.08</v>
      </c>
      <c r="H33" s="18">
        <v>0.09</v>
      </c>
      <c r="I33" s="11">
        <v>6989.7</v>
      </c>
    </row>
    <row r="34" spans="1:9" s="15" customFormat="1" ht="15">
      <c r="A34" s="27" t="s">
        <v>23</v>
      </c>
      <c r="B34" s="22" t="s">
        <v>19</v>
      </c>
      <c r="C34" s="28">
        <f>F34*12</f>
        <v>0</v>
      </c>
      <c r="D34" s="52">
        <f t="shared" si="2"/>
        <v>838.7639999999999</v>
      </c>
      <c r="E34" s="28">
        <f>H34*12</f>
        <v>0.12</v>
      </c>
      <c r="F34" s="18"/>
      <c r="G34" s="28">
        <f t="shared" si="3"/>
        <v>0.12</v>
      </c>
      <c r="H34" s="18">
        <v>0.01</v>
      </c>
      <c r="I34" s="11">
        <v>6989.7</v>
      </c>
    </row>
    <row r="35" spans="1:9" s="15" customFormat="1" ht="15">
      <c r="A35" s="27" t="s">
        <v>73</v>
      </c>
      <c r="B35" s="22" t="s">
        <v>19</v>
      </c>
      <c r="C35" s="28"/>
      <c r="D35" s="52">
        <f t="shared" si="2"/>
        <v>1677.5279999999998</v>
      </c>
      <c r="E35" s="28"/>
      <c r="F35" s="18"/>
      <c r="G35" s="28">
        <f t="shared" si="3"/>
        <v>0.24</v>
      </c>
      <c r="H35" s="18">
        <v>0.02</v>
      </c>
      <c r="I35" s="11">
        <v>6989.7</v>
      </c>
    </row>
    <row r="36" spans="1:9" s="15" customFormat="1" ht="15">
      <c r="A36" s="27" t="s">
        <v>74</v>
      </c>
      <c r="B36" s="22" t="s">
        <v>25</v>
      </c>
      <c r="C36" s="28"/>
      <c r="D36" s="52">
        <f t="shared" si="2"/>
        <v>6710.111999999999</v>
      </c>
      <c r="E36" s="28"/>
      <c r="F36" s="18"/>
      <c r="G36" s="28">
        <f t="shared" si="3"/>
        <v>0.96</v>
      </c>
      <c r="H36" s="18">
        <v>0.08</v>
      </c>
      <c r="I36" s="11">
        <v>6989.7</v>
      </c>
    </row>
    <row r="37" spans="1:9" s="15" customFormat="1" ht="25.5">
      <c r="A37" s="27" t="s">
        <v>24</v>
      </c>
      <c r="B37" s="22" t="s">
        <v>19</v>
      </c>
      <c r="C37" s="28">
        <f>F37*12</f>
        <v>0</v>
      </c>
      <c r="D37" s="52">
        <f t="shared" si="2"/>
        <v>4193.820000000001</v>
      </c>
      <c r="E37" s="28">
        <f>H37*12</f>
        <v>0.6000000000000001</v>
      </c>
      <c r="F37" s="18"/>
      <c r="G37" s="28">
        <f t="shared" si="3"/>
        <v>0.6000000000000001</v>
      </c>
      <c r="H37" s="18">
        <v>0.05</v>
      </c>
      <c r="I37" s="11">
        <v>6989.7</v>
      </c>
    </row>
    <row r="38" spans="1:9" s="15" customFormat="1" ht="15">
      <c r="A38" s="27" t="s">
        <v>43</v>
      </c>
      <c r="B38" s="22" t="s">
        <v>19</v>
      </c>
      <c r="C38" s="28"/>
      <c r="D38" s="52">
        <f t="shared" si="2"/>
        <v>838.7639999999999</v>
      </c>
      <c r="E38" s="28"/>
      <c r="F38" s="18"/>
      <c r="G38" s="28">
        <f t="shared" si="3"/>
        <v>0.12</v>
      </c>
      <c r="H38" s="18">
        <v>0.01</v>
      </c>
      <c r="I38" s="11">
        <v>6989.7</v>
      </c>
    </row>
    <row r="39" spans="1:9" s="15" customFormat="1" ht="15">
      <c r="A39" s="27" t="s">
        <v>82</v>
      </c>
      <c r="B39" s="22" t="s">
        <v>19</v>
      </c>
      <c r="C39" s="58"/>
      <c r="D39" s="52">
        <f t="shared" si="2"/>
        <v>3355.0559999999996</v>
      </c>
      <c r="E39" s="58"/>
      <c r="F39" s="18"/>
      <c r="G39" s="28">
        <f t="shared" si="3"/>
        <v>0.48</v>
      </c>
      <c r="H39" s="18">
        <v>0.04</v>
      </c>
      <c r="I39" s="11">
        <v>6989.7</v>
      </c>
    </row>
    <row r="40" spans="1:9" s="15" customFormat="1" ht="15">
      <c r="A40" s="57" t="s">
        <v>78</v>
      </c>
      <c r="B40" s="22" t="s">
        <v>19</v>
      </c>
      <c r="C40" s="58">
        <f>F40*12</f>
        <v>0</v>
      </c>
      <c r="D40" s="52">
        <f t="shared" si="2"/>
        <v>10903.932</v>
      </c>
      <c r="E40" s="58">
        <f>H40*12</f>
        <v>1.56</v>
      </c>
      <c r="F40" s="18"/>
      <c r="G40" s="28">
        <f t="shared" si="3"/>
        <v>1.56</v>
      </c>
      <c r="H40" s="18">
        <v>0.13</v>
      </c>
      <c r="I40" s="11">
        <v>6989.7</v>
      </c>
    </row>
    <row r="41" spans="1:9" s="15" customFormat="1" ht="15">
      <c r="A41" s="57" t="s">
        <v>44</v>
      </c>
      <c r="B41" s="22" t="s">
        <v>19</v>
      </c>
      <c r="C41" s="28"/>
      <c r="D41" s="52">
        <f t="shared" si="2"/>
        <v>838.7639999999999</v>
      </c>
      <c r="E41" s="28"/>
      <c r="F41" s="18"/>
      <c r="G41" s="28">
        <f t="shared" si="3"/>
        <v>0.12</v>
      </c>
      <c r="H41" s="18">
        <v>0.01</v>
      </c>
      <c r="I41" s="11">
        <v>6989.7</v>
      </c>
    </row>
    <row r="42" spans="1:9" s="15" customFormat="1" ht="15">
      <c r="A42" s="57" t="s">
        <v>95</v>
      </c>
      <c r="B42" s="22" t="s">
        <v>19</v>
      </c>
      <c r="C42" s="28"/>
      <c r="D42" s="52">
        <f t="shared" si="2"/>
        <v>0</v>
      </c>
      <c r="E42" s="28"/>
      <c r="F42" s="18"/>
      <c r="G42" s="28">
        <f t="shared" si="3"/>
        <v>0</v>
      </c>
      <c r="H42" s="18"/>
      <c r="I42" s="11">
        <v>6989.7</v>
      </c>
    </row>
    <row r="43" spans="1:9" s="25" customFormat="1" ht="30">
      <c r="A43" s="23" t="s">
        <v>55</v>
      </c>
      <c r="B43" s="24"/>
      <c r="C43" s="16"/>
      <c r="D43" s="16">
        <f>SUM(D44:D55)</f>
        <v>1677.5279999999998</v>
      </c>
      <c r="E43" s="16"/>
      <c r="F43" s="17"/>
      <c r="G43" s="16">
        <f>SUM(G44:G55)</f>
        <v>0.24</v>
      </c>
      <c r="H43" s="16">
        <f>SUM(H44:H55)</f>
        <v>0.02</v>
      </c>
      <c r="I43" s="11">
        <v>6989.7</v>
      </c>
    </row>
    <row r="44" spans="1:9" s="15" customFormat="1" ht="15">
      <c r="A44" s="27" t="s">
        <v>45</v>
      </c>
      <c r="B44" s="22" t="s">
        <v>80</v>
      </c>
      <c r="C44" s="28"/>
      <c r="D44" s="52">
        <f aca="true" t="shared" si="4" ref="D44:D55">G44*I44</f>
        <v>0</v>
      </c>
      <c r="E44" s="28"/>
      <c r="F44" s="18"/>
      <c r="G44" s="28">
        <f aca="true" t="shared" si="5" ref="G44:G55">H44*12</f>
        <v>0</v>
      </c>
      <c r="H44" s="18"/>
      <c r="I44" s="11">
        <v>6989.7</v>
      </c>
    </row>
    <row r="45" spans="1:9" s="15" customFormat="1" ht="25.5">
      <c r="A45" s="27" t="s">
        <v>46</v>
      </c>
      <c r="B45" s="22" t="s">
        <v>60</v>
      </c>
      <c r="C45" s="28"/>
      <c r="D45" s="52">
        <f t="shared" si="4"/>
        <v>0</v>
      </c>
      <c r="E45" s="28"/>
      <c r="F45" s="18"/>
      <c r="G45" s="28">
        <f t="shared" si="5"/>
        <v>0</v>
      </c>
      <c r="H45" s="18"/>
      <c r="I45" s="11">
        <v>6989.7</v>
      </c>
    </row>
    <row r="46" spans="1:9" s="15" customFormat="1" ht="15">
      <c r="A46" s="27" t="s">
        <v>87</v>
      </c>
      <c r="B46" s="22" t="s">
        <v>86</v>
      </c>
      <c r="C46" s="28"/>
      <c r="D46" s="52">
        <f t="shared" si="4"/>
        <v>0</v>
      </c>
      <c r="E46" s="28"/>
      <c r="F46" s="18"/>
      <c r="G46" s="28">
        <f t="shared" si="5"/>
        <v>0</v>
      </c>
      <c r="H46" s="18"/>
      <c r="I46" s="11">
        <v>6989.7</v>
      </c>
    </row>
    <row r="47" spans="1:9" s="15" customFormat="1" ht="25.5">
      <c r="A47" s="27" t="s">
        <v>83</v>
      </c>
      <c r="B47" s="22" t="s">
        <v>84</v>
      </c>
      <c r="C47" s="28"/>
      <c r="D47" s="52">
        <f t="shared" si="4"/>
        <v>0</v>
      </c>
      <c r="E47" s="28"/>
      <c r="F47" s="18"/>
      <c r="G47" s="28">
        <f t="shared" si="5"/>
        <v>0</v>
      </c>
      <c r="H47" s="18"/>
      <c r="I47" s="11">
        <v>6989.7</v>
      </c>
    </row>
    <row r="48" spans="1:9" s="15" customFormat="1" ht="15">
      <c r="A48" s="27" t="s">
        <v>47</v>
      </c>
      <c r="B48" s="22" t="s">
        <v>85</v>
      </c>
      <c r="C48" s="28"/>
      <c r="D48" s="52">
        <f t="shared" si="4"/>
        <v>0</v>
      </c>
      <c r="E48" s="28"/>
      <c r="F48" s="18"/>
      <c r="G48" s="28">
        <f t="shared" si="5"/>
        <v>0</v>
      </c>
      <c r="H48" s="18"/>
      <c r="I48" s="11">
        <v>6989.7</v>
      </c>
    </row>
    <row r="49" spans="1:9" s="15" customFormat="1" ht="15">
      <c r="A49" s="27" t="s">
        <v>64</v>
      </c>
      <c r="B49" s="22" t="s">
        <v>86</v>
      </c>
      <c r="C49" s="28"/>
      <c r="D49" s="52">
        <f t="shared" si="4"/>
        <v>0</v>
      </c>
      <c r="E49" s="28"/>
      <c r="F49" s="18"/>
      <c r="G49" s="28">
        <f t="shared" si="5"/>
        <v>0</v>
      </c>
      <c r="H49" s="18"/>
      <c r="I49" s="11">
        <v>6989.7</v>
      </c>
    </row>
    <row r="50" spans="1:9" s="15" customFormat="1" ht="15">
      <c r="A50" s="27" t="s">
        <v>65</v>
      </c>
      <c r="B50" s="22" t="s">
        <v>19</v>
      </c>
      <c r="C50" s="28"/>
      <c r="D50" s="52">
        <f t="shared" si="4"/>
        <v>0</v>
      </c>
      <c r="E50" s="28"/>
      <c r="F50" s="18"/>
      <c r="G50" s="28">
        <f t="shared" si="5"/>
        <v>0</v>
      </c>
      <c r="H50" s="18"/>
      <c r="I50" s="11">
        <v>6989.7</v>
      </c>
    </row>
    <row r="51" spans="1:9" s="15" customFormat="1" ht="25.5">
      <c r="A51" s="27" t="s">
        <v>61</v>
      </c>
      <c r="B51" s="22" t="s">
        <v>19</v>
      </c>
      <c r="C51" s="28"/>
      <c r="D51" s="52">
        <f t="shared" si="4"/>
        <v>0</v>
      </c>
      <c r="E51" s="28"/>
      <c r="F51" s="18"/>
      <c r="G51" s="28">
        <f t="shared" si="5"/>
        <v>0</v>
      </c>
      <c r="H51" s="18"/>
      <c r="I51" s="11">
        <v>6989.7</v>
      </c>
    </row>
    <row r="52" spans="1:9" s="15" customFormat="1" ht="25.5">
      <c r="A52" s="27" t="s">
        <v>49</v>
      </c>
      <c r="B52" s="22" t="s">
        <v>14</v>
      </c>
      <c r="C52" s="28"/>
      <c r="D52" s="52">
        <f t="shared" si="4"/>
        <v>1677.5279999999998</v>
      </c>
      <c r="E52" s="28"/>
      <c r="F52" s="18"/>
      <c r="G52" s="28">
        <f t="shared" si="5"/>
        <v>0.24</v>
      </c>
      <c r="H52" s="18">
        <v>0.02</v>
      </c>
      <c r="I52" s="11">
        <v>6989.7</v>
      </c>
    </row>
    <row r="53" spans="1:9" s="15" customFormat="1" ht="15">
      <c r="A53" s="27" t="s">
        <v>76</v>
      </c>
      <c r="B53" s="22" t="s">
        <v>11</v>
      </c>
      <c r="C53" s="28"/>
      <c r="D53" s="52">
        <f t="shared" si="4"/>
        <v>0</v>
      </c>
      <c r="E53" s="28"/>
      <c r="F53" s="18"/>
      <c r="G53" s="28">
        <f t="shared" si="5"/>
        <v>0</v>
      </c>
      <c r="H53" s="59"/>
      <c r="I53" s="11">
        <v>6989.7</v>
      </c>
    </row>
    <row r="54" spans="1:9" s="15" customFormat="1" ht="15">
      <c r="A54" s="57" t="s">
        <v>75</v>
      </c>
      <c r="B54" s="22" t="s">
        <v>11</v>
      </c>
      <c r="C54" s="58"/>
      <c r="D54" s="52">
        <f t="shared" si="4"/>
        <v>0</v>
      </c>
      <c r="E54" s="58"/>
      <c r="F54" s="18"/>
      <c r="G54" s="28">
        <f t="shared" si="5"/>
        <v>0</v>
      </c>
      <c r="H54" s="18"/>
      <c r="I54" s="11">
        <v>6989.7</v>
      </c>
    </row>
    <row r="55" spans="1:9" s="15" customFormat="1" ht="15">
      <c r="A55" s="57" t="s">
        <v>95</v>
      </c>
      <c r="B55" s="22" t="s">
        <v>19</v>
      </c>
      <c r="C55" s="28"/>
      <c r="D55" s="52">
        <f t="shared" si="4"/>
        <v>0</v>
      </c>
      <c r="E55" s="28"/>
      <c r="F55" s="18"/>
      <c r="G55" s="28">
        <f t="shared" si="5"/>
        <v>0</v>
      </c>
      <c r="H55" s="18"/>
      <c r="I55" s="11">
        <v>6989.7</v>
      </c>
    </row>
    <row r="56" spans="1:9" s="15" customFormat="1" ht="30">
      <c r="A56" s="23" t="s">
        <v>56</v>
      </c>
      <c r="B56" s="22"/>
      <c r="C56" s="28"/>
      <c r="D56" s="16">
        <f>D57+D58+D59</f>
        <v>4193.82</v>
      </c>
      <c r="E56" s="28"/>
      <c r="F56" s="18"/>
      <c r="G56" s="16">
        <f>G57+G58+G59</f>
        <v>0.6</v>
      </c>
      <c r="H56" s="60">
        <f>H57+H58+H59</f>
        <v>0.05</v>
      </c>
      <c r="I56" s="11">
        <v>6989.7</v>
      </c>
    </row>
    <row r="57" spans="1:9" s="15" customFormat="1" ht="15">
      <c r="A57" s="27" t="s">
        <v>48</v>
      </c>
      <c r="B57" s="22" t="s">
        <v>19</v>
      </c>
      <c r="C57" s="28"/>
      <c r="D57" s="52">
        <f>G57*I57</f>
        <v>1677.5279999999998</v>
      </c>
      <c r="E57" s="28"/>
      <c r="F57" s="18"/>
      <c r="G57" s="28">
        <f>H57*12</f>
        <v>0.24</v>
      </c>
      <c r="H57" s="18">
        <v>0.02</v>
      </c>
      <c r="I57" s="11">
        <v>6989.7</v>
      </c>
    </row>
    <row r="58" spans="1:9" s="15" customFormat="1" ht="25.5">
      <c r="A58" s="27" t="s">
        <v>63</v>
      </c>
      <c r="B58" s="22" t="s">
        <v>14</v>
      </c>
      <c r="C58" s="28"/>
      <c r="D58" s="52">
        <f>G58*I58</f>
        <v>2516.292</v>
      </c>
      <c r="E58" s="28"/>
      <c r="F58" s="18"/>
      <c r="G58" s="28">
        <f>H58*12</f>
        <v>0.36</v>
      </c>
      <c r="H58" s="18">
        <v>0.03</v>
      </c>
      <c r="I58" s="11">
        <v>6989.7</v>
      </c>
    </row>
    <row r="59" spans="1:9" s="15" customFormat="1" ht="15">
      <c r="A59" s="27" t="s">
        <v>77</v>
      </c>
      <c r="B59" s="22" t="s">
        <v>11</v>
      </c>
      <c r="C59" s="28"/>
      <c r="D59" s="52">
        <f>G59*I59</f>
        <v>0</v>
      </c>
      <c r="E59" s="28"/>
      <c r="F59" s="18"/>
      <c r="G59" s="28">
        <f>H59*12</f>
        <v>0</v>
      </c>
      <c r="H59" s="59"/>
      <c r="I59" s="11">
        <v>6989.7</v>
      </c>
    </row>
    <row r="60" spans="1:9" s="15" customFormat="1" ht="15">
      <c r="A60" s="23" t="s">
        <v>57</v>
      </c>
      <c r="B60" s="22"/>
      <c r="C60" s="28"/>
      <c r="D60" s="16">
        <f>SUM(D61:D68)</f>
        <v>18452.807999999997</v>
      </c>
      <c r="E60" s="28"/>
      <c r="F60" s="18"/>
      <c r="G60" s="16">
        <f>SUM(G61:G68)</f>
        <v>2.6400000000000006</v>
      </c>
      <c r="H60" s="16">
        <f>SUM(H61:H68)</f>
        <v>0.22000000000000003</v>
      </c>
      <c r="I60" s="11">
        <v>6989.7</v>
      </c>
    </row>
    <row r="61" spans="1:9" s="15" customFormat="1" ht="15">
      <c r="A61" s="27" t="s">
        <v>50</v>
      </c>
      <c r="B61" s="22" t="s">
        <v>11</v>
      </c>
      <c r="C61" s="28"/>
      <c r="D61" s="52">
        <f aca="true" t="shared" si="6" ref="D61:D68">G61*I61</f>
        <v>838.7639999999999</v>
      </c>
      <c r="E61" s="28"/>
      <c r="F61" s="18"/>
      <c r="G61" s="28">
        <f aca="true" t="shared" si="7" ref="G61:G68">H61*12</f>
        <v>0.12</v>
      </c>
      <c r="H61" s="18">
        <v>0.01</v>
      </c>
      <c r="I61" s="11">
        <v>6989.7</v>
      </c>
    </row>
    <row r="62" spans="1:9" s="15" customFormat="1" ht="15">
      <c r="A62" s="27" t="s">
        <v>101</v>
      </c>
      <c r="B62" s="22" t="s">
        <v>19</v>
      </c>
      <c r="C62" s="28"/>
      <c r="D62" s="52">
        <f t="shared" si="6"/>
        <v>10903.932</v>
      </c>
      <c r="E62" s="28"/>
      <c r="F62" s="18"/>
      <c r="G62" s="28">
        <f t="shared" si="7"/>
        <v>1.56</v>
      </c>
      <c r="H62" s="18">
        <v>0.13</v>
      </c>
      <c r="I62" s="11">
        <v>6989.7</v>
      </c>
    </row>
    <row r="63" spans="1:9" s="15" customFormat="1" ht="15">
      <c r="A63" s="27" t="s">
        <v>51</v>
      </c>
      <c r="B63" s="22" t="s">
        <v>19</v>
      </c>
      <c r="C63" s="28"/>
      <c r="D63" s="52">
        <f t="shared" si="6"/>
        <v>838.7639999999999</v>
      </c>
      <c r="E63" s="28"/>
      <c r="F63" s="18"/>
      <c r="G63" s="28">
        <f t="shared" si="7"/>
        <v>0.12</v>
      </c>
      <c r="H63" s="18">
        <v>0.01</v>
      </c>
      <c r="I63" s="11">
        <v>6989.7</v>
      </c>
    </row>
    <row r="64" spans="1:9" s="15" customFormat="1" ht="27.75" customHeight="1">
      <c r="A64" s="57" t="s">
        <v>62</v>
      </c>
      <c r="B64" s="22" t="s">
        <v>14</v>
      </c>
      <c r="C64" s="28"/>
      <c r="D64" s="52">
        <f t="shared" si="6"/>
        <v>0</v>
      </c>
      <c r="E64" s="28"/>
      <c r="F64" s="18"/>
      <c r="G64" s="28">
        <f t="shared" si="7"/>
        <v>0</v>
      </c>
      <c r="H64" s="59"/>
      <c r="I64" s="11">
        <v>6989.7</v>
      </c>
    </row>
    <row r="65" spans="1:9" s="15" customFormat="1" ht="25.5">
      <c r="A65" s="57" t="s">
        <v>96</v>
      </c>
      <c r="B65" s="22" t="s">
        <v>14</v>
      </c>
      <c r="C65" s="28"/>
      <c r="D65" s="52">
        <f t="shared" si="6"/>
        <v>0</v>
      </c>
      <c r="E65" s="28"/>
      <c r="F65" s="18"/>
      <c r="G65" s="28">
        <f t="shared" si="7"/>
        <v>0</v>
      </c>
      <c r="H65" s="59"/>
      <c r="I65" s="11">
        <v>6989.7</v>
      </c>
    </row>
    <row r="66" spans="1:9" s="15" customFormat="1" ht="25.5">
      <c r="A66" s="57" t="s">
        <v>88</v>
      </c>
      <c r="B66" s="22" t="s">
        <v>14</v>
      </c>
      <c r="C66" s="28"/>
      <c r="D66" s="52">
        <f t="shared" si="6"/>
        <v>0</v>
      </c>
      <c r="E66" s="28"/>
      <c r="F66" s="18"/>
      <c r="G66" s="28">
        <f t="shared" si="7"/>
        <v>0</v>
      </c>
      <c r="H66" s="59"/>
      <c r="I66" s="11">
        <v>6989.7</v>
      </c>
    </row>
    <row r="67" spans="1:9" s="15" customFormat="1" ht="25.5">
      <c r="A67" s="57" t="s">
        <v>97</v>
      </c>
      <c r="B67" s="22" t="s">
        <v>14</v>
      </c>
      <c r="C67" s="28"/>
      <c r="D67" s="52">
        <f t="shared" si="6"/>
        <v>0</v>
      </c>
      <c r="E67" s="28"/>
      <c r="F67" s="18"/>
      <c r="G67" s="28">
        <f t="shared" si="7"/>
        <v>0</v>
      </c>
      <c r="H67" s="59"/>
      <c r="I67" s="11">
        <v>6989.7</v>
      </c>
    </row>
    <row r="68" spans="1:9" s="15" customFormat="1" ht="25.5">
      <c r="A68" s="57" t="s">
        <v>94</v>
      </c>
      <c r="B68" s="22" t="s">
        <v>14</v>
      </c>
      <c r="C68" s="28"/>
      <c r="D68" s="52">
        <f t="shared" si="6"/>
        <v>5871.348</v>
      </c>
      <c r="E68" s="28"/>
      <c r="F68" s="18"/>
      <c r="G68" s="28">
        <f t="shared" si="7"/>
        <v>0.8400000000000001</v>
      </c>
      <c r="H68" s="59">
        <v>0.07</v>
      </c>
      <c r="I68" s="11">
        <v>6989.7</v>
      </c>
    </row>
    <row r="69" spans="1:9" s="15" customFormat="1" ht="15">
      <c r="A69" s="23" t="s">
        <v>58</v>
      </c>
      <c r="B69" s="22"/>
      <c r="C69" s="28"/>
      <c r="D69" s="16">
        <f>D70+D71+D72</f>
        <v>7548.876</v>
      </c>
      <c r="E69" s="28"/>
      <c r="F69" s="18"/>
      <c r="G69" s="16">
        <f>G70+G71+G72</f>
        <v>1.08</v>
      </c>
      <c r="H69" s="60">
        <f>H70+H71+H72</f>
        <v>0.09</v>
      </c>
      <c r="I69" s="11">
        <v>6989.7</v>
      </c>
    </row>
    <row r="70" spans="1:9" s="15" customFormat="1" ht="15">
      <c r="A70" s="27" t="s">
        <v>52</v>
      </c>
      <c r="B70" s="22" t="s">
        <v>19</v>
      </c>
      <c r="C70" s="28"/>
      <c r="D70" s="52">
        <f>G70*I70</f>
        <v>838.7639999999999</v>
      </c>
      <c r="E70" s="28"/>
      <c r="F70" s="18"/>
      <c r="G70" s="28">
        <f>H70*12</f>
        <v>0.12</v>
      </c>
      <c r="H70" s="18">
        <v>0.01</v>
      </c>
      <c r="I70" s="11">
        <v>6989.7</v>
      </c>
    </row>
    <row r="71" spans="1:9" s="15" customFormat="1" ht="15">
      <c r="A71" s="27" t="s">
        <v>53</v>
      </c>
      <c r="B71" s="22" t="s">
        <v>19</v>
      </c>
      <c r="C71" s="28"/>
      <c r="D71" s="52">
        <f>G71*I71</f>
        <v>5871.348</v>
      </c>
      <c r="E71" s="28"/>
      <c r="F71" s="18"/>
      <c r="G71" s="28">
        <f>H71*12</f>
        <v>0.8400000000000001</v>
      </c>
      <c r="H71" s="18">
        <v>0.07</v>
      </c>
      <c r="I71" s="11">
        <v>6989.7</v>
      </c>
    </row>
    <row r="72" spans="1:9" s="15" customFormat="1" ht="15">
      <c r="A72" s="27" t="s">
        <v>54</v>
      </c>
      <c r="B72" s="22" t="s">
        <v>19</v>
      </c>
      <c r="C72" s="28"/>
      <c r="D72" s="52">
        <f>G72*I72</f>
        <v>838.7639999999999</v>
      </c>
      <c r="E72" s="28"/>
      <c r="F72" s="18"/>
      <c r="G72" s="28">
        <f>H72*12</f>
        <v>0.12</v>
      </c>
      <c r="H72" s="18">
        <v>0.01</v>
      </c>
      <c r="I72" s="11">
        <v>6989.7</v>
      </c>
    </row>
    <row r="73" spans="1:9" s="11" customFormat="1" ht="15">
      <c r="A73" s="23" t="s">
        <v>72</v>
      </c>
      <c r="B73" s="24"/>
      <c r="C73" s="16"/>
      <c r="D73" s="16">
        <f>D74+D75</f>
        <v>22646.628</v>
      </c>
      <c r="E73" s="16"/>
      <c r="F73" s="17"/>
      <c r="G73" s="16">
        <f>G74+G75</f>
        <v>3.24</v>
      </c>
      <c r="H73" s="16">
        <f>H74+H75</f>
        <v>0.27</v>
      </c>
      <c r="I73" s="11">
        <v>6989.7</v>
      </c>
    </row>
    <row r="74" spans="1:9" s="15" customFormat="1" ht="15">
      <c r="A74" s="27" t="s">
        <v>90</v>
      </c>
      <c r="B74" s="22" t="s">
        <v>19</v>
      </c>
      <c r="C74" s="28"/>
      <c r="D74" s="52">
        <f>G74*I74</f>
        <v>838.7639999999999</v>
      </c>
      <c r="E74" s="28"/>
      <c r="F74" s="18"/>
      <c r="G74" s="28">
        <f>H74*12</f>
        <v>0.12</v>
      </c>
      <c r="H74" s="18">
        <v>0.01</v>
      </c>
      <c r="I74" s="11">
        <v>6989.7</v>
      </c>
    </row>
    <row r="75" spans="1:9" s="15" customFormat="1" ht="25.5">
      <c r="A75" s="27" t="s">
        <v>89</v>
      </c>
      <c r="B75" s="22" t="s">
        <v>14</v>
      </c>
      <c r="C75" s="28">
        <f>F75*12</f>
        <v>0</v>
      </c>
      <c r="D75" s="52">
        <f>G75*I75</f>
        <v>21807.864</v>
      </c>
      <c r="E75" s="28">
        <f>H75*12</f>
        <v>3.12</v>
      </c>
      <c r="F75" s="18"/>
      <c r="G75" s="28">
        <f>H75*12</f>
        <v>3.12</v>
      </c>
      <c r="H75" s="18">
        <v>0.26</v>
      </c>
      <c r="I75" s="11">
        <v>6989.7</v>
      </c>
    </row>
    <row r="76" spans="1:9" s="11" customFormat="1" ht="15">
      <c r="A76" s="23" t="s">
        <v>71</v>
      </c>
      <c r="B76" s="24"/>
      <c r="C76" s="16"/>
      <c r="D76" s="16">
        <f>D77+D78+D79</f>
        <v>13420.224</v>
      </c>
      <c r="E76" s="16"/>
      <c r="F76" s="17"/>
      <c r="G76" s="16">
        <f>G77+G78+G79</f>
        <v>1.92</v>
      </c>
      <c r="H76" s="16">
        <f>H77+H78+H79</f>
        <v>0.15999999999999998</v>
      </c>
      <c r="I76" s="11">
        <v>6989.7</v>
      </c>
    </row>
    <row r="77" spans="1:9" s="15" customFormat="1" ht="15">
      <c r="A77" s="27" t="s">
        <v>91</v>
      </c>
      <c r="B77" s="22" t="s">
        <v>80</v>
      </c>
      <c r="C77" s="28"/>
      <c r="D77" s="52">
        <f>G77*I77</f>
        <v>10065.168</v>
      </c>
      <c r="E77" s="28"/>
      <c r="F77" s="18"/>
      <c r="G77" s="28">
        <f aca="true" t="shared" si="8" ref="G77:G88">H77*12</f>
        <v>1.44</v>
      </c>
      <c r="H77" s="18">
        <v>0.12</v>
      </c>
      <c r="I77" s="11">
        <v>6989.7</v>
      </c>
    </row>
    <row r="78" spans="1:9" s="15" customFormat="1" ht="15">
      <c r="A78" s="27" t="s">
        <v>92</v>
      </c>
      <c r="B78" s="22" t="s">
        <v>80</v>
      </c>
      <c r="C78" s="28"/>
      <c r="D78" s="52">
        <f>G78*I78</f>
        <v>1677.5279999999998</v>
      </c>
      <c r="E78" s="28"/>
      <c r="F78" s="18"/>
      <c r="G78" s="28">
        <f t="shared" si="8"/>
        <v>0.24</v>
      </c>
      <c r="H78" s="18">
        <v>0.02</v>
      </c>
      <c r="I78" s="11">
        <v>6989.7</v>
      </c>
    </row>
    <row r="79" spans="1:9" s="15" customFormat="1" ht="25.5" customHeight="1">
      <c r="A79" s="27" t="s">
        <v>93</v>
      </c>
      <c r="B79" s="22" t="s">
        <v>19</v>
      </c>
      <c r="C79" s="28"/>
      <c r="D79" s="52">
        <f>G79*I79</f>
        <v>1677.5279999999998</v>
      </c>
      <c r="E79" s="28"/>
      <c r="F79" s="18"/>
      <c r="G79" s="28">
        <f t="shared" si="8"/>
        <v>0.24</v>
      </c>
      <c r="H79" s="18">
        <v>0.02</v>
      </c>
      <c r="I79" s="11">
        <v>6989.7</v>
      </c>
    </row>
    <row r="80" spans="1:9" s="11" customFormat="1" ht="30">
      <c r="A80" s="49" t="s">
        <v>39</v>
      </c>
      <c r="B80" s="24" t="s">
        <v>14</v>
      </c>
      <c r="C80" s="30">
        <f>F80*12</f>
        <v>0</v>
      </c>
      <c r="D80" s="30">
        <f>G80*I80</f>
        <v>23485.392</v>
      </c>
      <c r="E80" s="30">
        <f>H80*12</f>
        <v>3.3600000000000003</v>
      </c>
      <c r="F80" s="31"/>
      <c r="G80" s="30">
        <f t="shared" si="8"/>
        <v>3.3600000000000003</v>
      </c>
      <c r="H80" s="31">
        <v>0.28</v>
      </c>
      <c r="I80" s="11">
        <v>6989.7</v>
      </c>
    </row>
    <row r="81" spans="1:9" s="11" customFormat="1" ht="18.75">
      <c r="A81" s="67" t="s">
        <v>37</v>
      </c>
      <c r="B81" s="29"/>
      <c r="C81" s="30" t="e">
        <f>F81*12</f>
        <v>#REF!</v>
      </c>
      <c r="D81" s="30">
        <f>G81*I81</f>
        <v>493306.19000000006</v>
      </c>
      <c r="E81" s="30">
        <f>H81*12</f>
        <v>70.57616063636495</v>
      </c>
      <c r="F81" s="31" t="e">
        <f>#REF!+#REF!+#REF!+#REF!+#REF!+#REF!+#REF!+#REF!+#REF!+#REF!</f>
        <v>#REF!</v>
      </c>
      <c r="G81" s="30">
        <f t="shared" si="8"/>
        <v>70.57616063636495</v>
      </c>
      <c r="H81" s="31">
        <f>SUM(H82:H87)</f>
        <v>5.881346719697079</v>
      </c>
      <c r="I81" s="11">
        <v>6989.7</v>
      </c>
    </row>
    <row r="82" spans="1:9" s="15" customFormat="1" ht="15">
      <c r="A82" s="27" t="s">
        <v>102</v>
      </c>
      <c r="B82" s="22"/>
      <c r="C82" s="28"/>
      <c r="D82" s="52">
        <f aca="true" t="shared" si="9" ref="D82:D87">G82*I82</f>
        <v>35382.54</v>
      </c>
      <c r="E82" s="28">
        <f aca="true" t="shared" si="10" ref="E82:E87">H82*12</f>
        <v>5.062097085711834</v>
      </c>
      <c r="F82" s="18" t="e">
        <f>#REF!+#REF!+#REF!+#REF!+#REF!+#REF!+#REF!+#REF!+#REF!+#REF!</f>
        <v>#REF!</v>
      </c>
      <c r="G82" s="28">
        <f aca="true" t="shared" si="11" ref="G82:G87">H82*12</f>
        <v>5.062097085711834</v>
      </c>
      <c r="H82" s="18">
        <f>35382.54/12/I82</f>
        <v>0.42184142380931944</v>
      </c>
      <c r="I82" s="11">
        <v>6989.7</v>
      </c>
    </row>
    <row r="83" spans="1:9" s="15" customFormat="1" ht="15">
      <c r="A83" s="27" t="s">
        <v>103</v>
      </c>
      <c r="B83" s="22"/>
      <c r="C83" s="28"/>
      <c r="D83" s="52">
        <f t="shared" si="9"/>
        <v>111438.44</v>
      </c>
      <c r="E83" s="28">
        <f t="shared" si="10"/>
        <v>15.943236476529751</v>
      </c>
      <c r="F83" s="18" t="e">
        <f>#REF!+#REF!+#REF!+#REF!+#REF!+#REF!+#REF!+#REF!+#REF!+#REF!</f>
        <v>#REF!</v>
      </c>
      <c r="G83" s="28">
        <f t="shared" si="11"/>
        <v>15.943236476529751</v>
      </c>
      <c r="H83" s="18">
        <f>111438.44/12/I83</f>
        <v>1.3286030397108126</v>
      </c>
      <c r="I83" s="11">
        <v>6989.7</v>
      </c>
    </row>
    <row r="84" spans="1:9" s="15" customFormat="1" ht="15">
      <c r="A84" s="27" t="s">
        <v>104</v>
      </c>
      <c r="B84" s="22"/>
      <c r="C84" s="28"/>
      <c r="D84" s="52">
        <f t="shared" si="9"/>
        <v>40427.759999999995</v>
      </c>
      <c r="E84" s="28">
        <f t="shared" si="10"/>
        <v>5.783904888621829</v>
      </c>
      <c r="F84" s="18" t="e">
        <f>#REF!+#REF!+#REF!+#REF!+#REF!+#REF!+#REF!+#REF!+#REF!+#REF!</f>
        <v>#REF!</v>
      </c>
      <c r="G84" s="28">
        <f t="shared" si="11"/>
        <v>5.783904888621829</v>
      </c>
      <c r="H84" s="18">
        <f>40427.76/12/I84</f>
        <v>0.4819920740518191</v>
      </c>
      <c r="I84" s="11">
        <v>6989.7</v>
      </c>
    </row>
    <row r="85" spans="1:9" s="15" customFormat="1" ht="15">
      <c r="A85" s="27" t="s">
        <v>105</v>
      </c>
      <c r="B85" s="22"/>
      <c r="C85" s="28"/>
      <c r="D85" s="52">
        <f t="shared" si="9"/>
        <v>20733.49</v>
      </c>
      <c r="E85" s="28">
        <f t="shared" si="10"/>
        <v>2.9662918294061265</v>
      </c>
      <c r="F85" s="18" t="e">
        <f>#REF!+#REF!+#REF!+#REF!+#REF!+#REF!+#REF!+#REF!+#REF!+#REF!</f>
        <v>#REF!</v>
      </c>
      <c r="G85" s="28">
        <f t="shared" si="11"/>
        <v>2.9662918294061265</v>
      </c>
      <c r="H85" s="18">
        <f>20733.49/12/I85</f>
        <v>0.24719098578384388</v>
      </c>
      <c r="I85" s="11">
        <v>6989.7</v>
      </c>
    </row>
    <row r="86" spans="1:9" s="15" customFormat="1" ht="15">
      <c r="A86" s="27" t="s">
        <v>106</v>
      </c>
      <c r="B86" s="22"/>
      <c r="C86" s="28"/>
      <c r="D86" s="52">
        <f t="shared" si="9"/>
        <v>8330.380000000001</v>
      </c>
      <c r="E86" s="28">
        <f t="shared" si="10"/>
        <v>1.191807945977653</v>
      </c>
      <c r="F86" s="18" t="e">
        <f>#REF!+#REF!+#REF!+#REF!+#REF!+#REF!+#REF!+#REF!+#REF!+#REF!</f>
        <v>#REF!</v>
      </c>
      <c r="G86" s="28">
        <f t="shared" si="11"/>
        <v>1.191807945977653</v>
      </c>
      <c r="H86" s="18">
        <f>8330.38/12/I86</f>
        <v>0.09931732883147107</v>
      </c>
      <c r="I86" s="11">
        <v>6989.7</v>
      </c>
    </row>
    <row r="87" spans="1:9" s="15" customFormat="1" ht="15">
      <c r="A87" s="27" t="s">
        <v>107</v>
      </c>
      <c r="B87" s="22"/>
      <c r="C87" s="28"/>
      <c r="D87" s="52">
        <f t="shared" si="9"/>
        <v>276993.58</v>
      </c>
      <c r="E87" s="28">
        <f t="shared" si="10"/>
        <v>39.62882241011775</v>
      </c>
      <c r="F87" s="18" t="e">
        <f>#REF!+#REF!+#REF!+#REF!+#REF!+#REF!+#REF!+#REF!+#REF!+#REF!</f>
        <v>#REF!</v>
      </c>
      <c r="G87" s="28">
        <f t="shared" si="11"/>
        <v>39.62882241011775</v>
      </c>
      <c r="H87" s="18">
        <f>276993.58/12/I87</f>
        <v>3.3024018675098126</v>
      </c>
      <c r="I87" s="11">
        <v>6989.7</v>
      </c>
    </row>
    <row r="88" spans="1:8" s="11" customFormat="1" ht="19.5" thickBot="1">
      <c r="A88" s="68" t="s">
        <v>38</v>
      </c>
      <c r="B88" s="69"/>
      <c r="C88" s="70" t="e">
        <f>F88*12</f>
        <v>#REF!</v>
      </c>
      <c r="D88" s="71">
        <f>D13+D14+D15+D16+D17+D18+D19+D20+D21+D22+D23+D24+D25+D26+D27+D43+D56+D60+D69+D73+D76+D80+D81</f>
        <v>1169349.974</v>
      </c>
      <c r="E88" s="70">
        <f>H88*12</f>
        <v>167.2961606363649</v>
      </c>
      <c r="F88" s="71" t="e">
        <f>F13+F14+F15+F16+#REF!+#REF!+#REF!+#REF!+#REF!+F81+F80</f>
        <v>#REF!</v>
      </c>
      <c r="G88" s="70">
        <f t="shared" si="8"/>
        <v>167.2961606363649</v>
      </c>
      <c r="H88" s="71">
        <f>H13+H14+H15+H16+H17+H18+H19+H20+H21+H22+H23+H24+H25+H26+H27+H43+H56+H60+H69+H73+H76+H80+H81</f>
        <v>13.941346719697076</v>
      </c>
    </row>
    <row r="89" spans="1:8" s="33" customFormat="1" ht="20.25" thickBot="1">
      <c r="A89" s="46" t="s">
        <v>32</v>
      </c>
      <c r="B89" s="47" t="s">
        <v>13</v>
      </c>
      <c r="C89" s="47" t="s">
        <v>33</v>
      </c>
      <c r="D89" s="53"/>
      <c r="E89" s="47" t="s">
        <v>33</v>
      </c>
      <c r="F89" s="48"/>
      <c r="G89" s="47" t="s">
        <v>33</v>
      </c>
      <c r="H89" s="48"/>
    </row>
    <row r="90" spans="1:8" s="35" customFormat="1" ht="12.75">
      <c r="A90" s="34"/>
      <c r="F90" s="36"/>
      <c r="H90" s="36"/>
    </row>
    <row r="91" spans="1:8" s="32" customFormat="1" ht="18.75">
      <c r="A91" s="37" t="s">
        <v>34</v>
      </c>
      <c r="B91" s="38"/>
      <c r="C91" s="39"/>
      <c r="D91" s="39"/>
      <c r="E91" s="39"/>
      <c r="F91" s="40"/>
      <c r="G91" s="39"/>
      <c r="H91" s="40"/>
    </row>
    <row r="92" spans="1:8" s="33" customFormat="1" ht="19.5">
      <c r="A92" s="41"/>
      <c r="B92" s="42"/>
      <c r="C92" s="43"/>
      <c r="D92" s="43"/>
      <c r="E92" s="43"/>
      <c r="F92" s="44"/>
      <c r="G92" s="43"/>
      <c r="H92" s="44"/>
    </row>
    <row r="93" spans="1:6" s="35" customFormat="1" ht="14.25">
      <c r="A93" s="250" t="s">
        <v>35</v>
      </c>
      <c r="B93" s="250"/>
      <c r="C93" s="250"/>
      <c r="D93" s="250"/>
      <c r="E93" s="250"/>
      <c r="F93" s="250"/>
    </row>
    <row r="94" spans="6:8" s="35" customFormat="1" ht="12.75">
      <c r="F94" s="36"/>
      <c r="H94" s="36"/>
    </row>
    <row r="95" spans="1:8" s="35" customFormat="1" ht="12.75">
      <c r="A95" s="34" t="s">
        <v>36</v>
      </c>
      <c r="F95" s="36"/>
      <c r="H95" s="36"/>
    </row>
    <row r="96" spans="6:8" s="35" customFormat="1" ht="12.75">
      <c r="F96" s="36"/>
      <c r="H96" s="36"/>
    </row>
    <row r="97" spans="6:8" s="35" customFormat="1" ht="12.75">
      <c r="F97" s="36"/>
      <c r="H97" s="36"/>
    </row>
    <row r="98" spans="6:8" s="35" customFormat="1" ht="12.75">
      <c r="F98" s="36"/>
      <c r="H98" s="36"/>
    </row>
    <row r="99" spans="6:8" s="35" customFormat="1" ht="12.75">
      <c r="F99" s="36"/>
      <c r="H99" s="36"/>
    </row>
    <row r="100" spans="6:8" s="35" customFormat="1" ht="12.75">
      <c r="F100" s="36"/>
      <c r="H100" s="36"/>
    </row>
    <row r="101" spans="6:8" s="35" customFormat="1" ht="12.75">
      <c r="F101" s="36"/>
      <c r="H101" s="36"/>
    </row>
    <row r="102" spans="6:8" s="35" customFormat="1" ht="12.75">
      <c r="F102" s="36"/>
      <c r="H102" s="36"/>
    </row>
    <row r="103" spans="6:8" s="35" customFormat="1" ht="12.75">
      <c r="F103" s="36"/>
      <c r="H103" s="36"/>
    </row>
    <row r="104" spans="6:8" s="35" customFormat="1" ht="12.75">
      <c r="F104" s="36"/>
      <c r="H104" s="36"/>
    </row>
    <row r="105" spans="6:8" s="35" customFormat="1" ht="12.75">
      <c r="F105" s="36"/>
      <c r="H105" s="36"/>
    </row>
    <row r="106" spans="6:8" s="35" customFormat="1" ht="12.75">
      <c r="F106" s="36"/>
      <c r="H106" s="36"/>
    </row>
    <row r="107" spans="6:8" s="35" customFormat="1" ht="12.75">
      <c r="F107" s="36"/>
      <c r="H107" s="36"/>
    </row>
    <row r="108" spans="6:8" s="35" customFormat="1" ht="12.75">
      <c r="F108" s="36"/>
      <c r="H108" s="36"/>
    </row>
    <row r="109" spans="6:8" s="35" customFormat="1" ht="12.75">
      <c r="F109" s="36"/>
      <c r="H109" s="36"/>
    </row>
    <row r="110" spans="6:8" s="35" customFormat="1" ht="12.75">
      <c r="F110" s="36"/>
      <c r="H110" s="36"/>
    </row>
    <row r="111" spans="6:8" s="35" customFormat="1" ht="12.75">
      <c r="F111" s="36"/>
      <c r="H111" s="36"/>
    </row>
    <row r="112" spans="6:8" s="35" customFormat="1" ht="12.75">
      <c r="F112" s="36"/>
      <c r="H112" s="36"/>
    </row>
    <row r="113" spans="6:8" s="35" customFormat="1" ht="12.75">
      <c r="F113" s="36"/>
      <c r="H113" s="36"/>
    </row>
  </sheetData>
  <sheetProtection/>
  <mergeCells count="10">
    <mergeCell ref="A1:H1"/>
    <mergeCell ref="B2:H2"/>
    <mergeCell ref="B3:H3"/>
    <mergeCell ref="B4:H4"/>
    <mergeCell ref="A93:F93"/>
    <mergeCell ref="A12:H12"/>
    <mergeCell ref="A9:H9"/>
    <mergeCell ref="A6:H6"/>
    <mergeCell ref="A7:H7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9"/>
  <sheetViews>
    <sheetView zoomScale="75" zoomScaleNormal="75" zoomScalePageLayoutView="0" workbookViewId="0" topLeftCell="A97">
      <selection activeCell="L86" sqref="L8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5" hidden="1" customWidth="1"/>
    <col min="7" max="7" width="13.875" style="1" customWidth="1"/>
    <col min="8" max="8" width="20.875" style="45" customWidth="1"/>
    <col min="9" max="14" width="15.375" style="1" customWidth="1"/>
    <col min="15" max="16384" width="9.125" style="1" customWidth="1"/>
  </cols>
  <sheetData>
    <row r="1" spans="1:8" ht="16.5" customHeight="1">
      <c r="A1" s="251" t="s">
        <v>0</v>
      </c>
      <c r="B1" s="252"/>
      <c r="C1" s="252"/>
      <c r="D1" s="252"/>
      <c r="E1" s="252"/>
      <c r="F1" s="252"/>
      <c r="G1" s="252"/>
      <c r="H1" s="252"/>
    </row>
    <row r="2" spans="2:8" ht="12.75" customHeight="1">
      <c r="B2" s="253" t="s">
        <v>1</v>
      </c>
      <c r="C2" s="253"/>
      <c r="D2" s="253"/>
      <c r="E2" s="253"/>
      <c r="F2" s="253"/>
      <c r="G2" s="252"/>
      <c r="H2" s="252"/>
    </row>
    <row r="3" spans="2:8" ht="14.25" customHeight="1">
      <c r="B3" s="253" t="s">
        <v>2</v>
      </c>
      <c r="C3" s="253"/>
      <c r="D3" s="253"/>
      <c r="E3" s="253"/>
      <c r="F3" s="253"/>
      <c r="G3" s="252"/>
      <c r="H3" s="252"/>
    </row>
    <row r="4" spans="2:8" ht="14.25" customHeight="1">
      <c r="B4" s="253" t="s">
        <v>40</v>
      </c>
      <c r="C4" s="253"/>
      <c r="D4" s="253"/>
      <c r="E4" s="253"/>
      <c r="F4" s="253"/>
      <c r="G4" s="252"/>
      <c r="H4" s="252"/>
    </row>
    <row r="5" spans="2:9" ht="35.25" customHeight="1">
      <c r="B5" s="2"/>
      <c r="C5" s="2"/>
      <c r="D5" s="2"/>
      <c r="E5" s="2"/>
      <c r="F5" s="3"/>
      <c r="G5" s="2"/>
      <c r="H5" s="2"/>
      <c r="I5" s="2"/>
    </row>
    <row r="6" spans="1:8" s="4" customFormat="1" ht="22.5" customHeight="1">
      <c r="A6" s="254" t="s">
        <v>3</v>
      </c>
      <c r="B6" s="254"/>
      <c r="C6" s="254"/>
      <c r="D6" s="254"/>
      <c r="E6" s="255"/>
      <c r="F6" s="255"/>
      <c r="G6" s="255"/>
      <c r="H6" s="255"/>
    </row>
    <row r="7" spans="1:8" s="5" customFormat="1" ht="18.75" customHeight="1">
      <c r="A7" s="254" t="s">
        <v>111</v>
      </c>
      <c r="B7" s="254"/>
      <c r="C7" s="254"/>
      <c r="D7" s="254"/>
      <c r="E7" s="255"/>
      <c r="F7" s="255"/>
      <c r="G7" s="255"/>
      <c r="H7" s="255"/>
    </row>
    <row r="8" spans="1:8" s="6" customFormat="1" ht="17.25" customHeight="1">
      <c r="A8" s="244" t="s">
        <v>133</v>
      </c>
      <c r="B8" s="244"/>
      <c r="C8" s="244"/>
      <c r="D8" s="244"/>
      <c r="E8" s="245"/>
      <c r="F8" s="245"/>
      <c r="G8" s="245"/>
      <c r="H8" s="245"/>
    </row>
    <row r="9" spans="1:8" s="5" customFormat="1" ht="30" customHeight="1" thickBot="1">
      <c r="A9" s="232" t="s">
        <v>112</v>
      </c>
      <c r="B9" s="232"/>
      <c r="C9" s="232"/>
      <c r="D9" s="232"/>
      <c r="E9" s="233"/>
      <c r="F9" s="233"/>
      <c r="G9" s="233"/>
      <c r="H9" s="233"/>
    </row>
    <row r="10" spans="1:8" s="11" customFormat="1" ht="139.5" customHeight="1" thickBot="1">
      <c r="A10" s="7" t="s">
        <v>5</v>
      </c>
      <c r="B10" s="8" t="s">
        <v>6</v>
      </c>
      <c r="C10" s="9" t="s">
        <v>7</v>
      </c>
      <c r="D10" s="9" t="s">
        <v>41</v>
      </c>
      <c r="E10" s="9" t="s">
        <v>7</v>
      </c>
      <c r="F10" s="10" t="s">
        <v>8</v>
      </c>
      <c r="G10" s="9" t="s">
        <v>7</v>
      </c>
      <c r="H10" s="10" t="s">
        <v>8</v>
      </c>
    </row>
    <row r="11" spans="1:8" s="15" customFormat="1" ht="12.75">
      <c r="A11" s="12">
        <v>1</v>
      </c>
      <c r="B11" s="13">
        <v>2</v>
      </c>
      <c r="C11" s="13">
        <v>3</v>
      </c>
      <c r="D11" s="50"/>
      <c r="E11" s="13">
        <v>3</v>
      </c>
      <c r="F11" s="14">
        <v>4</v>
      </c>
      <c r="G11" s="54">
        <v>3</v>
      </c>
      <c r="H11" s="61">
        <v>4</v>
      </c>
    </row>
    <row r="12" spans="1:8" s="15" customFormat="1" ht="49.5" customHeight="1">
      <c r="A12" s="246" t="s">
        <v>9</v>
      </c>
      <c r="B12" s="247"/>
      <c r="C12" s="247"/>
      <c r="D12" s="247"/>
      <c r="E12" s="247"/>
      <c r="F12" s="247"/>
      <c r="G12" s="248"/>
      <c r="H12" s="249"/>
    </row>
    <row r="13" spans="1:9" s="11" customFormat="1" ht="18.75">
      <c r="A13" s="19" t="s">
        <v>10</v>
      </c>
      <c r="B13" s="24"/>
      <c r="C13" s="16">
        <f>F13*12</f>
        <v>0</v>
      </c>
      <c r="D13" s="51">
        <f>G13*I13</f>
        <v>175301.67599999998</v>
      </c>
      <c r="E13" s="16">
        <f>H13*12</f>
        <v>25.08</v>
      </c>
      <c r="F13" s="21"/>
      <c r="G13" s="16">
        <f>H13*12</f>
        <v>25.08</v>
      </c>
      <c r="H13" s="56">
        <v>2.09</v>
      </c>
      <c r="I13" s="11">
        <v>6989.7</v>
      </c>
    </row>
    <row r="14" spans="1:8" s="11" customFormat="1" ht="29.25" customHeight="1">
      <c r="A14" s="104" t="s">
        <v>113</v>
      </c>
      <c r="B14" s="105" t="s">
        <v>114</v>
      </c>
      <c r="C14" s="106"/>
      <c r="D14" s="107"/>
      <c r="E14" s="106"/>
      <c r="F14" s="108"/>
      <c r="G14" s="106"/>
      <c r="H14" s="109"/>
    </row>
    <row r="15" spans="1:8" s="11" customFormat="1" ht="15">
      <c r="A15" s="104" t="s">
        <v>115</v>
      </c>
      <c r="B15" s="105" t="s">
        <v>114</v>
      </c>
      <c r="C15" s="106"/>
      <c r="D15" s="107"/>
      <c r="E15" s="106"/>
      <c r="F15" s="108"/>
      <c r="G15" s="106"/>
      <c r="H15" s="109"/>
    </row>
    <row r="16" spans="1:8" s="11" customFormat="1" ht="15">
      <c r="A16" s="104" t="s">
        <v>116</v>
      </c>
      <c r="B16" s="105" t="s">
        <v>117</v>
      </c>
      <c r="C16" s="106"/>
      <c r="D16" s="107"/>
      <c r="E16" s="106"/>
      <c r="F16" s="108"/>
      <c r="G16" s="106"/>
      <c r="H16" s="109"/>
    </row>
    <row r="17" spans="1:8" s="11" customFormat="1" ht="15">
      <c r="A17" s="104" t="s">
        <v>118</v>
      </c>
      <c r="B17" s="105" t="s">
        <v>114</v>
      </c>
      <c r="C17" s="106"/>
      <c r="D17" s="107"/>
      <c r="E17" s="106"/>
      <c r="F17" s="108"/>
      <c r="G17" s="106"/>
      <c r="H17" s="109"/>
    </row>
    <row r="18" spans="1:9" s="114" customFormat="1" ht="30">
      <c r="A18" s="119" t="s">
        <v>12</v>
      </c>
      <c r="B18" s="120"/>
      <c r="C18" s="112">
        <f>F18*12</f>
        <v>0</v>
      </c>
      <c r="D18" s="113">
        <f>G18*I18</f>
        <v>150977.52000000002</v>
      </c>
      <c r="E18" s="112">
        <f>H18*12</f>
        <v>21.6</v>
      </c>
      <c r="F18" s="21"/>
      <c r="G18" s="112">
        <f>H18*12</f>
        <v>21.6</v>
      </c>
      <c r="H18" s="56">
        <v>1.8</v>
      </c>
      <c r="I18" s="114">
        <v>6989.7</v>
      </c>
    </row>
    <row r="19" spans="1:8" s="114" customFormat="1" ht="18.75">
      <c r="A19" s="110" t="s">
        <v>119</v>
      </c>
      <c r="B19" s="111" t="s">
        <v>13</v>
      </c>
      <c r="C19" s="112"/>
      <c r="D19" s="113"/>
      <c r="E19" s="112"/>
      <c r="F19" s="21"/>
      <c r="G19" s="112"/>
      <c r="H19" s="56"/>
    </row>
    <row r="20" spans="1:8" s="114" customFormat="1" ht="18.75">
      <c r="A20" s="110" t="s">
        <v>120</v>
      </c>
      <c r="B20" s="111" t="s">
        <v>13</v>
      </c>
      <c r="C20" s="112"/>
      <c r="D20" s="113"/>
      <c r="E20" s="112"/>
      <c r="F20" s="21"/>
      <c r="G20" s="112"/>
      <c r="H20" s="56"/>
    </row>
    <row r="21" spans="1:8" s="114" customFormat="1" ht="18.75">
      <c r="A21" s="110" t="s">
        <v>121</v>
      </c>
      <c r="B21" s="111" t="s">
        <v>13</v>
      </c>
      <c r="C21" s="112"/>
      <c r="D21" s="113"/>
      <c r="E21" s="112"/>
      <c r="F21" s="21"/>
      <c r="G21" s="112"/>
      <c r="H21" s="56"/>
    </row>
    <row r="22" spans="1:8" s="114" customFormat="1" ht="25.5">
      <c r="A22" s="110" t="s">
        <v>122</v>
      </c>
      <c r="B22" s="111" t="s">
        <v>14</v>
      </c>
      <c r="C22" s="112"/>
      <c r="D22" s="113"/>
      <c r="E22" s="112"/>
      <c r="F22" s="21"/>
      <c r="G22" s="112"/>
      <c r="H22" s="56"/>
    </row>
    <row r="23" spans="1:8" s="114" customFormat="1" ht="18.75">
      <c r="A23" s="110" t="s">
        <v>123</v>
      </c>
      <c r="B23" s="111" t="s">
        <v>13</v>
      </c>
      <c r="C23" s="112"/>
      <c r="D23" s="113"/>
      <c r="E23" s="112"/>
      <c r="F23" s="21"/>
      <c r="G23" s="112"/>
      <c r="H23" s="56"/>
    </row>
    <row r="24" spans="1:8" s="11" customFormat="1" ht="18.75">
      <c r="A24" s="115" t="s">
        <v>124</v>
      </c>
      <c r="B24" s="116" t="s">
        <v>13</v>
      </c>
      <c r="C24" s="16"/>
      <c r="D24" s="51"/>
      <c r="E24" s="16"/>
      <c r="F24" s="21"/>
      <c r="G24" s="16"/>
      <c r="H24" s="56"/>
    </row>
    <row r="25" spans="1:8" s="114" customFormat="1" ht="31.5" customHeight="1" thickBot="1">
      <c r="A25" s="117" t="s">
        <v>125</v>
      </c>
      <c r="B25" s="118" t="s">
        <v>126</v>
      </c>
      <c r="C25" s="112"/>
      <c r="D25" s="113"/>
      <c r="E25" s="112"/>
      <c r="F25" s="21"/>
      <c r="G25" s="112"/>
      <c r="H25" s="56"/>
    </row>
    <row r="26" spans="1:9" s="114" customFormat="1" ht="30">
      <c r="A26" s="23" t="s">
        <v>66</v>
      </c>
      <c r="B26" s="24" t="s">
        <v>11</v>
      </c>
      <c r="C26" s="26"/>
      <c r="D26" s="51">
        <f>G26*I26</f>
        <v>3355.0559999999996</v>
      </c>
      <c r="E26" s="26">
        <f>H26*12</f>
        <v>0.48</v>
      </c>
      <c r="F26" s="17"/>
      <c r="G26" s="16">
        <f>H26*12</f>
        <v>0.48</v>
      </c>
      <c r="H26" s="17">
        <v>0.04</v>
      </c>
      <c r="I26" s="11">
        <v>6989.7</v>
      </c>
    </row>
    <row r="27" spans="1:9" s="15" customFormat="1" ht="30">
      <c r="A27" s="23" t="s">
        <v>98</v>
      </c>
      <c r="B27" s="24" t="s">
        <v>11</v>
      </c>
      <c r="C27" s="26"/>
      <c r="D27" s="51">
        <f aca="true" t="shared" si="0" ref="D27:D35">G27*I27</f>
        <v>3355.0559999999996</v>
      </c>
      <c r="E27" s="26"/>
      <c r="F27" s="17"/>
      <c r="G27" s="16">
        <f aca="true" t="shared" si="1" ref="G27:G35">H27*12</f>
        <v>0.48</v>
      </c>
      <c r="H27" s="17">
        <v>0.04</v>
      </c>
      <c r="I27" s="11">
        <v>6989.7</v>
      </c>
    </row>
    <row r="28" spans="1:9" s="15" customFormat="1" ht="15">
      <c r="A28" s="23" t="s">
        <v>67</v>
      </c>
      <c r="B28" s="24" t="s">
        <v>11</v>
      </c>
      <c r="C28" s="26"/>
      <c r="D28" s="51">
        <f t="shared" si="0"/>
        <v>9226.404</v>
      </c>
      <c r="E28" s="26"/>
      <c r="F28" s="17"/>
      <c r="G28" s="16">
        <f t="shared" si="1"/>
        <v>1.32</v>
      </c>
      <c r="H28" s="17">
        <v>0.11</v>
      </c>
      <c r="I28" s="11">
        <v>6989.7</v>
      </c>
    </row>
    <row r="29" spans="1:9" s="15" customFormat="1" ht="30" hidden="1">
      <c r="A29" s="23" t="s">
        <v>68</v>
      </c>
      <c r="B29" s="24" t="s">
        <v>14</v>
      </c>
      <c r="C29" s="26"/>
      <c r="D29" s="51">
        <f t="shared" si="0"/>
        <v>0</v>
      </c>
      <c r="E29" s="26"/>
      <c r="F29" s="17"/>
      <c r="G29" s="16">
        <f t="shared" si="1"/>
        <v>0</v>
      </c>
      <c r="H29" s="17"/>
      <c r="I29" s="11">
        <v>6989.7</v>
      </c>
    </row>
    <row r="30" spans="1:9" s="15" customFormat="1" ht="30" hidden="1">
      <c r="A30" s="23" t="s">
        <v>69</v>
      </c>
      <c r="B30" s="24" t="s">
        <v>14</v>
      </c>
      <c r="C30" s="26"/>
      <c r="D30" s="51">
        <f t="shared" si="0"/>
        <v>0</v>
      </c>
      <c r="E30" s="26"/>
      <c r="F30" s="17"/>
      <c r="G30" s="16">
        <f t="shared" si="1"/>
        <v>0</v>
      </c>
      <c r="H30" s="17"/>
      <c r="I30" s="11">
        <v>6989.7</v>
      </c>
    </row>
    <row r="31" spans="1:9" s="15" customFormat="1" ht="30" hidden="1">
      <c r="A31" s="23" t="s">
        <v>70</v>
      </c>
      <c r="B31" s="24" t="s">
        <v>14</v>
      </c>
      <c r="C31" s="26"/>
      <c r="D31" s="51">
        <f t="shared" si="0"/>
        <v>0</v>
      </c>
      <c r="E31" s="26"/>
      <c r="F31" s="17"/>
      <c r="G31" s="16">
        <f t="shared" si="1"/>
        <v>0</v>
      </c>
      <c r="H31" s="17"/>
      <c r="I31" s="11">
        <v>6989.7</v>
      </c>
    </row>
    <row r="32" spans="1:9" s="15" customFormat="1" ht="30" hidden="1">
      <c r="A32" s="23" t="s">
        <v>26</v>
      </c>
      <c r="B32" s="24"/>
      <c r="C32" s="26">
        <f>F32*12</f>
        <v>0</v>
      </c>
      <c r="D32" s="51">
        <f t="shared" si="0"/>
        <v>0</v>
      </c>
      <c r="E32" s="26">
        <f>H32*12</f>
        <v>0</v>
      </c>
      <c r="F32" s="17"/>
      <c r="G32" s="16">
        <f t="shared" si="1"/>
        <v>0</v>
      </c>
      <c r="H32" s="17">
        <v>0</v>
      </c>
      <c r="I32" s="11">
        <v>6989.7</v>
      </c>
    </row>
    <row r="33" spans="1:9" s="11" customFormat="1" ht="15">
      <c r="A33" s="23" t="s">
        <v>28</v>
      </c>
      <c r="B33" s="24" t="s">
        <v>29</v>
      </c>
      <c r="C33" s="26">
        <f>F33*12</f>
        <v>0</v>
      </c>
      <c r="D33" s="51">
        <f t="shared" si="0"/>
        <v>2516.292</v>
      </c>
      <c r="E33" s="26">
        <f>H33*12</f>
        <v>0.36</v>
      </c>
      <c r="F33" s="17"/>
      <c r="G33" s="16">
        <f t="shared" si="1"/>
        <v>0.36</v>
      </c>
      <c r="H33" s="17">
        <v>0.03</v>
      </c>
      <c r="I33" s="11">
        <v>6989.7</v>
      </c>
    </row>
    <row r="34" spans="1:9" s="11" customFormat="1" ht="15">
      <c r="A34" s="23" t="s">
        <v>30</v>
      </c>
      <c r="B34" s="29" t="s">
        <v>31</v>
      </c>
      <c r="C34" s="30">
        <f>F34*12</f>
        <v>0</v>
      </c>
      <c r="D34" s="51">
        <f t="shared" si="0"/>
        <v>1677.5279999999998</v>
      </c>
      <c r="E34" s="30">
        <f>H34*12</f>
        <v>0.24</v>
      </c>
      <c r="F34" s="31"/>
      <c r="G34" s="16">
        <f t="shared" si="1"/>
        <v>0.24</v>
      </c>
      <c r="H34" s="31">
        <v>0.02</v>
      </c>
      <c r="I34" s="11">
        <v>6989.7</v>
      </c>
    </row>
    <row r="35" spans="1:9" s="25" customFormat="1" ht="30">
      <c r="A35" s="23" t="s">
        <v>27</v>
      </c>
      <c r="B35" s="24" t="s">
        <v>129</v>
      </c>
      <c r="C35" s="26">
        <f>F35*12</f>
        <v>0</v>
      </c>
      <c r="D35" s="51">
        <f t="shared" si="0"/>
        <v>2516.292</v>
      </c>
      <c r="E35" s="26">
        <f>H35*12</f>
        <v>0.36</v>
      </c>
      <c r="F35" s="121"/>
      <c r="G35" s="16">
        <f t="shared" si="1"/>
        <v>0.36</v>
      </c>
      <c r="H35" s="121">
        <v>0.03</v>
      </c>
      <c r="I35" s="11">
        <v>6989.7</v>
      </c>
    </row>
    <row r="36" spans="1:9" s="25" customFormat="1" ht="15">
      <c r="A36" s="23" t="s">
        <v>42</v>
      </c>
      <c r="B36" s="24"/>
      <c r="C36" s="16"/>
      <c r="D36" s="16">
        <f>SUM(D37:D51)</f>
        <v>55358.424</v>
      </c>
      <c r="E36" s="16"/>
      <c r="F36" s="17"/>
      <c r="G36" s="16">
        <f>SUM(G37:G51)</f>
        <v>7.920000000000001</v>
      </c>
      <c r="H36" s="60">
        <f>SUM(H37:H51)</f>
        <v>0.66</v>
      </c>
      <c r="I36" s="11">
        <v>6989.7</v>
      </c>
    </row>
    <row r="37" spans="1:9" s="15" customFormat="1" ht="15">
      <c r="A37" s="27" t="s">
        <v>81</v>
      </c>
      <c r="B37" s="22" t="s">
        <v>19</v>
      </c>
      <c r="C37" s="28"/>
      <c r="D37" s="52">
        <f aca="true" t="shared" si="2" ref="D37:D51">G37*I37</f>
        <v>1677.5279999999998</v>
      </c>
      <c r="E37" s="28"/>
      <c r="F37" s="18"/>
      <c r="G37" s="28">
        <f aca="true" t="shared" si="3" ref="G37:G51">H37*12</f>
        <v>0.24</v>
      </c>
      <c r="H37" s="18">
        <v>0.02</v>
      </c>
      <c r="I37" s="11">
        <v>6989.7</v>
      </c>
    </row>
    <row r="38" spans="1:9" s="15" customFormat="1" ht="15">
      <c r="A38" s="27" t="s">
        <v>59</v>
      </c>
      <c r="B38" s="22" t="s">
        <v>19</v>
      </c>
      <c r="C38" s="28"/>
      <c r="D38" s="52">
        <f t="shared" si="2"/>
        <v>838.7639999999999</v>
      </c>
      <c r="E38" s="28"/>
      <c r="F38" s="18"/>
      <c r="G38" s="28">
        <f t="shared" si="3"/>
        <v>0.12</v>
      </c>
      <c r="H38" s="18">
        <v>0.01</v>
      </c>
      <c r="I38" s="11">
        <v>6989.7</v>
      </c>
    </row>
    <row r="39" spans="1:11" s="15" customFormat="1" ht="15">
      <c r="A39" s="27" t="s">
        <v>20</v>
      </c>
      <c r="B39" s="22" t="s">
        <v>25</v>
      </c>
      <c r="C39" s="28">
        <f>F39*12</f>
        <v>0</v>
      </c>
      <c r="D39" s="52">
        <f t="shared" si="2"/>
        <v>1677.5279999999998</v>
      </c>
      <c r="E39" s="28">
        <f>H39*12</f>
        <v>0.24</v>
      </c>
      <c r="F39" s="18"/>
      <c r="G39" s="28">
        <f t="shared" si="3"/>
        <v>0.24</v>
      </c>
      <c r="H39" s="18">
        <v>0.02</v>
      </c>
      <c r="I39" s="11">
        <v>6989.7</v>
      </c>
      <c r="K39" s="132"/>
    </row>
    <row r="40" spans="1:9" s="15" customFormat="1" ht="15">
      <c r="A40" s="27" t="s">
        <v>131</v>
      </c>
      <c r="B40" s="22" t="s">
        <v>19</v>
      </c>
      <c r="C40" s="28">
        <f>F40*12</f>
        <v>0</v>
      </c>
      <c r="D40" s="52">
        <f t="shared" si="2"/>
        <v>10903.932</v>
      </c>
      <c r="E40" s="28">
        <f>H40*12</f>
        <v>1.56</v>
      </c>
      <c r="F40" s="18"/>
      <c r="G40" s="28">
        <f t="shared" si="3"/>
        <v>1.56</v>
      </c>
      <c r="H40" s="18">
        <v>0.13</v>
      </c>
      <c r="I40" s="11">
        <v>6989.7</v>
      </c>
    </row>
    <row r="41" spans="1:9" s="15" customFormat="1" ht="15">
      <c r="A41" s="27" t="s">
        <v>79</v>
      </c>
      <c r="B41" s="22" t="s">
        <v>19</v>
      </c>
      <c r="C41" s="28">
        <f>F41*12</f>
        <v>0</v>
      </c>
      <c r="D41" s="52">
        <f t="shared" si="2"/>
        <v>3355.0559999999996</v>
      </c>
      <c r="E41" s="28">
        <f>H41*12</f>
        <v>0.48</v>
      </c>
      <c r="F41" s="18"/>
      <c r="G41" s="28">
        <f t="shared" si="3"/>
        <v>0.48</v>
      </c>
      <c r="H41" s="18">
        <v>0.04</v>
      </c>
      <c r="I41" s="11">
        <v>6989.7</v>
      </c>
    </row>
    <row r="42" spans="1:9" s="15" customFormat="1" ht="15">
      <c r="A42" s="27" t="s">
        <v>22</v>
      </c>
      <c r="B42" s="22" t="s">
        <v>19</v>
      </c>
      <c r="C42" s="28">
        <f>F42*12</f>
        <v>0</v>
      </c>
      <c r="D42" s="52">
        <f t="shared" si="2"/>
        <v>7548.876</v>
      </c>
      <c r="E42" s="28">
        <f>H42*12</f>
        <v>1.08</v>
      </c>
      <c r="F42" s="18"/>
      <c r="G42" s="28">
        <f t="shared" si="3"/>
        <v>1.08</v>
      </c>
      <c r="H42" s="18">
        <v>0.09</v>
      </c>
      <c r="I42" s="11">
        <v>6989.7</v>
      </c>
    </row>
    <row r="43" spans="1:9" s="15" customFormat="1" ht="15">
      <c r="A43" s="27" t="s">
        <v>23</v>
      </c>
      <c r="B43" s="22" t="s">
        <v>19</v>
      </c>
      <c r="C43" s="28">
        <f>F43*12</f>
        <v>0</v>
      </c>
      <c r="D43" s="52">
        <f t="shared" si="2"/>
        <v>838.7639999999999</v>
      </c>
      <c r="E43" s="28">
        <f>H43*12</f>
        <v>0.12</v>
      </c>
      <c r="F43" s="18"/>
      <c r="G43" s="28">
        <f t="shared" si="3"/>
        <v>0.12</v>
      </c>
      <c r="H43" s="18">
        <v>0.01</v>
      </c>
      <c r="I43" s="11">
        <v>6989.7</v>
      </c>
    </row>
    <row r="44" spans="1:9" s="15" customFormat="1" ht="15">
      <c r="A44" s="27" t="s">
        <v>73</v>
      </c>
      <c r="B44" s="22" t="s">
        <v>19</v>
      </c>
      <c r="C44" s="28"/>
      <c r="D44" s="52">
        <f t="shared" si="2"/>
        <v>1677.5279999999998</v>
      </c>
      <c r="E44" s="28"/>
      <c r="F44" s="18"/>
      <c r="G44" s="28">
        <f t="shared" si="3"/>
        <v>0.24</v>
      </c>
      <c r="H44" s="18">
        <v>0.02</v>
      </c>
      <c r="I44" s="11">
        <v>6989.7</v>
      </c>
    </row>
    <row r="45" spans="1:9" s="15" customFormat="1" ht="15">
      <c r="A45" s="27" t="s">
        <v>74</v>
      </c>
      <c r="B45" s="22" t="s">
        <v>25</v>
      </c>
      <c r="C45" s="28"/>
      <c r="D45" s="52">
        <f t="shared" si="2"/>
        <v>6710.111999999999</v>
      </c>
      <c r="E45" s="28"/>
      <c r="F45" s="18"/>
      <c r="G45" s="28">
        <f t="shared" si="3"/>
        <v>0.96</v>
      </c>
      <c r="H45" s="18">
        <v>0.08</v>
      </c>
      <c r="I45" s="11">
        <v>6989.7</v>
      </c>
    </row>
    <row r="46" spans="1:9" s="15" customFormat="1" ht="25.5">
      <c r="A46" s="27" t="s">
        <v>24</v>
      </c>
      <c r="B46" s="22" t="s">
        <v>19</v>
      </c>
      <c r="C46" s="28">
        <f>F46*12</f>
        <v>0</v>
      </c>
      <c r="D46" s="52">
        <f t="shared" si="2"/>
        <v>4193.820000000001</v>
      </c>
      <c r="E46" s="28">
        <f>H46*12</f>
        <v>0.6000000000000001</v>
      </c>
      <c r="F46" s="18"/>
      <c r="G46" s="28">
        <f t="shared" si="3"/>
        <v>0.6000000000000001</v>
      </c>
      <c r="H46" s="18">
        <v>0.05</v>
      </c>
      <c r="I46" s="11">
        <v>6989.7</v>
      </c>
    </row>
    <row r="47" spans="1:9" s="15" customFormat="1" ht="15">
      <c r="A47" s="27" t="s">
        <v>43</v>
      </c>
      <c r="B47" s="22" t="s">
        <v>19</v>
      </c>
      <c r="C47" s="28"/>
      <c r="D47" s="52">
        <f t="shared" si="2"/>
        <v>838.7639999999999</v>
      </c>
      <c r="E47" s="28"/>
      <c r="F47" s="18"/>
      <c r="G47" s="28">
        <f t="shared" si="3"/>
        <v>0.12</v>
      </c>
      <c r="H47" s="18">
        <v>0.01</v>
      </c>
      <c r="I47" s="11">
        <v>6989.7</v>
      </c>
    </row>
    <row r="48" spans="1:9" s="15" customFormat="1" ht="15">
      <c r="A48" s="27" t="s">
        <v>82</v>
      </c>
      <c r="B48" s="22" t="s">
        <v>19</v>
      </c>
      <c r="C48" s="58"/>
      <c r="D48" s="52">
        <f t="shared" si="2"/>
        <v>3355.0559999999996</v>
      </c>
      <c r="E48" s="58"/>
      <c r="F48" s="18"/>
      <c r="G48" s="28">
        <f t="shared" si="3"/>
        <v>0.48</v>
      </c>
      <c r="H48" s="18">
        <v>0.04</v>
      </c>
      <c r="I48" s="11">
        <v>6989.7</v>
      </c>
    </row>
    <row r="49" spans="1:9" s="15" customFormat="1" ht="15">
      <c r="A49" s="57" t="s">
        <v>78</v>
      </c>
      <c r="B49" s="22" t="s">
        <v>19</v>
      </c>
      <c r="C49" s="58">
        <f>F49*12</f>
        <v>0</v>
      </c>
      <c r="D49" s="52">
        <f t="shared" si="2"/>
        <v>10903.932</v>
      </c>
      <c r="E49" s="58">
        <f>H49*12</f>
        <v>1.56</v>
      </c>
      <c r="F49" s="18"/>
      <c r="G49" s="28">
        <f t="shared" si="3"/>
        <v>1.56</v>
      </c>
      <c r="H49" s="18">
        <v>0.13</v>
      </c>
      <c r="I49" s="11">
        <v>6989.7</v>
      </c>
    </row>
    <row r="50" spans="1:12" s="15" customFormat="1" ht="15">
      <c r="A50" s="57" t="s">
        <v>44</v>
      </c>
      <c r="B50" s="22" t="s">
        <v>19</v>
      </c>
      <c r="C50" s="28"/>
      <c r="D50" s="52">
        <f t="shared" si="2"/>
        <v>838.7639999999999</v>
      </c>
      <c r="E50" s="28"/>
      <c r="F50" s="18"/>
      <c r="G50" s="28">
        <f t="shared" si="3"/>
        <v>0.12</v>
      </c>
      <c r="H50" s="18">
        <v>0.01</v>
      </c>
      <c r="I50" s="11">
        <v>6989.7</v>
      </c>
      <c r="L50" s="129"/>
    </row>
    <row r="51" spans="1:9" s="129" customFormat="1" ht="15" hidden="1">
      <c r="A51" s="123" t="s">
        <v>95</v>
      </c>
      <c r="B51" s="124" t="s">
        <v>19</v>
      </c>
      <c r="C51" s="125"/>
      <c r="D51" s="126">
        <f t="shared" si="2"/>
        <v>0</v>
      </c>
      <c r="E51" s="125"/>
      <c r="F51" s="127"/>
      <c r="G51" s="125">
        <f t="shared" si="3"/>
        <v>0</v>
      </c>
      <c r="H51" s="127"/>
      <c r="I51" s="128">
        <v>6989.7</v>
      </c>
    </row>
    <row r="52" spans="1:9" s="25" customFormat="1" ht="30">
      <c r="A52" s="23" t="s">
        <v>55</v>
      </c>
      <c r="B52" s="24"/>
      <c r="C52" s="16"/>
      <c r="D52" s="16">
        <f>SUM(D53:D64)</f>
        <v>2516.292</v>
      </c>
      <c r="E52" s="16"/>
      <c r="F52" s="17"/>
      <c r="G52" s="16">
        <f>SUM(G53:G64)</f>
        <v>0.36</v>
      </c>
      <c r="H52" s="60">
        <f>SUM(H53:H64)</f>
        <v>0.03</v>
      </c>
      <c r="I52" s="11">
        <v>6989.7</v>
      </c>
    </row>
    <row r="53" spans="1:9" s="15" customFormat="1" ht="15" hidden="1">
      <c r="A53" s="27" t="s">
        <v>45</v>
      </c>
      <c r="B53" s="22" t="s">
        <v>80</v>
      </c>
      <c r="C53" s="28"/>
      <c r="D53" s="52">
        <f aca="true" t="shared" si="4" ref="D53:D64">G53*I53</f>
        <v>0</v>
      </c>
      <c r="E53" s="28"/>
      <c r="F53" s="18"/>
      <c r="G53" s="28">
        <f aca="true" t="shared" si="5" ref="G53:G64">H53*12</f>
        <v>0</v>
      </c>
      <c r="H53" s="18"/>
      <c r="I53" s="11">
        <v>6989.7</v>
      </c>
    </row>
    <row r="54" spans="1:9" s="15" customFormat="1" ht="25.5" hidden="1">
      <c r="A54" s="27" t="s">
        <v>46</v>
      </c>
      <c r="B54" s="22" t="s">
        <v>60</v>
      </c>
      <c r="C54" s="28"/>
      <c r="D54" s="52">
        <f t="shared" si="4"/>
        <v>0</v>
      </c>
      <c r="E54" s="28"/>
      <c r="F54" s="18"/>
      <c r="G54" s="28">
        <f t="shared" si="5"/>
        <v>0</v>
      </c>
      <c r="H54" s="18"/>
      <c r="I54" s="11">
        <v>6989.7</v>
      </c>
    </row>
    <row r="55" spans="1:9" s="15" customFormat="1" ht="15" hidden="1">
      <c r="A55" s="27" t="s">
        <v>87</v>
      </c>
      <c r="B55" s="22" t="s">
        <v>86</v>
      </c>
      <c r="C55" s="28"/>
      <c r="D55" s="52">
        <f t="shared" si="4"/>
        <v>0</v>
      </c>
      <c r="E55" s="28"/>
      <c r="F55" s="18"/>
      <c r="G55" s="28">
        <f t="shared" si="5"/>
        <v>0</v>
      </c>
      <c r="H55" s="18"/>
      <c r="I55" s="11">
        <v>6989.7</v>
      </c>
    </row>
    <row r="56" spans="1:9" s="15" customFormat="1" ht="25.5" hidden="1">
      <c r="A56" s="27" t="s">
        <v>83</v>
      </c>
      <c r="B56" s="22" t="s">
        <v>84</v>
      </c>
      <c r="C56" s="28"/>
      <c r="D56" s="52">
        <f t="shared" si="4"/>
        <v>0</v>
      </c>
      <c r="E56" s="28"/>
      <c r="F56" s="18"/>
      <c r="G56" s="28">
        <f t="shared" si="5"/>
        <v>0</v>
      </c>
      <c r="H56" s="18"/>
      <c r="I56" s="11">
        <v>6989.7</v>
      </c>
    </row>
    <row r="57" spans="1:9" s="129" customFormat="1" ht="15" hidden="1">
      <c r="A57" s="130" t="s">
        <v>47</v>
      </c>
      <c r="B57" s="124" t="s">
        <v>85</v>
      </c>
      <c r="C57" s="125"/>
      <c r="D57" s="126">
        <f t="shared" si="4"/>
        <v>0</v>
      </c>
      <c r="E57" s="125"/>
      <c r="F57" s="127"/>
      <c r="G57" s="125">
        <f t="shared" si="5"/>
        <v>0</v>
      </c>
      <c r="H57" s="127"/>
      <c r="I57" s="128">
        <v>6989.7</v>
      </c>
    </row>
    <row r="58" spans="1:9" s="15" customFormat="1" ht="15" hidden="1">
      <c r="A58" s="27" t="s">
        <v>64</v>
      </c>
      <c r="B58" s="22" t="s">
        <v>86</v>
      </c>
      <c r="C58" s="28"/>
      <c r="D58" s="52">
        <f t="shared" si="4"/>
        <v>0</v>
      </c>
      <c r="E58" s="28"/>
      <c r="F58" s="18"/>
      <c r="G58" s="28">
        <f t="shared" si="5"/>
        <v>0</v>
      </c>
      <c r="H58" s="18"/>
      <c r="I58" s="11">
        <v>6989.7</v>
      </c>
    </row>
    <row r="59" spans="1:9" s="15" customFormat="1" ht="15" hidden="1">
      <c r="A59" s="27" t="s">
        <v>65</v>
      </c>
      <c r="B59" s="22" t="s">
        <v>19</v>
      </c>
      <c r="C59" s="28"/>
      <c r="D59" s="52">
        <f t="shared" si="4"/>
        <v>0</v>
      </c>
      <c r="E59" s="28"/>
      <c r="F59" s="18"/>
      <c r="G59" s="28">
        <f t="shared" si="5"/>
        <v>0</v>
      </c>
      <c r="H59" s="18"/>
      <c r="I59" s="11">
        <v>6989.7</v>
      </c>
    </row>
    <row r="60" spans="1:9" s="15" customFormat="1" ht="25.5" hidden="1">
      <c r="A60" s="27" t="s">
        <v>61</v>
      </c>
      <c r="B60" s="22" t="s">
        <v>19</v>
      </c>
      <c r="C60" s="28"/>
      <c r="D60" s="52">
        <f t="shared" si="4"/>
        <v>0</v>
      </c>
      <c r="E60" s="28"/>
      <c r="F60" s="18"/>
      <c r="G60" s="28">
        <f t="shared" si="5"/>
        <v>0</v>
      </c>
      <c r="H60" s="18"/>
      <c r="I60" s="11">
        <v>6989.7</v>
      </c>
    </row>
    <row r="61" spans="1:9" s="15" customFormat="1" ht="25.5">
      <c r="A61" s="27" t="s">
        <v>130</v>
      </c>
      <c r="B61" s="22" t="s">
        <v>14</v>
      </c>
      <c r="C61" s="28"/>
      <c r="D61" s="52">
        <f t="shared" si="4"/>
        <v>2516.292</v>
      </c>
      <c r="E61" s="28"/>
      <c r="F61" s="18"/>
      <c r="G61" s="28">
        <f t="shared" si="5"/>
        <v>0.36</v>
      </c>
      <c r="H61" s="18">
        <v>0.03</v>
      </c>
      <c r="I61" s="11">
        <v>6989.7</v>
      </c>
    </row>
    <row r="62" spans="1:9" s="15" customFormat="1" ht="15" hidden="1">
      <c r="A62" s="27" t="s">
        <v>76</v>
      </c>
      <c r="B62" s="22" t="s">
        <v>11</v>
      </c>
      <c r="C62" s="28"/>
      <c r="D62" s="52">
        <f t="shared" si="4"/>
        <v>0</v>
      </c>
      <c r="E62" s="28"/>
      <c r="F62" s="18"/>
      <c r="G62" s="28">
        <f t="shared" si="5"/>
        <v>0</v>
      </c>
      <c r="H62" s="59"/>
      <c r="I62" s="11">
        <v>6989.7</v>
      </c>
    </row>
    <row r="63" spans="1:9" s="15" customFormat="1" ht="15" hidden="1">
      <c r="A63" s="57" t="s">
        <v>75</v>
      </c>
      <c r="B63" s="22" t="s">
        <v>11</v>
      </c>
      <c r="C63" s="58"/>
      <c r="D63" s="52">
        <f t="shared" si="4"/>
        <v>0</v>
      </c>
      <c r="E63" s="58"/>
      <c r="F63" s="18"/>
      <c r="G63" s="28">
        <f t="shared" si="5"/>
        <v>0</v>
      </c>
      <c r="H63" s="18"/>
      <c r="I63" s="11">
        <v>6989.7</v>
      </c>
    </row>
    <row r="64" spans="1:9" s="15" customFormat="1" ht="15" hidden="1">
      <c r="A64" s="57" t="s">
        <v>95</v>
      </c>
      <c r="B64" s="22" t="s">
        <v>19</v>
      </c>
      <c r="C64" s="28"/>
      <c r="D64" s="52">
        <f t="shared" si="4"/>
        <v>0</v>
      </c>
      <c r="E64" s="28"/>
      <c r="F64" s="18"/>
      <c r="G64" s="28">
        <f t="shared" si="5"/>
        <v>0</v>
      </c>
      <c r="H64" s="18"/>
      <c r="I64" s="11">
        <v>6989.7</v>
      </c>
    </row>
    <row r="65" spans="1:9" s="15" customFormat="1" ht="30">
      <c r="A65" s="23" t="s">
        <v>56</v>
      </c>
      <c r="B65" s="22"/>
      <c r="C65" s="28"/>
      <c r="D65" s="16">
        <f>D66+D67+D68</f>
        <v>5032.584000000001</v>
      </c>
      <c r="E65" s="28"/>
      <c r="F65" s="18"/>
      <c r="G65" s="16">
        <f>G66+G67+G68</f>
        <v>0.7200000000000001</v>
      </c>
      <c r="H65" s="60">
        <f>H66+H67+H68</f>
        <v>0.060000000000000005</v>
      </c>
      <c r="I65" s="11">
        <v>6989.7</v>
      </c>
    </row>
    <row r="66" spans="1:9" s="15" customFormat="1" ht="15">
      <c r="A66" s="27" t="s">
        <v>48</v>
      </c>
      <c r="B66" s="22" t="s">
        <v>19</v>
      </c>
      <c r="C66" s="28"/>
      <c r="D66" s="52">
        <f>G66*I66</f>
        <v>838.7639999999999</v>
      </c>
      <c r="E66" s="28"/>
      <c r="F66" s="18"/>
      <c r="G66" s="28">
        <f>H66*12</f>
        <v>0.12</v>
      </c>
      <c r="H66" s="18">
        <v>0.01</v>
      </c>
      <c r="I66" s="11">
        <v>6989.7</v>
      </c>
    </row>
    <row r="67" spans="1:9" s="15" customFormat="1" ht="25.5">
      <c r="A67" s="27" t="s">
        <v>132</v>
      </c>
      <c r="B67" s="22" t="s">
        <v>14</v>
      </c>
      <c r="C67" s="28"/>
      <c r="D67" s="52">
        <f>G67*I67</f>
        <v>4193.820000000001</v>
      </c>
      <c r="E67" s="28"/>
      <c r="F67" s="18"/>
      <c r="G67" s="28">
        <f>H67*12</f>
        <v>0.6000000000000001</v>
      </c>
      <c r="H67" s="18">
        <v>0.05</v>
      </c>
      <c r="I67" s="11">
        <v>6989.7</v>
      </c>
    </row>
    <row r="68" spans="1:9" s="15" customFormat="1" ht="15" hidden="1">
      <c r="A68" s="27" t="s">
        <v>77</v>
      </c>
      <c r="B68" s="22" t="s">
        <v>11</v>
      </c>
      <c r="C68" s="28"/>
      <c r="D68" s="52">
        <f>G68*I68</f>
        <v>0</v>
      </c>
      <c r="E68" s="28"/>
      <c r="F68" s="18"/>
      <c r="G68" s="28">
        <f>H68*12</f>
        <v>0</v>
      </c>
      <c r="H68" s="59"/>
      <c r="I68" s="11">
        <v>6989.7</v>
      </c>
    </row>
    <row r="69" spans="1:9" s="15" customFormat="1" ht="15">
      <c r="A69" s="23" t="s">
        <v>57</v>
      </c>
      <c r="B69" s="22"/>
      <c r="C69" s="28"/>
      <c r="D69" s="16">
        <f>SUM(D70:D73)</f>
        <v>18452.807999999997</v>
      </c>
      <c r="E69" s="28"/>
      <c r="F69" s="18"/>
      <c r="G69" s="16">
        <f>SUM(G70:G73)</f>
        <v>2.6400000000000006</v>
      </c>
      <c r="H69" s="60">
        <f>SUM(H70:H73)</f>
        <v>0.22000000000000003</v>
      </c>
      <c r="I69" s="11">
        <v>6989.7</v>
      </c>
    </row>
    <row r="70" spans="1:9" s="15" customFormat="1" ht="15">
      <c r="A70" s="27" t="s">
        <v>50</v>
      </c>
      <c r="B70" s="22" t="s">
        <v>11</v>
      </c>
      <c r="C70" s="28"/>
      <c r="D70" s="52">
        <f>G70*I70</f>
        <v>838.7639999999999</v>
      </c>
      <c r="E70" s="28"/>
      <c r="F70" s="18"/>
      <c r="G70" s="28">
        <f>H70*12</f>
        <v>0.12</v>
      </c>
      <c r="H70" s="18">
        <v>0.01</v>
      </c>
      <c r="I70" s="11">
        <v>6989.7</v>
      </c>
    </row>
    <row r="71" spans="1:9" s="15" customFormat="1" ht="15">
      <c r="A71" s="27" t="s">
        <v>101</v>
      </c>
      <c r="B71" s="22" t="s">
        <v>19</v>
      </c>
      <c r="C71" s="28"/>
      <c r="D71" s="52">
        <f>G71*I71</f>
        <v>10903.932</v>
      </c>
      <c r="E71" s="28"/>
      <c r="F71" s="18"/>
      <c r="G71" s="28">
        <f>H71*12</f>
        <v>1.56</v>
      </c>
      <c r="H71" s="18">
        <v>0.13</v>
      </c>
      <c r="I71" s="11">
        <v>6989.7</v>
      </c>
    </row>
    <row r="72" spans="1:9" s="15" customFormat="1" ht="15">
      <c r="A72" s="27" t="s">
        <v>51</v>
      </c>
      <c r="B72" s="22" t="s">
        <v>19</v>
      </c>
      <c r="C72" s="28"/>
      <c r="D72" s="52">
        <f>G72*I72</f>
        <v>838.7639999999999</v>
      </c>
      <c r="E72" s="28"/>
      <c r="F72" s="18"/>
      <c r="G72" s="28">
        <f>H72*12</f>
        <v>0.12</v>
      </c>
      <c r="H72" s="18">
        <v>0.01</v>
      </c>
      <c r="I72" s="11">
        <v>6989.7</v>
      </c>
    </row>
    <row r="73" spans="1:9" s="15" customFormat="1" ht="25.5">
      <c r="A73" s="57" t="s">
        <v>94</v>
      </c>
      <c r="B73" s="22" t="s">
        <v>14</v>
      </c>
      <c r="C73" s="28"/>
      <c r="D73" s="52">
        <f>G73*I73</f>
        <v>5871.348</v>
      </c>
      <c r="E73" s="28"/>
      <c r="F73" s="18"/>
      <c r="G73" s="28">
        <f>H73*12</f>
        <v>0.8400000000000001</v>
      </c>
      <c r="H73" s="59">
        <v>0.07</v>
      </c>
      <c r="I73" s="11">
        <v>6989.7</v>
      </c>
    </row>
    <row r="74" spans="1:9" s="15" customFormat="1" ht="15">
      <c r="A74" s="23" t="s">
        <v>58</v>
      </c>
      <c r="B74" s="22"/>
      <c r="C74" s="28"/>
      <c r="D74" s="16">
        <f>D75+D76+D77</f>
        <v>7548.876</v>
      </c>
      <c r="E74" s="28"/>
      <c r="F74" s="18"/>
      <c r="G74" s="16">
        <f>G75+G76+G77</f>
        <v>1.08</v>
      </c>
      <c r="H74" s="60">
        <f>H75+H76+H77</f>
        <v>0.09</v>
      </c>
      <c r="I74" s="11">
        <v>6989.7</v>
      </c>
    </row>
    <row r="75" spans="1:9" s="15" customFormat="1" ht="15">
      <c r="A75" s="27" t="s">
        <v>52</v>
      </c>
      <c r="B75" s="22" t="s">
        <v>19</v>
      </c>
      <c r="C75" s="28"/>
      <c r="D75" s="52">
        <f>G75*I75</f>
        <v>838.7639999999999</v>
      </c>
      <c r="E75" s="28"/>
      <c r="F75" s="18"/>
      <c r="G75" s="28">
        <f>H75*12</f>
        <v>0.12</v>
      </c>
      <c r="H75" s="18">
        <v>0.01</v>
      </c>
      <c r="I75" s="11">
        <v>6989.7</v>
      </c>
    </row>
    <row r="76" spans="1:9" s="15" customFormat="1" ht="15">
      <c r="A76" s="27" t="s">
        <v>53</v>
      </c>
      <c r="B76" s="22" t="s">
        <v>19</v>
      </c>
      <c r="C76" s="28"/>
      <c r="D76" s="52">
        <f>G76*I76</f>
        <v>5871.348</v>
      </c>
      <c r="E76" s="28"/>
      <c r="F76" s="18"/>
      <c r="G76" s="28">
        <f>H76*12</f>
        <v>0.8400000000000001</v>
      </c>
      <c r="H76" s="18">
        <v>0.07</v>
      </c>
      <c r="I76" s="11">
        <v>6989.7</v>
      </c>
    </row>
    <row r="77" spans="1:9" s="15" customFormat="1" ht="15">
      <c r="A77" s="27" t="s">
        <v>54</v>
      </c>
      <c r="B77" s="22" t="s">
        <v>19</v>
      </c>
      <c r="C77" s="28"/>
      <c r="D77" s="52">
        <f>G77*I77</f>
        <v>838.7639999999999</v>
      </c>
      <c r="E77" s="28"/>
      <c r="F77" s="18"/>
      <c r="G77" s="28">
        <f>H77*12</f>
        <v>0.12</v>
      </c>
      <c r="H77" s="18">
        <v>0.01</v>
      </c>
      <c r="I77" s="11">
        <v>6989.7</v>
      </c>
    </row>
    <row r="78" spans="1:9" s="11" customFormat="1" ht="15">
      <c r="A78" s="23" t="s">
        <v>72</v>
      </c>
      <c r="B78" s="24"/>
      <c r="C78" s="16"/>
      <c r="D78" s="16">
        <f>D79+D80</f>
        <v>22646.628</v>
      </c>
      <c r="E78" s="16"/>
      <c r="F78" s="17"/>
      <c r="G78" s="16">
        <f>G79+G80</f>
        <v>3.24</v>
      </c>
      <c r="H78" s="60">
        <f>H79+H80</f>
        <v>0.27</v>
      </c>
      <c r="I78" s="11">
        <v>6989.7</v>
      </c>
    </row>
    <row r="79" spans="1:9" s="15" customFormat="1" ht="15">
      <c r="A79" s="27" t="s">
        <v>90</v>
      </c>
      <c r="B79" s="22" t="s">
        <v>19</v>
      </c>
      <c r="C79" s="28"/>
      <c r="D79" s="52">
        <f>G79*I79</f>
        <v>838.7639999999999</v>
      </c>
      <c r="E79" s="28"/>
      <c r="F79" s="18"/>
      <c r="G79" s="28">
        <f>H79*12</f>
        <v>0.12</v>
      </c>
      <c r="H79" s="18">
        <v>0.01</v>
      </c>
      <c r="I79" s="11">
        <v>6989.7</v>
      </c>
    </row>
    <row r="80" spans="1:9" s="15" customFormat="1" ht="25.5">
      <c r="A80" s="27" t="s">
        <v>89</v>
      </c>
      <c r="B80" s="22" t="s">
        <v>14</v>
      </c>
      <c r="C80" s="28">
        <f>F80*12</f>
        <v>0</v>
      </c>
      <c r="D80" s="52">
        <f>G80*I80</f>
        <v>21807.864</v>
      </c>
      <c r="E80" s="28">
        <f>H80*12</f>
        <v>3.12</v>
      </c>
      <c r="F80" s="18"/>
      <c r="G80" s="28">
        <f>H80*12</f>
        <v>3.12</v>
      </c>
      <c r="H80" s="18">
        <v>0.26</v>
      </c>
      <c r="I80" s="11">
        <v>6989.7</v>
      </c>
    </row>
    <row r="81" spans="1:9" s="11" customFormat="1" ht="15">
      <c r="A81" s="23" t="s">
        <v>71</v>
      </c>
      <c r="B81" s="24"/>
      <c r="C81" s="16"/>
      <c r="D81" s="16">
        <f>D82+D83+D84+D85</f>
        <v>20130.336000000003</v>
      </c>
      <c r="E81" s="16"/>
      <c r="F81" s="17"/>
      <c r="G81" s="16">
        <f>G82+G83+G84+G85</f>
        <v>2.88</v>
      </c>
      <c r="H81" s="60">
        <f>H82+H83+H84+H85</f>
        <v>0.24</v>
      </c>
      <c r="I81" s="11">
        <v>6989.7</v>
      </c>
    </row>
    <row r="82" spans="1:9" s="15" customFormat="1" ht="15">
      <c r="A82" s="27" t="s">
        <v>128</v>
      </c>
      <c r="B82" s="22" t="s">
        <v>80</v>
      </c>
      <c r="C82" s="28"/>
      <c r="D82" s="52">
        <f>G82*I82</f>
        <v>9226.404</v>
      </c>
      <c r="E82" s="28"/>
      <c r="F82" s="18"/>
      <c r="G82" s="28">
        <f aca="true" t="shared" si="6" ref="G82:G94">H82*12</f>
        <v>1.32</v>
      </c>
      <c r="H82" s="18">
        <v>0.11</v>
      </c>
      <c r="I82" s="11">
        <v>6989.7</v>
      </c>
    </row>
    <row r="83" spans="1:9" s="15" customFormat="1" ht="15">
      <c r="A83" s="27" t="s">
        <v>92</v>
      </c>
      <c r="B83" s="22" t="s">
        <v>80</v>
      </c>
      <c r="C83" s="28"/>
      <c r="D83" s="52">
        <f>G83*I83</f>
        <v>1677.5279999999998</v>
      </c>
      <c r="E83" s="28"/>
      <c r="F83" s="18"/>
      <c r="G83" s="28">
        <f t="shared" si="6"/>
        <v>0.24</v>
      </c>
      <c r="H83" s="18">
        <v>0.02</v>
      </c>
      <c r="I83" s="11">
        <v>6989.7</v>
      </c>
    </row>
    <row r="84" spans="1:9" s="15" customFormat="1" ht="25.5" customHeight="1">
      <c r="A84" s="27" t="s">
        <v>93</v>
      </c>
      <c r="B84" s="22" t="s">
        <v>19</v>
      </c>
      <c r="C84" s="28"/>
      <c r="D84" s="52">
        <f>G84*I84</f>
        <v>1677.5279999999998</v>
      </c>
      <c r="E84" s="28"/>
      <c r="F84" s="18"/>
      <c r="G84" s="28">
        <f t="shared" si="6"/>
        <v>0.24</v>
      </c>
      <c r="H84" s="18">
        <v>0.02</v>
      </c>
      <c r="I84" s="11">
        <v>6989.7</v>
      </c>
    </row>
    <row r="85" spans="1:9" s="15" customFormat="1" ht="25.5" customHeight="1">
      <c r="A85" s="27" t="s">
        <v>127</v>
      </c>
      <c r="B85" s="22" t="s">
        <v>80</v>
      </c>
      <c r="C85" s="28"/>
      <c r="D85" s="52">
        <f>G85*I84</f>
        <v>7548.876</v>
      </c>
      <c r="E85" s="28"/>
      <c r="F85" s="52"/>
      <c r="G85" s="28">
        <f t="shared" si="6"/>
        <v>1.08</v>
      </c>
      <c r="H85" s="18">
        <v>0.09</v>
      </c>
      <c r="I85" s="11"/>
    </row>
    <row r="86" spans="1:9" s="11" customFormat="1" ht="30.75" thickBot="1">
      <c r="A86" s="49" t="s">
        <v>39</v>
      </c>
      <c r="B86" s="24" t="s">
        <v>14</v>
      </c>
      <c r="C86" s="26">
        <f>F86*12</f>
        <v>0</v>
      </c>
      <c r="D86" s="26">
        <f>G86*I86</f>
        <v>23485.392</v>
      </c>
      <c r="E86" s="26">
        <f>H86*12</f>
        <v>3.3600000000000003</v>
      </c>
      <c r="F86" s="86"/>
      <c r="G86" s="26">
        <f t="shared" si="6"/>
        <v>3.3600000000000003</v>
      </c>
      <c r="H86" s="17">
        <v>0.28</v>
      </c>
      <c r="I86" s="11">
        <v>6989.7</v>
      </c>
    </row>
    <row r="87" spans="1:9" s="11" customFormat="1" ht="18.75" hidden="1">
      <c r="A87" s="122" t="s">
        <v>37</v>
      </c>
      <c r="B87" s="24"/>
      <c r="C87" s="26" t="e">
        <f>F87*12</f>
        <v>#REF!</v>
      </c>
      <c r="D87" s="26">
        <f>G87*I87</f>
        <v>0</v>
      </c>
      <c r="E87" s="26">
        <f>H87*12</f>
        <v>0</v>
      </c>
      <c r="F87" s="86" t="e">
        <f>#REF!+#REF!+#REF!+#REF!+#REF!+#REF!+#REF!+#REF!+#REF!+#REF!</f>
        <v>#REF!</v>
      </c>
      <c r="G87" s="26">
        <f t="shared" si="6"/>
        <v>0</v>
      </c>
      <c r="H87" s="17">
        <f>SUM(H88:H93)</f>
        <v>0</v>
      </c>
      <c r="I87" s="11">
        <v>6989.7</v>
      </c>
    </row>
    <row r="88" spans="1:9" s="15" customFormat="1" ht="15" hidden="1">
      <c r="A88" s="27" t="s">
        <v>102</v>
      </c>
      <c r="B88" s="22"/>
      <c r="C88" s="28"/>
      <c r="D88" s="28"/>
      <c r="E88" s="28"/>
      <c r="F88" s="28"/>
      <c r="G88" s="28"/>
      <c r="H88" s="18"/>
      <c r="I88" s="11">
        <v>6989.7</v>
      </c>
    </row>
    <row r="89" spans="1:9" s="15" customFormat="1" ht="15" hidden="1">
      <c r="A89" s="27" t="s">
        <v>103</v>
      </c>
      <c r="B89" s="22"/>
      <c r="C89" s="28"/>
      <c r="D89" s="28"/>
      <c r="E89" s="28"/>
      <c r="F89" s="28"/>
      <c r="G89" s="28"/>
      <c r="H89" s="18"/>
      <c r="I89" s="11">
        <v>6989.7</v>
      </c>
    </row>
    <row r="90" spans="1:9" s="15" customFormat="1" ht="15" hidden="1">
      <c r="A90" s="27" t="s">
        <v>104</v>
      </c>
      <c r="B90" s="22"/>
      <c r="C90" s="28"/>
      <c r="D90" s="28"/>
      <c r="E90" s="28"/>
      <c r="F90" s="28"/>
      <c r="G90" s="28"/>
      <c r="H90" s="18"/>
      <c r="I90" s="11">
        <v>6989.7</v>
      </c>
    </row>
    <row r="91" spans="1:9" s="15" customFormat="1" ht="15" hidden="1">
      <c r="A91" s="27" t="s">
        <v>105</v>
      </c>
      <c r="B91" s="22"/>
      <c r="C91" s="28"/>
      <c r="D91" s="28"/>
      <c r="E91" s="28"/>
      <c r="F91" s="28"/>
      <c r="G91" s="28"/>
      <c r="H91" s="18"/>
      <c r="I91" s="11">
        <v>6989.7</v>
      </c>
    </row>
    <row r="92" spans="1:9" s="15" customFormat="1" ht="15" hidden="1">
      <c r="A92" s="23" t="s">
        <v>106</v>
      </c>
      <c r="B92" s="24"/>
      <c r="C92" s="86"/>
      <c r="D92" s="86"/>
      <c r="E92" s="86"/>
      <c r="F92" s="86"/>
      <c r="G92" s="86"/>
      <c r="H92" s="17"/>
      <c r="I92" s="11">
        <v>6989.7</v>
      </c>
    </row>
    <row r="93" spans="1:9" s="15" customFormat="1" ht="15.75" hidden="1" thickBot="1">
      <c r="A93" s="90"/>
      <c r="B93" s="29"/>
      <c r="C93" s="91"/>
      <c r="D93" s="91"/>
      <c r="E93" s="91"/>
      <c r="F93" s="91"/>
      <c r="G93" s="91"/>
      <c r="H93" s="31"/>
      <c r="I93" s="11">
        <v>6989.7</v>
      </c>
    </row>
    <row r="94" spans="1:8" s="11" customFormat="1" ht="19.5" thickBot="1">
      <c r="A94" s="87" t="s">
        <v>38</v>
      </c>
      <c r="B94" s="9"/>
      <c r="C94" s="81" t="e">
        <f>F94*12</f>
        <v>#REF!</v>
      </c>
      <c r="D94" s="88">
        <f>D13+D14+D15+D16+D17+D27+D28+D29+D30+D31+D32+D33+D34+D35+D36+D52+D65+D69+D74+D78+D81+D86+D87</f>
        <v>349764.588</v>
      </c>
      <c r="E94" s="81">
        <f>H94*12</f>
        <v>72.12</v>
      </c>
      <c r="F94" s="88" t="e">
        <f>F13+F14+F15+F16+#REF!+#REF!+#REF!+#REF!+#REF!+F87+F86</f>
        <v>#REF!</v>
      </c>
      <c r="G94" s="81">
        <f t="shared" si="6"/>
        <v>72.12</v>
      </c>
      <c r="H94" s="89">
        <f>H13+H18+H26+H27+H28+H32+H33+H34+H35+H36+H52+H65+H69+H74+H78+H81+H86</f>
        <v>6.010000000000001</v>
      </c>
    </row>
    <row r="95" spans="1:8" s="33" customFormat="1" ht="19.5" hidden="1">
      <c r="A95" s="92" t="s">
        <v>32</v>
      </c>
      <c r="B95" s="93" t="s">
        <v>13</v>
      </c>
      <c r="C95" s="93" t="s">
        <v>33</v>
      </c>
      <c r="D95" s="94"/>
      <c r="E95" s="93" t="s">
        <v>33</v>
      </c>
      <c r="F95" s="95"/>
      <c r="G95" s="93" t="s">
        <v>33</v>
      </c>
      <c r="H95" s="95"/>
    </row>
    <row r="96" spans="1:9" s="35" customFormat="1" ht="15.75" thickBot="1">
      <c r="A96" s="90" t="s">
        <v>109</v>
      </c>
      <c r="B96" s="29"/>
      <c r="C96" s="91"/>
      <c r="D96" s="91">
        <v>100000</v>
      </c>
      <c r="E96" s="91"/>
      <c r="F96" s="91"/>
      <c r="G96" s="91">
        <f>H96*12</f>
        <v>14.306765669485102</v>
      </c>
      <c r="H96" s="31">
        <f>D96/12/I96</f>
        <v>1.1922304724570918</v>
      </c>
      <c r="I96" s="11">
        <v>6989.7</v>
      </c>
    </row>
    <row r="97" spans="1:10" s="35" customFormat="1" ht="15.75" thickBot="1">
      <c r="A97" s="99" t="s">
        <v>108</v>
      </c>
      <c r="B97" s="100"/>
      <c r="C97" s="100"/>
      <c r="D97" s="102">
        <f>D94+D96</f>
        <v>449764.588</v>
      </c>
      <c r="E97" s="100"/>
      <c r="F97" s="101"/>
      <c r="G97" s="102">
        <f>G94+G96</f>
        <v>86.4267656694851</v>
      </c>
      <c r="H97" s="103">
        <f>H94+H96</f>
        <v>7.202230472457092</v>
      </c>
      <c r="J97" s="131">
        <f>H86+H81+H78+H74+H69+H65+H52+H36+H35+H34+H33+H28+H27+H26+H18+H13</f>
        <v>6.01</v>
      </c>
    </row>
    <row r="98" spans="1:8" s="35" customFormat="1" ht="12.75">
      <c r="A98" s="96"/>
      <c r="B98" s="97"/>
      <c r="C98" s="97"/>
      <c r="D98" s="97"/>
      <c r="E98" s="97"/>
      <c r="F98" s="98"/>
      <c r="G98" s="97"/>
      <c r="H98" s="98"/>
    </row>
    <row r="99" spans="1:8" s="35" customFormat="1" ht="12.75">
      <c r="A99" s="96"/>
      <c r="B99" s="97"/>
      <c r="C99" s="97"/>
      <c r="D99" s="97"/>
      <c r="E99" s="97"/>
      <c r="F99" s="98"/>
      <c r="G99" s="97"/>
      <c r="H99" s="98"/>
    </row>
    <row r="100" spans="1:8" s="35" customFormat="1" ht="12.75">
      <c r="A100" s="96"/>
      <c r="B100" s="97"/>
      <c r="C100" s="97"/>
      <c r="D100" s="97"/>
      <c r="E100" s="97"/>
      <c r="F100" s="98"/>
      <c r="G100" s="97"/>
      <c r="H100" s="98"/>
    </row>
    <row r="101" spans="1:8" s="35" customFormat="1" ht="12.75">
      <c r="A101" s="96"/>
      <c r="B101" s="97"/>
      <c r="C101" s="97"/>
      <c r="D101" s="97"/>
      <c r="E101" s="97"/>
      <c r="F101" s="98"/>
      <c r="G101" s="97"/>
      <c r="H101" s="98"/>
    </row>
    <row r="102" spans="1:8" s="35" customFormat="1" ht="12.75">
      <c r="A102" s="96"/>
      <c r="B102" s="97"/>
      <c r="C102" s="97"/>
      <c r="D102" s="97"/>
      <c r="E102" s="97"/>
      <c r="F102" s="98"/>
      <c r="G102" s="97"/>
      <c r="H102" s="98"/>
    </row>
    <row r="103" spans="1:8" s="35" customFormat="1" ht="12.75">
      <c r="A103" s="96"/>
      <c r="B103" s="97"/>
      <c r="C103" s="97"/>
      <c r="D103" s="97"/>
      <c r="E103" s="97"/>
      <c r="F103" s="98"/>
      <c r="G103" s="97"/>
      <c r="H103" s="98"/>
    </row>
    <row r="104" spans="1:8" s="35" customFormat="1" ht="13.5" thickBot="1">
      <c r="A104" s="34"/>
      <c r="F104" s="36"/>
      <c r="H104" s="36"/>
    </row>
    <row r="105" spans="1:9" s="35" customFormat="1" ht="19.5" thickBot="1">
      <c r="A105" s="80" t="s">
        <v>110</v>
      </c>
      <c r="B105" s="9"/>
      <c r="C105" s="81" t="e">
        <f>F105*12</f>
        <v>#REF!</v>
      </c>
      <c r="D105" s="81">
        <f aca="true" t="shared" si="7" ref="D105:D110">G105*I105</f>
        <v>166167.21600000001</v>
      </c>
      <c r="E105" s="81">
        <f aca="true" t="shared" si="8" ref="E105:E111">H105*12</f>
        <v>23.77315421262715</v>
      </c>
      <c r="F105" s="82" t="e">
        <f>#REF!+#REF!+#REF!+#REF!+#REF!+#REF!+#REF!+#REF!+#REF!+#REF!</f>
        <v>#REF!</v>
      </c>
      <c r="G105" s="81">
        <f>G106+G107+G108+G109+G110+G111</f>
        <v>23.773154212627155</v>
      </c>
      <c r="H105" s="82">
        <f>H106+H107+H108+H109+H110+H111</f>
        <v>1.9810961843855959</v>
      </c>
      <c r="I105" s="11">
        <v>6989.7</v>
      </c>
    </row>
    <row r="106" spans="1:9" s="35" customFormat="1" ht="15">
      <c r="A106" s="77" t="s">
        <v>134</v>
      </c>
      <c r="B106" s="78"/>
      <c r="C106" s="58"/>
      <c r="D106" s="79">
        <v>44283.51</v>
      </c>
      <c r="E106" s="58">
        <f t="shared" si="8"/>
        <v>6.335538005923002</v>
      </c>
      <c r="F106" s="59" t="e">
        <f>#REF!+#REF!+#REF!+#REF!+#REF!+#REF!+#REF!+#REF!+#REF!+#REF!</f>
        <v>#REF!</v>
      </c>
      <c r="G106" s="58">
        <f aca="true" t="shared" si="9" ref="G106:G111">H106*12</f>
        <v>6.335538005923002</v>
      </c>
      <c r="H106" s="59">
        <f>D106/12/I106</f>
        <v>0.5279615004935835</v>
      </c>
      <c r="I106" s="11">
        <v>6989.7</v>
      </c>
    </row>
    <row r="107" spans="1:9" s="35" customFormat="1" ht="15">
      <c r="A107" s="27" t="s">
        <v>103</v>
      </c>
      <c r="B107" s="22"/>
      <c r="C107" s="28"/>
      <c r="D107" s="52">
        <f t="shared" si="7"/>
        <v>50653.85999999999</v>
      </c>
      <c r="E107" s="28">
        <f t="shared" si="8"/>
        <v>7.246929052749044</v>
      </c>
      <c r="F107" s="18" t="e">
        <f>#REF!+#REF!+#REF!+#REF!+#REF!+#REF!+#REF!+#REF!+#REF!+#REF!</f>
        <v>#REF!</v>
      </c>
      <c r="G107" s="28">
        <f t="shared" si="9"/>
        <v>7.246929052749044</v>
      </c>
      <c r="H107" s="18">
        <f>50653.86/12/I107</f>
        <v>0.6039107543957537</v>
      </c>
      <c r="I107" s="11">
        <v>6989.7</v>
      </c>
    </row>
    <row r="108" spans="1:9" s="35" customFormat="1" ht="15">
      <c r="A108" s="27" t="s">
        <v>104</v>
      </c>
      <c r="B108" s="22"/>
      <c r="C108" s="28"/>
      <c r="D108" s="52">
        <f t="shared" si="7"/>
        <v>16021.935999999998</v>
      </c>
      <c r="E108" s="28">
        <f t="shared" si="8"/>
        <v>2.292220839234874</v>
      </c>
      <c r="F108" s="18" t="e">
        <f>#REF!+#REF!+#REF!+#REF!+#REF!+#REF!+#REF!+#REF!+#REF!+#REF!</f>
        <v>#REF!</v>
      </c>
      <c r="G108" s="28">
        <f t="shared" si="9"/>
        <v>2.292220839234874</v>
      </c>
      <c r="H108" s="18">
        <f>16021.936/12/I108</f>
        <v>0.19101840326957284</v>
      </c>
      <c r="I108" s="11">
        <v>6989.7</v>
      </c>
    </row>
    <row r="109" spans="1:9" s="35" customFormat="1" ht="15">
      <c r="A109" s="27" t="s">
        <v>105</v>
      </c>
      <c r="B109" s="22"/>
      <c r="C109" s="28"/>
      <c r="D109" s="52">
        <f t="shared" si="7"/>
        <v>20733.49</v>
      </c>
      <c r="E109" s="28">
        <f t="shared" si="8"/>
        <v>2.9662918294061265</v>
      </c>
      <c r="F109" s="18" t="e">
        <f>#REF!+#REF!+#REF!+#REF!+#REF!+#REF!+#REF!+#REF!+#REF!+#REF!</f>
        <v>#REF!</v>
      </c>
      <c r="G109" s="28">
        <f t="shared" si="9"/>
        <v>2.9662918294061265</v>
      </c>
      <c r="H109" s="18">
        <f>20733.49/12/I109</f>
        <v>0.24719098578384388</v>
      </c>
      <c r="I109" s="11">
        <v>6989.7</v>
      </c>
    </row>
    <row r="110" spans="1:9" s="35" customFormat="1" ht="15">
      <c r="A110" s="27" t="s">
        <v>106</v>
      </c>
      <c r="B110" s="22"/>
      <c r="C110" s="28"/>
      <c r="D110" s="52">
        <f t="shared" si="7"/>
        <v>8330.380000000001</v>
      </c>
      <c r="E110" s="28">
        <f t="shared" si="8"/>
        <v>1.191807945977653</v>
      </c>
      <c r="F110" s="18" t="e">
        <f>#REF!+#REF!+#REF!+#REF!+#REF!+#REF!+#REF!+#REF!+#REF!+#REF!</f>
        <v>#REF!</v>
      </c>
      <c r="G110" s="28">
        <f t="shared" si="9"/>
        <v>1.191807945977653</v>
      </c>
      <c r="H110" s="18">
        <f>8330.38/12/I110</f>
        <v>0.09931732883147107</v>
      </c>
      <c r="I110" s="11">
        <v>6989.7</v>
      </c>
    </row>
    <row r="111" spans="1:9" s="35" customFormat="1" ht="15.75" thickBot="1">
      <c r="A111" s="72" t="s">
        <v>135</v>
      </c>
      <c r="B111" s="73"/>
      <c r="C111" s="74"/>
      <c r="D111" s="75">
        <v>26144.04</v>
      </c>
      <c r="E111" s="74">
        <f t="shared" si="8"/>
        <v>3.7403665393364527</v>
      </c>
      <c r="F111" s="76" t="e">
        <f>#REF!+#REF!+#REF!+#REF!+#REF!+#REF!+#REF!+#REF!+#REF!+#REF!</f>
        <v>#REF!</v>
      </c>
      <c r="G111" s="74">
        <f t="shared" si="9"/>
        <v>3.7403665393364527</v>
      </c>
      <c r="H111" s="76">
        <f>D111/12/I111</f>
        <v>0.31169721161137104</v>
      </c>
      <c r="I111" s="11">
        <v>6989.7</v>
      </c>
    </row>
    <row r="112" spans="1:8" s="35" customFormat="1" ht="12.75">
      <c r="A112" s="34"/>
      <c r="F112" s="36"/>
      <c r="H112" s="36"/>
    </row>
    <row r="113" spans="1:8" s="35" customFormat="1" ht="12.75">
      <c r="A113" s="34"/>
      <c r="F113" s="36"/>
      <c r="H113" s="36"/>
    </row>
    <row r="114" spans="1:8" s="35" customFormat="1" ht="12.75">
      <c r="A114" s="34"/>
      <c r="F114" s="36"/>
      <c r="H114" s="36"/>
    </row>
    <row r="115" spans="1:8" s="35" customFormat="1" ht="12.75">
      <c r="A115" s="34"/>
      <c r="F115" s="36"/>
      <c r="H115" s="36"/>
    </row>
    <row r="116" spans="1:8" s="35" customFormat="1" ht="12.75">
      <c r="A116" s="34"/>
      <c r="F116" s="36"/>
      <c r="H116" s="36"/>
    </row>
    <row r="117" spans="1:8" s="35" customFormat="1" ht="13.5" thickBot="1">
      <c r="A117" s="34"/>
      <c r="F117" s="36"/>
      <c r="H117" s="36"/>
    </row>
    <row r="118" spans="1:8" s="35" customFormat="1" ht="19.5" thickBot="1">
      <c r="A118" s="46" t="s">
        <v>108</v>
      </c>
      <c r="B118" s="47"/>
      <c r="C118" s="47" t="s">
        <v>33</v>
      </c>
      <c r="D118" s="83">
        <f>D97+D105</f>
        <v>615931.804</v>
      </c>
      <c r="E118" s="47" t="s">
        <v>33</v>
      </c>
      <c r="F118" s="48"/>
      <c r="G118" s="84">
        <f>G97+G105</f>
        <v>110.19991988211225</v>
      </c>
      <c r="H118" s="85">
        <f>H97+H105</f>
        <v>9.183326656842688</v>
      </c>
    </row>
    <row r="119" spans="1:8" s="35" customFormat="1" ht="12.75">
      <c r="A119" s="34"/>
      <c r="F119" s="36"/>
      <c r="H119" s="36"/>
    </row>
    <row r="120" spans="1:8" s="35" customFormat="1" ht="12.75">
      <c r="A120" s="34"/>
      <c r="F120" s="36"/>
      <c r="H120" s="36"/>
    </row>
    <row r="121" spans="1:8" s="35" customFormat="1" ht="12.75">
      <c r="A121" s="34"/>
      <c r="F121" s="36"/>
      <c r="H121" s="36"/>
    </row>
    <row r="122" spans="1:8" s="35" customFormat="1" ht="12.75">
      <c r="A122" s="34"/>
      <c r="F122" s="36"/>
      <c r="H122" s="36"/>
    </row>
    <row r="123" spans="1:8" s="35" customFormat="1" ht="12.75">
      <c r="A123" s="34"/>
      <c r="F123" s="36"/>
      <c r="H123" s="36"/>
    </row>
    <row r="124" spans="1:8" s="35" customFormat="1" ht="13.5" thickBot="1">
      <c r="A124" s="34"/>
      <c r="F124" s="36"/>
      <c r="H124" s="36"/>
    </row>
    <row r="125" spans="1:8" s="35" customFormat="1" ht="19.5" thickBot="1">
      <c r="A125" s="46" t="s">
        <v>32</v>
      </c>
      <c r="B125" s="47" t="s">
        <v>13</v>
      </c>
      <c r="C125" s="47" t="s">
        <v>33</v>
      </c>
      <c r="D125" s="53"/>
      <c r="E125" s="47" t="s">
        <v>33</v>
      </c>
      <c r="F125" s="48"/>
      <c r="G125" s="47" t="s">
        <v>33</v>
      </c>
      <c r="H125" s="48">
        <v>24.94</v>
      </c>
    </row>
    <row r="126" spans="1:8" s="35" customFormat="1" ht="12.75">
      <c r="A126" s="34"/>
      <c r="F126" s="36"/>
      <c r="H126" s="36"/>
    </row>
    <row r="127" spans="1:8" s="35" customFormat="1" ht="12.75">
      <c r="A127" s="34"/>
      <c r="F127" s="36"/>
      <c r="H127" s="36"/>
    </row>
    <row r="128" spans="1:8" s="33" customFormat="1" ht="19.5">
      <c r="A128" s="41"/>
      <c r="B128" s="42"/>
      <c r="C128" s="43"/>
      <c r="D128" s="43"/>
      <c r="E128" s="43"/>
      <c r="F128" s="44"/>
      <c r="G128" s="43"/>
      <c r="H128" s="44"/>
    </row>
    <row r="129" spans="1:6" s="35" customFormat="1" ht="14.25">
      <c r="A129" s="250" t="s">
        <v>35</v>
      </c>
      <c r="B129" s="250"/>
      <c r="C129" s="250"/>
      <c r="D129" s="250"/>
      <c r="E129" s="250"/>
      <c r="F129" s="250"/>
    </row>
    <row r="130" spans="6:8" s="35" customFormat="1" ht="12.75">
      <c r="F130" s="36"/>
      <c r="H130" s="36"/>
    </row>
    <row r="131" spans="1:8" s="35" customFormat="1" ht="12.75">
      <c r="A131" s="34" t="s">
        <v>36</v>
      </c>
      <c r="F131" s="36"/>
      <c r="H131" s="36"/>
    </row>
    <row r="132" spans="6:8" s="35" customFormat="1" ht="12.75">
      <c r="F132" s="36"/>
      <c r="H132" s="36"/>
    </row>
    <row r="133" spans="6:8" s="35" customFormat="1" ht="12.75">
      <c r="F133" s="36"/>
      <c r="H133" s="36"/>
    </row>
    <row r="134" spans="6:8" s="35" customFormat="1" ht="12.75">
      <c r="F134" s="36"/>
      <c r="H134" s="36"/>
    </row>
    <row r="135" spans="6:8" s="35" customFormat="1" ht="12.75">
      <c r="F135" s="36"/>
      <c r="H135" s="36"/>
    </row>
    <row r="136" spans="6:8" s="35" customFormat="1" ht="12.75">
      <c r="F136" s="36"/>
      <c r="H136" s="36"/>
    </row>
    <row r="137" spans="6:8" s="35" customFormat="1" ht="12.75">
      <c r="F137" s="36"/>
      <c r="H137" s="36"/>
    </row>
    <row r="138" spans="6:8" s="35" customFormat="1" ht="12.75">
      <c r="F138" s="36"/>
      <c r="H138" s="36"/>
    </row>
    <row r="139" spans="6:8" s="35" customFormat="1" ht="12.75">
      <c r="F139" s="36"/>
      <c r="H139" s="36"/>
    </row>
    <row r="140" spans="6:8" s="35" customFormat="1" ht="12.75">
      <c r="F140" s="36"/>
      <c r="H140" s="36"/>
    </row>
    <row r="141" spans="6:8" s="35" customFormat="1" ht="12.75">
      <c r="F141" s="36"/>
      <c r="H141" s="36"/>
    </row>
    <row r="142" spans="6:8" s="35" customFormat="1" ht="12.75">
      <c r="F142" s="36"/>
      <c r="H142" s="36"/>
    </row>
    <row r="143" spans="6:8" s="35" customFormat="1" ht="12.75">
      <c r="F143" s="36"/>
      <c r="H143" s="36"/>
    </row>
    <row r="144" spans="6:8" s="35" customFormat="1" ht="12.75">
      <c r="F144" s="36"/>
      <c r="H144" s="36"/>
    </row>
    <row r="145" spans="6:8" s="35" customFormat="1" ht="12.75">
      <c r="F145" s="36"/>
      <c r="H145" s="36"/>
    </row>
    <row r="146" spans="6:8" s="35" customFormat="1" ht="12.75">
      <c r="F146" s="36"/>
      <c r="H146" s="36"/>
    </row>
    <row r="147" spans="6:8" s="35" customFormat="1" ht="12.75">
      <c r="F147" s="36"/>
      <c r="H147" s="36"/>
    </row>
    <row r="148" spans="6:8" s="35" customFormat="1" ht="12.75">
      <c r="F148" s="36"/>
      <c r="H148" s="36"/>
    </row>
    <row r="149" spans="6:8" s="35" customFormat="1" ht="12.75">
      <c r="F149" s="36"/>
      <c r="H149" s="36"/>
    </row>
  </sheetData>
  <sheetProtection/>
  <mergeCells count="10">
    <mergeCell ref="A1:H1"/>
    <mergeCell ref="B2:H2"/>
    <mergeCell ref="B3:H3"/>
    <mergeCell ref="B4:H4"/>
    <mergeCell ref="A129:F129"/>
    <mergeCell ref="A12:H12"/>
    <mergeCell ref="A9:H9"/>
    <mergeCell ref="A6:H6"/>
    <mergeCell ref="A7:H7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2012-05-29T06:55:47Z</cp:lastPrinted>
  <dcterms:created xsi:type="dcterms:W3CDTF">2010-04-02T14:46:04Z</dcterms:created>
  <dcterms:modified xsi:type="dcterms:W3CDTF">2012-06-15T07:29:36Z</dcterms:modified>
  <cp:category/>
  <cp:version/>
  <cp:contentType/>
  <cp:contentStatus/>
</cp:coreProperties>
</file>