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дому по комиссии" sheetId="1" r:id="rId1"/>
    <sheet name="Лист1" sheetId="2" r:id="rId2"/>
  </sheets>
  <externalReferences>
    <externalReference r:id="rId5"/>
  </externalReferences>
  <definedNames>
    <definedName name="_xlnm.Print_Area" localSheetId="0">'по дому по комиссии'!$A$1:$H$154</definedName>
  </definedNames>
  <calcPr fullCalcOnLoad="1" fullPrecision="0"/>
</workbook>
</file>

<file path=xl/sharedStrings.xml><?xml version="1.0" encoding="utf-8"?>
<sst xmlns="http://schemas.openxmlformats.org/spreadsheetml/2006/main" count="416" uniqueCount="258">
  <si>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</si>
  <si>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</si>
  <si>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</si>
  <si>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</si>
  <si>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</si>
  <si>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</si>
  <si>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</si>
  <si>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</si>
  <si>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</si>
  <si>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</si>
  <si>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</si>
  <si>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</si>
  <si>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</si>
  <si>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</si>
  <si>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</si>
  <si>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</si>
  <si>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</si>
  <si>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</si>
  <si>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</si>
  <si>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</si>
  <si>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</si>
  <si>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</si>
  <si>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</si>
  <si>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</si>
  <si>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</si>
  <si>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</si>
  <si>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</si>
  <si>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</si>
  <si>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</si>
  <si>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</si>
  <si>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</si>
  <si>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</si>
  <si>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</si>
  <si>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</si>
  <si>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</si>
  <si>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</si>
  <si>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</si>
  <si>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</si>
  <si>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</si>
  <si>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</si>
  <si>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</si>
  <si>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</si>
  <si>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</si>
  <si>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</si>
  <si>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</si>
  <si>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</si>
  <si>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</si>
  <si>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</si>
  <si>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</si>
  <si>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</si>
  <si>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</si>
  <si>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</si>
  <si>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</si>
  <si>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</si>
  <si>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</si>
  <si>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</si>
  <si>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</si>
  <si>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</si>
  <si>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</si>
  <si>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</si>
  <si>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</si>
  <si>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</si>
  <si>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</si>
  <si>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очистка от снега и льда водостоков</t>
  </si>
  <si>
    <t>Сбор, вывоз и утилизация ТБО, руб/м2</t>
  </si>
  <si>
    <t>Жители МКД</t>
  </si>
  <si>
    <t>Задолженность за жителями и ЮЛ</t>
  </si>
  <si>
    <t>Приложение №1</t>
  </si>
  <si>
    <t>к дополнительному соглашению№_______</t>
  </si>
  <si>
    <t>2013 - 2014</t>
  </si>
  <si>
    <t>к договору управления многоквартирным домом</t>
  </si>
  <si>
    <t xml:space="preserve">от _____________ 2008г </t>
  </si>
  <si>
    <t>(стоимость услуг увеличена на 7% в соответствии с уровнем инфляции 2012г.)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</si>
  <si>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</si>
  <si>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д.10 (Sобщ.=4198,9м2, Sзем.уч.=2975,33м2)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</si>
  <si>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</si>
  <si>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</si>
  <si>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</si>
  <si>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</si>
  <si>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</si>
  <si>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</si>
  <si>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</si>
  <si>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</si>
  <si>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</si>
  <si>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</si>
  <si>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</si>
  <si>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</si>
  <si>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</si>
  <si>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</si>
  <si>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</si>
  <si>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</si>
  <si>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</si>
  <si>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</si>
  <si>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</si>
  <si>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</si>
  <si>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</si>
  <si>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месяц</t>
  </si>
  <si>
    <t>круглосуточно</t>
  </si>
  <si>
    <t>ежемесячно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</si>
  <si>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</si>
  <si>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</si>
  <si>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</si>
  <si>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</si>
  <si>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12 раз в год</t>
  </si>
  <si>
    <t>6 раз в год</t>
  </si>
  <si>
    <t>1 раз в 4 месяца</t>
  </si>
  <si>
    <t>отключение системы отопления в местах общего пользования</t>
  </si>
  <si>
    <t>1 раз в год</t>
  </si>
  <si>
    <t>2 раза в год</t>
  </si>
  <si>
    <t>ревизия задвижек отопления (дима.50мм-12 шт.</t>
  </si>
  <si>
    <t>подключение системы отопления в местах общего пользования</t>
  </si>
  <si>
    <t>замена  КИП манометры 12 шт., термометры 12 шт.</t>
  </si>
  <si>
    <t>3 раза в год</t>
  </si>
  <si>
    <t>1 раз</t>
  </si>
  <si>
    <t>4 раза в год</t>
  </si>
  <si>
    <t>замена  КИП на ВВП  манометры 4 шт., термометр 4 шт.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</si>
  <si>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</si>
  <si>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</si>
  <si>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</si>
  <si>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(диам.50мм-1шт., диам.80мм-2шт.)</t>
  </si>
  <si>
    <t>замена насоса гвс / резерв /</t>
  </si>
  <si>
    <t>замена ( поверка ) КИП</t>
  </si>
  <si>
    <t>замена  КИП  манометры 1 шт.</t>
  </si>
  <si>
    <t>ревизия задвижек  ХВС (диам.80мм-1шт., диам.100мм-2шт.)</t>
  </si>
  <si>
    <t>обслуживание насосов холодного водоснабжения</t>
  </si>
  <si>
    <t>перевод реле времени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</si>
  <si>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</si>
  <si>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</si>
  <si>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</si>
  <si>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</si>
  <si>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</si>
  <si>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</si>
  <si>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</si>
  <si>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</si>
  <si>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очистка кровли от снега и наледи в районе водоприемных воронок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</si>
  <si>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</si>
  <si>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</si>
  <si>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Работы заявочного характера</t>
  </si>
  <si>
    <t>руб./чел.</t>
  </si>
  <si>
    <t>Дополнительные работы (по текущему ремонту), в т.ч.:</t>
  </si>
  <si>
    <t>ремонт панельных швов 100 п.м.</t>
  </si>
  <si>
    <t>ремонт мягкой кровли 363 м2</t>
  </si>
  <si>
    <t>смена задвижек на ВВП (отопление) диам.50 - 1 шт., диам.80 - 2 шт.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</si>
  <si>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</si>
  <si>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</si>
  <si>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</si>
  <si>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115</t>
  </si>
  <si>
    <t>119</t>
  </si>
  <si>
    <t>Смена шарового крана ф15мм с САГ</t>
  </si>
  <si>
    <t>Лицевой счет многоквартирного дома по адресу: ул. Ленинского Комсомола, д. 10 на период с 1 мая 2013 по 30 апреля 2014 года</t>
  </si>
  <si>
    <t>Замена трубопровода ГВС в подвале</t>
  </si>
  <si>
    <t>125</t>
  </si>
  <si>
    <t>126</t>
  </si>
  <si>
    <t>Ревизия эл.щитка, замена деталей  (кв.46)</t>
  </si>
  <si>
    <t>108</t>
  </si>
  <si>
    <t>113</t>
  </si>
  <si>
    <t>ревизия задвижек отопления (дима.50мм-12 шт.)</t>
  </si>
  <si>
    <t>Смена регулятора РТДО ф40</t>
  </si>
  <si>
    <t>145</t>
  </si>
  <si>
    <t>Прочистка подвальной канализации (6 под.)</t>
  </si>
  <si>
    <t>143</t>
  </si>
  <si>
    <t>Ревизия эл.щитка, замена деталей  (кв.20)</t>
  </si>
  <si>
    <t>152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</si>
  <si>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</si>
  <si>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</si>
  <si>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</si>
  <si>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</si>
  <si>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</si>
  <si>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</si>
  <si>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</si>
  <si>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>смена задвижек на ВВП, эл.узле (ф50-1шт, ф80-1шт), установка шар.крана ф32-1шт.</t>
  </si>
  <si>
    <t>170</t>
  </si>
  <si>
    <t>Отключение водоснабжения в квартире из-за промочки (кв.3)</t>
  </si>
  <si>
    <t>184</t>
  </si>
  <si>
    <t>190</t>
  </si>
  <si>
    <t>смена задвижек на ВВП-СТС (ф50-1шт, ф80-1шт)</t>
  </si>
  <si>
    <t>209</t>
  </si>
  <si>
    <t>191</t>
  </si>
  <si>
    <t>193</t>
  </si>
  <si>
    <t>Перевод ВВП на зимнюю схему</t>
  </si>
  <si>
    <t>Проверка эл.проводки после промочки (кв.5)</t>
  </si>
  <si>
    <t>194</t>
  </si>
  <si>
    <t>Ревизия эл.щитка (кв.5)</t>
  </si>
  <si>
    <t>215</t>
  </si>
  <si>
    <t>236</t>
  </si>
  <si>
    <t>228</t>
  </si>
  <si>
    <t>Устранение течи вентиля на ХВС в подвале (6 под)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</si>
  <si>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</si>
  <si>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</si>
  <si>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</si>
  <si>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</si>
  <si>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</si>
  <si>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</si>
  <si>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</si>
  <si>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</si>
  <si>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</si>
  <si>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</si>
  <si>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</si>
  <si>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</si>
  <si>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</si>
  <si>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</si>
  <si>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</si>
  <si>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</si>
  <si>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133021,15 (по тарифу)</t>
  </si>
  <si>
    <t>256</t>
  </si>
  <si>
    <t>229</t>
  </si>
  <si>
    <t>30.09.2013 (акт от 5.11.13)</t>
  </si>
  <si>
    <t>30.09.2013 (акт от 13.12.13)</t>
  </si>
  <si>
    <t>Замена вентиля на ГВС в подвале (кв.76)</t>
  </si>
  <si>
    <t>30.09.2013 (акт от 1.11.13)</t>
  </si>
  <si>
    <t xml:space="preserve">Замена трансформатора тока </t>
  </si>
  <si>
    <t>30.09.2013 (акт от 20.11.13)</t>
  </si>
  <si>
    <t>30.09.2013 (акт от 2.12.13)</t>
  </si>
  <si>
    <t>Замена термосопротивлений на т/счетчике</t>
  </si>
  <si>
    <t>30.09.2013 (акт от 12.12.13)</t>
  </si>
  <si>
    <t>Устранение свища на СТС в подвале, замена вентилей (1 под)</t>
  </si>
  <si>
    <t>265</t>
  </si>
  <si>
    <t>3</t>
  </si>
  <si>
    <t>Перекрытие стояка ХВС (кв.60)</t>
  </si>
  <si>
    <t>7</t>
  </si>
  <si>
    <t>Устранение течи стояка ХВС в перекрытии (кв.60)</t>
  </si>
  <si>
    <t>18</t>
  </si>
  <si>
    <t>регулировка элеваторных узлов №1,3</t>
  </si>
  <si>
    <t>22</t>
  </si>
  <si>
    <t>восстановление водостоков (мелкий ремонт после очистки от снега и льда)</t>
  </si>
  <si>
    <t>Ремонт системы водоотведения</t>
  </si>
  <si>
    <t>Работы по резервному фонду (119013,45) с 01.01.14 по 30.04.14, в т.ч.:</t>
  </si>
  <si>
    <t>24</t>
  </si>
  <si>
    <t>Смена сопла на расчетное (1,3 эл.узлы)</t>
  </si>
  <si>
    <t>Определение промочки (кв.60)</t>
  </si>
  <si>
    <t>29</t>
  </si>
  <si>
    <t>Замена 2х входных кранов (кв.63)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</si>
  <si>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</si>
  <si>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</si>
  <si>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</si>
  <si>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</si>
  <si>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Устранение течи батареи (кв.29)</t>
  </si>
  <si>
    <t>34</t>
  </si>
  <si>
    <t>Удаление воздушных пробок в системе ГВС после работ ТПК</t>
  </si>
  <si>
    <t>37</t>
  </si>
  <si>
    <t>Замена вентиля на ХВС 1 под., удаление возд.пробок (кв.76)</t>
  </si>
  <si>
    <t>Ревизия эл.щитка, замена деталей  (кв.63)</t>
  </si>
  <si>
    <t>38</t>
  </si>
  <si>
    <t>Услуги типографии по печати доп.соглашений</t>
  </si>
  <si>
    <t>151</t>
  </si>
  <si>
    <t>39</t>
  </si>
  <si>
    <t>42</t>
  </si>
  <si>
    <t>Устранение течи канализации в подвале ( кв. 76)</t>
  </si>
  <si>
    <t>43</t>
  </si>
  <si>
    <t>Перевод ВВП на летнюю схему</t>
  </si>
  <si>
    <t>50</t>
  </si>
  <si>
    <t>Ревизия ВРУ ( материалы)</t>
  </si>
  <si>
    <t>Сопло ( мат.отчет за март)</t>
  </si>
  <si>
    <t>371</t>
  </si>
  <si>
    <t>Поверка прибора учета тепловой энергии и теплоносителя</t>
  </si>
  <si>
    <t>81</t>
  </si>
  <si>
    <t>Н.Ф.Каюткина</t>
  </si>
  <si>
    <t>ОАО ТПП КГРЭС,Крупин,ЗАО "ИКС 5 Недвижимость" - 01.02.2014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</si>
</sst>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b/>
      <i/>
      <u val="single"/>
      <sz val="22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lef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25" borderId="14" xfId="0" applyNumberFormat="1" applyFont="1" applyFill="1" applyBorder="1" applyAlignment="1">
      <alignment horizontal="center" vertical="center" wrapText="1"/>
    </xf>
    <xf numFmtId="2" fontId="26" fillId="25" borderId="13" xfId="0" applyNumberFormat="1" applyFont="1" applyFill="1" applyBorder="1" applyAlignment="1">
      <alignment horizontal="center" vertical="center" wrapText="1"/>
    </xf>
    <xf numFmtId="2" fontId="26" fillId="25" borderId="5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2" fontId="0" fillId="25" borderId="6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25" borderId="36" xfId="0" applyNumberFormat="1" applyFont="1" applyFill="1" applyBorder="1" applyAlignment="1">
      <alignment horizontal="center" vertical="center" wrapText="1"/>
    </xf>
    <xf numFmtId="2" fontId="26" fillId="25" borderId="60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center" vertical="center" wrapText="1"/>
    </xf>
    <xf numFmtId="2" fontId="26" fillId="0" borderId="36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2" fontId="18" fillId="25" borderId="15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center" vertical="center" wrapText="1"/>
    </xf>
    <xf numFmtId="2" fontId="22" fillId="0" borderId="46" xfId="0" applyNumberFormat="1" applyFont="1" applyFill="1" applyBorder="1" applyAlignment="1">
      <alignment horizontal="center" vertical="center" wrapText="1"/>
    </xf>
    <xf numFmtId="2" fontId="22" fillId="25" borderId="6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49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center" vertical="center" wrapText="1"/>
    </xf>
    <xf numFmtId="2" fontId="22" fillId="0" borderId="50" xfId="0" applyNumberFormat="1" applyFont="1" applyFill="1" applyBorder="1" applyAlignment="1">
      <alignment horizontal="center" vertical="center" wrapText="1"/>
    </xf>
    <xf numFmtId="2" fontId="22" fillId="25" borderId="5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2" fontId="22" fillId="25" borderId="4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4" borderId="32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2" fontId="25" fillId="24" borderId="46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25" fillId="24" borderId="62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2" fontId="0" fillId="26" borderId="27" xfId="0" applyNumberForma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40" fillId="25" borderId="27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0" fillId="28" borderId="12" xfId="0" applyFont="1" applyFill="1" applyBorder="1" applyAlignment="1">
      <alignment horizontal="left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center" wrapText="1"/>
    </xf>
    <xf numFmtId="2" fontId="38" fillId="24" borderId="19" xfId="0" applyNumberFormat="1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49" fontId="0" fillId="29" borderId="30" xfId="0" applyNumberFormat="1" applyFont="1" applyFill="1" applyBorder="1" applyAlignment="1">
      <alignment horizontal="center" vertical="center" wrapText="1"/>
    </xf>
    <xf numFmtId="14" fontId="0" fillId="29" borderId="36" xfId="0" applyNumberFormat="1" applyFont="1" applyFill="1" applyBorder="1" applyAlignment="1">
      <alignment horizontal="center" vertical="center" wrapText="1"/>
    </xf>
    <xf numFmtId="2" fontId="18" fillId="29" borderId="16" xfId="0" applyNumberFormat="1" applyFont="1" applyFill="1" applyBorder="1" applyAlignment="1">
      <alignment horizontal="center" vertical="center" wrapText="1"/>
    </xf>
    <xf numFmtId="49" fontId="0" fillId="29" borderId="29" xfId="0" applyNumberFormat="1" applyFont="1" applyFill="1" applyBorder="1" applyAlignment="1">
      <alignment horizontal="center" vertical="center" wrapText="1"/>
    </xf>
    <xf numFmtId="2" fontId="18" fillId="29" borderId="26" xfId="0" applyNumberFormat="1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2" fontId="0" fillId="29" borderId="19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0" fontId="0" fillId="29" borderId="36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0" fillId="29" borderId="30" xfId="0" applyFont="1" applyFill="1" applyBorder="1" applyAlignment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5" fillId="24" borderId="68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35" fillId="24" borderId="68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C63">
            <v>-64867.83383058621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="75" zoomScaleNormal="75" zoomScalePageLayoutView="0" workbookViewId="0" topLeftCell="A67">
      <selection activeCell="A116" sqref="A116"/>
    </sheetView>
  </sheetViews>
  <sheetFormatPr defaultColWidth="9.00390625" defaultRowHeight="12.75"/>
  <cols>
    <col min="1" max="1" width="72.75390625" style="101" customWidth="1"/>
    <col min="2" max="2" width="19.125" style="101" customWidth="1"/>
    <col min="3" max="3" width="13.875" style="101" hidden="1" customWidth="1"/>
    <col min="4" max="4" width="16.125" style="101" customWidth="1"/>
    <col min="5" max="5" width="13.875" style="101" hidden="1" customWidth="1"/>
    <col min="6" max="6" width="20.875" style="3" hidden="1" customWidth="1"/>
    <col min="7" max="7" width="13.875" style="101" customWidth="1"/>
    <col min="8" max="8" width="20.875" style="3" customWidth="1"/>
    <col min="9" max="9" width="15.375" style="101" customWidth="1"/>
    <col min="10" max="10" width="15.375" style="101" hidden="1" customWidth="1"/>
    <col min="11" max="11" width="15.375" style="102" hidden="1" customWidth="1"/>
    <col min="12" max="14" width="15.375" style="101" customWidth="1"/>
    <col min="15" max="16384" width="9.125" style="101" customWidth="1"/>
  </cols>
  <sheetData>
    <row r="1" spans="1:8" ht="16.5" customHeight="1">
      <c r="A1" s="250" t="s">
        <v>67</v>
      </c>
      <c r="B1" s="251"/>
      <c r="C1" s="251"/>
      <c r="D1" s="251"/>
      <c r="E1" s="251"/>
      <c r="F1" s="251"/>
      <c r="G1" s="251"/>
      <c r="H1" s="251"/>
    </row>
    <row r="2" spans="2:8" ht="12.75" customHeight="1">
      <c r="B2" s="252" t="s">
        <v>68</v>
      </c>
      <c r="C2" s="252"/>
      <c r="D2" s="252"/>
      <c r="E2" s="252"/>
      <c r="F2" s="252"/>
      <c r="G2" s="251"/>
      <c r="H2" s="251"/>
    </row>
    <row r="3" spans="1:8" ht="22.5" customHeight="1">
      <c r="A3" s="103" t="s">
        <v>69</v>
      </c>
      <c r="B3" s="252" t="s">
        <v>70</v>
      </c>
      <c r="C3" s="252"/>
      <c r="D3" s="252"/>
      <c r="E3" s="252"/>
      <c r="F3" s="252"/>
      <c r="G3" s="251"/>
      <c r="H3" s="251"/>
    </row>
    <row r="4" spans="2:8" ht="14.25" customHeight="1">
      <c r="B4" s="252" t="s">
        <v>71</v>
      </c>
      <c r="C4" s="252"/>
      <c r="D4" s="252"/>
      <c r="E4" s="252"/>
      <c r="F4" s="252"/>
      <c r="G4" s="251"/>
      <c r="H4" s="251"/>
    </row>
    <row r="5" spans="1:11" ht="39.75" customHeight="1">
      <c r="A5" s="253"/>
      <c r="B5" s="254"/>
      <c r="C5" s="254"/>
      <c r="D5" s="254"/>
      <c r="E5" s="254"/>
      <c r="F5" s="254"/>
      <c r="G5" s="254"/>
      <c r="H5" s="254"/>
      <c r="K5" s="101"/>
    </row>
    <row r="6" spans="1:11" ht="33" customHeight="1">
      <c r="A6" s="255" t="s">
        <v>72</v>
      </c>
      <c r="B6" s="256"/>
      <c r="C6" s="256"/>
      <c r="D6" s="256"/>
      <c r="E6" s="256"/>
      <c r="F6" s="256"/>
      <c r="G6" s="256"/>
      <c r="H6" s="256"/>
      <c r="K6" s="101"/>
    </row>
    <row r="7" spans="2:9" ht="35.25" customHeight="1" hidden="1">
      <c r="B7" s="104"/>
      <c r="C7" s="104"/>
      <c r="D7" s="104"/>
      <c r="E7" s="104"/>
      <c r="F7" s="105"/>
      <c r="G7" s="104"/>
      <c r="H7" s="104"/>
      <c r="I7" s="104"/>
    </row>
    <row r="8" spans="1:11" s="106" customFormat="1" ht="22.5" customHeight="1">
      <c r="A8" s="257" t="s">
        <v>73</v>
      </c>
      <c r="B8" s="257"/>
      <c r="C8" s="257"/>
      <c r="D8" s="257"/>
      <c r="E8" s="258"/>
      <c r="F8" s="258"/>
      <c r="G8" s="258"/>
      <c r="H8" s="258"/>
      <c r="K8" s="107"/>
    </row>
    <row r="9" spans="1:8" s="108" customFormat="1" ht="18.75" customHeight="1">
      <c r="A9" s="257" t="s">
        <v>74</v>
      </c>
      <c r="B9" s="257"/>
      <c r="C9" s="257"/>
      <c r="D9" s="257"/>
      <c r="E9" s="258"/>
      <c r="F9" s="258"/>
      <c r="G9" s="258"/>
      <c r="H9" s="258"/>
    </row>
    <row r="10" spans="1:8" s="109" customFormat="1" ht="17.25" customHeight="1">
      <c r="A10" s="259" t="s">
        <v>75</v>
      </c>
      <c r="B10" s="259"/>
      <c r="C10" s="259"/>
      <c r="D10" s="259"/>
      <c r="E10" s="260"/>
      <c r="F10" s="260"/>
      <c r="G10" s="260"/>
      <c r="H10" s="260"/>
    </row>
    <row r="11" spans="1:8" s="108" customFormat="1" ht="30" customHeight="1" thickBot="1">
      <c r="A11" s="261" t="s">
        <v>76</v>
      </c>
      <c r="B11" s="261"/>
      <c r="C11" s="261"/>
      <c r="D11" s="261"/>
      <c r="E11" s="262"/>
      <c r="F11" s="262"/>
      <c r="G11" s="262"/>
      <c r="H11" s="262"/>
    </row>
    <row r="12" spans="1:11" s="12" customFormat="1" ht="139.5" customHeight="1" thickBot="1">
      <c r="A12" s="110" t="s">
        <v>0</v>
      </c>
      <c r="B12" s="111" t="s">
        <v>77</v>
      </c>
      <c r="C12" s="112" t="s">
        <v>78</v>
      </c>
      <c r="D12" s="112" t="s">
        <v>5</v>
      </c>
      <c r="E12" s="112" t="s">
        <v>78</v>
      </c>
      <c r="F12" s="113" t="s">
        <v>79</v>
      </c>
      <c r="G12" s="112" t="s">
        <v>78</v>
      </c>
      <c r="H12" s="113" t="s">
        <v>79</v>
      </c>
      <c r="K12" s="114"/>
    </row>
    <row r="13" spans="1:11" s="121" customFormat="1" ht="12.75">
      <c r="A13" s="115">
        <v>1</v>
      </c>
      <c r="B13" s="116">
        <v>2</v>
      </c>
      <c r="C13" s="116">
        <v>3</v>
      </c>
      <c r="D13" s="117"/>
      <c r="E13" s="116">
        <v>3</v>
      </c>
      <c r="F13" s="118">
        <v>4</v>
      </c>
      <c r="G13" s="119">
        <v>3</v>
      </c>
      <c r="H13" s="120">
        <v>4</v>
      </c>
      <c r="K13" s="122"/>
    </row>
    <row r="14" spans="1:11" s="121" customFormat="1" ht="49.5" customHeight="1">
      <c r="A14" s="263" t="s">
        <v>1</v>
      </c>
      <c r="B14" s="264"/>
      <c r="C14" s="264"/>
      <c r="D14" s="264"/>
      <c r="E14" s="264"/>
      <c r="F14" s="264"/>
      <c r="G14" s="265"/>
      <c r="H14" s="266"/>
      <c r="K14" s="122"/>
    </row>
    <row r="15" spans="1:12" s="12" customFormat="1" ht="15">
      <c r="A15" s="64" t="s">
        <v>29</v>
      </c>
      <c r="B15" s="30"/>
      <c r="C15" s="123">
        <f>F15*12</f>
        <v>0</v>
      </c>
      <c r="D15" s="17">
        <f>G15*I15</f>
        <v>120928.32</v>
      </c>
      <c r="E15" s="16">
        <f>H15*12</f>
        <v>28.8</v>
      </c>
      <c r="F15" s="124"/>
      <c r="G15" s="16">
        <f>H15*12</f>
        <v>28.8</v>
      </c>
      <c r="H15" s="16">
        <v>2.4</v>
      </c>
      <c r="I15" s="12">
        <v>4198.9</v>
      </c>
      <c r="J15" s="12">
        <v>1.07</v>
      </c>
      <c r="K15" s="114">
        <v>2.24</v>
      </c>
      <c r="L15" s="12">
        <v>4840.7</v>
      </c>
    </row>
    <row r="16" spans="1:11" s="12" customFormat="1" ht="29.25" customHeight="1">
      <c r="A16" s="125" t="s">
        <v>80</v>
      </c>
      <c r="B16" s="126" t="s">
        <v>81</v>
      </c>
      <c r="C16" s="127"/>
      <c r="D16" s="128"/>
      <c r="E16" s="129"/>
      <c r="F16" s="130"/>
      <c r="G16" s="129"/>
      <c r="H16" s="129"/>
      <c r="K16" s="114"/>
    </row>
    <row r="17" spans="1:11" s="12" customFormat="1" ht="15">
      <c r="A17" s="125" t="s">
        <v>82</v>
      </c>
      <c r="B17" s="126" t="s">
        <v>81</v>
      </c>
      <c r="C17" s="127"/>
      <c r="D17" s="128"/>
      <c r="E17" s="129"/>
      <c r="F17" s="130"/>
      <c r="G17" s="129"/>
      <c r="H17" s="129"/>
      <c r="K17" s="114"/>
    </row>
    <row r="18" spans="1:11" s="12" customFormat="1" ht="15">
      <c r="A18" s="125" t="s">
        <v>83</v>
      </c>
      <c r="B18" s="126" t="s">
        <v>84</v>
      </c>
      <c r="C18" s="127"/>
      <c r="D18" s="128"/>
      <c r="E18" s="129"/>
      <c r="F18" s="130"/>
      <c r="G18" s="129"/>
      <c r="H18" s="129"/>
      <c r="K18" s="114"/>
    </row>
    <row r="19" spans="1:11" s="12" customFormat="1" ht="15">
      <c r="A19" s="125" t="s">
        <v>85</v>
      </c>
      <c r="B19" s="126" t="s">
        <v>81</v>
      </c>
      <c r="C19" s="127"/>
      <c r="D19" s="128"/>
      <c r="E19" s="129"/>
      <c r="F19" s="130"/>
      <c r="G19" s="129"/>
      <c r="H19" s="129"/>
      <c r="K19" s="114"/>
    </row>
    <row r="20" spans="1:11" s="12" customFormat="1" ht="30">
      <c r="A20" s="64" t="s">
        <v>30</v>
      </c>
      <c r="B20" s="131"/>
      <c r="C20" s="123">
        <f>F20*12</f>
        <v>0</v>
      </c>
      <c r="D20" s="17">
        <f>G20*I20</f>
        <v>110347.09</v>
      </c>
      <c r="E20" s="16">
        <f>H20*12</f>
        <v>26.28</v>
      </c>
      <c r="F20" s="124"/>
      <c r="G20" s="16">
        <f>H20*12</f>
        <v>26.28</v>
      </c>
      <c r="H20" s="16">
        <v>2.19</v>
      </c>
      <c r="I20" s="12">
        <v>4198.9</v>
      </c>
      <c r="J20" s="12">
        <v>1.07</v>
      </c>
      <c r="K20" s="114">
        <v>2.04</v>
      </c>
    </row>
    <row r="21" spans="1:11" s="6" customFormat="1" ht="15">
      <c r="A21" s="132" t="s">
        <v>86</v>
      </c>
      <c r="B21" s="10" t="s">
        <v>87</v>
      </c>
      <c r="C21" s="16"/>
      <c r="D21" s="17"/>
      <c r="E21" s="16"/>
      <c r="F21" s="124"/>
      <c r="G21" s="16"/>
      <c r="H21" s="16"/>
      <c r="K21" s="133"/>
    </row>
    <row r="22" spans="1:11" s="6" customFormat="1" ht="15">
      <c r="A22" s="132" t="s">
        <v>88</v>
      </c>
      <c r="B22" s="10" t="s">
        <v>87</v>
      </c>
      <c r="C22" s="16"/>
      <c r="D22" s="17"/>
      <c r="E22" s="16"/>
      <c r="F22" s="124"/>
      <c r="G22" s="16"/>
      <c r="H22" s="16"/>
      <c r="K22" s="133"/>
    </row>
    <row r="23" spans="1:11" s="6" customFormat="1" ht="15">
      <c r="A23" s="132" t="s">
        <v>89</v>
      </c>
      <c r="B23" s="10" t="s">
        <v>87</v>
      </c>
      <c r="C23" s="16"/>
      <c r="D23" s="17"/>
      <c r="E23" s="16"/>
      <c r="F23" s="124"/>
      <c r="G23" s="16"/>
      <c r="H23" s="16"/>
      <c r="K23" s="133"/>
    </row>
    <row r="24" spans="1:11" s="6" customFormat="1" ht="25.5">
      <c r="A24" s="132" t="s">
        <v>90</v>
      </c>
      <c r="B24" s="10" t="s">
        <v>91</v>
      </c>
      <c r="C24" s="16"/>
      <c r="D24" s="17"/>
      <c r="E24" s="16"/>
      <c r="F24" s="124"/>
      <c r="G24" s="16"/>
      <c r="H24" s="16"/>
      <c r="K24" s="133"/>
    </row>
    <row r="25" spans="1:11" s="6" customFormat="1" ht="15">
      <c r="A25" s="132" t="s">
        <v>92</v>
      </c>
      <c r="B25" s="10" t="s">
        <v>87</v>
      </c>
      <c r="C25" s="16"/>
      <c r="D25" s="17"/>
      <c r="E25" s="16"/>
      <c r="F25" s="124"/>
      <c r="G25" s="16"/>
      <c r="H25" s="16"/>
      <c r="K25" s="133"/>
    </row>
    <row r="26" spans="1:11" s="12" customFormat="1" ht="15">
      <c r="A26" s="134" t="s">
        <v>93</v>
      </c>
      <c r="B26" s="76" t="s">
        <v>87</v>
      </c>
      <c r="C26" s="123"/>
      <c r="D26" s="17"/>
      <c r="E26" s="16"/>
      <c r="F26" s="124"/>
      <c r="G26" s="16"/>
      <c r="H26" s="16"/>
      <c r="K26" s="114"/>
    </row>
    <row r="27" spans="1:11" s="6" customFormat="1" ht="26.25" thickBot="1">
      <c r="A27" s="135" t="s">
        <v>94</v>
      </c>
      <c r="B27" s="136" t="s">
        <v>95</v>
      </c>
      <c r="C27" s="16"/>
      <c r="D27" s="17"/>
      <c r="E27" s="16"/>
      <c r="F27" s="124"/>
      <c r="G27" s="16"/>
      <c r="H27" s="16"/>
      <c r="K27" s="133"/>
    </row>
    <row r="28" spans="1:12" s="138" customFormat="1" ht="15">
      <c r="A28" s="63" t="s">
        <v>31</v>
      </c>
      <c r="B28" s="30" t="s">
        <v>96</v>
      </c>
      <c r="C28" s="123">
        <f>F28*12</f>
        <v>0</v>
      </c>
      <c r="D28" s="17">
        <f>G28*I28</f>
        <v>32247.55</v>
      </c>
      <c r="E28" s="16">
        <f>H28*12</f>
        <v>7.68</v>
      </c>
      <c r="F28" s="137"/>
      <c r="G28" s="16">
        <f>H28*12</f>
        <v>7.68</v>
      </c>
      <c r="H28" s="16">
        <v>0.64</v>
      </c>
      <c r="I28" s="12">
        <v>4198.9</v>
      </c>
      <c r="J28" s="12">
        <v>1.07</v>
      </c>
      <c r="K28" s="114">
        <v>0.6</v>
      </c>
      <c r="L28" s="138">
        <v>4840.7</v>
      </c>
    </row>
    <row r="29" spans="1:12" s="12" customFormat="1" ht="15">
      <c r="A29" s="63" t="s">
        <v>32</v>
      </c>
      <c r="B29" s="30" t="s">
        <v>97</v>
      </c>
      <c r="C29" s="123">
        <f>F29*12</f>
        <v>0</v>
      </c>
      <c r="D29" s="17">
        <f>G29*I29</f>
        <v>104804.54</v>
      </c>
      <c r="E29" s="16">
        <f>H29*12</f>
        <v>24.96</v>
      </c>
      <c r="F29" s="137"/>
      <c r="G29" s="16">
        <f>H29*12</f>
        <v>24.96</v>
      </c>
      <c r="H29" s="16">
        <v>2.08</v>
      </c>
      <c r="I29" s="12">
        <v>4198.9</v>
      </c>
      <c r="J29" s="12">
        <v>1.07</v>
      </c>
      <c r="K29" s="114">
        <v>1.94</v>
      </c>
      <c r="L29" s="12">
        <v>4840.7</v>
      </c>
    </row>
    <row r="30" spans="1:12" s="121" customFormat="1" ht="30">
      <c r="A30" s="63" t="s">
        <v>33</v>
      </c>
      <c r="B30" s="30" t="s">
        <v>98</v>
      </c>
      <c r="C30" s="139"/>
      <c r="D30" s="17">
        <f>1733.72*I30/L30</f>
        <v>1503.86</v>
      </c>
      <c r="E30" s="95">
        <f>H30*12</f>
        <v>0.36</v>
      </c>
      <c r="F30" s="137"/>
      <c r="G30" s="16">
        <f>D30/I30</f>
        <v>0.36</v>
      </c>
      <c r="H30" s="16">
        <f>G30/12</f>
        <v>0.03</v>
      </c>
      <c r="I30" s="12">
        <v>4198.9</v>
      </c>
      <c r="J30" s="12">
        <v>1.07</v>
      </c>
      <c r="K30" s="114">
        <v>0.03</v>
      </c>
      <c r="L30" s="121">
        <v>4840.7</v>
      </c>
    </row>
    <row r="31" spans="1:11" s="121" customFormat="1" ht="30">
      <c r="A31" s="63" t="s">
        <v>34</v>
      </c>
      <c r="B31" s="30" t="s">
        <v>98</v>
      </c>
      <c r="C31" s="139"/>
      <c r="D31" s="17">
        <v>1733.72</v>
      </c>
      <c r="E31" s="95">
        <f>H31*12</f>
        <v>0.36</v>
      </c>
      <c r="F31" s="137"/>
      <c r="G31" s="16">
        <f>D31/I31</f>
        <v>0.41</v>
      </c>
      <c r="H31" s="16">
        <f>G31/12</f>
        <v>0.03</v>
      </c>
      <c r="I31" s="12">
        <v>4198.9</v>
      </c>
      <c r="J31" s="12">
        <v>1.07</v>
      </c>
      <c r="K31" s="114">
        <v>0.03</v>
      </c>
    </row>
    <row r="32" spans="1:12" s="121" customFormat="1" ht="17.25" customHeight="1">
      <c r="A32" s="63" t="s">
        <v>99</v>
      </c>
      <c r="B32" s="30" t="s">
        <v>98</v>
      </c>
      <c r="C32" s="139"/>
      <c r="D32" s="17">
        <f>10948.1*I32/L32</f>
        <v>9496.56</v>
      </c>
      <c r="E32" s="95">
        <f>H32*12</f>
        <v>2.28</v>
      </c>
      <c r="F32" s="137"/>
      <c r="G32" s="16">
        <f>D32/I32</f>
        <v>2.26</v>
      </c>
      <c r="H32" s="16">
        <f>G32/12</f>
        <v>0.19</v>
      </c>
      <c r="I32" s="12">
        <v>4198.9</v>
      </c>
      <c r="J32" s="12">
        <v>1.07</v>
      </c>
      <c r="K32" s="114">
        <v>0.17</v>
      </c>
      <c r="L32" s="121">
        <v>4840.7</v>
      </c>
    </row>
    <row r="33" spans="1:11" s="121" customFormat="1" ht="30" hidden="1">
      <c r="A33" s="63" t="s">
        <v>100</v>
      </c>
      <c r="B33" s="30" t="s">
        <v>91</v>
      </c>
      <c r="C33" s="139"/>
      <c r="D33" s="17">
        <f>G33*I33</f>
        <v>0</v>
      </c>
      <c r="E33" s="95"/>
      <c r="F33" s="137"/>
      <c r="G33" s="16">
        <f>H33*12</f>
        <v>0</v>
      </c>
      <c r="H33" s="16">
        <v>0</v>
      </c>
      <c r="I33" s="12">
        <v>4198.9</v>
      </c>
      <c r="J33" s="12">
        <v>1.07</v>
      </c>
      <c r="K33" s="114">
        <v>0</v>
      </c>
    </row>
    <row r="34" spans="1:11" s="121" customFormat="1" ht="30" hidden="1">
      <c r="A34" s="63" t="s">
        <v>101</v>
      </c>
      <c r="B34" s="30" t="s">
        <v>91</v>
      </c>
      <c r="C34" s="139"/>
      <c r="D34" s="17">
        <f>G34*I34</f>
        <v>0</v>
      </c>
      <c r="E34" s="95"/>
      <c r="F34" s="137"/>
      <c r="G34" s="16">
        <f>H34*12</f>
        <v>0</v>
      </c>
      <c r="H34" s="16">
        <v>0</v>
      </c>
      <c r="I34" s="12">
        <v>4198.9</v>
      </c>
      <c r="J34" s="12">
        <v>1.07</v>
      </c>
      <c r="K34" s="114">
        <v>0</v>
      </c>
    </row>
    <row r="35" spans="1:11" s="121" customFormat="1" ht="30">
      <c r="A35" s="63" t="s">
        <v>102</v>
      </c>
      <c r="B35" s="30"/>
      <c r="C35" s="139">
        <f>F35*12</f>
        <v>0</v>
      </c>
      <c r="D35" s="17">
        <f>G35*I35</f>
        <v>9069.62</v>
      </c>
      <c r="E35" s="95">
        <f>H35*12</f>
        <v>2.16</v>
      </c>
      <c r="F35" s="137"/>
      <c r="G35" s="16">
        <f>H35*12</f>
        <v>2.16</v>
      </c>
      <c r="H35" s="16">
        <v>0.18</v>
      </c>
      <c r="I35" s="12">
        <v>4198.9</v>
      </c>
      <c r="J35" s="12">
        <v>1.07</v>
      </c>
      <c r="K35" s="114">
        <v>0.14</v>
      </c>
    </row>
    <row r="36" spans="1:12" s="12" customFormat="1" ht="15">
      <c r="A36" s="63" t="s">
        <v>36</v>
      </c>
      <c r="B36" s="30" t="s">
        <v>103</v>
      </c>
      <c r="C36" s="139">
        <f>F36*12</f>
        <v>0</v>
      </c>
      <c r="D36" s="17">
        <f>G36*I36</f>
        <v>2015.47</v>
      </c>
      <c r="E36" s="95">
        <f>H36*12</f>
        <v>0.48</v>
      </c>
      <c r="F36" s="137"/>
      <c r="G36" s="16">
        <f>H36*12</f>
        <v>0.48</v>
      </c>
      <c r="H36" s="16">
        <v>0.04</v>
      </c>
      <c r="I36" s="12">
        <v>4198.9</v>
      </c>
      <c r="J36" s="12">
        <v>1.07</v>
      </c>
      <c r="K36" s="114">
        <v>0.03</v>
      </c>
      <c r="L36" s="12">
        <v>4840.7</v>
      </c>
    </row>
    <row r="37" spans="1:12" s="12" customFormat="1" ht="15">
      <c r="A37" s="63" t="s">
        <v>37</v>
      </c>
      <c r="B37" s="140" t="s">
        <v>104</v>
      </c>
      <c r="C37" s="141">
        <f>F37*12</f>
        <v>0</v>
      </c>
      <c r="D37" s="17">
        <f>1243.09*I37/L37</f>
        <v>1078.28</v>
      </c>
      <c r="E37" s="142">
        <f>H37*12</f>
        <v>0.24</v>
      </c>
      <c r="F37" s="143"/>
      <c r="G37" s="16">
        <f>D37/I37</f>
        <v>0.26</v>
      </c>
      <c r="H37" s="16">
        <f>G37/12</f>
        <v>0.02</v>
      </c>
      <c r="I37" s="12">
        <v>4198.9</v>
      </c>
      <c r="J37" s="12">
        <v>1.07</v>
      </c>
      <c r="K37" s="114">
        <v>0.02</v>
      </c>
      <c r="L37" s="12">
        <v>4840.7</v>
      </c>
    </row>
    <row r="38" spans="1:11" s="138" customFormat="1" ht="30">
      <c r="A38" s="63" t="s">
        <v>38</v>
      </c>
      <c r="B38" s="30" t="s">
        <v>105</v>
      </c>
      <c r="C38" s="139">
        <f>F38*12</f>
        <v>0</v>
      </c>
      <c r="D38" s="17">
        <v>1617.41</v>
      </c>
      <c r="E38" s="95">
        <f>H38*12</f>
        <v>0.36</v>
      </c>
      <c r="F38" s="137"/>
      <c r="G38" s="16">
        <f>D38/I38</f>
        <v>0.39</v>
      </c>
      <c r="H38" s="16">
        <f>G38/12</f>
        <v>0.03</v>
      </c>
      <c r="I38" s="12">
        <v>4198.9</v>
      </c>
      <c r="J38" s="12">
        <v>1.07</v>
      </c>
      <c r="K38" s="114">
        <v>0.03</v>
      </c>
    </row>
    <row r="39" spans="1:11" s="138" customFormat="1" ht="15">
      <c r="A39" s="63" t="s">
        <v>39</v>
      </c>
      <c r="B39" s="30"/>
      <c r="C39" s="123"/>
      <c r="D39" s="16">
        <f>D41+D42+D43+D44+D45+D46+D47+D48+D49+D50+D53</f>
        <v>41132.5</v>
      </c>
      <c r="E39" s="16"/>
      <c r="F39" s="137"/>
      <c r="G39" s="16">
        <f>D39/I39</f>
        <v>9.8</v>
      </c>
      <c r="H39" s="16">
        <f>G39/12</f>
        <v>0.82</v>
      </c>
      <c r="I39" s="12">
        <v>4198.9</v>
      </c>
      <c r="J39" s="12">
        <v>1.07</v>
      </c>
      <c r="K39" s="114">
        <v>0.75</v>
      </c>
    </row>
    <row r="40" spans="1:11" s="121" customFormat="1" ht="15" hidden="1">
      <c r="A40" s="14" t="s">
        <v>106</v>
      </c>
      <c r="B40" s="144" t="s">
        <v>107</v>
      </c>
      <c r="C40" s="1"/>
      <c r="D40" s="18">
        <f>G40*I40</f>
        <v>0</v>
      </c>
      <c r="E40" s="145"/>
      <c r="F40" s="146"/>
      <c r="G40" s="145">
        <f>H40*12</f>
        <v>0</v>
      </c>
      <c r="H40" s="145">
        <v>0</v>
      </c>
      <c r="I40" s="12">
        <v>4198.9</v>
      </c>
      <c r="J40" s="12">
        <v>1.07</v>
      </c>
      <c r="K40" s="114">
        <v>0</v>
      </c>
    </row>
    <row r="41" spans="1:11" s="121" customFormat="1" ht="15">
      <c r="A41" s="14" t="s">
        <v>40</v>
      </c>
      <c r="B41" s="144" t="s">
        <v>107</v>
      </c>
      <c r="C41" s="1"/>
      <c r="D41" s="18">
        <v>368.66</v>
      </c>
      <c r="E41" s="145"/>
      <c r="F41" s="146"/>
      <c r="G41" s="145"/>
      <c r="H41" s="145"/>
      <c r="I41" s="12">
        <v>4198.9</v>
      </c>
      <c r="J41" s="12">
        <v>1.07</v>
      </c>
      <c r="K41" s="114">
        <v>0.01</v>
      </c>
    </row>
    <row r="42" spans="1:12" s="121" customFormat="1" ht="15">
      <c r="A42" s="14" t="s">
        <v>41</v>
      </c>
      <c r="B42" s="144" t="s">
        <v>108</v>
      </c>
      <c r="C42" s="1">
        <f>F42*12</f>
        <v>0</v>
      </c>
      <c r="D42" s="18">
        <f>1170.21*I42/L42</f>
        <v>1015.06</v>
      </c>
      <c r="E42" s="145">
        <f>H42*12</f>
        <v>0</v>
      </c>
      <c r="F42" s="146"/>
      <c r="G42" s="145"/>
      <c r="H42" s="145"/>
      <c r="I42" s="12">
        <v>4198.9</v>
      </c>
      <c r="J42" s="12">
        <v>1.07</v>
      </c>
      <c r="K42" s="114">
        <v>0.02</v>
      </c>
      <c r="L42" s="121">
        <v>4840.7</v>
      </c>
    </row>
    <row r="43" spans="1:12" s="121" customFormat="1" ht="15">
      <c r="A43" s="14" t="s">
        <v>109</v>
      </c>
      <c r="B43" s="144" t="s">
        <v>107</v>
      </c>
      <c r="C43" s="1">
        <f>F43*12</f>
        <v>0</v>
      </c>
      <c r="D43" s="18">
        <f>6345*I43/L43</f>
        <v>5503.75</v>
      </c>
      <c r="E43" s="145">
        <f>H43*12</f>
        <v>0</v>
      </c>
      <c r="F43" s="146"/>
      <c r="G43" s="145"/>
      <c r="H43" s="145"/>
      <c r="I43" s="12">
        <v>4198.9</v>
      </c>
      <c r="J43" s="12">
        <v>1.07</v>
      </c>
      <c r="K43" s="114">
        <v>0.15</v>
      </c>
      <c r="L43" s="121">
        <v>4840.7</v>
      </c>
    </row>
    <row r="44" spans="1:11" s="121" customFormat="1" ht="15">
      <c r="A44" s="14" t="s">
        <v>42</v>
      </c>
      <c r="B44" s="144" t="s">
        <v>107</v>
      </c>
      <c r="C44" s="1">
        <f>F44*12</f>
        <v>0</v>
      </c>
      <c r="D44" s="18">
        <v>2230.05</v>
      </c>
      <c r="E44" s="145">
        <f>H44*12</f>
        <v>0</v>
      </c>
      <c r="F44" s="146"/>
      <c r="G44" s="145"/>
      <c r="H44" s="145"/>
      <c r="I44" s="12">
        <v>4198.9</v>
      </c>
      <c r="J44" s="12">
        <v>1.07</v>
      </c>
      <c r="K44" s="114">
        <v>0.04</v>
      </c>
    </row>
    <row r="45" spans="1:11" s="121" customFormat="1" ht="15">
      <c r="A45" s="14" t="s">
        <v>43</v>
      </c>
      <c r="B45" s="144" t="s">
        <v>107</v>
      </c>
      <c r="C45" s="1">
        <f>F45*12</f>
        <v>0</v>
      </c>
      <c r="D45" s="18">
        <v>6628.1</v>
      </c>
      <c r="E45" s="145">
        <f>H45*12</f>
        <v>0</v>
      </c>
      <c r="F45" s="146"/>
      <c r="G45" s="145"/>
      <c r="H45" s="145"/>
      <c r="I45" s="12">
        <v>4198.9</v>
      </c>
      <c r="J45" s="12">
        <v>1.07</v>
      </c>
      <c r="K45" s="114">
        <v>0.12</v>
      </c>
    </row>
    <row r="46" spans="1:11" s="121" customFormat="1" ht="15">
      <c r="A46" s="14" t="s">
        <v>44</v>
      </c>
      <c r="B46" s="144" t="s">
        <v>107</v>
      </c>
      <c r="C46" s="1">
        <f>F46*12</f>
        <v>0</v>
      </c>
      <c r="D46" s="18">
        <v>780.14</v>
      </c>
      <c r="E46" s="145">
        <f>H46*12</f>
        <v>0</v>
      </c>
      <c r="F46" s="146"/>
      <c r="G46" s="145"/>
      <c r="H46" s="145"/>
      <c r="I46" s="12">
        <v>4198.9</v>
      </c>
      <c r="J46" s="12">
        <v>1.07</v>
      </c>
      <c r="K46" s="114">
        <v>0.01</v>
      </c>
    </row>
    <row r="47" spans="1:12" s="121" customFormat="1" ht="15">
      <c r="A47" s="14" t="s">
        <v>45</v>
      </c>
      <c r="B47" s="144" t="s">
        <v>107</v>
      </c>
      <c r="C47" s="1"/>
      <c r="D47" s="18">
        <f>1114.98*I47/L47</f>
        <v>967.15</v>
      </c>
      <c r="E47" s="145"/>
      <c r="F47" s="146"/>
      <c r="G47" s="145"/>
      <c r="H47" s="145"/>
      <c r="I47" s="12">
        <v>4198.9</v>
      </c>
      <c r="J47" s="12">
        <v>1.07</v>
      </c>
      <c r="K47" s="114">
        <v>0.02</v>
      </c>
      <c r="L47" s="121">
        <v>4840.7</v>
      </c>
    </row>
    <row r="48" spans="1:11" s="121" customFormat="1" ht="15">
      <c r="A48" s="14" t="s">
        <v>46</v>
      </c>
      <c r="B48" s="144" t="s">
        <v>108</v>
      </c>
      <c r="C48" s="1"/>
      <c r="D48" s="18">
        <v>4460.1</v>
      </c>
      <c r="E48" s="145"/>
      <c r="F48" s="146"/>
      <c r="G48" s="145"/>
      <c r="H48" s="145"/>
      <c r="I48" s="12">
        <v>4198.9</v>
      </c>
      <c r="J48" s="12">
        <v>1.07</v>
      </c>
      <c r="K48" s="114">
        <v>0.09</v>
      </c>
    </row>
    <row r="49" spans="1:12" s="121" customFormat="1" ht="25.5">
      <c r="A49" s="14" t="s">
        <v>47</v>
      </c>
      <c r="B49" s="144" t="s">
        <v>107</v>
      </c>
      <c r="C49" s="1">
        <f>F49*12</f>
        <v>0</v>
      </c>
      <c r="D49" s="18">
        <f>3043.34*I49/L49</f>
        <v>2639.84</v>
      </c>
      <c r="E49" s="145">
        <f>H49*12</f>
        <v>0</v>
      </c>
      <c r="F49" s="146"/>
      <c r="G49" s="145"/>
      <c r="H49" s="145"/>
      <c r="I49" s="12">
        <v>4198.9</v>
      </c>
      <c r="J49" s="12">
        <v>1.07</v>
      </c>
      <c r="K49" s="114">
        <v>0.05</v>
      </c>
      <c r="L49" s="121">
        <v>4840.7</v>
      </c>
    </row>
    <row r="50" spans="1:11" s="121" customFormat="1" ht="15">
      <c r="A50" s="14" t="s">
        <v>48</v>
      </c>
      <c r="B50" s="144" t="s">
        <v>107</v>
      </c>
      <c r="C50" s="1"/>
      <c r="D50" s="18">
        <v>7667.57</v>
      </c>
      <c r="E50" s="145"/>
      <c r="F50" s="146"/>
      <c r="G50" s="145"/>
      <c r="H50" s="145"/>
      <c r="I50" s="12">
        <v>4198.9</v>
      </c>
      <c r="J50" s="12">
        <v>1.07</v>
      </c>
      <c r="K50" s="114">
        <v>0.01</v>
      </c>
    </row>
    <row r="51" spans="1:11" s="121" customFormat="1" ht="15" hidden="1">
      <c r="A51" s="14" t="s">
        <v>110</v>
      </c>
      <c r="B51" s="144" t="s">
        <v>107</v>
      </c>
      <c r="C51" s="147"/>
      <c r="D51" s="18">
        <f>G51*I51</f>
        <v>0</v>
      </c>
      <c r="E51" s="148"/>
      <c r="F51" s="146"/>
      <c r="G51" s="145"/>
      <c r="H51" s="145"/>
      <c r="I51" s="12">
        <v>4198.9</v>
      </c>
      <c r="J51" s="12">
        <v>1.07</v>
      </c>
      <c r="K51" s="114">
        <v>0</v>
      </c>
    </row>
    <row r="52" spans="1:11" s="121" customFormat="1" ht="15" hidden="1">
      <c r="A52" s="5"/>
      <c r="B52" s="144"/>
      <c r="C52" s="1"/>
      <c r="D52" s="18"/>
      <c r="E52" s="145"/>
      <c r="F52" s="146"/>
      <c r="G52" s="145"/>
      <c r="H52" s="145"/>
      <c r="I52" s="12"/>
      <c r="J52" s="12"/>
      <c r="K52" s="114"/>
    </row>
    <row r="53" spans="1:11" s="121" customFormat="1" ht="25.5">
      <c r="A53" s="5" t="s">
        <v>111</v>
      </c>
      <c r="B53" s="149" t="s">
        <v>91</v>
      </c>
      <c r="C53" s="1"/>
      <c r="D53" s="18">
        <v>8872.08</v>
      </c>
      <c r="E53" s="145"/>
      <c r="F53" s="146"/>
      <c r="G53" s="145"/>
      <c r="H53" s="145"/>
      <c r="I53" s="12">
        <v>4198.9</v>
      </c>
      <c r="J53" s="12">
        <v>1.07</v>
      </c>
      <c r="K53" s="114">
        <v>0.08</v>
      </c>
    </row>
    <row r="54" spans="1:11" s="138" customFormat="1" ht="30">
      <c r="A54" s="63" t="s">
        <v>49</v>
      </c>
      <c r="B54" s="30"/>
      <c r="C54" s="123"/>
      <c r="D54" s="16">
        <f>D55+D56+D57+D58+D59+D63+D64++D65</f>
        <v>27327.1</v>
      </c>
      <c r="E54" s="16"/>
      <c r="F54" s="137"/>
      <c r="G54" s="16">
        <f>D54/I54</f>
        <v>6.51</v>
      </c>
      <c r="H54" s="16">
        <f>G54/12</f>
        <v>0.54</v>
      </c>
      <c r="I54" s="12">
        <v>4198.9</v>
      </c>
      <c r="J54" s="12">
        <v>1.07</v>
      </c>
      <c r="K54" s="114">
        <v>0.61</v>
      </c>
    </row>
    <row r="55" spans="1:11" s="121" customFormat="1" ht="15">
      <c r="A55" s="14" t="s">
        <v>50</v>
      </c>
      <c r="B55" s="144" t="s">
        <v>112</v>
      </c>
      <c r="C55" s="1"/>
      <c r="D55" s="18">
        <v>2230.05</v>
      </c>
      <c r="E55" s="145"/>
      <c r="F55" s="146"/>
      <c r="G55" s="145"/>
      <c r="H55" s="145"/>
      <c r="I55" s="12">
        <v>4198.9</v>
      </c>
      <c r="J55" s="12">
        <v>1.07</v>
      </c>
      <c r="K55" s="114">
        <v>0.04</v>
      </c>
    </row>
    <row r="56" spans="1:11" s="121" customFormat="1" ht="25.5">
      <c r="A56" s="14" t="s">
        <v>51</v>
      </c>
      <c r="B56" s="149" t="s">
        <v>107</v>
      </c>
      <c r="C56" s="1"/>
      <c r="D56" s="18">
        <v>1486.7</v>
      </c>
      <c r="E56" s="145"/>
      <c r="F56" s="146"/>
      <c r="G56" s="145"/>
      <c r="H56" s="145"/>
      <c r="I56" s="12">
        <v>4198.9</v>
      </c>
      <c r="J56" s="12">
        <v>1.07</v>
      </c>
      <c r="K56" s="114">
        <v>0.03</v>
      </c>
    </row>
    <row r="57" spans="1:11" s="121" customFormat="1" ht="15">
      <c r="A57" s="14" t="s">
        <v>52</v>
      </c>
      <c r="B57" s="144" t="s">
        <v>113</v>
      </c>
      <c r="C57" s="1"/>
      <c r="D57" s="18">
        <v>1560.23</v>
      </c>
      <c r="E57" s="145"/>
      <c r="F57" s="146"/>
      <c r="G57" s="145"/>
      <c r="H57" s="145"/>
      <c r="I57" s="12">
        <v>4198.9</v>
      </c>
      <c r="J57" s="12">
        <v>1.07</v>
      </c>
      <c r="K57" s="114">
        <v>0.03</v>
      </c>
    </row>
    <row r="58" spans="1:11" s="121" customFormat="1" ht="25.5">
      <c r="A58" s="14" t="s">
        <v>53</v>
      </c>
      <c r="B58" s="144" t="s">
        <v>114</v>
      </c>
      <c r="C58" s="1"/>
      <c r="D58" s="18">
        <v>1486.68</v>
      </c>
      <c r="E58" s="145"/>
      <c r="F58" s="146"/>
      <c r="G58" s="145"/>
      <c r="H58" s="145"/>
      <c r="I58" s="12">
        <v>4198.9</v>
      </c>
      <c r="J58" s="12">
        <v>1.07</v>
      </c>
      <c r="K58" s="114">
        <v>0.03</v>
      </c>
    </row>
    <row r="59" spans="1:11" s="121" customFormat="1" ht="25.5">
      <c r="A59" s="5" t="s">
        <v>115</v>
      </c>
      <c r="B59" s="149" t="s">
        <v>91</v>
      </c>
      <c r="C59" s="1"/>
      <c r="D59" s="18">
        <v>2957.61</v>
      </c>
      <c r="E59" s="145"/>
      <c r="F59" s="146"/>
      <c r="G59" s="145"/>
      <c r="H59" s="145"/>
      <c r="I59" s="12">
        <v>4198.9</v>
      </c>
      <c r="J59" s="12">
        <v>1.07</v>
      </c>
      <c r="K59" s="114">
        <v>0.16</v>
      </c>
    </row>
    <row r="60" spans="1:11" s="121" customFormat="1" ht="15" hidden="1">
      <c r="A60" s="14" t="s">
        <v>116</v>
      </c>
      <c r="B60" s="144" t="s">
        <v>113</v>
      </c>
      <c r="C60" s="1"/>
      <c r="D60" s="18">
        <f aca="true" t="shared" si="0" ref="D60:D66">G60*I60</f>
        <v>0</v>
      </c>
      <c r="E60" s="145"/>
      <c r="F60" s="146"/>
      <c r="G60" s="145"/>
      <c r="H60" s="145"/>
      <c r="I60" s="12">
        <v>4198.9</v>
      </c>
      <c r="J60" s="12">
        <v>1.07</v>
      </c>
      <c r="K60" s="114">
        <v>0</v>
      </c>
    </row>
    <row r="61" spans="1:11" s="121" customFormat="1" ht="15" hidden="1">
      <c r="A61" s="14" t="s">
        <v>117</v>
      </c>
      <c r="B61" s="144" t="s">
        <v>107</v>
      </c>
      <c r="C61" s="1"/>
      <c r="D61" s="18">
        <f t="shared" si="0"/>
        <v>0</v>
      </c>
      <c r="E61" s="145"/>
      <c r="F61" s="146"/>
      <c r="G61" s="145"/>
      <c r="H61" s="145"/>
      <c r="I61" s="12">
        <v>4198.9</v>
      </c>
      <c r="J61" s="12">
        <v>1.07</v>
      </c>
      <c r="K61" s="114">
        <v>0</v>
      </c>
    </row>
    <row r="62" spans="1:11" s="121" customFormat="1" ht="25.5" hidden="1">
      <c r="A62" s="14" t="s">
        <v>118</v>
      </c>
      <c r="B62" s="144" t="s">
        <v>107</v>
      </c>
      <c r="C62" s="1"/>
      <c r="D62" s="18">
        <f t="shared" si="0"/>
        <v>0</v>
      </c>
      <c r="E62" s="145"/>
      <c r="F62" s="146"/>
      <c r="G62" s="145"/>
      <c r="H62" s="145"/>
      <c r="I62" s="12">
        <v>4198.9</v>
      </c>
      <c r="J62" s="12">
        <v>1.07</v>
      </c>
      <c r="K62" s="114">
        <v>0</v>
      </c>
    </row>
    <row r="63" spans="1:11" s="121" customFormat="1" ht="15">
      <c r="A63" s="14" t="s">
        <v>119</v>
      </c>
      <c r="B63" s="149" t="s">
        <v>107</v>
      </c>
      <c r="C63" s="1"/>
      <c r="D63" s="18">
        <v>1957.59</v>
      </c>
      <c r="E63" s="145"/>
      <c r="F63" s="146"/>
      <c r="G63" s="145"/>
      <c r="H63" s="145"/>
      <c r="I63" s="12">
        <v>4198.9</v>
      </c>
      <c r="J63" s="12">
        <v>1.07</v>
      </c>
      <c r="K63" s="114">
        <v>0.02</v>
      </c>
    </row>
    <row r="64" spans="1:11" s="121" customFormat="1" ht="25.5">
      <c r="A64" s="14" t="s">
        <v>120</v>
      </c>
      <c r="B64" s="144" t="s">
        <v>91</v>
      </c>
      <c r="C64" s="1"/>
      <c r="D64" s="18">
        <v>10360.56</v>
      </c>
      <c r="E64" s="145"/>
      <c r="F64" s="146"/>
      <c r="G64" s="145"/>
      <c r="H64" s="145"/>
      <c r="I64" s="12">
        <v>4198.9</v>
      </c>
      <c r="J64" s="12">
        <v>1.07</v>
      </c>
      <c r="K64" s="114">
        <v>0.19</v>
      </c>
    </row>
    <row r="65" spans="1:11" s="121" customFormat="1" ht="15">
      <c r="A65" s="5" t="s">
        <v>54</v>
      </c>
      <c r="B65" s="144" t="s">
        <v>98</v>
      </c>
      <c r="C65" s="147"/>
      <c r="D65" s="18">
        <v>5287.68</v>
      </c>
      <c r="E65" s="148"/>
      <c r="F65" s="146"/>
      <c r="G65" s="145"/>
      <c r="H65" s="145"/>
      <c r="I65" s="12">
        <v>4198.9</v>
      </c>
      <c r="J65" s="12">
        <v>1.07</v>
      </c>
      <c r="K65" s="114">
        <v>0.1</v>
      </c>
    </row>
    <row r="66" spans="1:11" s="121" customFormat="1" ht="15" hidden="1">
      <c r="A66" s="5" t="s">
        <v>121</v>
      </c>
      <c r="B66" s="144" t="s">
        <v>107</v>
      </c>
      <c r="C66" s="1"/>
      <c r="D66" s="18">
        <f t="shared" si="0"/>
        <v>0</v>
      </c>
      <c r="E66" s="145"/>
      <c r="F66" s="146"/>
      <c r="G66" s="145">
        <f>H66*12</f>
        <v>0</v>
      </c>
      <c r="H66" s="145">
        <v>0</v>
      </c>
      <c r="I66" s="12">
        <v>4198.9</v>
      </c>
      <c r="J66" s="12">
        <v>1.07</v>
      </c>
      <c r="K66" s="114">
        <v>0</v>
      </c>
    </row>
    <row r="67" spans="1:12" s="121" customFormat="1" ht="30">
      <c r="A67" s="63" t="s">
        <v>55</v>
      </c>
      <c r="B67" s="144"/>
      <c r="C67" s="1"/>
      <c r="D67" s="16">
        <f>D68+D69+D70</f>
        <v>2137.6</v>
      </c>
      <c r="E67" s="145"/>
      <c r="F67" s="146"/>
      <c r="G67" s="16">
        <f>D67/I67</f>
        <v>0.51</v>
      </c>
      <c r="H67" s="16">
        <f>G67/12</f>
        <v>0.04</v>
      </c>
      <c r="I67" s="12">
        <v>4198.9</v>
      </c>
      <c r="J67" s="12">
        <v>1.07</v>
      </c>
      <c r="K67" s="114">
        <v>0.05</v>
      </c>
      <c r="L67" s="121">
        <v>4840.7</v>
      </c>
    </row>
    <row r="68" spans="1:12" s="121" customFormat="1" ht="25.5">
      <c r="A68" s="5" t="s">
        <v>122</v>
      </c>
      <c r="B68" s="149" t="s">
        <v>91</v>
      </c>
      <c r="C68" s="1"/>
      <c r="D68" s="18">
        <f>321.07*I68/L68</f>
        <v>278.5</v>
      </c>
      <c r="E68" s="145"/>
      <c r="F68" s="146"/>
      <c r="G68" s="145"/>
      <c r="H68" s="145"/>
      <c r="I68" s="12">
        <v>4198.9</v>
      </c>
      <c r="J68" s="12">
        <v>1.07</v>
      </c>
      <c r="K68" s="114">
        <v>0.02</v>
      </c>
      <c r="L68" s="121">
        <v>4840.7</v>
      </c>
    </row>
    <row r="69" spans="1:12" s="121" customFormat="1" ht="15">
      <c r="A69" s="14" t="s">
        <v>123</v>
      </c>
      <c r="B69" s="144" t="s">
        <v>107</v>
      </c>
      <c r="C69" s="1"/>
      <c r="D69" s="18">
        <f>2143.26*I69/L69</f>
        <v>1859.1</v>
      </c>
      <c r="E69" s="145"/>
      <c r="F69" s="146"/>
      <c r="G69" s="145"/>
      <c r="H69" s="145"/>
      <c r="I69" s="12">
        <v>4198.9</v>
      </c>
      <c r="J69" s="12">
        <v>1.07</v>
      </c>
      <c r="K69" s="114">
        <v>0.03</v>
      </c>
      <c r="L69" s="121">
        <v>4840.7</v>
      </c>
    </row>
    <row r="70" spans="1:11" s="121" customFormat="1" ht="15" hidden="1">
      <c r="A70" s="14" t="s">
        <v>124</v>
      </c>
      <c r="B70" s="144" t="s">
        <v>98</v>
      </c>
      <c r="C70" s="1"/>
      <c r="D70" s="18">
        <f>G70*I70</f>
        <v>0</v>
      </c>
      <c r="E70" s="145"/>
      <c r="F70" s="146"/>
      <c r="G70" s="145">
        <f>H70*12</f>
        <v>0</v>
      </c>
      <c r="H70" s="145">
        <v>0</v>
      </c>
      <c r="I70" s="12">
        <v>4198.9</v>
      </c>
      <c r="J70" s="12">
        <v>1.07</v>
      </c>
      <c r="K70" s="114">
        <v>0</v>
      </c>
    </row>
    <row r="71" spans="1:11" s="121" customFormat="1" ht="15">
      <c r="A71" s="63" t="s">
        <v>56</v>
      </c>
      <c r="B71" s="144"/>
      <c r="C71" s="1"/>
      <c r="D71" s="16">
        <f>D72+D73+D74+D77+D78</f>
        <v>34495.39</v>
      </c>
      <c r="E71" s="145"/>
      <c r="F71" s="146"/>
      <c r="G71" s="16">
        <f>D71/I71</f>
        <v>8.22</v>
      </c>
      <c r="H71" s="16">
        <v>0.69</v>
      </c>
      <c r="I71" s="12">
        <v>4198.9</v>
      </c>
      <c r="J71" s="12">
        <v>1.07</v>
      </c>
      <c r="K71" s="114">
        <v>0.17</v>
      </c>
    </row>
    <row r="72" spans="1:11" s="121" customFormat="1" ht="15">
      <c r="A72" s="14" t="s">
        <v>125</v>
      </c>
      <c r="B72" s="144" t="s">
        <v>98</v>
      </c>
      <c r="C72" s="1"/>
      <c r="D72" s="18">
        <v>1036.08</v>
      </c>
      <c r="E72" s="145"/>
      <c r="F72" s="146"/>
      <c r="G72" s="145"/>
      <c r="H72" s="145"/>
      <c r="I72" s="12">
        <v>4198.9</v>
      </c>
      <c r="J72" s="12">
        <v>1.07</v>
      </c>
      <c r="K72" s="114">
        <v>0.02</v>
      </c>
    </row>
    <row r="73" spans="1:11" s="121" customFormat="1" ht="15">
      <c r="A73" s="14" t="s">
        <v>57</v>
      </c>
      <c r="B73" s="144" t="s">
        <v>107</v>
      </c>
      <c r="C73" s="1"/>
      <c r="D73" s="18">
        <v>7770.38</v>
      </c>
      <c r="E73" s="145"/>
      <c r="F73" s="146"/>
      <c r="G73" s="145"/>
      <c r="H73" s="145"/>
      <c r="I73" s="12">
        <v>4198.9</v>
      </c>
      <c r="J73" s="12">
        <v>1.07</v>
      </c>
      <c r="K73" s="114">
        <v>0.14</v>
      </c>
    </row>
    <row r="74" spans="1:12" s="121" customFormat="1" ht="15">
      <c r="A74" s="14" t="s">
        <v>58</v>
      </c>
      <c r="B74" s="144" t="s">
        <v>107</v>
      </c>
      <c r="C74" s="1"/>
      <c r="D74" s="18">
        <f>777.03*I74/L74</f>
        <v>674.01</v>
      </c>
      <c r="E74" s="145"/>
      <c r="F74" s="146"/>
      <c r="G74" s="145"/>
      <c r="H74" s="145"/>
      <c r="I74" s="12">
        <v>4198.9</v>
      </c>
      <c r="J74" s="12">
        <v>1.07</v>
      </c>
      <c r="K74" s="114">
        <v>0.01</v>
      </c>
      <c r="L74" s="121">
        <v>4840.7</v>
      </c>
    </row>
    <row r="75" spans="1:11" s="121" customFormat="1" ht="25.5" hidden="1">
      <c r="A75" s="5" t="s">
        <v>126</v>
      </c>
      <c r="B75" s="144" t="s">
        <v>91</v>
      </c>
      <c r="C75" s="1"/>
      <c r="D75" s="18">
        <f>G75*I75</f>
        <v>0</v>
      </c>
      <c r="E75" s="145"/>
      <c r="F75" s="146"/>
      <c r="G75" s="145"/>
      <c r="H75" s="145"/>
      <c r="I75" s="12">
        <v>4198.9</v>
      </c>
      <c r="J75" s="12">
        <v>1.07</v>
      </c>
      <c r="K75" s="114">
        <v>0</v>
      </c>
    </row>
    <row r="76" spans="1:11" s="121" customFormat="1" ht="25.5" hidden="1">
      <c r="A76" s="5" t="s">
        <v>127</v>
      </c>
      <c r="B76" s="144" t="s">
        <v>91</v>
      </c>
      <c r="C76" s="1"/>
      <c r="D76" s="18">
        <f>G76*I76</f>
        <v>0</v>
      </c>
      <c r="E76" s="145"/>
      <c r="F76" s="146"/>
      <c r="G76" s="145"/>
      <c r="H76" s="145"/>
      <c r="I76" s="12">
        <v>4198.9</v>
      </c>
      <c r="J76" s="12">
        <v>1.07</v>
      </c>
      <c r="K76" s="114">
        <v>0</v>
      </c>
    </row>
    <row r="77" spans="1:11" s="121" customFormat="1" ht="25.5">
      <c r="A77" s="5" t="s">
        <v>128</v>
      </c>
      <c r="B77" s="144" t="s">
        <v>91</v>
      </c>
      <c r="C77" s="1"/>
      <c r="D77" s="18">
        <v>3911.31</v>
      </c>
      <c r="E77" s="145"/>
      <c r="F77" s="146"/>
      <c r="G77" s="145"/>
      <c r="H77" s="145"/>
      <c r="I77" s="12">
        <v>4198.9</v>
      </c>
      <c r="J77" s="12">
        <v>1.07</v>
      </c>
      <c r="K77" s="114">
        <v>0.07</v>
      </c>
    </row>
    <row r="78" spans="1:11" s="121" customFormat="1" ht="15">
      <c r="A78" s="5" t="s">
        <v>129</v>
      </c>
      <c r="B78" s="149" t="s">
        <v>130</v>
      </c>
      <c r="C78" s="1"/>
      <c r="D78" s="150">
        <v>21103.61</v>
      </c>
      <c r="E78" s="145"/>
      <c r="F78" s="146"/>
      <c r="G78" s="148"/>
      <c r="H78" s="148"/>
      <c r="I78" s="12">
        <v>4198.9</v>
      </c>
      <c r="J78" s="12"/>
      <c r="K78" s="114"/>
    </row>
    <row r="79" spans="1:11" s="121" customFormat="1" ht="15">
      <c r="A79" s="63" t="s">
        <v>59</v>
      </c>
      <c r="B79" s="144"/>
      <c r="C79" s="1"/>
      <c r="D79" s="16">
        <f>D80+D81</f>
        <v>1458.99</v>
      </c>
      <c r="E79" s="145"/>
      <c r="F79" s="146"/>
      <c r="G79" s="16">
        <f>D79/I79</f>
        <v>0.35</v>
      </c>
      <c r="H79" s="16">
        <f>G79/12</f>
        <v>0.03</v>
      </c>
      <c r="I79" s="12">
        <v>4198.9</v>
      </c>
      <c r="J79" s="12">
        <v>1.07</v>
      </c>
      <c r="K79" s="114">
        <v>0.1</v>
      </c>
    </row>
    <row r="80" spans="1:12" s="121" customFormat="1" ht="15">
      <c r="A80" s="14" t="s">
        <v>60</v>
      </c>
      <c r="B80" s="144" t="s">
        <v>107</v>
      </c>
      <c r="C80" s="1"/>
      <c r="D80" s="18">
        <f>932.26*I80/L80</f>
        <v>808.66</v>
      </c>
      <c r="E80" s="145"/>
      <c r="F80" s="146"/>
      <c r="G80" s="145"/>
      <c r="H80" s="145"/>
      <c r="I80" s="12">
        <v>4198.9</v>
      </c>
      <c r="J80" s="12">
        <v>1.07</v>
      </c>
      <c r="K80" s="114">
        <v>0.01</v>
      </c>
      <c r="L80" s="121">
        <v>4840.7</v>
      </c>
    </row>
    <row r="81" spans="1:12" s="121" customFormat="1" ht="15">
      <c r="A81" s="14" t="s">
        <v>61</v>
      </c>
      <c r="B81" s="144" t="s">
        <v>107</v>
      </c>
      <c r="C81" s="1"/>
      <c r="D81" s="18">
        <f>749.73*I81/L81</f>
        <v>650.33</v>
      </c>
      <c r="E81" s="145"/>
      <c r="F81" s="146"/>
      <c r="G81" s="145"/>
      <c r="H81" s="145"/>
      <c r="I81" s="12">
        <v>4198.9</v>
      </c>
      <c r="J81" s="12">
        <v>1.07</v>
      </c>
      <c r="K81" s="114">
        <v>0.01</v>
      </c>
      <c r="L81" s="121">
        <v>4840.7</v>
      </c>
    </row>
    <row r="82" spans="1:11" s="12" customFormat="1" ht="15">
      <c r="A82" s="63" t="s">
        <v>131</v>
      </c>
      <c r="B82" s="30"/>
      <c r="C82" s="123"/>
      <c r="D82" s="16">
        <f>D83+D84</f>
        <v>15846.47</v>
      </c>
      <c r="E82" s="16"/>
      <c r="F82" s="137"/>
      <c r="G82" s="16">
        <f>D82/I82</f>
        <v>3.77</v>
      </c>
      <c r="H82" s="16">
        <v>0.31</v>
      </c>
      <c r="I82" s="12">
        <v>4198.9</v>
      </c>
      <c r="J82" s="12">
        <v>1.07</v>
      </c>
      <c r="K82" s="114">
        <v>0.02</v>
      </c>
    </row>
    <row r="83" spans="1:11" s="121" customFormat="1" ht="25.5">
      <c r="A83" s="14" t="s">
        <v>132</v>
      </c>
      <c r="B83" s="149" t="s">
        <v>91</v>
      </c>
      <c r="C83" s="1"/>
      <c r="D83" s="18">
        <v>1381.39</v>
      </c>
      <c r="E83" s="145"/>
      <c r="F83" s="146"/>
      <c r="G83" s="145"/>
      <c r="H83" s="145"/>
      <c r="I83" s="12">
        <v>4198.9</v>
      </c>
      <c r="J83" s="12">
        <v>1.07</v>
      </c>
      <c r="K83" s="114">
        <v>0.02</v>
      </c>
    </row>
    <row r="84" spans="1:11" s="121" customFormat="1" ht="25.5">
      <c r="A84" s="14" t="s">
        <v>133</v>
      </c>
      <c r="B84" s="144" t="s">
        <v>91</v>
      </c>
      <c r="C84" s="1">
        <f>F84*12</f>
        <v>0</v>
      </c>
      <c r="D84" s="18">
        <v>14465.08</v>
      </c>
      <c r="E84" s="145">
        <f>H84*12</f>
        <v>0</v>
      </c>
      <c r="F84" s="146"/>
      <c r="G84" s="145"/>
      <c r="H84" s="145"/>
      <c r="I84" s="12">
        <v>4198.9</v>
      </c>
      <c r="J84" s="12">
        <v>1.07</v>
      </c>
      <c r="K84" s="114">
        <v>0</v>
      </c>
    </row>
    <row r="85" spans="1:11" s="12" customFormat="1" ht="15">
      <c r="A85" s="63" t="s">
        <v>62</v>
      </c>
      <c r="B85" s="30"/>
      <c r="C85" s="123"/>
      <c r="D85" s="16">
        <f>D86+D87+D88+D89</f>
        <v>15902.56</v>
      </c>
      <c r="E85" s="16">
        <f>E86+E87+E88+E89</f>
        <v>0</v>
      </c>
      <c r="F85" s="16">
        <f>F86+F87+F88+F89</f>
        <v>0</v>
      </c>
      <c r="G85" s="16">
        <f>D85/I85</f>
        <v>3.79</v>
      </c>
      <c r="H85" s="16">
        <f>G85/12</f>
        <v>0.32</v>
      </c>
      <c r="I85" s="12">
        <v>4198.9</v>
      </c>
      <c r="J85" s="12">
        <v>1.07</v>
      </c>
      <c r="K85" s="114">
        <v>0.2</v>
      </c>
    </row>
    <row r="86" spans="1:11" s="121" customFormat="1" ht="15">
      <c r="A86" s="14" t="s">
        <v>134</v>
      </c>
      <c r="B86" s="144" t="s">
        <v>112</v>
      </c>
      <c r="C86" s="1"/>
      <c r="D86" s="18">
        <v>6216.12</v>
      </c>
      <c r="E86" s="145"/>
      <c r="F86" s="146"/>
      <c r="G86" s="145"/>
      <c r="H86" s="145"/>
      <c r="I86" s="12">
        <v>4198.9</v>
      </c>
      <c r="J86" s="12">
        <v>1.07</v>
      </c>
      <c r="K86" s="114">
        <v>0.12</v>
      </c>
    </row>
    <row r="87" spans="1:11" s="121" customFormat="1" ht="15">
      <c r="A87" s="14" t="s">
        <v>63</v>
      </c>
      <c r="B87" s="144" t="s">
        <v>112</v>
      </c>
      <c r="C87" s="1"/>
      <c r="D87" s="18">
        <v>2072.1</v>
      </c>
      <c r="E87" s="145"/>
      <c r="F87" s="146"/>
      <c r="G87" s="145"/>
      <c r="H87" s="145"/>
      <c r="I87" s="12">
        <v>4198.9</v>
      </c>
      <c r="J87" s="12">
        <v>1.07</v>
      </c>
      <c r="K87" s="114">
        <v>0.04</v>
      </c>
    </row>
    <row r="88" spans="1:11" s="121" customFormat="1" ht="25.5" customHeight="1">
      <c r="A88" s="14" t="s">
        <v>135</v>
      </c>
      <c r="B88" s="144" t="s">
        <v>107</v>
      </c>
      <c r="C88" s="1"/>
      <c r="D88" s="18">
        <v>2330.33</v>
      </c>
      <c r="E88" s="145"/>
      <c r="F88" s="146"/>
      <c r="G88" s="145"/>
      <c r="H88" s="145"/>
      <c r="I88" s="12">
        <v>4198.9</v>
      </c>
      <c r="J88" s="12">
        <v>1.07</v>
      </c>
      <c r="K88" s="114">
        <v>0.04</v>
      </c>
    </row>
    <row r="89" spans="1:11" s="121" customFormat="1" ht="25.5" customHeight="1">
      <c r="A89" s="14" t="s">
        <v>136</v>
      </c>
      <c r="B89" s="144" t="s">
        <v>112</v>
      </c>
      <c r="C89" s="151"/>
      <c r="D89" s="152">
        <v>5284.01</v>
      </c>
      <c r="E89" s="153"/>
      <c r="F89" s="154"/>
      <c r="G89" s="153"/>
      <c r="H89" s="153"/>
      <c r="I89" s="12">
        <v>4198.9</v>
      </c>
      <c r="J89" s="12">
        <v>1.07</v>
      </c>
      <c r="K89" s="114">
        <v>0.1</v>
      </c>
    </row>
    <row r="90" spans="1:11" s="12" customFormat="1" ht="30.75" thickBot="1">
      <c r="A90" s="155" t="s">
        <v>137</v>
      </c>
      <c r="B90" s="30" t="s">
        <v>91</v>
      </c>
      <c r="C90" s="141">
        <f>F90*12</f>
        <v>0</v>
      </c>
      <c r="D90" s="142">
        <f>G90*I90</f>
        <v>133021.15</v>
      </c>
      <c r="E90" s="142">
        <f>H90*12</f>
        <v>31.68</v>
      </c>
      <c r="F90" s="143"/>
      <c r="G90" s="142">
        <f>H90*12</f>
        <v>31.68</v>
      </c>
      <c r="H90" s="142">
        <v>2.64</v>
      </c>
      <c r="I90" s="12">
        <v>4198.9</v>
      </c>
      <c r="J90" s="12">
        <v>1.07</v>
      </c>
      <c r="K90" s="114">
        <v>0.3</v>
      </c>
    </row>
    <row r="91" spans="1:11" s="12" customFormat="1" ht="19.5" hidden="1" thickBot="1">
      <c r="A91" s="156"/>
      <c r="B91" s="140"/>
      <c r="C91" s="141"/>
      <c r="D91" s="142"/>
      <c r="E91" s="142"/>
      <c r="F91" s="143"/>
      <c r="G91" s="142"/>
      <c r="H91" s="157">
        <v>0</v>
      </c>
      <c r="I91" s="12">
        <v>4198.9</v>
      </c>
      <c r="J91" s="12">
        <v>1.07</v>
      </c>
      <c r="K91" s="114">
        <v>0</v>
      </c>
    </row>
    <row r="92" spans="1:11" s="12" customFormat="1" ht="15.75" hidden="1" thickBot="1">
      <c r="A92" s="158"/>
      <c r="B92" s="159"/>
      <c r="C92" s="160"/>
      <c r="D92" s="161"/>
      <c r="E92" s="161"/>
      <c r="F92" s="162"/>
      <c r="G92" s="161"/>
      <c r="H92" s="157">
        <v>0</v>
      </c>
      <c r="I92" s="12">
        <v>4198.9</v>
      </c>
      <c r="J92" s="12">
        <v>1.07</v>
      </c>
      <c r="K92" s="114">
        <v>0</v>
      </c>
    </row>
    <row r="93" spans="1:11" s="12" customFormat="1" ht="15.75" hidden="1" thickBot="1">
      <c r="A93" s="158"/>
      <c r="B93" s="159"/>
      <c r="C93" s="160"/>
      <c r="D93" s="161"/>
      <c r="E93" s="161"/>
      <c r="F93" s="162"/>
      <c r="G93" s="161"/>
      <c r="H93" s="157">
        <v>0</v>
      </c>
      <c r="I93" s="12">
        <v>4198.9</v>
      </c>
      <c r="J93" s="12">
        <v>1.07</v>
      </c>
      <c r="K93" s="114">
        <v>0</v>
      </c>
    </row>
    <row r="94" spans="1:11" s="12" customFormat="1" ht="15.75" hidden="1" thickBot="1">
      <c r="A94" s="158"/>
      <c r="B94" s="159"/>
      <c r="C94" s="160"/>
      <c r="D94" s="161"/>
      <c r="E94" s="161"/>
      <c r="F94" s="162"/>
      <c r="G94" s="161"/>
      <c r="H94" s="157">
        <v>0</v>
      </c>
      <c r="I94" s="12">
        <v>4198.9</v>
      </c>
      <c r="J94" s="12">
        <v>1.07</v>
      </c>
      <c r="K94" s="114">
        <v>0</v>
      </c>
    </row>
    <row r="95" spans="1:11" s="12" customFormat="1" ht="15.75" hidden="1" thickBot="1">
      <c r="A95" s="158"/>
      <c r="B95" s="159"/>
      <c r="C95" s="160"/>
      <c r="D95" s="161"/>
      <c r="E95" s="161"/>
      <c r="F95" s="162"/>
      <c r="G95" s="161"/>
      <c r="H95" s="157">
        <v>0</v>
      </c>
      <c r="I95" s="12">
        <v>4198.9</v>
      </c>
      <c r="J95" s="12">
        <v>1.07</v>
      </c>
      <c r="K95" s="114">
        <v>0</v>
      </c>
    </row>
    <row r="96" spans="1:11" s="12" customFormat="1" ht="15.75" hidden="1" thickBot="1">
      <c r="A96" s="158"/>
      <c r="B96" s="159"/>
      <c r="C96" s="160"/>
      <c r="D96" s="161"/>
      <c r="E96" s="161"/>
      <c r="F96" s="162"/>
      <c r="G96" s="161"/>
      <c r="H96" s="157">
        <v>0</v>
      </c>
      <c r="I96" s="12">
        <v>4198.9</v>
      </c>
      <c r="J96" s="12">
        <v>1.07</v>
      </c>
      <c r="K96" s="114">
        <v>0</v>
      </c>
    </row>
    <row r="97" spans="1:11" s="12" customFormat="1" ht="15.75" hidden="1" thickBot="1">
      <c r="A97" s="158"/>
      <c r="B97" s="159"/>
      <c r="C97" s="160"/>
      <c r="D97" s="161"/>
      <c r="E97" s="161"/>
      <c r="F97" s="162"/>
      <c r="G97" s="161"/>
      <c r="H97" s="157">
        <v>0</v>
      </c>
      <c r="I97" s="12">
        <v>4198.9</v>
      </c>
      <c r="J97" s="12">
        <v>1.07</v>
      </c>
      <c r="K97" s="114">
        <v>0</v>
      </c>
    </row>
    <row r="98" spans="1:11" s="12" customFormat="1" ht="15.75" hidden="1" thickBot="1">
      <c r="A98" s="158"/>
      <c r="B98" s="159"/>
      <c r="C98" s="160"/>
      <c r="D98" s="161"/>
      <c r="E98" s="161"/>
      <c r="F98" s="162"/>
      <c r="G98" s="161"/>
      <c r="H98" s="157">
        <v>0</v>
      </c>
      <c r="I98" s="12">
        <v>4198.9</v>
      </c>
      <c r="J98" s="12">
        <v>1.07</v>
      </c>
      <c r="K98" s="114">
        <v>0</v>
      </c>
    </row>
    <row r="99" spans="1:11" s="12" customFormat="1" ht="15.75" hidden="1" thickBot="1">
      <c r="A99" s="163"/>
      <c r="B99" s="164"/>
      <c r="C99" s="165"/>
      <c r="D99" s="161"/>
      <c r="E99" s="161"/>
      <c r="F99" s="162"/>
      <c r="G99" s="161"/>
      <c r="H99" s="157">
        <v>0</v>
      </c>
      <c r="I99" s="12">
        <v>4198.9</v>
      </c>
      <c r="J99" s="12">
        <v>1.07</v>
      </c>
      <c r="K99" s="114">
        <v>0</v>
      </c>
    </row>
    <row r="100" spans="1:11" s="12" customFormat="1" ht="15.75" hidden="1" thickBot="1">
      <c r="A100" s="163"/>
      <c r="B100" s="164"/>
      <c r="C100" s="165"/>
      <c r="D100" s="161"/>
      <c r="E100" s="161"/>
      <c r="F100" s="162"/>
      <c r="G100" s="161"/>
      <c r="H100" s="157">
        <v>0</v>
      </c>
      <c r="I100" s="12">
        <v>4198.9</v>
      </c>
      <c r="J100" s="12">
        <v>1.07</v>
      </c>
      <c r="K100" s="114">
        <v>0</v>
      </c>
    </row>
    <row r="101" spans="1:11" s="12" customFormat="1" ht="20.25" thickBot="1">
      <c r="A101" s="166" t="s">
        <v>64</v>
      </c>
      <c r="B101" s="167" t="s">
        <v>87</v>
      </c>
      <c r="C101" s="139"/>
      <c r="D101" s="168">
        <f>G101*I101</f>
        <v>71045.39</v>
      </c>
      <c r="E101" s="95"/>
      <c r="F101" s="168"/>
      <c r="G101" s="95">
        <f>H101*12</f>
        <v>16.92</v>
      </c>
      <c r="H101" s="95">
        <v>1.41</v>
      </c>
      <c r="I101" s="12">
        <v>4198.9</v>
      </c>
      <c r="J101" s="12">
        <v>1.07</v>
      </c>
      <c r="K101" s="114">
        <v>5.31</v>
      </c>
    </row>
    <row r="102" spans="1:11" s="173" customFormat="1" ht="20.25" thickBot="1">
      <c r="A102" s="169" t="s">
        <v>4</v>
      </c>
      <c r="B102" s="170"/>
      <c r="C102" s="171">
        <f>F102*12</f>
        <v>0</v>
      </c>
      <c r="D102" s="172">
        <f>D15+D20+D28+D29+D30+D31+D32+D35+D36+D37+D38+D39+D54+D67+D71+D79+D82+D85+D90+D101</f>
        <v>737209.57</v>
      </c>
      <c r="E102" s="172">
        <f>E15+E20+E28+E29+E30+E31+E32+E35+E36+E37+E38+E39+E54+E67+E71+E79+E82+E85+E90+E101</f>
        <v>125.64</v>
      </c>
      <c r="F102" s="172">
        <f>F15+F20+F28+F29+F30+F31+F32+F35+F36+F37+F38+F39+F54+F67+F71+F79+F82+F85+F90+F101</f>
        <v>0</v>
      </c>
      <c r="G102" s="172">
        <f>G15+G20+G28+G29+G30+G31+G32+G35+G36+G37+G38+G39+G54+G67+G71+G79+G82+G85+G90+G101</f>
        <v>175.59</v>
      </c>
      <c r="H102" s="172">
        <f>H15+H20+H28+H29+H30+H31+H32+H35+H36+H37+H38+H39+H54+H67+H71+H79+H82+H85+H90+H101</f>
        <v>14.63</v>
      </c>
      <c r="K102" s="174"/>
    </row>
    <row r="103" spans="1:11" s="179" customFormat="1" ht="20.25" hidden="1" thickBot="1">
      <c r="A103" s="4" t="s">
        <v>2</v>
      </c>
      <c r="B103" s="175" t="s">
        <v>87</v>
      </c>
      <c r="C103" s="175" t="s">
        <v>138</v>
      </c>
      <c r="D103" s="176"/>
      <c r="E103" s="177" t="s">
        <v>138</v>
      </c>
      <c r="F103" s="178"/>
      <c r="G103" s="177" t="s">
        <v>138</v>
      </c>
      <c r="H103" s="178"/>
      <c r="K103" s="180"/>
    </row>
    <row r="104" spans="1:11" s="182" customFormat="1" ht="12.75">
      <c r="A104" s="181"/>
      <c r="D104" s="183"/>
      <c r="E104" s="183"/>
      <c r="F104" s="183"/>
      <c r="G104" s="183"/>
      <c r="H104" s="183"/>
      <c r="K104" s="184"/>
    </row>
    <row r="105" spans="1:11" s="182" customFormat="1" ht="12.75">
      <c r="A105" s="181"/>
      <c r="D105" s="183"/>
      <c r="E105" s="183"/>
      <c r="F105" s="183"/>
      <c r="G105" s="183"/>
      <c r="H105" s="183"/>
      <c r="K105" s="184"/>
    </row>
    <row r="106" spans="1:11" s="182" customFormat="1" ht="12.75" hidden="1">
      <c r="A106" s="181"/>
      <c r="D106" s="183"/>
      <c r="E106" s="183"/>
      <c r="F106" s="183"/>
      <c r="G106" s="183"/>
      <c r="H106" s="183"/>
      <c r="K106" s="184"/>
    </row>
    <row r="107" spans="1:11" s="182" customFormat="1" ht="12.75" hidden="1">
      <c r="A107" s="181"/>
      <c r="D107" s="183"/>
      <c r="E107" s="183"/>
      <c r="F107" s="183"/>
      <c r="G107" s="183"/>
      <c r="H107" s="183"/>
      <c r="K107" s="184"/>
    </row>
    <row r="108" spans="1:11" s="182" customFormat="1" ht="12.75">
      <c r="A108" s="181"/>
      <c r="D108" s="183"/>
      <c r="E108" s="183"/>
      <c r="F108" s="183"/>
      <c r="G108" s="183"/>
      <c r="H108" s="183"/>
      <c r="K108" s="184"/>
    </row>
    <row r="109" spans="1:11" s="182" customFormat="1" ht="13.5" thickBot="1">
      <c r="A109" s="181"/>
      <c r="D109" s="183"/>
      <c r="E109" s="183"/>
      <c r="F109" s="183"/>
      <c r="G109" s="183"/>
      <c r="H109" s="183"/>
      <c r="K109" s="184"/>
    </row>
    <row r="110" spans="1:11" s="182" customFormat="1" ht="39">
      <c r="A110" s="185" t="s">
        <v>139</v>
      </c>
      <c r="B110" s="186"/>
      <c r="C110" s="187">
        <f>F110*12</f>
        <v>0</v>
      </c>
      <c r="D110" s="188">
        <f>D111+D112+D113</f>
        <v>256969.93</v>
      </c>
      <c r="E110" s="188">
        <f>E111+E112+E113</f>
        <v>0</v>
      </c>
      <c r="F110" s="188">
        <f>F111+F112+F113</f>
        <v>0</v>
      </c>
      <c r="G110" s="188">
        <f>G111+G112+G113</f>
        <v>61.2</v>
      </c>
      <c r="H110" s="188">
        <f>H111+H112+H113</f>
        <v>5.1</v>
      </c>
      <c r="I110" s="12">
        <v>4198.9</v>
      </c>
      <c r="K110" s="184"/>
    </row>
    <row r="111" spans="1:11" s="121" customFormat="1" ht="17.25" customHeight="1">
      <c r="A111" s="14" t="s">
        <v>140</v>
      </c>
      <c r="B111" s="144"/>
      <c r="C111" s="151"/>
      <c r="D111" s="152">
        <v>52402.27</v>
      </c>
      <c r="E111" s="153"/>
      <c r="F111" s="154"/>
      <c r="G111" s="153">
        <f>D111/I111</f>
        <v>12.48</v>
      </c>
      <c r="H111" s="153">
        <f>G111/12</f>
        <v>1.04</v>
      </c>
      <c r="I111" s="12">
        <v>4198.9</v>
      </c>
      <c r="J111" s="12"/>
      <c r="K111" s="114"/>
    </row>
    <row r="112" spans="1:11" s="121" customFormat="1" ht="17.25" customHeight="1">
      <c r="A112" s="14" t="s">
        <v>141</v>
      </c>
      <c r="B112" s="144"/>
      <c r="C112" s="151"/>
      <c r="D112" s="152">
        <v>187441.65</v>
      </c>
      <c r="E112" s="153"/>
      <c r="F112" s="154"/>
      <c r="G112" s="153">
        <f>D112/I112</f>
        <v>44.64</v>
      </c>
      <c r="H112" s="153">
        <f>G112/12</f>
        <v>3.72</v>
      </c>
      <c r="I112" s="12">
        <v>4198.9</v>
      </c>
      <c r="J112" s="12"/>
      <c r="K112" s="114"/>
    </row>
    <row r="113" spans="1:11" s="121" customFormat="1" ht="17.25" customHeight="1">
      <c r="A113" s="14" t="s">
        <v>142</v>
      </c>
      <c r="B113" s="144"/>
      <c r="C113" s="151"/>
      <c r="D113" s="145">
        <v>17126.01</v>
      </c>
      <c r="E113" s="145"/>
      <c r="F113" s="145"/>
      <c r="G113" s="145">
        <f>D113/I113</f>
        <v>4.08</v>
      </c>
      <c r="H113" s="145">
        <f>G113/12</f>
        <v>0.34</v>
      </c>
      <c r="I113" s="12">
        <v>4198.9</v>
      </c>
      <c r="J113" s="12"/>
      <c r="K113" s="114"/>
    </row>
    <row r="114" spans="1:11" s="121" customFormat="1" ht="17.25" customHeight="1" hidden="1">
      <c r="A114" s="14"/>
      <c r="B114" s="144"/>
      <c r="C114" s="151"/>
      <c r="D114" s="189"/>
      <c r="E114" s="189"/>
      <c r="F114" s="189"/>
      <c r="G114" s="153">
        <f>D114/I114</f>
        <v>0</v>
      </c>
      <c r="H114" s="153">
        <f>D114/I114/12</f>
        <v>0</v>
      </c>
      <c r="I114" s="12">
        <v>4198.9</v>
      </c>
      <c r="J114" s="12"/>
      <c r="K114" s="114"/>
    </row>
    <row r="115" spans="1:11" s="182" customFormat="1" ht="12.75">
      <c r="A115" s="181"/>
      <c r="D115" s="183"/>
      <c r="E115" s="183"/>
      <c r="F115" s="183"/>
      <c r="G115" s="183"/>
      <c r="H115" s="183"/>
      <c r="K115" s="184"/>
    </row>
    <row r="116" spans="1:11" s="182" customFormat="1" ht="13.5" thickBot="1">
      <c r="A116" s="181"/>
      <c r="D116" s="183"/>
      <c r="E116" s="183"/>
      <c r="F116" s="183"/>
      <c r="G116" s="183"/>
      <c r="H116" s="183"/>
      <c r="K116" s="184"/>
    </row>
    <row r="117" spans="1:11" s="182" customFormat="1" ht="20.25" thickBot="1">
      <c r="A117" s="190" t="s">
        <v>143</v>
      </c>
      <c r="B117" s="191"/>
      <c r="C117" s="191"/>
      <c r="D117" s="192">
        <f>D102+D110</f>
        <v>994179.5</v>
      </c>
      <c r="E117" s="192">
        <f>E102+E110</f>
        <v>125.64</v>
      </c>
      <c r="F117" s="192">
        <f>F102+F110</f>
        <v>0</v>
      </c>
      <c r="G117" s="192">
        <f>G102+G110</f>
        <v>236.79</v>
      </c>
      <c r="H117" s="192">
        <f>H102+H110</f>
        <v>19.73</v>
      </c>
      <c r="K117" s="184"/>
    </row>
    <row r="118" spans="1:11" s="182" customFormat="1" ht="12.75">
      <c r="A118" s="181"/>
      <c r="F118" s="2"/>
      <c r="H118" s="2"/>
      <c r="K118" s="184"/>
    </row>
    <row r="119" spans="1:11" s="182" customFormat="1" ht="12.75">
      <c r="A119" s="181"/>
      <c r="F119" s="2"/>
      <c r="H119" s="2"/>
      <c r="K119" s="184"/>
    </row>
    <row r="120" spans="1:11" s="182" customFormat="1" ht="12.75">
      <c r="A120" s="181"/>
      <c r="F120" s="2"/>
      <c r="H120" s="2"/>
      <c r="K120" s="184"/>
    </row>
    <row r="121" spans="1:11" s="182" customFormat="1" ht="12.75">
      <c r="A121" s="181"/>
      <c r="F121" s="2"/>
      <c r="H121" s="2"/>
      <c r="K121" s="184"/>
    </row>
    <row r="122" spans="1:11" s="193" customFormat="1" ht="18.75">
      <c r="A122" s="181"/>
      <c r="B122" s="182"/>
      <c r="C122" s="182"/>
      <c r="D122" s="182"/>
      <c r="E122" s="182"/>
      <c r="F122" s="2"/>
      <c r="G122" s="182"/>
      <c r="H122" s="2"/>
      <c r="K122" s="194"/>
    </row>
    <row r="123" spans="1:11" s="179" customFormat="1" ht="19.5">
      <c r="A123" s="195"/>
      <c r="B123" s="196"/>
      <c r="C123" s="196"/>
      <c r="D123" s="196"/>
      <c r="E123" s="196"/>
      <c r="F123" s="197"/>
      <c r="G123" s="196"/>
      <c r="H123" s="197"/>
      <c r="K123" s="180"/>
    </row>
    <row r="124" spans="1:11" s="179" customFormat="1" ht="19.5">
      <c r="A124" s="195"/>
      <c r="B124" s="196"/>
      <c r="C124" s="196"/>
      <c r="D124" s="196"/>
      <c r="E124" s="196"/>
      <c r="F124" s="197"/>
      <c r="G124" s="196"/>
      <c r="H124" s="197"/>
      <c r="K124" s="180"/>
    </row>
    <row r="125" spans="1:11" s="179" customFormat="1" ht="19.5">
      <c r="A125" s="195"/>
      <c r="B125" s="196"/>
      <c r="C125" s="196"/>
      <c r="D125" s="196"/>
      <c r="E125" s="196"/>
      <c r="F125" s="197"/>
      <c r="G125" s="196"/>
      <c r="H125" s="197"/>
      <c r="K125" s="180"/>
    </row>
    <row r="126" spans="1:11" s="179" customFormat="1" ht="19.5">
      <c r="A126" s="195"/>
      <c r="B126" s="196"/>
      <c r="C126" s="196"/>
      <c r="D126" s="196"/>
      <c r="E126" s="196"/>
      <c r="F126" s="197"/>
      <c r="G126" s="196"/>
      <c r="H126" s="197"/>
      <c r="K126" s="180"/>
    </row>
    <row r="127" spans="1:11" s="182" customFormat="1" ht="14.25">
      <c r="A127" s="267" t="s">
        <v>144</v>
      </c>
      <c r="B127" s="267"/>
      <c r="C127" s="267"/>
      <c r="D127" s="267"/>
      <c r="E127" s="267"/>
      <c r="F127" s="267"/>
      <c r="K127" s="184"/>
    </row>
    <row r="128" spans="6:11" s="182" customFormat="1" ht="12.75">
      <c r="F128" s="2"/>
      <c r="H128" s="2"/>
      <c r="K128" s="184"/>
    </row>
    <row r="129" spans="1:11" s="182" customFormat="1" ht="12.75">
      <c r="A129" s="181" t="s">
        <v>145</v>
      </c>
      <c r="F129" s="2"/>
      <c r="H129" s="2"/>
      <c r="K129" s="184"/>
    </row>
    <row r="130" spans="6:11" s="182" customFormat="1" ht="12.75">
      <c r="F130" s="2"/>
      <c r="H130" s="2"/>
      <c r="K130" s="184"/>
    </row>
    <row r="131" spans="6:11" s="182" customFormat="1" ht="12.75">
      <c r="F131" s="2"/>
      <c r="H131" s="2"/>
      <c r="K131" s="184"/>
    </row>
    <row r="132" spans="6:11" s="182" customFormat="1" ht="12.75">
      <c r="F132" s="2"/>
      <c r="H132" s="2"/>
      <c r="K132" s="184"/>
    </row>
    <row r="133" spans="6:11" s="182" customFormat="1" ht="12.75">
      <c r="F133" s="2"/>
      <c r="H133" s="2"/>
      <c r="K133" s="184"/>
    </row>
    <row r="134" spans="6:11" s="182" customFormat="1" ht="12.75">
      <c r="F134" s="2"/>
      <c r="H134" s="2"/>
      <c r="K134" s="184"/>
    </row>
    <row r="135" spans="6:11" s="182" customFormat="1" ht="12.75">
      <c r="F135" s="2"/>
      <c r="H135" s="2"/>
      <c r="K135" s="184"/>
    </row>
    <row r="136" spans="6:11" s="182" customFormat="1" ht="12.75">
      <c r="F136" s="2"/>
      <c r="H136" s="2"/>
      <c r="K136" s="184"/>
    </row>
    <row r="137" spans="6:11" s="182" customFormat="1" ht="12.75">
      <c r="F137" s="2"/>
      <c r="H137" s="2"/>
      <c r="K137" s="184"/>
    </row>
    <row r="138" spans="6:11" s="182" customFormat="1" ht="12.75">
      <c r="F138" s="2"/>
      <c r="H138" s="2"/>
      <c r="K138" s="184"/>
    </row>
    <row r="139" spans="6:11" s="182" customFormat="1" ht="12.75">
      <c r="F139" s="2"/>
      <c r="H139" s="2"/>
      <c r="K139" s="184"/>
    </row>
    <row r="140" spans="6:11" s="182" customFormat="1" ht="12.75">
      <c r="F140" s="2"/>
      <c r="H140" s="2"/>
      <c r="K140" s="184"/>
    </row>
    <row r="141" spans="6:11" s="182" customFormat="1" ht="12.75">
      <c r="F141" s="2"/>
      <c r="H141" s="2"/>
      <c r="K141" s="184"/>
    </row>
    <row r="142" spans="6:11" s="182" customFormat="1" ht="12.75">
      <c r="F142" s="2"/>
      <c r="H142" s="2"/>
      <c r="K142" s="184"/>
    </row>
    <row r="143" spans="6:11" s="182" customFormat="1" ht="12.75">
      <c r="F143" s="2"/>
      <c r="H143" s="2"/>
      <c r="K143" s="184"/>
    </row>
    <row r="144" spans="6:11" s="182" customFormat="1" ht="12.75">
      <c r="F144" s="2"/>
      <c r="H144" s="2"/>
      <c r="K144" s="184"/>
    </row>
    <row r="145" spans="6:11" s="182" customFormat="1" ht="12.75">
      <c r="F145" s="2"/>
      <c r="H145" s="2"/>
      <c r="K145" s="184"/>
    </row>
    <row r="146" spans="6:11" s="182" customFormat="1" ht="12.75">
      <c r="F146" s="2"/>
      <c r="H146" s="2"/>
      <c r="K146" s="184"/>
    </row>
    <row r="147" spans="6:11" s="182" customFormat="1" ht="12.75">
      <c r="F147" s="2"/>
      <c r="H147" s="2"/>
      <c r="K147" s="184"/>
    </row>
  </sheetData>
  <sheetProtection/>
  <mergeCells count="12">
    <mergeCell ref="A8:H8"/>
    <mergeCell ref="A9:H9"/>
    <mergeCell ref="A10:H10"/>
    <mergeCell ref="A11:H11"/>
    <mergeCell ref="A14:H14"/>
    <mergeCell ref="A127:F12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="80" zoomScaleNormal="80" zoomScalePageLayoutView="0" workbookViewId="0" topLeftCell="A1">
      <pane xSplit="1" ySplit="2" topLeftCell="G1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9" sqref="P12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81" t="s">
        <v>149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5" s="6" customFormat="1" ht="84" customHeight="1" thickBot="1">
      <c r="A2" s="203" t="s">
        <v>0</v>
      </c>
      <c r="B2" s="268" t="s">
        <v>163</v>
      </c>
      <c r="C2" s="269"/>
      <c r="D2" s="270"/>
      <c r="E2" s="269" t="s">
        <v>164</v>
      </c>
      <c r="F2" s="269"/>
      <c r="G2" s="269"/>
      <c r="H2" s="268" t="s">
        <v>165</v>
      </c>
      <c r="I2" s="269"/>
      <c r="J2" s="270"/>
      <c r="K2" s="268" t="s">
        <v>166</v>
      </c>
      <c r="L2" s="269"/>
      <c r="M2" s="270"/>
      <c r="N2" s="51" t="s">
        <v>10</v>
      </c>
      <c r="O2" s="23" t="s">
        <v>5</v>
      </c>
    </row>
    <row r="3" spans="1:15" s="7" customFormat="1" ht="12.75">
      <c r="A3" s="44"/>
      <c r="B3" s="33" t="s">
        <v>7</v>
      </c>
      <c r="C3" s="15" t="s">
        <v>8</v>
      </c>
      <c r="D3" s="40" t="s">
        <v>9</v>
      </c>
      <c r="E3" s="50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4"/>
      <c r="O3" s="24"/>
    </row>
    <row r="4" spans="1:15" s="7" customFormat="1" ht="49.5" customHeight="1">
      <c r="A4" s="275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</row>
    <row r="5" spans="1:15" s="6" customFormat="1" ht="14.25" customHeight="1">
      <c r="A5" s="64" t="s">
        <v>29</v>
      </c>
      <c r="B5" s="34"/>
      <c r="C5" s="8"/>
      <c r="D5" s="65">
        <f>O5/4</f>
        <v>34853.04</v>
      </c>
      <c r="E5" s="51"/>
      <c r="F5" s="8"/>
      <c r="G5" s="65">
        <f>O5/4</f>
        <v>34853.04</v>
      </c>
      <c r="H5" s="34"/>
      <c r="I5" s="8"/>
      <c r="J5" s="65">
        <f>O5/4</f>
        <v>34853.04</v>
      </c>
      <c r="K5" s="34"/>
      <c r="L5" s="8"/>
      <c r="M5" s="65">
        <f>O5/4</f>
        <v>34853.04</v>
      </c>
      <c r="N5" s="56">
        <f>M5+J5+G5+D5</f>
        <v>139412.16</v>
      </c>
      <c r="O5" s="17">
        <v>139412.16</v>
      </c>
    </row>
    <row r="6" spans="1:15" s="6" customFormat="1" ht="30">
      <c r="A6" s="64" t="s">
        <v>30</v>
      </c>
      <c r="B6" s="34"/>
      <c r="C6" s="8"/>
      <c r="D6" s="65">
        <f aca="true" t="shared" si="0" ref="D6:D15">O6/4</f>
        <v>27586.77</v>
      </c>
      <c r="E6" s="51"/>
      <c r="F6" s="8"/>
      <c r="G6" s="65">
        <f aca="true" t="shared" si="1" ref="G6:G15">O6/4</f>
        <v>27586.77</v>
      </c>
      <c r="H6" s="34"/>
      <c r="I6" s="8"/>
      <c r="J6" s="65">
        <f aca="true" t="shared" si="2" ref="J6:J15">O6/4</f>
        <v>27586.77</v>
      </c>
      <c r="K6" s="34"/>
      <c r="L6" s="8"/>
      <c r="M6" s="65">
        <f aca="true" t="shared" si="3" ref="M6:M15">O6/4</f>
        <v>27586.77</v>
      </c>
      <c r="N6" s="56">
        <f aca="true" t="shared" si="4" ref="N6:N65">M6+J6+G6+D6</f>
        <v>110347.08</v>
      </c>
      <c r="O6" s="17">
        <v>110347.09</v>
      </c>
    </row>
    <row r="7" spans="1:15" s="6" customFormat="1" ht="15">
      <c r="A7" s="63" t="s">
        <v>31</v>
      </c>
      <c r="B7" s="34"/>
      <c r="C7" s="8"/>
      <c r="D7" s="65">
        <f t="shared" si="0"/>
        <v>9294.14</v>
      </c>
      <c r="E7" s="51"/>
      <c r="F7" s="8"/>
      <c r="G7" s="65">
        <f t="shared" si="1"/>
        <v>9294.14</v>
      </c>
      <c r="H7" s="34"/>
      <c r="I7" s="8"/>
      <c r="J7" s="65">
        <f t="shared" si="2"/>
        <v>9294.14</v>
      </c>
      <c r="K7" s="34"/>
      <c r="L7" s="8"/>
      <c r="M7" s="65">
        <f t="shared" si="3"/>
        <v>9294.14</v>
      </c>
      <c r="N7" s="56">
        <f t="shared" si="4"/>
        <v>37176.56</v>
      </c>
      <c r="O7" s="17">
        <v>37176.57</v>
      </c>
    </row>
    <row r="8" spans="1:15" s="6" customFormat="1" ht="15">
      <c r="A8" s="63" t="s">
        <v>32</v>
      </c>
      <c r="B8" s="34"/>
      <c r="C8" s="8"/>
      <c r="D8" s="65">
        <f t="shared" si="0"/>
        <v>30205.97</v>
      </c>
      <c r="E8" s="51"/>
      <c r="F8" s="8"/>
      <c r="G8" s="65">
        <f t="shared" si="1"/>
        <v>30205.97</v>
      </c>
      <c r="H8" s="34"/>
      <c r="I8" s="8"/>
      <c r="J8" s="65">
        <f t="shared" si="2"/>
        <v>30205.97</v>
      </c>
      <c r="K8" s="34"/>
      <c r="L8" s="8"/>
      <c r="M8" s="65">
        <f t="shared" si="3"/>
        <v>30205.97</v>
      </c>
      <c r="N8" s="56">
        <f t="shared" si="4"/>
        <v>120823.88</v>
      </c>
      <c r="O8" s="17">
        <v>120823.87</v>
      </c>
    </row>
    <row r="9" spans="1:15" s="6" customFormat="1" ht="30">
      <c r="A9" s="63" t="s">
        <v>33</v>
      </c>
      <c r="B9" s="34"/>
      <c r="C9" s="8"/>
      <c r="D9" s="65">
        <f t="shared" si="0"/>
        <v>433.43</v>
      </c>
      <c r="E9" s="51"/>
      <c r="F9" s="8"/>
      <c r="G9" s="65">
        <f t="shared" si="1"/>
        <v>433.43</v>
      </c>
      <c r="H9" s="34"/>
      <c r="I9" s="8"/>
      <c r="J9" s="65">
        <f t="shared" si="2"/>
        <v>433.43</v>
      </c>
      <c r="K9" s="34"/>
      <c r="L9" s="8"/>
      <c r="M9" s="65">
        <f t="shared" si="3"/>
        <v>433.43</v>
      </c>
      <c r="N9" s="56">
        <f t="shared" si="4"/>
        <v>1733.72</v>
      </c>
      <c r="O9" s="17">
        <v>1733.72</v>
      </c>
    </row>
    <row r="10" spans="1:15" s="6" customFormat="1" ht="30">
      <c r="A10" s="63" t="s">
        <v>34</v>
      </c>
      <c r="B10" s="34"/>
      <c r="C10" s="8"/>
      <c r="D10" s="65">
        <f t="shared" si="0"/>
        <v>433.43</v>
      </c>
      <c r="E10" s="51"/>
      <c r="F10" s="8"/>
      <c r="G10" s="65">
        <f t="shared" si="1"/>
        <v>433.43</v>
      </c>
      <c r="H10" s="34"/>
      <c r="I10" s="8"/>
      <c r="J10" s="65">
        <f t="shared" si="2"/>
        <v>433.43</v>
      </c>
      <c r="K10" s="34"/>
      <c r="L10" s="8"/>
      <c r="M10" s="65">
        <f t="shared" si="3"/>
        <v>433.43</v>
      </c>
      <c r="N10" s="56">
        <f t="shared" si="4"/>
        <v>1733.72</v>
      </c>
      <c r="O10" s="17">
        <v>1733.72</v>
      </c>
    </row>
    <row r="11" spans="1:15" s="6" customFormat="1" ht="15">
      <c r="A11" s="63" t="s">
        <v>35</v>
      </c>
      <c r="B11" s="34"/>
      <c r="C11" s="8"/>
      <c r="D11" s="65">
        <f t="shared" si="0"/>
        <v>2737.03</v>
      </c>
      <c r="E11" s="51"/>
      <c r="F11" s="8"/>
      <c r="G11" s="65">
        <f t="shared" si="1"/>
        <v>2737.03</v>
      </c>
      <c r="H11" s="34"/>
      <c r="I11" s="8"/>
      <c r="J11" s="65">
        <f t="shared" si="2"/>
        <v>2737.03</v>
      </c>
      <c r="K11" s="34"/>
      <c r="L11" s="8"/>
      <c r="M11" s="65">
        <f t="shared" si="3"/>
        <v>2737.03</v>
      </c>
      <c r="N11" s="56">
        <f t="shared" si="4"/>
        <v>10948.12</v>
      </c>
      <c r="O11" s="17">
        <v>10948.1</v>
      </c>
    </row>
    <row r="12" spans="1:15" s="6" customFormat="1" ht="24.75" customHeight="1">
      <c r="A12" s="63" t="s">
        <v>102</v>
      </c>
      <c r="B12" s="34"/>
      <c r="C12" s="8"/>
      <c r="D12" s="65">
        <f t="shared" si="0"/>
        <v>2267.41</v>
      </c>
      <c r="E12" s="51"/>
      <c r="F12" s="8"/>
      <c r="G12" s="65">
        <f t="shared" si="1"/>
        <v>2267.41</v>
      </c>
      <c r="H12" s="34"/>
      <c r="I12" s="8"/>
      <c r="J12" s="65">
        <f t="shared" si="2"/>
        <v>2267.41</v>
      </c>
      <c r="K12" s="34"/>
      <c r="L12" s="8"/>
      <c r="M12" s="65">
        <f t="shared" si="3"/>
        <v>2267.41</v>
      </c>
      <c r="N12" s="56">
        <f t="shared" si="4"/>
        <v>9069.64</v>
      </c>
      <c r="O12" s="17">
        <v>9069.62</v>
      </c>
    </row>
    <row r="13" spans="1:15" s="12" customFormat="1" ht="15">
      <c r="A13" s="63" t="s">
        <v>36</v>
      </c>
      <c r="B13" s="35"/>
      <c r="C13" s="30"/>
      <c r="D13" s="65">
        <f t="shared" si="0"/>
        <v>580.88</v>
      </c>
      <c r="E13" s="52"/>
      <c r="F13" s="30"/>
      <c r="G13" s="65">
        <f t="shared" si="1"/>
        <v>580.88</v>
      </c>
      <c r="H13" s="35"/>
      <c r="I13" s="30"/>
      <c r="J13" s="65">
        <f t="shared" si="2"/>
        <v>580.88</v>
      </c>
      <c r="K13" s="35"/>
      <c r="L13" s="30"/>
      <c r="M13" s="65">
        <f t="shared" si="3"/>
        <v>580.88</v>
      </c>
      <c r="N13" s="56">
        <f t="shared" si="4"/>
        <v>2323.52</v>
      </c>
      <c r="O13" s="17">
        <v>2323.53</v>
      </c>
    </row>
    <row r="14" spans="1:15" s="6" customFormat="1" ht="15">
      <c r="A14" s="63" t="s">
        <v>37</v>
      </c>
      <c r="B14" s="34"/>
      <c r="C14" s="8"/>
      <c r="D14" s="65">
        <f t="shared" si="0"/>
        <v>310.77</v>
      </c>
      <c r="E14" s="51"/>
      <c r="F14" s="8"/>
      <c r="G14" s="65">
        <f t="shared" si="1"/>
        <v>310.77</v>
      </c>
      <c r="H14" s="34"/>
      <c r="I14" s="8"/>
      <c r="J14" s="65">
        <f t="shared" si="2"/>
        <v>310.77</v>
      </c>
      <c r="K14" s="34"/>
      <c r="L14" s="8"/>
      <c r="M14" s="65">
        <f t="shared" si="3"/>
        <v>310.77</v>
      </c>
      <c r="N14" s="56">
        <f t="shared" si="4"/>
        <v>1243.08</v>
      </c>
      <c r="O14" s="17">
        <v>1243.09</v>
      </c>
    </row>
    <row r="15" spans="1:15" s="9" customFormat="1" ht="30">
      <c r="A15" s="62" t="s">
        <v>38</v>
      </c>
      <c r="B15" s="36"/>
      <c r="C15" s="31"/>
      <c r="D15" s="65">
        <f t="shared" si="0"/>
        <v>0</v>
      </c>
      <c r="E15" s="53"/>
      <c r="F15" s="31"/>
      <c r="G15" s="65">
        <f t="shared" si="1"/>
        <v>0</v>
      </c>
      <c r="H15" s="36"/>
      <c r="I15" s="31"/>
      <c r="J15" s="65">
        <f t="shared" si="2"/>
        <v>0</v>
      </c>
      <c r="K15" s="36"/>
      <c r="L15" s="31"/>
      <c r="M15" s="65">
        <f t="shared" si="3"/>
        <v>0</v>
      </c>
      <c r="N15" s="56">
        <f t="shared" si="4"/>
        <v>0</v>
      </c>
      <c r="O15" s="17"/>
    </row>
    <row r="16" spans="1:15" s="6" customFormat="1" ht="15">
      <c r="A16" s="63" t="s">
        <v>39</v>
      </c>
      <c r="B16" s="34"/>
      <c r="C16" s="8"/>
      <c r="D16" s="65"/>
      <c r="E16" s="51"/>
      <c r="F16" s="8"/>
      <c r="G16" s="19"/>
      <c r="H16" s="34"/>
      <c r="I16" s="8"/>
      <c r="J16" s="41"/>
      <c r="K16" s="34"/>
      <c r="L16" s="8"/>
      <c r="M16" s="41"/>
      <c r="N16" s="56">
        <f t="shared" si="4"/>
        <v>0</v>
      </c>
      <c r="O16" s="17"/>
    </row>
    <row r="17" spans="1:15" s="6" customFormat="1" ht="15">
      <c r="A17" s="296" t="s">
        <v>40</v>
      </c>
      <c r="B17" s="201" t="s">
        <v>154</v>
      </c>
      <c r="C17" s="202">
        <v>41402</v>
      </c>
      <c r="D17" s="200">
        <v>368.66</v>
      </c>
      <c r="E17" s="201" t="s">
        <v>168</v>
      </c>
      <c r="F17" s="202">
        <v>41509</v>
      </c>
      <c r="G17" s="200">
        <v>368.66</v>
      </c>
      <c r="H17" s="34"/>
      <c r="I17" s="8"/>
      <c r="J17" s="41"/>
      <c r="K17" s="34">
        <v>52</v>
      </c>
      <c r="L17" s="228">
        <v>41759</v>
      </c>
      <c r="M17" s="41">
        <v>184.33</v>
      </c>
      <c r="N17" s="231">
        <f>M17+J17+G17+D17</f>
        <v>921.65</v>
      </c>
      <c r="O17" s="17"/>
    </row>
    <row r="18" spans="1:15" s="6" customFormat="1" ht="15">
      <c r="A18" s="297"/>
      <c r="B18" s="201"/>
      <c r="C18" s="202"/>
      <c r="D18" s="200"/>
      <c r="E18" s="201"/>
      <c r="F18" s="202"/>
      <c r="G18" s="200"/>
      <c r="H18" s="34"/>
      <c r="I18" s="8"/>
      <c r="J18" s="41"/>
      <c r="K18" s="229">
        <v>50</v>
      </c>
      <c r="L18" s="230">
        <v>41759</v>
      </c>
      <c r="M18" s="41">
        <v>368.66</v>
      </c>
      <c r="N18" s="56">
        <f t="shared" si="4"/>
        <v>368.66</v>
      </c>
      <c r="O18" s="17"/>
    </row>
    <row r="19" spans="1:15" s="6" customFormat="1" ht="15">
      <c r="A19" s="296" t="s">
        <v>41</v>
      </c>
      <c r="B19" s="201" t="s">
        <v>155</v>
      </c>
      <c r="C19" s="202">
        <v>41411</v>
      </c>
      <c r="D19" s="200">
        <v>585.1</v>
      </c>
      <c r="E19" s="201" t="s">
        <v>174</v>
      </c>
      <c r="F19" s="202">
        <v>41537</v>
      </c>
      <c r="G19" s="200">
        <v>585.12</v>
      </c>
      <c r="H19" s="34"/>
      <c r="I19" s="8"/>
      <c r="J19" s="41"/>
      <c r="K19" s="34"/>
      <c r="L19" s="8"/>
      <c r="M19" s="41"/>
      <c r="N19" s="56">
        <f t="shared" si="4"/>
        <v>1170.22</v>
      </c>
      <c r="O19" s="17"/>
    </row>
    <row r="20" spans="1:15" s="6" customFormat="1" ht="15">
      <c r="A20" s="297"/>
      <c r="B20" s="37">
        <v>151</v>
      </c>
      <c r="C20" s="199">
        <v>41486</v>
      </c>
      <c r="D20" s="200">
        <v>1170.18</v>
      </c>
      <c r="E20" s="51"/>
      <c r="F20" s="8"/>
      <c r="G20" s="19"/>
      <c r="H20" s="34"/>
      <c r="I20" s="8"/>
      <c r="J20" s="41"/>
      <c r="K20" s="34"/>
      <c r="L20" s="8"/>
      <c r="M20" s="41"/>
      <c r="N20" s="56">
        <f t="shared" si="4"/>
        <v>1170.18</v>
      </c>
      <c r="O20" s="17"/>
    </row>
    <row r="21" spans="1:15" s="6" customFormat="1" ht="15">
      <c r="A21" s="14" t="s">
        <v>156</v>
      </c>
      <c r="B21" s="34"/>
      <c r="C21" s="8"/>
      <c r="D21" s="65"/>
      <c r="E21" s="201" t="s">
        <v>171</v>
      </c>
      <c r="F21" s="202">
        <v>41516</v>
      </c>
      <c r="G21" s="200">
        <v>7245.09</v>
      </c>
      <c r="H21" s="34"/>
      <c r="I21" s="8"/>
      <c r="J21" s="41"/>
      <c r="K21" s="34"/>
      <c r="L21" s="8"/>
      <c r="M21" s="41"/>
      <c r="N21" s="56">
        <f t="shared" si="4"/>
        <v>7245.09</v>
      </c>
      <c r="O21" s="17"/>
    </row>
    <row r="22" spans="1:15" s="6" customFormat="1" ht="15">
      <c r="A22" s="14" t="s">
        <v>42</v>
      </c>
      <c r="B22" s="34"/>
      <c r="C22" s="8"/>
      <c r="D22" s="65"/>
      <c r="E22" s="201" t="s">
        <v>171</v>
      </c>
      <c r="F22" s="202">
        <v>41516</v>
      </c>
      <c r="G22" s="200">
        <v>2230.05</v>
      </c>
      <c r="H22" s="34"/>
      <c r="I22" s="8"/>
      <c r="J22" s="41"/>
      <c r="K22" s="34"/>
      <c r="L22" s="8"/>
      <c r="M22" s="41"/>
      <c r="N22" s="56">
        <f t="shared" si="4"/>
        <v>2230.05</v>
      </c>
      <c r="O22" s="17"/>
    </row>
    <row r="23" spans="1:15" s="6" customFormat="1" ht="15">
      <c r="A23" s="14" t="s">
        <v>43</v>
      </c>
      <c r="B23" s="201" t="s">
        <v>147</v>
      </c>
      <c r="C23" s="202">
        <v>41425</v>
      </c>
      <c r="D23" s="200">
        <v>6628.1</v>
      </c>
      <c r="E23" s="51"/>
      <c r="F23" s="8"/>
      <c r="G23" s="19"/>
      <c r="H23" s="34"/>
      <c r="I23" s="8"/>
      <c r="J23" s="41"/>
      <c r="K23" s="34"/>
      <c r="L23" s="8"/>
      <c r="M23" s="41"/>
      <c r="N23" s="56">
        <f t="shared" si="4"/>
        <v>6628.1</v>
      </c>
      <c r="O23" s="17"/>
    </row>
    <row r="24" spans="1:15" s="6" customFormat="1" ht="15">
      <c r="A24" s="14" t="s">
        <v>44</v>
      </c>
      <c r="B24" s="201" t="s">
        <v>147</v>
      </c>
      <c r="C24" s="202">
        <v>41425</v>
      </c>
      <c r="D24" s="200">
        <v>780.14</v>
      </c>
      <c r="E24" s="51"/>
      <c r="F24" s="8"/>
      <c r="G24" s="19"/>
      <c r="H24" s="34"/>
      <c r="I24" s="8"/>
      <c r="J24" s="41"/>
      <c r="K24" s="34"/>
      <c r="L24" s="8"/>
      <c r="M24" s="41"/>
      <c r="N24" s="56">
        <f t="shared" si="4"/>
        <v>780.14</v>
      </c>
      <c r="O24" s="17"/>
    </row>
    <row r="25" spans="1:15" s="6" customFormat="1" ht="15">
      <c r="A25" s="14" t="s">
        <v>45</v>
      </c>
      <c r="B25" s="34"/>
      <c r="C25" s="8"/>
      <c r="D25" s="65"/>
      <c r="E25" s="201" t="s">
        <v>171</v>
      </c>
      <c r="F25" s="202">
        <v>41516</v>
      </c>
      <c r="G25" s="200">
        <v>1114.98</v>
      </c>
      <c r="H25" s="34"/>
      <c r="I25" s="8"/>
      <c r="J25" s="41"/>
      <c r="K25" s="34"/>
      <c r="L25" s="8"/>
      <c r="M25" s="41"/>
      <c r="N25" s="56">
        <f t="shared" si="4"/>
        <v>1114.98</v>
      </c>
      <c r="O25" s="17"/>
    </row>
    <row r="26" spans="1:15" s="6" customFormat="1" ht="15">
      <c r="A26" s="14" t="s">
        <v>222</v>
      </c>
      <c r="B26" s="34"/>
      <c r="C26" s="8"/>
      <c r="D26" s="65"/>
      <c r="E26" s="51"/>
      <c r="F26" s="8"/>
      <c r="G26" s="19"/>
      <c r="H26" s="34"/>
      <c r="I26" s="8"/>
      <c r="J26" s="41"/>
      <c r="K26" s="201" t="s">
        <v>223</v>
      </c>
      <c r="L26" s="202">
        <v>41692</v>
      </c>
      <c r="M26" s="200">
        <v>5423.56</v>
      </c>
      <c r="N26" s="56">
        <f t="shared" si="4"/>
        <v>5423.56</v>
      </c>
      <c r="O26" s="17"/>
    </row>
    <row r="27" spans="1:15" s="7" customFormat="1" ht="25.5">
      <c r="A27" s="14" t="s">
        <v>47</v>
      </c>
      <c r="B27" s="201" t="s">
        <v>147</v>
      </c>
      <c r="C27" s="202">
        <v>41425</v>
      </c>
      <c r="D27" s="200">
        <v>3043.34</v>
      </c>
      <c r="E27" s="54"/>
      <c r="F27" s="10"/>
      <c r="G27" s="20"/>
      <c r="H27" s="37"/>
      <c r="I27" s="10"/>
      <c r="J27" s="42"/>
      <c r="K27" s="37"/>
      <c r="L27" s="10"/>
      <c r="M27" s="42"/>
      <c r="N27" s="56">
        <f t="shared" si="4"/>
        <v>3043.34</v>
      </c>
      <c r="O27" s="17"/>
    </row>
    <row r="28" spans="1:15" s="7" customFormat="1" ht="15">
      <c r="A28" s="14" t="s">
        <v>48</v>
      </c>
      <c r="B28" s="37"/>
      <c r="C28" s="10"/>
      <c r="D28" s="65"/>
      <c r="E28" s="201" t="s">
        <v>178</v>
      </c>
      <c r="F28" s="202">
        <v>41544</v>
      </c>
      <c r="G28" s="200">
        <v>7667.57</v>
      </c>
      <c r="H28" s="37"/>
      <c r="I28" s="10"/>
      <c r="J28" s="42"/>
      <c r="K28" s="37"/>
      <c r="L28" s="10"/>
      <c r="M28" s="42"/>
      <c r="N28" s="56">
        <f t="shared" si="4"/>
        <v>7667.57</v>
      </c>
      <c r="O28" s="17"/>
    </row>
    <row r="29" spans="1:15" s="7" customFormat="1" ht="15">
      <c r="A29" s="226" t="s">
        <v>111</v>
      </c>
      <c r="B29" s="37"/>
      <c r="C29" s="10"/>
      <c r="D29" s="65"/>
      <c r="E29" s="54"/>
      <c r="F29" s="10"/>
      <c r="G29" s="20"/>
      <c r="H29" s="67">
        <v>1</v>
      </c>
      <c r="I29" s="223">
        <v>41649</v>
      </c>
      <c r="J29" s="200">
        <v>8872.63</v>
      </c>
      <c r="K29" s="37"/>
      <c r="L29" s="10"/>
      <c r="M29" s="42"/>
      <c r="N29" s="56">
        <f t="shared" si="4"/>
        <v>8872.63</v>
      </c>
      <c r="O29" s="17"/>
    </row>
    <row r="30" spans="1:15" s="7" customFormat="1" ht="30">
      <c r="A30" s="63" t="s">
        <v>49</v>
      </c>
      <c r="B30" s="37"/>
      <c r="C30" s="10"/>
      <c r="D30" s="65"/>
      <c r="E30" s="54"/>
      <c r="F30" s="10"/>
      <c r="G30" s="65"/>
      <c r="H30" s="37"/>
      <c r="I30" s="10"/>
      <c r="J30" s="65"/>
      <c r="K30" s="37"/>
      <c r="L30" s="10"/>
      <c r="M30" s="65"/>
      <c r="N30" s="56">
        <f t="shared" si="4"/>
        <v>0</v>
      </c>
      <c r="O30" s="17"/>
    </row>
    <row r="31" spans="1:15" s="6" customFormat="1" ht="25.5">
      <c r="A31" s="14" t="s">
        <v>50</v>
      </c>
      <c r="B31" s="201" t="s">
        <v>147</v>
      </c>
      <c r="C31" s="202">
        <v>41425</v>
      </c>
      <c r="D31" s="200">
        <v>743.35</v>
      </c>
      <c r="E31" s="51"/>
      <c r="F31" s="8"/>
      <c r="G31" s="19"/>
      <c r="H31" s="201" t="s">
        <v>205</v>
      </c>
      <c r="I31" s="202" t="s">
        <v>206</v>
      </c>
      <c r="J31" s="200">
        <v>743.35</v>
      </c>
      <c r="K31" s="201" t="s">
        <v>245</v>
      </c>
      <c r="L31" s="202">
        <v>41733</v>
      </c>
      <c r="M31" s="200">
        <v>743.35</v>
      </c>
      <c r="N31" s="56">
        <f t="shared" si="4"/>
        <v>2230.05</v>
      </c>
      <c r="O31" s="17"/>
    </row>
    <row r="32" spans="1:15" s="9" customFormat="1" ht="25.5">
      <c r="A32" s="14" t="s">
        <v>51</v>
      </c>
      <c r="B32" s="36"/>
      <c r="C32" s="31"/>
      <c r="D32" s="65"/>
      <c r="E32" s="53"/>
      <c r="F32" s="31"/>
      <c r="G32" s="32"/>
      <c r="H32" s="67"/>
      <c r="I32" s="76"/>
      <c r="J32" s="57"/>
      <c r="K32" s="201" t="s">
        <v>230</v>
      </c>
      <c r="L32" s="202">
        <v>41705</v>
      </c>
      <c r="M32" s="200">
        <v>1486.7</v>
      </c>
      <c r="N32" s="56">
        <f t="shared" si="4"/>
        <v>1486.7</v>
      </c>
      <c r="O32" s="17"/>
    </row>
    <row r="33" spans="1:15" s="7" customFormat="1" ht="15">
      <c r="A33" s="14" t="s">
        <v>52</v>
      </c>
      <c r="B33" s="37">
        <v>151</v>
      </c>
      <c r="C33" s="199">
        <v>41486</v>
      </c>
      <c r="D33" s="200">
        <v>1560.23</v>
      </c>
      <c r="E33" s="54"/>
      <c r="F33" s="10"/>
      <c r="G33" s="20"/>
      <c r="H33" s="67"/>
      <c r="I33" s="76"/>
      <c r="J33" s="57"/>
      <c r="K33" s="37"/>
      <c r="L33" s="10"/>
      <c r="M33" s="42"/>
      <c r="N33" s="56">
        <f t="shared" si="4"/>
        <v>1560.23</v>
      </c>
      <c r="O33" s="17"/>
    </row>
    <row r="34" spans="1:15" s="7" customFormat="1" ht="25.5">
      <c r="A34" s="14" t="s">
        <v>53</v>
      </c>
      <c r="B34" s="37"/>
      <c r="C34" s="10"/>
      <c r="D34" s="65"/>
      <c r="E34" s="201" t="s">
        <v>171</v>
      </c>
      <c r="F34" s="202">
        <v>41516</v>
      </c>
      <c r="G34" s="200">
        <v>371.67</v>
      </c>
      <c r="H34" s="201" t="s">
        <v>205</v>
      </c>
      <c r="I34" s="202" t="s">
        <v>206</v>
      </c>
      <c r="J34" s="200">
        <v>371.67</v>
      </c>
      <c r="K34" s="37"/>
      <c r="L34" s="10"/>
      <c r="M34" s="42"/>
      <c r="N34" s="56">
        <f t="shared" si="4"/>
        <v>743.34</v>
      </c>
      <c r="O34" s="17"/>
    </row>
    <row r="35" spans="1:15" s="7" customFormat="1" ht="15">
      <c r="A35" s="226" t="s">
        <v>115</v>
      </c>
      <c r="B35" s="37"/>
      <c r="C35" s="10"/>
      <c r="D35" s="65"/>
      <c r="E35" s="54"/>
      <c r="F35" s="10"/>
      <c r="G35" s="20"/>
      <c r="H35" s="67">
        <v>1</v>
      </c>
      <c r="I35" s="223">
        <v>41649</v>
      </c>
      <c r="J35" s="200">
        <v>2957.61</v>
      </c>
      <c r="K35" s="37"/>
      <c r="L35" s="10"/>
      <c r="M35" s="42"/>
      <c r="N35" s="56">
        <f t="shared" si="4"/>
        <v>2957.61</v>
      </c>
      <c r="O35" s="17"/>
    </row>
    <row r="36" spans="1:15" s="7" customFormat="1" ht="15">
      <c r="A36" s="14" t="s">
        <v>119</v>
      </c>
      <c r="B36" s="37"/>
      <c r="C36" s="10"/>
      <c r="D36" s="65"/>
      <c r="E36" s="54"/>
      <c r="F36" s="10"/>
      <c r="G36" s="20"/>
      <c r="H36" s="37"/>
      <c r="I36" s="10"/>
      <c r="J36" s="42"/>
      <c r="K36" s="37"/>
      <c r="L36" s="10"/>
      <c r="M36" s="42"/>
      <c r="N36" s="56">
        <f t="shared" si="4"/>
        <v>0</v>
      </c>
      <c r="O36" s="17"/>
    </row>
    <row r="37" spans="1:15" s="7" customFormat="1" ht="15">
      <c r="A37" s="14" t="s">
        <v>120</v>
      </c>
      <c r="B37" s="37"/>
      <c r="C37" s="10"/>
      <c r="D37" s="65"/>
      <c r="E37" s="54"/>
      <c r="F37" s="10"/>
      <c r="G37" s="20"/>
      <c r="H37" s="37"/>
      <c r="I37" s="10"/>
      <c r="J37" s="42"/>
      <c r="K37" s="37"/>
      <c r="L37" s="10"/>
      <c r="M37" s="42"/>
      <c r="N37" s="56">
        <f t="shared" si="4"/>
        <v>0</v>
      </c>
      <c r="O37" s="17"/>
    </row>
    <row r="38" spans="1:15" s="7" customFormat="1" ht="15">
      <c r="A38" s="5" t="s">
        <v>54</v>
      </c>
      <c r="B38" s="37"/>
      <c r="C38" s="10"/>
      <c r="D38" s="65">
        <f>O38/4</f>
        <v>1321.92</v>
      </c>
      <c r="E38" s="54"/>
      <c r="F38" s="10"/>
      <c r="G38" s="65">
        <f>O38/4</f>
        <v>1321.92</v>
      </c>
      <c r="H38" s="37"/>
      <c r="I38" s="10"/>
      <c r="J38" s="65">
        <f>O38/4</f>
        <v>1321.92</v>
      </c>
      <c r="K38" s="37"/>
      <c r="L38" s="10"/>
      <c r="M38" s="65">
        <f>O38/4</f>
        <v>1321.92</v>
      </c>
      <c r="N38" s="56">
        <f t="shared" si="4"/>
        <v>5287.68</v>
      </c>
      <c r="O38" s="17">
        <v>5287.68</v>
      </c>
    </row>
    <row r="39" spans="1:15" s="7" customFormat="1" ht="30">
      <c r="A39" s="63" t="s">
        <v>55</v>
      </c>
      <c r="B39" s="37"/>
      <c r="C39" s="10"/>
      <c r="D39" s="65"/>
      <c r="E39" s="54"/>
      <c r="F39" s="10"/>
      <c r="G39" s="65"/>
      <c r="H39" s="37"/>
      <c r="I39" s="10"/>
      <c r="J39" s="65"/>
      <c r="K39" s="37"/>
      <c r="L39" s="10"/>
      <c r="M39" s="65"/>
      <c r="N39" s="56">
        <f t="shared" si="4"/>
        <v>0</v>
      </c>
      <c r="O39" s="17"/>
    </row>
    <row r="40" spans="1:15" s="7" customFormat="1" ht="15">
      <c r="A40" s="226" t="s">
        <v>122</v>
      </c>
      <c r="B40" s="37"/>
      <c r="C40" s="10"/>
      <c r="D40" s="65"/>
      <c r="E40" s="54"/>
      <c r="F40" s="10"/>
      <c r="G40" s="65"/>
      <c r="H40" s="67">
        <v>1</v>
      </c>
      <c r="I40" s="223">
        <v>41649</v>
      </c>
      <c r="J40" s="200">
        <v>321.07</v>
      </c>
      <c r="K40" s="37"/>
      <c r="L40" s="10"/>
      <c r="M40" s="65"/>
      <c r="N40" s="56">
        <f t="shared" si="4"/>
        <v>321.07</v>
      </c>
      <c r="O40" s="17"/>
    </row>
    <row r="41" spans="1:15" s="7" customFormat="1" ht="15">
      <c r="A41" s="14" t="s">
        <v>123</v>
      </c>
      <c r="B41" s="37"/>
      <c r="C41" s="10"/>
      <c r="D41" s="65"/>
      <c r="E41" s="201" t="s">
        <v>171</v>
      </c>
      <c r="F41" s="202">
        <v>41516</v>
      </c>
      <c r="G41" s="200">
        <v>2143.26</v>
      </c>
      <c r="H41" s="37"/>
      <c r="I41" s="10"/>
      <c r="J41" s="65"/>
      <c r="K41" s="37"/>
      <c r="L41" s="10"/>
      <c r="M41" s="65"/>
      <c r="N41" s="56">
        <f t="shared" si="4"/>
        <v>2143.26</v>
      </c>
      <c r="O41" s="17"/>
    </row>
    <row r="42" spans="1:15" s="7" customFormat="1" ht="15">
      <c r="A42" s="63" t="s">
        <v>56</v>
      </c>
      <c r="B42" s="37"/>
      <c r="C42" s="10"/>
      <c r="D42" s="65"/>
      <c r="E42" s="54"/>
      <c r="F42" s="10"/>
      <c r="G42" s="65"/>
      <c r="H42" s="37"/>
      <c r="I42" s="10"/>
      <c r="J42" s="65"/>
      <c r="K42" s="37"/>
      <c r="L42" s="10"/>
      <c r="M42" s="65"/>
      <c r="N42" s="56">
        <f t="shared" si="4"/>
        <v>0</v>
      </c>
      <c r="O42" s="17"/>
    </row>
    <row r="43" spans="1:15" s="7" customFormat="1" ht="25.5">
      <c r="A43" s="296" t="s">
        <v>125</v>
      </c>
      <c r="B43" s="198">
        <v>107</v>
      </c>
      <c r="C43" s="199">
        <v>41402</v>
      </c>
      <c r="D43" s="200">
        <v>86.34</v>
      </c>
      <c r="E43" s="201" t="s">
        <v>167</v>
      </c>
      <c r="F43" s="202">
        <v>41509</v>
      </c>
      <c r="G43" s="200">
        <v>86.34</v>
      </c>
      <c r="H43" s="201" t="s">
        <v>205</v>
      </c>
      <c r="I43" s="202" t="s">
        <v>209</v>
      </c>
      <c r="J43" s="200">
        <v>86.34</v>
      </c>
      <c r="K43" s="201" t="s">
        <v>221</v>
      </c>
      <c r="L43" s="202">
        <v>41677</v>
      </c>
      <c r="M43" s="200">
        <v>86.34</v>
      </c>
      <c r="N43" s="56">
        <f t="shared" si="4"/>
        <v>345.36</v>
      </c>
      <c r="O43" s="17"/>
    </row>
    <row r="44" spans="1:15" s="7" customFormat="1" ht="15">
      <c r="A44" s="299"/>
      <c r="B44" s="201" t="s">
        <v>146</v>
      </c>
      <c r="C44" s="202">
        <v>41418</v>
      </c>
      <c r="D44" s="200">
        <v>86.34</v>
      </c>
      <c r="E44" s="201" t="s">
        <v>177</v>
      </c>
      <c r="F44" s="202">
        <v>41537</v>
      </c>
      <c r="G44" s="200">
        <v>86.34</v>
      </c>
      <c r="H44" s="201" t="s">
        <v>217</v>
      </c>
      <c r="I44" s="202">
        <v>41656</v>
      </c>
      <c r="J44" s="200">
        <v>86.34</v>
      </c>
      <c r="K44" s="201" t="s">
        <v>223</v>
      </c>
      <c r="L44" s="202">
        <v>41692</v>
      </c>
      <c r="M44" s="200">
        <v>86.34</v>
      </c>
      <c r="N44" s="56">
        <f t="shared" si="4"/>
        <v>345.36</v>
      </c>
      <c r="O44" s="17"/>
    </row>
    <row r="45" spans="1:15" s="7" customFormat="1" ht="15">
      <c r="A45" s="299"/>
      <c r="B45" s="201" t="s">
        <v>162</v>
      </c>
      <c r="C45" s="202">
        <v>41486</v>
      </c>
      <c r="D45" s="200">
        <v>86.34</v>
      </c>
      <c r="E45" s="201" t="s">
        <v>184</v>
      </c>
      <c r="F45" s="202">
        <v>41558</v>
      </c>
      <c r="G45" s="200">
        <v>86.34</v>
      </c>
      <c r="H45" s="37"/>
      <c r="I45" s="10"/>
      <c r="J45" s="65"/>
      <c r="K45" s="201" t="s">
        <v>232</v>
      </c>
      <c r="L45" s="202">
        <v>41712</v>
      </c>
      <c r="M45" s="200">
        <v>86.34</v>
      </c>
      <c r="N45" s="56">
        <f t="shared" si="4"/>
        <v>259.02</v>
      </c>
      <c r="O45" s="17"/>
    </row>
    <row r="46" spans="1:15" s="7" customFormat="1" ht="15">
      <c r="A46" s="299"/>
      <c r="B46" s="201"/>
      <c r="C46" s="202"/>
      <c r="D46" s="200"/>
      <c r="E46" s="201" t="s">
        <v>185</v>
      </c>
      <c r="F46" s="202">
        <v>41547</v>
      </c>
      <c r="G46" s="200">
        <v>86.34</v>
      </c>
      <c r="H46" s="37"/>
      <c r="I46" s="10"/>
      <c r="J46" s="65"/>
      <c r="K46" s="201" t="s">
        <v>239</v>
      </c>
      <c r="L46" s="202">
        <v>41726</v>
      </c>
      <c r="M46" s="200">
        <v>86.34</v>
      </c>
      <c r="N46" s="56">
        <f t="shared" si="4"/>
        <v>172.68</v>
      </c>
      <c r="O46" s="17"/>
    </row>
    <row r="47" spans="1:15" s="7" customFormat="1" ht="15">
      <c r="A47" s="299"/>
      <c r="B47" s="201"/>
      <c r="C47" s="202"/>
      <c r="D47" s="200"/>
      <c r="E47" s="201"/>
      <c r="F47" s="202"/>
      <c r="G47" s="200"/>
      <c r="H47" s="37"/>
      <c r="I47" s="10"/>
      <c r="J47" s="65"/>
      <c r="K47" s="201" t="s">
        <v>248</v>
      </c>
      <c r="L47" s="202">
        <v>41747</v>
      </c>
      <c r="M47" s="200">
        <v>86.34</v>
      </c>
      <c r="N47" s="56">
        <f t="shared" si="4"/>
        <v>86.34</v>
      </c>
      <c r="O47" s="17"/>
    </row>
    <row r="48" spans="1:15" s="7" customFormat="1" ht="15">
      <c r="A48" s="297"/>
      <c r="B48" s="201"/>
      <c r="C48" s="202"/>
      <c r="D48" s="200"/>
      <c r="E48" s="201"/>
      <c r="F48" s="202"/>
      <c r="G48" s="200"/>
      <c r="H48" s="37"/>
      <c r="I48" s="10"/>
      <c r="J48" s="65"/>
      <c r="K48" s="201" t="s">
        <v>250</v>
      </c>
      <c r="L48" s="202">
        <v>41759</v>
      </c>
      <c r="M48" s="200">
        <v>86.34</v>
      </c>
      <c r="N48" s="56">
        <f t="shared" si="4"/>
        <v>86.34</v>
      </c>
      <c r="O48" s="17"/>
    </row>
    <row r="49" spans="1:15" s="7" customFormat="1" ht="15">
      <c r="A49" s="14" t="s">
        <v>57</v>
      </c>
      <c r="B49" s="37"/>
      <c r="C49" s="10"/>
      <c r="D49" s="65"/>
      <c r="E49" s="201" t="s">
        <v>183</v>
      </c>
      <c r="F49" s="202">
        <v>41551</v>
      </c>
      <c r="G49" s="200">
        <v>7770.38</v>
      </c>
      <c r="H49" s="37"/>
      <c r="I49" s="10"/>
      <c r="J49" s="65"/>
      <c r="K49" s="37"/>
      <c r="L49" s="10"/>
      <c r="M49" s="65"/>
      <c r="N49" s="56">
        <f t="shared" si="4"/>
        <v>7770.38</v>
      </c>
      <c r="O49" s="17"/>
    </row>
    <row r="50" spans="1:15" s="7" customFormat="1" ht="15">
      <c r="A50" s="14" t="s">
        <v>58</v>
      </c>
      <c r="B50" s="37"/>
      <c r="C50" s="10"/>
      <c r="D50" s="65"/>
      <c r="E50" s="54"/>
      <c r="F50" s="10"/>
      <c r="G50" s="65"/>
      <c r="H50" s="37"/>
      <c r="I50" s="10"/>
      <c r="J50" s="65"/>
      <c r="K50" s="37">
        <v>50</v>
      </c>
      <c r="L50" s="199">
        <v>41759</v>
      </c>
      <c r="M50" s="65">
        <v>777.03</v>
      </c>
      <c r="N50" s="56">
        <f t="shared" si="4"/>
        <v>777.03</v>
      </c>
      <c r="O50" s="17"/>
    </row>
    <row r="51" spans="1:15" s="7" customFormat="1" ht="15">
      <c r="A51" s="5" t="s">
        <v>128</v>
      </c>
      <c r="B51" s="37"/>
      <c r="C51" s="10"/>
      <c r="D51" s="65"/>
      <c r="E51" s="201" t="s">
        <v>183</v>
      </c>
      <c r="F51" s="202">
        <v>41551</v>
      </c>
      <c r="G51" s="200">
        <v>3911.31</v>
      </c>
      <c r="H51" s="37"/>
      <c r="I51" s="10"/>
      <c r="J51" s="65"/>
      <c r="K51" s="37"/>
      <c r="L51" s="10"/>
      <c r="M51" s="65"/>
      <c r="N51" s="56">
        <f t="shared" si="4"/>
        <v>3911.31</v>
      </c>
      <c r="O51" s="17"/>
    </row>
    <row r="52" spans="1:15" s="7" customFormat="1" ht="15">
      <c r="A52" s="5" t="s">
        <v>129</v>
      </c>
      <c r="B52" s="37"/>
      <c r="C52" s="10"/>
      <c r="D52" s="65"/>
      <c r="E52" s="54"/>
      <c r="F52" s="10"/>
      <c r="G52" s="65"/>
      <c r="H52" s="67">
        <v>97</v>
      </c>
      <c r="I52" s="223">
        <v>41627</v>
      </c>
      <c r="J52" s="200">
        <v>21095.75</v>
      </c>
      <c r="K52" s="37"/>
      <c r="L52" s="10"/>
      <c r="M52" s="65"/>
      <c r="N52" s="56">
        <f t="shared" si="4"/>
        <v>21095.75</v>
      </c>
      <c r="O52" s="17"/>
    </row>
    <row r="53" spans="1:15" s="7" customFormat="1" ht="15">
      <c r="A53" s="63" t="s">
        <v>59</v>
      </c>
      <c r="B53" s="37"/>
      <c r="C53" s="10"/>
      <c r="D53" s="65"/>
      <c r="E53" s="54"/>
      <c r="F53" s="10"/>
      <c r="G53" s="65"/>
      <c r="H53" s="37"/>
      <c r="I53" s="10"/>
      <c r="J53" s="65"/>
      <c r="K53" s="37"/>
      <c r="L53" s="10"/>
      <c r="M53" s="65"/>
      <c r="N53" s="56">
        <f t="shared" si="4"/>
        <v>0</v>
      </c>
      <c r="O53" s="17"/>
    </row>
    <row r="54" spans="1:15" s="7" customFormat="1" ht="25.5">
      <c r="A54" s="14" t="s">
        <v>60</v>
      </c>
      <c r="B54" s="37"/>
      <c r="C54" s="10"/>
      <c r="D54" s="65"/>
      <c r="E54" s="54"/>
      <c r="F54" s="10"/>
      <c r="G54" s="65"/>
      <c r="H54" s="201" t="s">
        <v>205</v>
      </c>
      <c r="I54" s="202" t="s">
        <v>212</v>
      </c>
      <c r="J54" s="200">
        <v>808.66</v>
      </c>
      <c r="K54" s="37"/>
      <c r="L54" s="10"/>
      <c r="M54" s="65"/>
      <c r="N54" s="56">
        <f t="shared" si="4"/>
        <v>808.66</v>
      </c>
      <c r="O54" s="17"/>
    </row>
    <row r="55" spans="1:15" s="7" customFormat="1" ht="15">
      <c r="A55" s="14" t="s">
        <v>61</v>
      </c>
      <c r="B55" s="37"/>
      <c r="C55" s="10"/>
      <c r="D55" s="65"/>
      <c r="E55" s="54"/>
      <c r="F55" s="10"/>
      <c r="G55" s="65"/>
      <c r="H55" s="37"/>
      <c r="I55" s="10"/>
      <c r="J55" s="65"/>
      <c r="K55" s="37"/>
      <c r="L55" s="10"/>
      <c r="M55" s="65"/>
      <c r="N55" s="56">
        <f t="shared" si="4"/>
        <v>0</v>
      </c>
      <c r="O55" s="17"/>
    </row>
    <row r="56" spans="1:15" s="7" customFormat="1" ht="15">
      <c r="A56" s="63" t="s">
        <v>131</v>
      </c>
      <c r="B56" s="37"/>
      <c r="C56" s="10"/>
      <c r="D56" s="65"/>
      <c r="E56" s="54"/>
      <c r="F56" s="10"/>
      <c r="G56" s="65"/>
      <c r="H56" s="37"/>
      <c r="I56" s="10"/>
      <c r="J56" s="65"/>
      <c r="K56" s="37"/>
      <c r="L56" s="10"/>
      <c r="M56" s="65"/>
      <c r="N56" s="56">
        <f t="shared" si="4"/>
        <v>0</v>
      </c>
      <c r="O56" s="17"/>
    </row>
    <row r="57" spans="1:15" s="7" customFormat="1" ht="15">
      <c r="A57" s="14" t="s">
        <v>132</v>
      </c>
      <c r="B57" s="37"/>
      <c r="C57" s="10"/>
      <c r="D57" s="65"/>
      <c r="E57" s="54"/>
      <c r="F57" s="10"/>
      <c r="G57" s="65"/>
      <c r="H57" s="37"/>
      <c r="I57" s="10"/>
      <c r="J57" s="65"/>
      <c r="K57" s="37"/>
      <c r="L57" s="10"/>
      <c r="M57" s="65"/>
      <c r="N57" s="56">
        <f t="shared" si="4"/>
        <v>0</v>
      </c>
      <c r="O57" s="17"/>
    </row>
    <row r="58" spans="1:15" s="7" customFormat="1" ht="15">
      <c r="A58" s="14" t="s">
        <v>133</v>
      </c>
      <c r="B58" s="37"/>
      <c r="C58" s="10"/>
      <c r="D58" s="65"/>
      <c r="E58" s="54"/>
      <c r="F58" s="10"/>
      <c r="G58" s="65"/>
      <c r="H58" s="37"/>
      <c r="I58" s="10"/>
      <c r="J58" s="65"/>
      <c r="K58" s="37"/>
      <c r="L58" s="10"/>
      <c r="M58" s="65"/>
      <c r="N58" s="56">
        <f t="shared" si="4"/>
        <v>0</v>
      </c>
      <c r="O58" s="17"/>
    </row>
    <row r="59" spans="1:15" s="7" customFormat="1" ht="15">
      <c r="A59" s="63" t="s">
        <v>62</v>
      </c>
      <c r="B59" s="37"/>
      <c r="C59" s="10"/>
      <c r="D59" s="65"/>
      <c r="E59" s="54"/>
      <c r="F59" s="10"/>
      <c r="G59" s="65"/>
      <c r="H59" s="37"/>
      <c r="I59" s="10"/>
      <c r="J59" s="65"/>
      <c r="K59" s="37"/>
      <c r="L59" s="10"/>
      <c r="M59" s="65"/>
      <c r="N59" s="56">
        <f t="shared" si="4"/>
        <v>0</v>
      </c>
      <c r="O59" s="17"/>
    </row>
    <row r="60" spans="1:15" s="7" customFormat="1" ht="15">
      <c r="A60" s="14" t="s">
        <v>134</v>
      </c>
      <c r="B60" s="67"/>
      <c r="C60" s="76"/>
      <c r="D60" s="65"/>
      <c r="E60" s="68"/>
      <c r="F60" s="76"/>
      <c r="G60" s="65"/>
      <c r="H60" s="67"/>
      <c r="I60" s="76"/>
      <c r="J60" s="65"/>
      <c r="K60" s="67"/>
      <c r="L60" s="76"/>
      <c r="M60" s="65"/>
      <c r="N60" s="56">
        <f t="shared" si="4"/>
        <v>0</v>
      </c>
      <c r="O60" s="17"/>
    </row>
    <row r="61" spans="1:15" s="7" customFormat="1" ht="15">
      <c r="A61" s="14" t="s">
        <v>63</v>
      </c>
      <c r="B61" s="67"/>
      <c r="C61" s="76"/>
      <c r="D61" s="65"/>
      <c r="E61" s="68"/>
      <c r="F61" s="76"/>
      <c r="G61" s="65"/>
      <c r="H61" s="201" t="s">
        <v>204</v>
      </c>
      <c r="I61" s="202">
        <v>41622</v>
      </c>
      <c r="J61" s="200">
        <v>690.7</v>
      </c>
      <c r="K61" s="67"/>
      <c r="L61" s="76"/>
      <c r="M61" s="65"/>
      <c r="N61" s="56">
        <f t="shared" si="4"/>
        <v>690.7</v>
      </c>
      <c r="O61" s="17"/>
    </row>
    <row r="62" spans="1:15" s="7" customFormat="1" ht="17.25" customHeight="1">
      <c r="A62" s="14" t="s">
        <v>224</v>
      </c>
      <c r="B62" s="67"/>
      <c r="C62" s="76"/>
      <c r="D62" s="65"/>
      <c r="E62" s="68"/>
      <c r="F62" s="76"/>
      <c r="G62" s="65"/>
      <c r="H62" s="67"/>
      <c r="I62" s="76"/>
      <c r="J62" s="65"/>
      <c r="K62" s="67"/>
      <c r="L62" s="76"/>
      <c r="M62" s="65"/>
      <c r="N62" s="56">
        <f t="shared" si="4"/>
        <v>0</v>
      </c>
      <c r="O62" s="17"/>
    </row>
    <row r="63" spans="1:15" s="7" customFormat="1" ht="15.75" thickBot="1">
      <c r="A63" s="14" t="s">
        <v>136</v>
      </c>
      <c r="B63" s="67"/>
      <c r="C63" s="76"/>
      <c r="D63" s="65"/>
      <c r="E63" s="68"/>
      <c r="F63" s="76"/>
      <c r="G63" s="65"/>
      <c r="H63" s="67"/>
      <c r="I63" s="76"/>
      <c r="J63" s="65"/>
      <c r="K63" s="67"/>
      <c r="L63" s="76"/>
      <c r="M63" s="65"/>
      <c r="N63" s="56">
        <f t="shared" si="4"/>
        <v>0</v>
      </c>
      <c r="O63" s="16"/>
    </row>
    <row r="64" spans="1:15" s="7" customFormat="1" ht="19.5" thickBot="1">
      <c r="A64" s="4" t="s">
        <v>64</v>
      </c>
      <c r="B64" s="10"/>
      <c r="C64" s="10"/>
      <c r="D64" s="65">
        <f>O64/4</f>
        <v>17761.35</v>
      </c>
      <c r="E64" s="10"/>
      <c r="F64" s="10"/>
      <c r="G64" s="65">
        <f>O64/4</f>
        <v>17761.35</v>
      </c>
      <c r="H64" s="10"/>
      <c r="I64" s="10"/>
      <c r="J64" s="65">
        <f>O64/4</f>
        <v>17761.35</v>
      </c>
      <c r="K64" s="10"/>
      <c r="L64" s="10"/>
      <c r="M64" s="65">
        <f>O64/4</f>
        <v>17761.35</v>
      </c>
      <c r="N64" s="56">
        <f t="shared" si="4"/>
        <v>71045.4</v>
      </c>
      <c r="O64" s="95">
        <v>71045.39</v>
      </c>
    </row>
    <row r="65" spans="1:15" s="6" customFormat="1" ht="20.25" thickBot="1">
      <c r="A65" s="47" t="s">
        <v>4</v>
      </c>
      <c r="B65" s="96"/>
      <c r="C65" s="97"/>
      <c r="D65" s="26">
        <f>SUM(D5:D64)</f>
        <v>142924.26</v>
      </c>
      <c r="E65" s="98"/>
      <c r="F65" s="97"/>
      <c r="G65" s="26">
        <f>SUM(G5:G64)</f>
        <v>161539.59</v>
      </c>
      <c r="H65" s="99"/>
      <c r="I65" s="97"/>
      <c r="J65" s="26">
        <f>SUM(J5:J64)</f>
        <v>163820.26</v>
      </c>
      <c r="K65" s="99"/>
      <c r="L65" s="97"/>
      <c r="M65" s="26">
        <f>SUM(M5:M64)</f>
        <v>137287.81</v>
      </c>
      <c r="N65" s="56">
        <f t="shared" si="4"/>
        <v>605571.92</v>
      </c>
      <c r="O65" s="26">
        <f>SUM(O5:O63)</f>
        <v>440099.15</v>
      </c>
    </row>
    <row r="66" spans="1:15" s="11" customFormat="1" ht="20.25" hidden="1" thickBot="1">
      <c r="A66" s="48" t="s">
        <v>2</v>
      </c>
      <c r="B66" s="77"/>
      <c r="C66" s="78"/>
      <c r="D66" s="79"/>
      <c r="E66" s="80"/>
      <c r="F66" s="78"/>
      <c r="G66" s="81"/>
      <c r="H66" s="77"/>
      <c r="I66" s="78"/>
      <c r="J66" s="79"/>
      <c r="K66" s="77"/>
      <c r="L66" s="78"/>
      <c r="M66" s="79"/>
      <c r="N66" s="55"/>
      <c r="O66" s="27"/>
    </row>
    <row r="67" spans="1:15" s="13" customFormat="1" ht="39.75" customHeight="1" thickBot="1">
      <c r="A67" s="278" t="s">
        <v>3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80"/>
      <c r="O67" s="28"/>
    </row>
    <row r="68" spans="1:15" s="7" customFormat="1" ht="16.5" customHeight="1">
      <c r="A68" s="227" t="s">
        <v>140</v>
      </c>
      <c r="B68" s="37"/>
      <c r="C68" s="10"/>
      <c r="D68" s="42"/>
      <c r="E68" s="201" t="s">
        <v>185</v>
      </c>
      <c r="F68" s="202">
        <v>41547</v>
      </c>
      <c r="G68" s="200">
        <v>52165.9</v>
      </c>
      <c r="H68" s="37"/>
      <c r="I68" s="10"/>
      <c r="J68" s="42"/>
      <c r="K68" s="37"/>
      <c r="L68" s="10"/>
      <c r="M68" s="42"/>
      <c r="N68" s="54"/>
      <c r="O68" s="66"/>
    </row>
    <row r="69" spans="1:15" s="7" customFormat="1" ht="39" customHeight="1">
      <c r="A69" s="227" t="s">
        <v>141</v>
      </c>
      <c r="B69" s="68"/>
      <c r="C69" s="76"/>
      <c r="D69" s="42"/>
      <c r="E69" s="68"/>
      <c r="F69" s="76"/>
      <c r="G69" s="42"/>
      <c r="H69" s="201" t="s">
        <v>205</v>
      </c>
      <c r="I69" s="202" t="s">
        <v>207</v>
      </c>
      <c r="J69" s="200">
        <v>175161.78</v>
      </c>
      <c r="K69" s="10"/>
      <c r="L69" s="76"/>
      <c r="M69" s="40"/>
      <c r="N69" s="10"/>
      <c r="O69" s="66"/>
    </row>
    <row r="70" spans="1:15" s="7" customFormat="1" ht="25.5">
      <c r="A70" s="227" t="s">
        <v>170</v>
      </c>
      <c r="B70" s="68"/>
      <c r="C70" s="76"/>
      <c r="D70" s="57"/>
      <c r="E70" s="201" t="s">
        <v>168</v>
      </c>
      <c r="F70" s="202">
        <v>41509</v>
      </c>
      <c r="G70" s="200">
        <v>11956.95</v>
      </c>
      <c r="H70" s="10"/>
      <c r="I70" s="10"/>
      <c r="J70" s="40"/>
      <c r="K70" s="10"/>
      <c r="L70" s="10"/>
      <c r="M70" s="42"/>
      <c r="N70" s="10"/>
      <c r="O70" s="66"/>
    </row>
    <row r="71" spans="1:15" s="7" customFormat="1" ht="15.75" thickBot="1">
      <c r="A71" s="227" t="s">
        <v>175</v>
      </c>
      <c r="B71" s="10"/>
      <c r="C71" s="10"/>
      <c r="D71" s="20"/>
      <c r="E71" s="209" t="s">
        <v>176</v>
      </c>
      <c r="F71" s="210">
        <v>41523</v>
      </c>
      <c r="G71" s="95">
        <v>10780.51</v>
      </c>
      <c r="H71" s="206"/>
      <c r="I71" s="10"/>
      <c r="J71" s="40"/>
      <c r="K71" s="10"/>
      <c r="L71" s="10"/>
      <c r="M71" s="40"/>
      <c r="N71" s="54"/>
      <c r="O71" s="66"/>
    </row>
    <row r="72" spans="1:15" s="86" customFormat="1" ht="20.25" thickBot="1">
      <c r="A72" s="82" t="s">
        <v>4</v>
      </c>
      <c r="B72" s="207"/>
      <c r="C72" s="208"/>
      <c r="D72" s="211">
        <f>SUM(D68:D70)</f>
        <v>0</v>
      </c>
      <c r="E72" s="92"/>
      <c r="F72" s="92"/>
      <c r="G72" s="92">
        <f>SUM(G68:G71)</f>
        <v>74903.36</v>
      </c>
      <c r="H72" s="94"/>
      <c r="I72" s="208"/>
      <c r="J72" s="208">
        <f>SUM(J68:J70)</f>
        <v>175161.78</v>
      </c>
      <c r="K72" s="208"/>
      <c r="L72" s="208"/>
      <c r="M72" s="93">
        <f>SUM(M68:M70)</f>
        <v>0</v>
      </c>
      <c r="N72" s="56">
        <f>M72+J72+G72+D72</f>
        <v>250065.14</v>
      </c>
      <c r="O72" s="85"/>
    </row>
    <row r="73" spans="1:15" s="7" customFormat="1" ht="42" customHeight="1">
      <c r="A73" s="278" t="s">
        <v>28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80"/>
      <c r="O73" s="18"/>
    </row>
    <row r="74" spans="1:15" s="7" customFormat="1" ht="15">
      <c r="A74" s="45" t="s">
        <v>148</v>
      </c>
      <c r="B74" s="201" t="s">
        <v>147</v>
      </c>
      <c r="C74" s="202">
        <v>41425</v>
      </c>
      <c r="D74" s="200">
        <v>1298.84</v>
      </c>
      <c r="E74" s="25"/>
      <c r="F74" s="1"/>
      <c r="G74" s="18"/>
      <c r="H74" s="38"/>
      <c r="I74" s="1"/>
      <c r="J74" s="43"/>
      <c r="K74" s="38"/>
      <c r="L74" s="1"/>
      <c r="M74" s="43"/>
      <c r="N74" s="54"/>
      <c r="O74" s="25"/>
    </row>
    <row r="75" spans="1:15" s="7" customFormat="1" ht="15">
      <c r="A75" s="45" t="s">
        <v>150</v>
      </c>
      <c r="B75" s="201" t="s">
        <v>151</v>
      </c>
      <c r="C75" s="202">
        <v>41432</v>
      </c>
      <c r="D75" s="200">
        <v>4206.68</v>
      </c>
      <c r="E75" s="54"/>
      <c r="F75" s="10"/>
      <c r="G75" s="20"/>
      <c r="H75" s="37"/>
      <c r="I75" s="10"/>
      <c r="J75" s="42"/>
      <c r="K75" s="37"/>
      <c r="L75" s="10"/>
      <c r="M75" s="42"/>
      <c r="N75" s="54"/>
      <c r="O75" s="25"/>
    </row>
    <row r="76" spans="1:15" s="7" customFormat="1" ht="15">
      <c r="A76" s="45" t="s">
        <v>153</v>
      </c>
      <c r="B76" s="201" t="s">
        <v>152</v>
      </c>
      <c r="C76" s="202">
        <v>41439</v>
      </c>
      <c r="D76" s="200">
        <v>798.5</v>
      </c>
      <c r="E76" s="54"/>
      <c r="F76" s="10"/>
      <c r="G76" s="20"/>
      <c r="H76" s="37"/>
      <c r="I76" s="10"/>
      <c r="J76" s="42"/>
      <c r="K76" s="37"/>
      <c r="L76" s="10"/>
      <c r="M76" s="42"/>
      <c r="N76" s="54"/>
      <c r="O76" s="25"/>
    </row>
    <row r="77" spans="1:15" s="7" customFormat="1" ht="15">
      <c r="A77" s="45" t="s">
        <v>157</v>
      </c>
      <c r="B77" s="201" t="s">
        <v>158</v>
      </c>
      <c r="C77" s="202">
        <v>41474</v>
      </c>
      <c r="D77" s="200">
        <v>1336.82</v>
      </c>
      <c r="E77" s="54"/>
      <c r="F77" s="10"/>
      <c r="G77" s="20"/>
      <c r="H77" s="37"/>
      <c r="I77" s="10"/>
      <c r="J77" s="42"/>
      <c r="K77" s="37"/>
      <c r="L77" s="10"/>
      <c r="M77" s="42"/>
      <c r="N77" s="54"/>
      <c r="O77" s="25"/>
    </row>
    <row r="78" spans="1:15" s="7" customFormat="1" ht="15">
      <c r="A78" s="45" t="s">
        <v>159</v>
      </c>
      <c r="B78" s="201" t="s">
        <v>158</v>
      </c>
      <c r="C78" s="202">
        <v>41474</v>
      </c>
      <c r="D78" s="200">
        <v>668.41</v>
      </c>
      <c r="E78" s="54"/>
      <c r="F78" s="10"/>
      <c r="G78" s="20"/>
      <c r="H78" s="37"/>
      <c r="I78" s="10"/>
      <c r="J78" s="42"/>
      <c r="K78" s="37"/>
      <c r="L78" s="10"/>
      <c r="M78" s="42"/>
      <c r="N78" s="54"/>
      <c r="O78" s="25"/>
    </row>
    <row r="79" spans="1:15" s="7" customFormat="1" ht="15">
      <c r="A79" s="45" t="s">
        <v>161</v>
      </c>
      <c r="B79" s="201" t="s">
        <v>160</v>
      </c>
      <c r="C79" s="202">
        <v>41467</v>
      </c>
      <c r="D79" s="200">
        <v>674.8</v>
      </c>
      <c r="E79" s="54"/>
      <c r="F79" s="10"/>
      <c r="G79" s="20"/>
      <c r="H79" s="37"/>
      <c r="I79" s="10"/>
      <c r="J79" s="42"/>
      <c r="K79" s="37"/>
      <c r="L79" s="10"/>
      <c r="M79" s="42"/>
      <c r="N79" s="54"/>
      <c r="O79" s="25"/>
    </row>
    <row r="80" spans="1:15" s="7" customFormat="1" ht="15">
      <c r="A80" s="45" t="s">
        <v>169</v>
      </c>
      <c r="B80" s="37"/>
      <c r="C80" s="10"/>
      <c r="D80" s="42"/>
      <c r="E80" s="201" t="s">
        <v>168</v>
      </c>
      <c r="F80" s="202">
        <v>41509</v>
      </c>
      <c r="G80" s="200">
        <v>368.66</v>
      </c>
      <c r="H80" s="37"/>
      <c r="I80" s="10"/>
      <c r="J80" s="42"/>
      <c r="K80" s="37"/>
      <c r="L80" s="10"/>
      <c r="M80" s="42"/>
      <c r="N80" s="54"/>
      <c r="O80" s="25"/>
    </row>
    <row r="81" spans="1:15" s="7" customFormat="1" ht="15">
      <c r="A81" s="45" t="s">
        <v>172</v>
      </c>
      <c r="B81" s="37"/>
      <c r="C81" s="10"/>
      <c r="D81" s="42"/>
      <c r="E81" s="201" t="s">
        <v>173</v>
      </c>
      <c r="F81" s="202">
        <v>41530</v>
      </c>
      <c r="G81" s="200">
        <v>242.86</v>
      </c>
      <c r="H81" s="37"/>
      <c r="I81" s="10"/>
      <c r="J81" s="42"/>
      <c r="K81" s="37"/>
      <c r="L81" s="10"/>
      <c r="M81" s="42"/>
      <c r="N81" s="54"/>
      <c r="O81" s="25"/>
    </row>
    <row r="82" spans="1:15" s="7" customFormat="1" ht="15">
      <c r="A82" s="45" t="s">
        <v>179</v>
      </c>
      <c r="B82" s="37"/>
      <c r="C82" s="10"/>
      <c r="D82" s="42"/>
      <c r="E82" s="201" t="s">
        <v>178</v>
      </c>
      <c r="F82" s="202">
        <v>41544</v>
      </c>
      <c r="G82" s="200">
        <v>688.69</v>
      </c>
      <c r="H82" s="37"/>
      <c r="I82" s="10"/>
      <c r="J82" s="42"/>
      <c r="K82" s="37"/>
      <c r="L82" s="10"/>
      <c r="M82" s="42"/>
      <c r="N82" s="54"/>
      <c r="O82" s="25"/>
    </row>
    <row r="83" spans="1:15" s="7" customFormat="1" ht="15">
      <c r="A83" s="45" t="s">
        <v>180</v>
      </c>
      <c r="B83" s="37"/>
      <c r="C83" s="10"/>
      <c r="D83" s="42"/>
      <c r="E83" s="201" t="s">
        <v>181</v>
      </c>
      <c r="F83" s="202">
        <v>41544</v>
      </c>
      <c r="G83" s="200">
        <v>298.6</v>
      </c>
      <c r="H83" s="37"/>
      <c r="I83" s="10"/>
      <c r="J83" s="42"/>
      <c r="K83" s="37"/>
      <c r="L83" s="10"/>
      <c r="M83" s="42"/>
      <c r="N83" s="54"/>
      <c r="O83" s="25"/>
    </row>
    <row r="84" spans="1:15" s="7" customFormat="1" ht="15">
      <c r="A84" s="45" t="s">
        <v>182</v>
      </c>
      <c r="B84" s="37"/>
      <c r="C84" s="10"/>
      <c r="D84" s="42"/>
      <c r="E84" s="201" t="s">
        <v>181</v>
      </c>
      <c r="F84" s="202">
        <v>41544</v>
      </c>
      <c r="G84" s="200">
        <v>237.28</v>
      </c>
      <c r="H84" s="37"/>
      <c r="I84" s="10"/>
      <c r="J84" s="42"/>
      <c r="K84" s="37"/>
      <c r="L84" s="10"/>
      <c r="M84" s="42"/>
      <c r="N84" s="54"/>
      <c r="O84" s="25"/>
    </row>
    <row r="85" spans="1:15" s="7" customFormat="1" ht="15">
      <c r="A85" s="45" t="s">
        <v>186</v>
      </c>
      <c r="B85" s="37"/>
      <c r="C85" s="10"/>
      <c r="D85" s="42"/>
      <c r="E85" s="201" t="s">
        <v>185</v>
      </c>
      <c r="F85" s="202">
        <v>41547</v>
      </c>
      <c r="G85" s="200">
        <v>1144.79</v>
      </c>
      <c r="H85" s="37"/>
      <c r="I85" s="10"/>
      <c r="J85" s="42"/>
      <c r="K85" s="37"/>
      <c r="L85" s="10"/>
      <c r="M85" s="42"/>
      <c r="N85" s="54"/>
      <c r="O85" s="25"/>
    </row>
    <row r="86" spans="1:15" s="7" customFormat="1" ht="25.5">
      <c r="A86" s="45" t="s">
        <v>208</v>
      </c>
      <c r="B86" s="37"/>
      <c r="C86" s="10"/>
      <c r="D86" s="42"/>
      <c r="E86" s="224"/>
      <c r="F86" s="202"/>
      <c r="G86" s="225"/>
      <c r="H86" s="201" t="s">
        <v>205</v>
      </c>
      <c r="I86" s="202" t="s">
        <v>206</v>
      </c>
      <c r="J86" s="200">
        <v>1952.13</v>
      </c>
      <c r="K86" s="37"/>
      <c r="L86" s="10"/>
      <c r="M86" s="42"/>
      <c r="N86" s="54"/>
      <c r="O86" s="25"/>
    </row>
    <row r="87" spans="1:15" s="7" customFormat="1" ht="25.5">
      <c r="A87" s="45" t="s">
        <v>210</v>
      </c>
      <c r="B87" s="37"/>
      <c r="C87" s="10"/>
      <c r="D87" s="42"/>
      <c r="E87" s="224"/>
      <c r="F87" s="202"/>
      <c r="G87" s="225"/>
      <c r="H87" s="201" t="s">
        <v>205</v>
      </c>
      <c r="I87" s="202" t="s">
        <v>211</v>
      </c>
      <c r="J87" s="200">
        <v>3434.7</v>
      </c>
      <c r="K87" s="37"/>
      <c r="L87" s="10"/>
      <c r="M87" s="42"/>
      <c r="N87" s="54"/>
      <c r="O87" s="25"/>
    </row>
    <row r="88" spans="1:15" s="243" customFormat="1" ht="25.5">
      <c r="A88" s="232" t="s">
        <v>213</v>
      </c>
      <c r="B88" s="233"/>
      <c r="C88" s="234"/>
      <c r="D88" s="235"/>
      <c r="E88" s="236"/>
      <c r="F88" s="237"/>
      <c r="G88" s="238"/>
      <c r="H88" s="239" t="s">
        <v>205</v>
      </c>
      <c r="I88" s="237" t="s">
        <v>214</v>
      </c>
      <c r="J88" s="240">
        <v>5198.83</v>
      </c>
      <c r="K88" s="233"/>
      <c r="L88" s="234"/>
      <c r="M88" s="235"/>
      <c r="N88" s="241"/>
      <c r="O88" s="242"/>
    </row>
    <row r="89" spans="1:15" s="7" customFormat="1" ht="15">
      <c r="A89" s="46" t="s">
        <v>215</v>
      </c>
      <c r="B89" s="37"/>
      <c r="C89" s="10"/>
      <c r="D89" s="42"/>
      <c r="E89" s="54"/>
      <c r="F89" s="10"/>
      <c r="G89" s="20"/>
      <c r="H89" s="201" t="s">
        <v>216</v>
      </c>
      <c r="I89" s="202">
        <v>41639</v>
      </c>
      <c r="J89" s="200">
        <v>4227.04</v>
      </c>
      <c r="K89" s="37"/>
      <c r="L89" s="10"/>
      <c r="M89" s="42"/>
      <c r="N89" s="54"/>
      <c r="O89" s="25"/>
    </row>
    <row r="90" spans="1:15" s="7" customFormat="1" ht="15">
      <c r="A90" s="46" t="s">
        <v>218</v>
      </c>
      <c r="B90" s="67"/>
      <c r="C90" s="76"/>
      <c r="D90" s="57"/>
      <c r="E90" s="68"/>
      <c r="F90" s="76"/>
      <c r="G90" s="22"/>
      <c r="H90" s="201" t="s">
        <v>219</v>
      </c>
      <c r="I90" s="202">
        <v>41663</v>
      </c>
      <c r="J90" s="200">
        <v>519.73</v>
      </c>
      <c r="K90" s="67"/>
      <c r="L90" s="76"/>
      <c r="M90" s="57"/>
      <c r="N90" s="54"/>
      <c r="O90" s="25"/>
    </row>
    <row r="91" spans="1:15" s="7" customFormat="1" ht="15">
      <c r="A91" s="46" t="s">
        <v>220</v>
      </c>
      <c r="B91" s="67"/>
      <c r="C91" s="76"/>
      <c r="D91" s="57"/>
      <c r="E91" s="68"/>
      <c r="F91" s="76"/>
      <c r="G91" s="22"/>
      <c r="H91" s="201" t="s">
        <v>219</v>
      </c>
      <c r="I91" s="202">
        <v>41663</v>
      </c>
      <c r="J91" s="200">
        <v>3356.18</v>
      </c>
      <c r="K91" s="67"/>
      <c r="L91" s="76"/>
      <c r="M91" s="57"/>
      <c r="N91" s="54"/>
      <c r="O91" s="25"/>
    </row>
    <row r="92" spans="1:15" s="7" customFormat="1" ht="15">
      <c r="A92" s="45" t="s">
        <v>243</v>
      </c>
      <c r="B92" s="37"/>
      <c r="C92" s="10"/>
      <c r="D92" s="42"/>
      <c r="E92" s="54"/>
      <c r="F92" s="10"/>
      <c r="G92" s="20"/>
      <c r="H92" s="37"/>
      <c r="I92" s="10"/>
      <c r="J92" s="42"/>
      <c r="K92" s="201" t="s">
        <v>244</v>
      </c>
      <c r="L92" s="202">
        <v>41696</v>
      </c>
      <c r="M92" s="200">
        <v>1228.92</v>
      </c>
      <c r="N92" s="54"/>
      <c r="O92" s="25"/>
    </row>
    <row r="93" spans="1:15" s="7" customFormat="1" ht="15">
      <c r="A93" s="46" t="s">
        <v>228</v>
      </c>
      <c r="B93" s="67"/>
      <c r="C93" s="76"/>
      <c r="D93" s="57"/>
      <c r="E93" s="68"/>
      <c r="F93" s="76"/>
      <c r="G93" s="22"/>
      <c r="H93" s="201"/>
      <c r="I93" s="202"/>
      <c r="J93" s="200"/>
      <c r="K93" s="201" t="s">
        <v>227</v>
      </c>
      <c r="L93" s="202">
        <v>41698</v>
      </c>
      <c r="M93" s="200">
        <v>1283.68</v>
      </c>
      <c r="N93" s="54"/>
      <c r="O93" s="25"/>
    </row>
    <row r="94" spans="1:15" s="7" customFormat="1" ht="15">
      <c r="A94" s="46" t="s">
        <v>229</v>
      </c>
      <c r="B94" s="67"/>
      <c r="C94" s="76"/>
      <c r="D94" s="57"/>
      <c r="E94" s="68"/>
      <c r="F94" s="76"/>
      <c r="G94" s="22"/>
      <c r="H94" s="201"/>
      <c r="I94" s="202"/>
      <c r="J94" s="200"/>
      <c r="K94" s="201" t="s">
        <v>230</v>
      </c>
      <c r="L94" s="202">
        <v>41705</v>
      </c>
      <c r="M94" s="200">
        <v>195.39</v>
      </c>
      <c r="N94" s="54"/>
      <c r="O94" s="25"/>
    </row>
    <row r="95" spans="1:15" s="7" customFormat="1" ht="15">
      <c r="A95" s="46" t="s">
        <v>231</v>
      </c>
      <c r="B95" s="67"/>
      <c r="C95" s="76"/>
      <c r="D95" s="57"/>
      <c r="E95" s="68"/>
      <c r="F95" s="76"/>
      <c r="G95" s="22"/>
      <c r="H95" s="201"/>
      <c r="I95" s="202"/>
      <c r="J95" s="200"/>
      <c r="K95" s="201" t="s">
        <v>230</v>
      </c>
      <c r="L95" s="202">
        <v>41705</v>
      </c>
      <c r="M95" s="200">
        <v>932.06</v>
      </c>
      <c r="N95" s="54"/>
      <c r="O95" s="25"/>
    </row>
    <row r="96" spans="1:15" s="7" customFormat="1" ht="15">
      <c r="A96" s="46" t="s">
        <v>236</v>
      </c>
      <c r="B96" s="67"/>
      <c r="C96" s="76"/>
      <c r="D96" s="57"/>
      <c r="E96" s="68"/>
      <c r="F96" s="76"/>
      <c r="G96" s="22"/>
      <c r="H96" s="201"/>
      <c r="I96" s="202"/>
      <c r="J96" s="200"/>
      <c r="K96" s="201" t="s">
        <v>237</v>
      </c>
      <c r="L96" s="202">
        <v>41719</v>
      </c>
      <c r="M96" s="200">
        <v>679.3</v>
      </c>
      <c r="N96" s="54"/>
      <c r="O96" s="25"/>
    </row>
    <row r="97" spans="1:15" s="7" customFormat="1" ht="15">
      <c r="A97" s="46" t="s">
        <v>238</v>
      </c>
      <c r="B97" s="67"/>
      <c r="C97" s="76"/>
      <c r="D97" s="57"/>
      <c r="E97" s="68"/>
      <c r="F97" s="76"/>
      <c r="G97" s="22"/>
      <c r="H97" s="67"/>
      <c r="I97" s="76"/>
      <c r="J97" s="57"/>
      <c r="K97" s="201" t="s">
        <v>239</v>
      </c>
      <c r="L97" s="202">
        <v>41726</v>
      </c>
      <c r="M97" s="200">
        <v>371.67</v>
      </c>
      <c r="N97" s="54"/>
      <c r="O97" s="25"/>
    </row>
    <row r="98" spans="1:15" s="7" customFormat="1" ht="15">
      <c r="A98" s="46" t="s">
        <v>240</v>
      </c>
      <c r="B98" s="67"/>
      <c r="C98" s="76"/>
      <c r="D98" s="57"/>
      <c r="E98" s="68"/>
      <c r="F98" s="76"/>
      <c r="G98" s="22"/>
      <c r="H98" s="67"/>
      <c r="I98" s="76"/>
      <c r="J98" s="57"/>
      <c r="K98" s="201" t="s">
        <v>239</v>
      </c>
      <c r="L98" s="202">
        <v>41726</v>
      </c>
      <c r="M98" s="200">
        <v>1417.28</v>
      </c>
      <c r="N98" s="54"/>
      <c r="O98" s="25"/>
    </row>
    <row r="99" spans="1:15" s="7" customFormat="1" ht="15">
      <c r="A99" s="45" t="s">
        <v>241</v>
      </c>
      <c r="B99" s="67"/>
      <c r="C99" s="76"/>
      <c r="D99" s="57"/>
      <c r="E99" s="68"/>
      <c r="F99" s="76"/>
      <c r="G99" s="22"/>
      <c r="H99" s="67"/>
      <c r="I99" s="76"/>
      <c r="J99" s="57"/>
      <c r="K99" s="201" t="s">
        <v>242</v>
      </c>
      <c r="L99" s="202">
        <v>41729</v>
      </c>
      <c r="M99" s="200">
        <v>729.01</v>
      </c>
      <c r="N99" s="54"/>
      <c r="O99" s="25"/>
    </row>
    <row r="100" spans="1:15" s="7" customFormat="1" ht="15">
      <c r="A100" s="45" t="s">
        <v>252</v>
      </c>
      <c r="B100" s="67"/>
      <c r="C100" s="76"/>
      <c r="D100" s="57"/>
      <c r="E100" s="68"/>
      <c r="F100" s="76"/>
      <c r="G100" s="22"/>
      <c r="H100" s="67"/>
      <c r="I100" s="76"/>
      <c r="J100" s="57"/>
      <c r="K100" s="201" t="s">
        <v>253</v>
      </c>
      <c r="L100" s="202">
        <v>41484</v>
      </c>
      <c r="M100" s="200">
        <v>600</v>
      </c>
      <c r="N100" s="54"/>
      <c r="O100" s="25"/>
    </row>
    <row r="101" spans="1:15" s="7" customFormat="1" ht="15">
      <c r="A101" s="45" t="s">
        <v>247</v>
      </c>
      <c r="B101" s="67"/>
      <c r="C101" s="76"/>
      <c r="D101" s="57"/>
      <c r="E101" s="68"/>
      <c r="F101" s="76"/>
      <c r="G101" s="22"/>
      <c r="H101" s="67"/>
      <c r="I101" s="76"/>
      <c r="J101" s="57"/>
      <c r="K101" s="201" t="s">
        <v>246</v>
      </c>
      <c r="L101" s="202">
        <v>41740</v>
      </c>
      <c r="M101" s="200">
        <v>520.44</v>
      </c>
      <c r="N101" s="54"/>
      <c r="O101" s="25"/>
    </row>
    <row r="102" spans="1:15" s="7" customFormat="1" ht="15">
      <c r="A102" s="45" t="s">
        <v>249</v>
      </c>
      <c r="B102" s="67"/>
      <c r="C102" s="76"/>
      <c r="D102" s="57"/>
      <c r="E102" s="68"/>
      <c r="F102" s="76"/>
      <c r="G102" s="22"/>
      <c r="H102" s="67"/>
      <c r="I102" s="76"/>
      <c r="J102" s="57"/>
      <c r="K102" s="201" t="s">
        <v>250</v>
      </c>
      <c r="L102" s="202">
        <v>41759</v>
      </c>
      <c r="M102" s="200">
        <v>688.69</v>
      </c>
      <c r="N102" s="54"/>
      <c r="O102" s="25"/>
    </row>
    <row r="103" spans="1:15" s="7" customFormat="1" ht="15">
      <c r="A103" s="45" t="s">
        <v>251</v>
      </c>
      <c r="B103" s="67"/>
      <c r="C103" s="76"/>
      <c r="D103" s="57"/>
      <c r="E103" s="68"/>
      <c r="F103" s="76"/>
      <c r="G103" s="22"/>
      <c r="H103" s="67"/>
      <c r="I103" s="76"/>
      <c r="J103" s="57"/>
      <c r="K103" s="201" t="s">
        <v>250</v>
      </c>
      <c r="L103" s="202">
        <v>41759</v>
      </c>
      <c r="M103" s="200">
        <v>519.6</v>
      </c>
      <c r="N103" s="54"/>
      <c r="O103" s="25"/>
    </row>
    <row r="104" spans="1:15" s="243" customFormat="1" ht="15">
      <c r="A104" s="232" t="s">
        <v>254</v>
      </c>
      <c r="B104" s="244"/>
      <c r="C104" s="245"/>
      <c r="D104" s="246"/>
      <c r="E104" s="247"/>
      <c r="F104" s="245"/>
      <c r="G104" s="248"/>
      <c r="H104" s="244"/>
      <c r="I104" s="245"/>
      <c r="J104" s="246"/>
      <c r="K104" s="239" t="s">
        <v>255</v>
      </c>
      <c r="L104" s="237">
        <v>41759</v>
      </c>
      <c r="M104" s="240">
        <v>10948.11</v>
      </c>
      <c r="N104" s="241"/>
      <c r="O104" s="242"/>
    </row>
    <row r="105" spans="1:15" s="7" customFormat="1" ht="13.5" thickBot="1">
      <c r="A105" s="46"/>
      <c r="B105" s="67"/>
      <c r="C105" s="76"/>
      <c r="D105" s="57"/>
      <c r="E105" s="68"/>
      <c r="F105" s="76"/>
      <c r="G105" s="22"/>
      <c r="H105" s="67"/>
      <c r="I105" s="76"/>
      <c r="J105" s="57"/>
      <c r="K105" s="67"/>
      <c r="L105" s="76"/>
      <c r="M105" s="57"/>
      <c r="N105" s="54"/>
      <c r="O105" s="25"/>
    </row>
    <row r="106" spans="1:15" s="86" customFormat="1" ht="20.25" thickBot="1">
      <c r="A106" s="82" t="s">
        <v>4</v>
      </c>
      <c r="B106" s="83"/>
      <c r="C106" s="84"/>
      <c r="D106" s="87">
        <f>SUM(D74:D105)</f>
        <v>8984.05</v>
      </c>
      <c r="E106" s="88"/>
      <c r="F106" s="84"/>
      <c r="G106" s="87">
        <f>SUM(G74:G105)</f>
        <v>2980.88</v>
      </c>
      <c r="H106" s="89"/>
      <c r="I106" s="84"/>
      <c r="J106" s="87">
        <f>SUM(J74:J105)</f>
        <v>18688.61</v>
      </c>
      <c r="K106" s="89"/>
      <c r="L106" s="84"/>
      <c r="M106" s="87">
        <f>SUM(M74:M105)</f>
        <v>20114.15</v>
      </c>
      <c r="N106" s="56">
        <f>M106+J106+G106+D106</f>
        <v>50767.69</v>
      </c>
      <c r="O106" s="90"/>
    </row>
    <row r="107" spans="1:15" s="7" customFormat="1" ht="40.5" customHeight="1" thickBot="1">
      <c r="A107" s="282" t="s">
        <v>226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4"/>
      <c r="O107" s="69"/>
    </row>
    <row r="108" spans="1:15" s="7" customFormat="1" ht="16.5" customHeight="1" thickBot="1">
      <c r="A108" s="45" t="s">
        <v>225</v>
      </c>
      <c r="B108" s="37"/>
      <c r="C108" s="10"/>
      <c r="D108" s="42"/>
      <c r="E108" s="54"/>
      <c r="F108" s="10"/>
      <c r="G108" s="20"/>
      <c r="H108" s="37"/>
      <c r="I108" s="10"/>
      <c r="J108" s="42"/>
      <c r="K108" s="37"/>
      <c r="L108" s="10"/>
      <c r="M108" s="42"/>
      <c r="N108" s="54"/>
      <c r="O108" s="25"/>
    </row>
    <row r="109" spans="1:15" s="86" customFormat="1" ht="20.25" thickBot="1">
      <c r="A109" s="82" t="s">
        <v>4</v>
      </c>
      <c r="B109" s="89"/>
      <c r="C109" s="91"/>
      <c r="D109" s="93">
        <f>SUM(D108:D108)</f>
        <v>0</v>
      </c>
      <c r="E109" s="94"/>
      <c r="F109" s="93"/>
      <c r="G109" s="93">
        <f>SUM(G108:G108)</f>
        <v>0</v>
      </c>
      <c r="H109" s="93"/>
      <c r="I109" s="93"/>
      <c r="J109" s="93">
        <f>SUM(J108:J108)</f>
        <v>0</v>
      </c>
      <c r="K109" s="93"/>
      <c r="L109" s="93"/>
      <c r="M109" s="93">
        <f>SUM(M108:M108)</f>
        <v>0</v>
      </c>
      <c r="N109" s="56">
        <f>M109+J109+G109+D109</f>
        <v>0</v>
      </c>
      <c r="O109" s="92"/>
    </row>
    <row r="110" spans="1:15" s="7" customFormat="1" ht="20.25" thickBot="1">
      <c r="A110" s="72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69"/>
    </row>
    <row r="111" spans="1:15" s="2" customFormat="1" ht="20.25" thickBot="1">
      <c r="A111" s="49" t="s">
        <v>6</v>
      </c>
      <c r="B111" s="73"/>
      <c r="C111" s="70"/>
      <c r="D111" s="74">
        <f>D109+D106+D72+D65</f>
        <v>151908.31</v>
      </c>
      <c r="E111" s="71"/>
      <c r="F111" s="70"/>
      <c r="G111" s="74">
        <f>G109+G106+G72+G65</f>
        <v>239423.83</v>
      </c>
      <c r="H111" s="71"/>
      <c r="I111" s="70"/>
      <c r="J111" s="74">
        <f>J109+J106+J72+J65</f>
        <v>357670.65</v>
      </c>
      <c r="K111" s="71"/>
      <c r="L111" s="70"/>
      <c r="M111" s="74">
        <f>M109+M106+M72+M65</f>
        <v>157401.96</v>
      </c>
      <c r="N111" s="56">
        <f>M111+J111+G111+D111</f>
        <v>906404.75</v>
      </c>
      <c r="O111" s="29">
        <f>M111+J111+G111+D111</f>
        <v>906404.75</v>
      </c>
    </row>
    <row r="112" spans="1:13" s="2" customFormat="1" ht="13.5" thickBot="1">
      <c r="A112" s="6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4" s="2" customFormat="1" ht="13.5" thickBot="1">
      <c r="A113" s="58"/>
      <c r="B113" s="61" t="s">
        <v>18</v>
      </c>
      <c r="C113" s="61" t="s">
        <v>19</v>
      </c>
      <c r="D113" s="61" t="s">
        <v>20</v>
      </c>
      <c r="E113" s="61" t="s">
        <v>21</v>
      </c>
      <c r="F113" s="61" t="s">
        <v>22</v>
      </c>
      <c r="G113" s="61" t="s">
        <v>23</v>
      </c>
      <c r="H113" s="61" t="s">
        <v>24</v>
      </c>
      <c r="I113" s="61" t="s">
        <v>25</v>
      </c>
      <c r="J113" s="61" t="s">
        <v>14</v>
      </c>
      <c r="K113" s="61" t="s">
        <v>15</v>
      </c>
      <c r="L113" s="61" t="s">
        <v>16</v>
      </c>
      <c r="M113" s="61" t="s">
        <v>17</v>
      </c>
      <c r="N113" s="61" t="s">
        <v>27</v>
      </c>
    </row>
    <row r="114" spans="1:14" s="2" customFormat="1" ht="13.5" thickBot="1">
      <c r="A114" s="60" t="s">
        <v>13</v>
      </c>
      <c r="B114" s="222">
        <f>'[1]Лист1'!$GC$63</f>
        <v>-64867.83</v>
      </c>
      <c r="C114" s="58">
        <f>B124</f>
        <v>7880.73</v>
      </c>
      <c r="D114" s="58">
        <f aca="true" t="shared" si="5" ref="D114:M114">C124</f>
        <v>73323.76</v>
      </c>
      <c r="E114" s="59">
        <f>D124</f>
        <v>-8977.09</v>
      </c>
      <c r="F114" s="58">
        <f t="shared" si="5"/>
        <v>56130.45</v>
      </c>
      <c r="G114" s="58">
        <f t="shared" si="5"/>
        <v>175404.16</v>
      </c>
      <c r="H114" s="59">
        <f t="shared" si="5"/>
        <v>29941.02</v>
      </c>
      <c r="I114" s="58">
        <f t="shared" si="5"/>
        <v>108620.82</v>
      </c>
      <c r="J114" s="58">
        <f t="shared" si="5"/>
        <v>204353.99</v>
      </c>
      <c r="K114" s="59">
        <f t="shared" si="5"/>
        <v>-69038.47</v>
      </c>
      <c r="L114" s="58">
        <f t="shared" si="5"/>
        <v>39478.05</v>
      </c>
      <c r="M114" s="58">
        <f t="shared" si="5"/>
        <v>143148.91</v>
      </c>
      <c r="N114" s="58"/>
    </row>
    <row r="115" spans="1:14" s="2" customFormat="1" ht="13.5" thickBot="1">
      <c r="A115" s="60" t="s">
        <v>11</v>
      </c>
      <c r="B115" s="58">
        <f aca="true" t="shared" si="6" ref="B115:M115">SUM(B116:B117)</f>
        <v>69826.74</v>
      </c>
      <c r="C115" s="58">
        <f t="shared" si="6"/>
        <v>69826.74</v>
      </c>
      <c r="D115" s="58">
        <f t="shared" si="6"/>
        <v>69826.74</v>
      </c>
      <c r="E115" s="58">
        <f t="shared" si="6"/>
        <v>136504.58</v>
      </c>
      <c r="F115" s="58">
        <f t="shared" si="6"/>
        <v>86496.2</v>
      </c>
      <c r="G115" s="58">
        <f t="shared" si="6"/>
        <v>86496.2</v>
      </c>
      <c r="H115" s="58">
        <f t="shared" si="6"/>
        <v>86496.2</v>
      </c>
      <c r="I115" s="58">
        <f t="shared" si="6"/>
        <v>86496.2</v>
      </c>
      <c r="J115" s="58">
        <f t="shared" si="6"/>
        <v>116249.74</v>
      </c>
      <c r="K115" s="58">
        <f t="shared" si="6"/>
        <v>116249.74</v>
      </c>
      <c r="L115" s="58">
        <f t="shared" si="6"/>
        <v>116249.74</v>
      </c>
      <c r="M115" s="58">
        <f t="shared" si="6"/>
        <v>116249.77</v>
      </c>
      <c r="N115" s="58">
        <f>SUM(B115:M115)</f>
        <v>1156968.59</v>
      </c>
    </row>
    <row r="116" spans="1:14" s="205" customFormat="1" ht="13.5" thickBot="1">
      <c r="A116" s="100" t="s">
        <v>65</v>
      </c>
      <c r="B116" s="204">
        <v>66174.9</v>
      </c>
      <c r="C116" s="204">
        <v>66174.9</v>
      </c>
      <c r="D116" s="204">
        <v>66174.9</v>
      </c>
      <c r="E116" s="204">
        <v>132852.74</v>
      </c>
      <c r="F116" s="204">
        <v>82844.36</v>
      </c>
      <c r="G116" s="204">
        <v>82844.36</v>
      </c>
      <c r="H116" s="204">
        <v>82844.36</v>
      </c>
      <c r="I116" s="204">
        <v>82844.36</v>
      </c>
      <c r="J116" s="204">
        <v>108667.78</v>
      </c>
      <c r="K116" s="204">
        <v>108667.78</v>
      </c>
      <c r="L116" s="204">
        <v>108667.78</v>
      </c>
      <c r="M116" s="204">
        <v>108667.78</v>
      </c>
      <c r="N116" s="204">
        <f aca="true" t="shared" si="7" ref="N116:N122">SUM(B116:M116)</f>
        <v>1097426</v>
      </c>
    </row>
    <row r="117" spans="1:14" s="205" customFormat="1" ht="13.5" thickBot="1">
      <c r="A117" s="100" t="s">
        <v>257</v>
      </c>
      <c r="B117" s="204">
        <v>3651.84</v>
      </c>
      <c r="C117" s="204">
        <v>3651.84</v>
      </c>
      <c r="D117" s="204">
        <v>3651.84</v>
      </c>
      <c r="E117" s="204">
        <v>3651.84</v>
      </c>
      <c r="F117" s="204">
        <v>3651.84</v>
      </c>
      <c r="G117" s="204">
        <v>3651.84</v>
      </c>
      <c r="H117" s="204">
        <v>3651.84</v>
      </c>
      <c r="I117" s="204">
        <v>3651.84</v>
      </c>
      <c r="J117" s="204">
        <v>7581.96</v>
      </c>
      <c r="K117" s="204">
        <v>7581.96</v>
      </c>
      <c r="L117" s="204">
        <v>7581.96</v>
      </c>
      <c r="M117" s="204">
        <v>7581.99</v>
      </c>
      <c r="N117" s="204">
        <f t="shared" si="7"/>
        <v>59542.59</v>
      </c>
    </row>
    <row r="118" spans="1:14" s="2" customFormat="1" ht="13.5" thickBot="1">
      <c r="A118" s="60" t="s">
        <v>12</v>
      </c>
      <c r="B118" s="58">
        <f>SUM(B119:B120)</f>
        <v>72748.56</v>
      </c>
      <c r="C118" s="58">
        <f aca="true" t="shared" si="8" ref="C118:N118">SUM(C119:C120)</f>
        <v>65443.03</v>
      </c>
      <c r="D118" s="58">
        <f t="shared" si="8"/>
        <v>69607.46</v>
      </c>
      <c r="E118" s="58">
        <f t="shared" si="8"/>
        <v>65107.54</v>
      </c>
      <c r="F118" s="58">
        <f t="shared" si="8"/>
        <v>119273.71</v>
      </c>
      <c r="G118" s="58">
        <f t="shared" si="8"/>
        <v>93960.69</v>
      </c>
      <c r="H118" s="58">
        <f t="shared" si="8"/>
        <v>78679.8</v>
      </c>
      <c r="I118" s="58">
        <f t="shared" si="8"/>
        <v>95733.17</v>
      </c>
      <c r="J118" s="58">
        <f t="shared" si="8"/>
        <v>84278.19</v>
      </c>
      <c r="K118" s="58">
        <f t="shared" si="8"/>
        <v>108516.52</v>
      </c>
      <c r="L118" s="58">
        <f t="shared" si="8"/>
        <v>103670.86</v>
      </c>
      <c r="M118" s="58">
        <f t="shared" si="8"/>
        <v>97711.43</v>
      </c>
      <c r="N118" s="58">
        <f t="shared" si="8"/>
        <v>1054730.96</v>
      </c>
    </row>
    <row r="119" spans="1:14" s="205" customFormat="1" ht="13.5" thickBot="1">
      <c r="A119" s="100" t="s">
        <v>65</v>
      </c>
      <c r="B119" s="204">
        <v>70586.67</v>
      </c>
      <c r="C119" s="204">
        <v>63281.14</v>
      </c>
      <c r="D119" s="204">
        <v>67445.57</v>
      </c>
      <c r="E119" s="204">
        <v>62945.65</v>
      </c>
      <c r="F119" s="204">
        <v>117111.82</v>
      </c>
      <c r="G119" s="204">
        <v>91798.8</v>
      </c>
      <c r="H119" s="204">
        <v>76517.91</v>
      </c>
      <c r="I119" s="204">
        <v>93571.28</v>
      </c>
      <c r="J119" s="204">
        <v>82116.3</v>
      </c>
      <c r="K119" s="204">
        <v>106354.63</v>
      </c>
      <c r="L119" s="204">
        <v>101508.97</v>
      </c>
      <c r="M119" s="204">
        <v>95549.54</v>
      </c>
      <c r="N119" s="204">
        <f t="shared" si="7"/>
        <v>1028788.28</v>
      </c>
    </row>
    <row r="120" spans="1:14" s="205" customFormat="1" ht="13.5" thickBot="1">
      <c r="A120" s="100" t="s">
        <v>257</v>
      </c>
      <c r="B120" s="204">
        <v>2161.89</v>
      </c>
      <c r="C120" s="204">
        <v>2161.89</v>
      </c>
      <c r="D120" s="204">
        <v>2161.89</v>
      </c>
      <c r="E120" s="204">
        <v>2161.89</v>
      </c>
      <c r="F120" s="204">
        <v>2161.89</v>
      </c>
      <c r="G120" s="204">
        <v>2161.89</v>
      </c>
      <c r="H120" s="204">
        <v>2161.89</v>
      </c>
      <c r="I120" s="204">
        <v>2161.89</v>
      </c>
      <c r="J120" s="204">
        <v>2161.89</v>
      </c>
      <c r="K120" s="204">
        <v>2161.89</v>
      </c>
      <c r="L120" s="204">
        <v>2161.89</v>
      </c>
      <c r="M120" s="204">
        <v>2161.89</v>
      </c>
      <c r="N120" s="204">
        <f t="shared" si="7"/>
        <v>25942.68</v>
      </c>
    </row>
    <row r="121" spans="1:14" s="205" customFormat="1" ht="13.5" thickBot="1">
      <c r="A121" s="100" t="s">
        <v>187</v>
      </c>
      <c r="B121" s="213">
        <v>410</v>
      </c>
      <c r="C121" s="213">
        <v>410</v>
      </c>
      <c r="D121" s="213">
        <v>410</v>
      </c>
      <c r="E121" s="213">
        <v>410</v>
      </c>
      <c r="F121" s="213">
        <v>410</v>
      </c>
      <c r="G121" s="213">
        <v>410</v>
      </c>
      <c r="H121" s="213">
        <v>410</v>
      </c>
      <c r="I121" s="213">
        <v>410</v>
      </c>
      <c r="J121" s="213">
        <v>410</v>
      </c>
      <c r="K121" s="213">
        <v>410</v>
      </c>
      <c r="L121" s="213">
        <v>410</v>
      </c>
      <c r="M121" s="213">
        <v>410</v>
      </c>
      <c r="N121" s="213">
        <f t="shared" si="7"/>
        <v>4920</v>
      </c>
    </row>
    <row r="122" spans="1:14" s="205" customFormat="1" ht="13.5" thickBot="1">
      <c r="A122" s="100" t="s">
        <v>188</v>
      </c>
      <c r="B122" s="213">
        <v>222</v>
      </c>
      <c r="C122" s="213">
        <v>222</v>
      </c>
      <c r="D122" s="213">
        <v>222</v>
      </c>
      <c r="E122" s="213">
        <v>222</v>
      </c>
      <c r="F122" s="213">
        <v>222</v>
      </c>
      <c r="G122" s="213">
        <v>222</v>
      </c>
      <c r="H122" s="213">
        <v>222</v>
      </c>
      <c r="I122" s="213">
        <v>222</v>
      </c>
      <c r="J122" s="213">
        <v>222</v>
      </c>
      <c r="K122" s="213">
        <v>222</v>
      </c>
      <c r="L122" s="213">
        <v>222</v>
      </c>
      <c r="M122" s="213">
        <v>222</v>
      </c>
      <c r="N122" s="213">
        <f t="shared" si="7"/>
        <v>2664</v>
      </c>
    </row>
    <row r="123" spans="1:14" s="2" customFormat="1" ht="13.5" thickBot="1">
      <c r="A123" s="60" t="s">
        <v>66</v>
      </c>
      <c r="B123" s="58">
        <f aca="true" t="shared" si="9" ref="B123:M123">B118-B115</f>
        <v>2921.81999999999</v>
      </c>
      <c r="C123" s="58">
        <f t="shared" si="9"/>
        <v>-4383.71000000001</v>
      </c>
      <c r="D123" s="58">
        <f t="shared" si="9"/>
        <v>-219.279999999999</v>
      </c>
      <c r="E123" s="58">
        <f t="shared" si="9"/>
        <v>-71397.04</v>
      </c>
      <c r="F123" s="58">
        <f>F118-F115</f>
        <v>32777.51</v>
      </c>
      <c r="G123" s="58">
        <f t="shared" si="9"/>
        <v>7464.49000000001</v>
      </c>
      <c r="H123" s="58">
        <f t="shared" si="9"/>
        <v>-7816.39999999999</v>
      </c>
      <c r="I123" s="58">
        <f t="shared" si="9"/>
        <v>9236.97</v>
      </c>
      <c r="J123" s="58">
        <f t="shared" si="9"/>
        <v>-31971.55</v>
      </c>
      <c r="K123" s="58">
        <f t="shared" si="9"/>
        <v>-7733.22</v>
      </c>
      <c r="L123" s="58">
        <f t="shared" si="9"/>
        <v>-12578.88</v>
      </c>
      <c r="M123" s="58">
        <f t="shared" si="9"/>
        <v>-18538.34</v>
      </c>
      <c r="N123" s="58">
        <f>M123+L123+K123+J123+I123+H123+G123+F123+E123+D123+C123+B123</f>
        <v>-102237.63</v>
      </c>
    </row>
    <row r="124" spans="1:14" s="2" customFormat="1" ht="13.5" thickBot="1">
      <c r="A124" s="60" t="s">
        <v>26</v>
      </c>
      <c r="B124" s="58">
        <f>B114+B118</f>
        <v>7880.73</v>
      </c>
      <c r="C124" s="58">
        <f>C114+C118</f>
        <v>73323.76</v>
      </c>
      <c r="D124" s="212">
        <f>D114+D118-D111</f>
        <v>-8977.09</v>
      </c>
      <c r="E124" s="58">
        <f>E114+E118</f>
        <v>56130.45</v>
      </c>
      <c r="F124" s="58">
        <f>F114+F118</f>
        <v>175404.16</v>
      </c>
      <c r="G124" s="212">
        <f>G114+G118-G111</f>
        <v>29941.02</v>
      </c>
      <c r="H124" s="58">
        <f>H114+H118</f>
        <v>108620.82</v>
      </c>
      <c r="I124" s="58">
        <f>I114+I118</f>
        <v>204353.99</v>
      </c>
      <c r="J124" s="212">
        <f>J114+J118-J111</f>
        <v>-69038.47</v>
      </c>
      <c r="K124" s="58">
        <f>K114+K118</f>
        <v>39478.05</v>
      </c>
      <c r="L124" s="58">
        <f>L114+L118</f>
        <v>143148.91</v>
      </c>
      <c r="M124" s="212">
        <f>M114+M118-M111</f>
        <v>83458.38</v>
      </c>
      <c r="N124" s="249">
        <f>M124+N121+N122</f>
        <v>91042.38</v>
      </c>
    </row>
    <row r="125" spans="7:14" s="2" customFormat="1" ht="57" customHeight="1">
      <c r="G125" s="39"/>
      <c r="H125" s="298" t="s">
        <v>233</v>
      </c>
      <c r="I125" s="298"/>
      <c r="J125" s="298"/>
      <c r="K125" s="298"/>
      <c r="L125" s="272" t="s">
        <v>234</v>
      </c>
      <c r="M125" s="272"/>
      <c r="N125" s="272"/>
    </row>
    <row r="126" spans="8:14" s="2" customFormat="1" ht="72" customHeight="1">
      <c r="H126" s="273" t="s">
        <v>235</v>
      </c>
      <c r="I126" s="273"/>
      <c r="J126" s="273"/>
      <c r="K126" s="273"/>
      <c r="L126" s="274" t="s">
        <v>256</v>
      </c>
      <c r="M126" s="274"/>
      <c r="N126" s="274"/>
    </row>
    <row r="127" s="2" customFormat="1" ht="12.75"/>
    <row r="128" spans="8:13" s="2" customFormat="1" ht="15">
      <c r="H128" s="271" t="s">
        <v>189</v>
      </c>
      <c r="I128" s="271"/>
      <c r="J128" s="271"/>
      <c r="K128" s="214">
        <f>O111</f>
        <v>906404.75</v>
      </c>
      <c r="L128" s="215"/>
      <c r="M128"/>
    </row>
    <row r="129" spans="8:13" s="2" customFormat="1" ht="15">
      <c r="H129" s="271" t="s">
        <v>190</v>
      </c>
      <c r="I129" s="271"/>
      <c r="J129" s="271"/>
      <c r="K129" s="214">
        <f>N115</f>
        <v>1156968.59</v>
      </c>
      <c r="L129" s="215"/>
      <c r="M129"/>
    </row>
    <row r="130" spans="8:13" s="2" customFormat="1" ht="15">
      <c r="H130" s="271" t="s">
        <v>191</v>
      </c>
      <c r="I130" s="271"/>
      <c r="J130" s="271"/>
      <c r="K130" s="214">
        <f>N118</f>
        <v>1054730.96</v>
      </c>
      <c r="L130" s="215"/>
      <c r="M130"/>
    </row>
    <row r="131" spans="8:13" s="2" customFormat="1" ht="15">
      <c r="H131" s="271" t="s">
        <v>192</v>
      </c>
      <c r="I131" s="271"/>
      <c r="J131" s="271"/>
      <c r="K131" s="214">
        <f>K130-K129</f>
        <v>-102237.63</v>
      </c>
      <c r="L131" s="215"/>
      <c r="M131"/>
    </row>
    <row r="132" spans="8:13" s="2" customFormat="1" ht="15">
      <c r="H132" s="293" t="s">
        <v>193</v>
      </c>
      <c r="I132" s="293"/>
      <c r="J132" s="293"/>
      <c r="K132" s="214">
        <f>K129-K128</f>
        <v>250563.84</v>
      </c>
      <c r="L132" s="215"/>
      <c r="M132"/>
    </row>
    <row r="133" spans="8:13" s="2" customFormat="1" ht="15">
      <c r="H133" s="286" t="s">
        <v>194</v>
      </c>
      <c r="I133" s="287"/>
      <c r="J133" s="288"/>
      <c r="K133" s="214">
        <f>B114</f>
        <v>-64867.83</v>
      </c>
      <c r="L133" s="215"/>
      <c r="M133"/>
    </row>
    <row r="134" spans="8:13" s="2" customFormat="1" ht="15.75">
      <c r="H134" s="289" t="s">
        <v>195</v>
      </c>
      <c r="I134" s="289"/>
      <c r="J134" s="289"/>
      <c r="K134" s="216">
        <f>K133+K132+K131+K135</f>
        <v>91042.38</v>
      </c>
      <c r="L134" s="215"/>
      <c r="M134"/>
    </row>
    <row r="135" spans="8:13" s="2" customFormat="1" ht="15">
      <c r="H135" s="290" t="s">
        <v>202</v>
      </c>
      <c r="I135" s="291"/>
      <c r="J135" s="292"/>
      <c r="K135" s="217">
        <f>N121+N122</f>
        <v>7584</v>
      </c>
      <c r="L135" s="215"/>
      <c r="M135"/>
    </row>
    <row r="136" spans="8:13" s="2" customFormat="1" ht="15">
      <c r="H136" s="293" t="s">
        <v>196</v>
      </c>
      <c r="I136" s="293"/>
      <c r="J136" s="293"/>
      <c r="K136" s="214">
        <f>M106+J106+G106+D106</f>
        <v>50767.69</v>
      </c>
      <c r="L136" s="294" t="s">
        <v>203</v>
      </c>
      <c r="M136" s="295"/>
    </row>
    <row r="137" spans="8:13" s="2" customFormat="1" ht="15">
      <c r="H137" s="285" t="s">
        <v>197</v>
      </c>
      <c r="I137" s="285"/>
      <c r="J137" s="285"/>
      <c r="K137" s="218">
        <v>175159.04</v>
      </c>
      <c r="L137" s="219"/>
      <c r="M137" s="3"/>
    </row>
    <row r="138" spans="8:13" s="2" customFormat="1" ht="15">
      <c r="H138" s="285" t="s">
        <v>198</v>
      </c>
      <c r="I138" s="285"/>
      <c r="J138" s="285"/>
      <c r="K138" s="218">
        <v>125918.24</v>
      </c>
      <c r="L138" s="219"/>
      <c r="M138" s="3"/>
    </row>
    <row r="139" spans="8:12" ht="15">
      <c r="H139" s="285" t="s">
        <v>199</v>
      </c>
      <c r="I139" s="285"/>
      <c r="J139" s="285"/>
      <c r="K139" s="218">
        <f>K137+K138</f>
        <v>301077.28</v>
      </c>
      <c r="L139" s="219"/>
    </row>
    <row r="140" spans="8:12" ht="15">
      <c r="H140" s="285" t="s">
        <v>200</v>
      </c>
      <c r="I140" s="285"/>
      <c r="J140" s="285"/>
      <c r="K140" s="218">
        <f>K139-K136</f>
        <v>250309.59</v>
      </c>
      <c r="L140" s="219"/>
    </row>
    <row r="141" spans="8:12" ht="15.75">
      <c r="H141" s="285" t="s">
        <v>201</v>
      </c>
      <c r="I141" s="285"/>
      <c r="J141" s="285"/>
      <c r="K141" s="220">
        <f>K132-K140</f>
        <v>254.25</v>
      </c>
      <c r="L141" s="221"/>
    </row>
  </sheetData>
  <sheetProtection/>
  <mergeCells count="31">
    <mergeCell ref="H139:J139"/>
    <mergeCell ref="H140:J140"/>
    <mergeCell ref="A19:A20"/>
    <mergeCell ref="H128:J128"/>
    <mergeCell ref="H129:J129"/>
    <mergeCell ref="H130:J130"/>
    <mergeCell ref="A43:A48"/>
    <mergeCell ref="L136:M136"/>
    <mergeCell ref="H137:J137"/>
    <mergeCell ref="A17:A18"/>
    <mergeCell ref="H132:J132"/>
    <mergeCell ref="H125:K125"/>
    <mergeCell ref="H138:J138"/>
    <mergeCell ref="A1:N1"/>
    <mergeCell ref="A107:N107"/>
    <mergeCell ref="A73:N73"/>
    <mergeCell ref="B2:D2"/>
    <mergeCell ref="E2:G2"/>
    <mergeCell ref="H141:J141"/>
    <mergeCell ref="H133:J133"/>
    <mergeCell ref="H134:J134"/>
    <mergeCell ref="H135:J135"/>
    <mergeCell ref="H136:J136"/>
    <mergeCell ref="H2:J2"/>
    <mergeCell ref="H131:J131"/>
    <mergeCell ref="L125:N125"/>
    <mergeCell ref="H126:K126"/>
    <mergeCell ref="L126:N126"/>
    <mergeCell ref="K2:M2"/>
    <mergeCell ref="A4:O4"/>
    <mergeCell ref="A67:N6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2014-07-11T10:20:41Z</cp:lastPrinted>
  <dcterms:created xsi:type="dcterms:W3CDTF">2010-04-02T14:46:04Z</dcterms:created>
  <dcterms:modified xsi:type="dcterms:W3CDTF">2014-07-11T10:21:05Z</dcterms:modified>
  <cp:category/>
  <cp:version/>
  <cp:contentType/>
  <cp:contentStatus/>
</cp:coreProperties>
</file>