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голосованию'!$A$1:$H$154</definedName>
  </definedNames>
  <calcPr fullCalcOnLoad="1" fullPrecision="0"/>
</workbook>
</file>

<file path=xl/sharedStrings.xml><?xml version="1.0" encoding="utf-8"?>
<sst xmlns="http://schemas.openxmlformats.org/spreadsheetml/2006/main" count="387" uniqueCount="256">
  <si>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</si>
  <si>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</si>
  <si>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</si>
  <si>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</si>
  <si>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</si>
  <si>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</si>
  <si>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</si>
  <si>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</si>
  <si>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</si>
  <si>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</si>
  <si>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</si>
  <si>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</si>
  <si>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</si>
  <si>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</si>
  <si>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</si>
  <si>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</si>
  <si>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</si>
  <si>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</si>
  <si>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</si>
  <si>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</si>
  <si>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</si>
  <si>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</si>
  <si>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</si>
  <si>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</si>
  <si>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</si>
  <si>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</si>
  <si>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</si>
  <si>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</si>
  <si>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</si>
  <si>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</si>
  <si>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</si>
  <si>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</si>
  <si>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</si>
  <si>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</si>
  <si>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</si>
  <si>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</si>
  <si>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</si>
  <si>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</si>
  <si>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</si>
  <si>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</si>
  <si>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</si>
  <si>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</si>
  <si>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</si>
  <si>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</si>
  <si>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</si>
  <si>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</si>
  <si>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</si>
  <si>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</si>
  <si>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</si>
  <si>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</si>
  <si>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</si>
  <si>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</si>
  <si>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</si>
  <si>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</si>
  <si>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</si>
  <si>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</si>
  <si>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</si>
  <si>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</si>
  <si>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</si>
  <si>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</si>
  <si>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</si>
  <si>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</si>
  <si>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очистка от снега и льда водостоков</t>
  </si>
  <si>
    <t>Сбор, вывоз и утилизация ТБО, руб/м2</t>
  </si>
  <si>
    <t>Жители МКД</t>
  </si>
  <si>
    <t>Задолженность за жителями и ЮЛ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</si>
  <si>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</si>
  <si>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</si>
  <si>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</si>
  <si>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</si>
  <si>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</si>
  <si>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д.10 (Sобщ.=4198,9м2, Sзем.уч.=2975,33м2)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</si>
  <si>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</si>
  <si>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</si>
  <si>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</si>
  <si>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</si>
  <si>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</si>
  <si>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</si>
  <si>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</si>
  <si>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</si>
  <si>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</si>
  <si>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</si>
  <si>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</si>
  <si>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</si>
  <si>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</si>
  <si>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</si>
  <si>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</si>
  <si>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</si>
  <si>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</si>
  <si>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</si>
  <si>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</si>
  <si>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</si>
  <si>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</si>
  <si>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месяц</t>
  </si>
  <si>
    <t>круглосуточно</t>
  </si>
  <si>
    <t>ежемесячно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</si>
  <si>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</si>
  <si>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</si>
  <si>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</si>
  <si>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</si>
  <si>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12 раз в год</t>
  </si>
  <si>
    <t>6 раз в год</t>
  </si>
  <si>
    <t>1 раз в 4 месяца</t>
  </si>
  <si>
    <t>отключение системы отопления в местах общего пользования</t>
  </si>
  <si>
    <t>1 раз в год</t>
  </si>
  <si>
    <t>2 раза в год</t>
  </si>
  <si>
    <t>подключение системы отопления в местах общего пользования</t>
  </si>
  <si>
    <t>3 раза в год</t>
  </si>
  <si>
    <t>1 раз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</si>
  <si>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</si>
  <si>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</si>
  <si>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</si>
  <si>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</si>
  <si>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( поверка ) КИП</t>
  </si>
  <si>
    <t>ревизия задвижек  ХВС (диам.80мм-1шт., диам.100мм-2шт.)</t>
  </si>
  <si>
    <t>обслуживание насосов холодного водоснабжения</t>
  </si>
  <si>
    <t>перевод реле времени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</si>
  <si>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</si>
  <si>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</si>
  <si>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</si>
  <si>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вентиляции в т.числе:</t>
  </si>
  <si>
    <t>Работы заявочного характера</t>
  </si>
  <si>
    <t>руб./чел.</t>
  </si>
  <si>
    <t>Дополнительные работы (по текущему ремонту), в т.ч.: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</si>
  <si>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</si>
  <si>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</si>
  <si>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</si>
  <si>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</si>
  <si>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</si>
  <si>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</si>
  <si>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</si>
  <si>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</si>
  <si>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</si>
  <si>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</si>
  <si>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</si>
  <si>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</si>
  <si>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</si>
  <si>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</si>
  <si>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</si>
  <si>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</si>
  <si>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</si>
  <si>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</si>
  <si>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</si>
  <si>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</si>
  <si>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Ростелеком+Вымпелком</t>
  </si>
  <si>
    <t>Генеральный директор</t>
  </si>
  <si>
    <t>А.В. Митрофанов</t>
  </si>
  <si>
    <t>Экономист 2-ой категории по учету лицевых счетов МКД</t>
  </si>
  <si>
    <t>2014 - 2015 г.г.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</si>
  <si>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</si>
  <si>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</si>
  <si>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</si>
  <si>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Поверка  общедомовых приборов учета холодного водоснабжения</t>
  </si>
  <si>
    <t>Замена общедомовых приборов учета теплоэнергии</t>
  </si>
  <si>
    <t>гидравлическое испытание элеваторных узлов и запорной арматуры</t>
  </si>
  <si>
    <t>ревизия задвижек отопления (дима.50мм-12 шт., диам.80 мм - 1 шт.)</t>
  </si>
  <si>
    <t>ремонт секций ВВП</t>
  </si>
  <si>
    <t>ремонт отмостки 100 м2</t>
  </si>
  <si>
    <t>ремонт канализационных вытяжек</t>
  </si>
  <si>
    <t>устройство ступеней к крыльцам подъездов № 2,3,4,5,6</t>
  </si>
  <si>
    <t>установка поручня в подъезде № 5</t>
  </si>
  <si>
    <t>ремонт освещения в подвале</t>
  </si>
  <si>
    <t>ремонт уличного освещения</t>
  </si>
  <si>
    <t>ремонт системы водоотведения</t>
  </si>
  <si>
    <t>Лицевой счет многоквартирного дома по адресу: ул. Ленинского Комсомола, д. 10 на период с 1 мая 2014 по 30 апреля 2015 года</t>
  </si>
  <si>
    <t>Остаток(+) / Долг(-) на 1.05.14г.</t>
  </si>
  <si>
    <t xml:space="preserve">регулировка элеваторного узла </t>
  </si>
  <si>
    <t>ревизия задвижек ХВС ( д.80 мм -1 шт., д.100 мм - 2 шт.)</t>
  </si>
  <si>
    <t>22513,49 (по тарифу)</t>
  </si>
  <si>
    <t>Устройство поручня</t>
  </si>
  <si>
    <t>72</t>
  </si>
  <si>
    <t>ревизия задвижек отопления (дима.50мм-12 шт., диам.80 мм - 1 шт.) факт ф 50 мм-12шт,ф80мм- 2 шт</t>
  </si>
  <si>
    <t>Замена лампочек 95Вт , патрона, розетки в подвале для работы слесарей</t>
  </si>
  <si>
    <t>73</t>
  </si>
  <si>
    <t>88</t>
  </si>
  <si>
    <t>Замена эксцентрика ( кв.76)</t>
  </si>
  <si>
    <t>87</t>
  </si>
  <si>
    <t>Н.Ф.Каюткина</t>
  </si>
  <si>
    <t>ЗАО "ИКС 5 Недвижимость"</t>
  </si>
  <si>
    <t>Ревизия эл.щитка, замена деталей ( кв. 4)</t>
  </si>
  <si>
    <t>108</t>
  </si>
  <si>
    <t>Ревизия эл.щитка ( кв. 4)</t>
  </si>
  <si>
    <t>109</t>
  </si>
  <si>
    <t>Перетрассировка трубопроводов СТС под 1-2,5-6 подъездами для прокладки труб канализации в тех.подвале</t>
  </si>
  <si>
    <t>105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</si>
  <si>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</si>
  <si>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</si>
  <si>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</si>
  <si>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Ремонт системы водоотведения (6 подъезд)</t>
  </si>
  <si>
    <t>Замена трансформаторов тока</t>
  </si>
  <si>
    <t>119</t>
  </si>
  <si>
    <t>121</t>
  </si>
  <si>
    <t>130</t>
  </si>
  <si>
    <t>Замена подводки ХВС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</si>
  <si>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</si>
  <si>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</si>
  <si>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</si>
  <si>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</si>
  <si>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</si>
  <si>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( 1 точка с октября 2012г.)</t>
  </si>
  <si>
    <t>Поступления от Ростелекома ( 2 точка с апреля 2011 года)</t>
  </si>
  <si>
    <t>125</t>
  </si>
  <si>
    <t>131</t>
  </si>
  <si>
    <t>133</t>
  </si>
  <si>
    <t>134</t>
  </si>
  <si>
    <t>Ремонт лежака теплосети</t>
  </si>
  <si>
    <t>136</t>
  </si>
  <si>
    <t>Перевод ВВВ на зимнюю схему</t>
  </si>
  <si>
    <t>Замена шарового крана ф 20 мм, сгона в сборе</t>
  </si>
  <si>
    <t>Замена крана Маевского ( кв.24)</t>
  </si>
  <si>
    <t>155</t>
  </si>
  <si>
    <t>Ревизия эл.щитка,замена деталей ( кв. 64)</t>
  </si>
  <si>
    <t>Замена ламп уличного освещения</t>
  </si>
  <si>
    <t>ЗАО "ИКС 5 Недвижимость" ( т.ч. Резервный фонд 2013-2014  11841,21)</t>
  </si>
  <si>
    <t>168</t>
  </si>
  <si>
    <t>ремонт секций ВВП ( факт 1 шт)</t>
  </si>
  <si>
    <t>Смена кранов на СТС, ГВС</t>
  </si>
  <si>
    <t>Замена вентеля на ХВС по кухонному стояку в подвале ( 2-й подъезд)</t>
  </si>
  <si>
    <t>174</t>
  </si>
  <si>
    <t>Ревизия эл.щитка ( кв. 6)</t>
  </si>
  <si>
    <t>176</t>
  </si>
  <si>
    <t>Замена патронов и ламп 60 вт в подвале</t>
  </si>
  <si>
    <t>179</t>
  </si>
  <si>
    <t>Ремонт системы отопления в подвале</t>
  </si>
  <si>
    <t>Стоимость скамеек1 шт (ООО " Завод металлоконструкций")</t>
  </si>
  <si>
    <t>т/н 703</t>
  </si>
  <si>
    <t>5/02574</t>
  </si>
  <si>
    <t>Ревизия эл.щитка,замена деталей ( кв.11)</t>
  </si>
  <si>
    <t>Установка и закрепление лавочек 1 шт.</t>
  </si>
  <si>
    <t>6</t>
  </si>
  <si>
    <t>10</t>
  </si>
  <si>
    <t>Ремонт стояка отопления</t>
  </si>
  <si>
    <t>40</t>
  </si>
  <si>
    <t>Замена стояка отопления в подвале</t>
  </si>
  <si>
    <t>Ревизия вентелей на ГВС</t>
  </si>
  <si>
    <t>Смена стояка СТС</t>
  </si>
  <si>
    <t>49</t>
  </si>
  <si>
    <t>47</t>
  </si>
  <si>
    <t>54</t>
  </si>
  <si>
    <t>75</t>
  </si>
  <si>
    <t>77</t>
  </si>
  <si>
    <t>Ревизия эл.щитка ( кв. 10</t>
  </si>
  <si>
    <t>78</t>
  </si>
  <si>
    <t>Установка табличек на доме</t>
  </si>
  <si>
    <t>Стоимость таблички - 1 таб. ( ООО "РЕКОМ")</t>
  </si>
  <si>
    <t>Обслуживание вводных и внутренних газопроводов жилого фонда( Корректировка по выставленному счету фактуре № 3508 от 06.03.2015 г. на сумму 30138,51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</si>
  <si>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</si>
  <si>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</si>
  <si>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</si>
  <si>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</si>
  <si>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175</t>
  </si>
  <si>
    <t>Замена  общедомового прибора учета ГВС ( с учетом стоимости счетчика)</t>
  </si>
  <si>
    <t>2014-2015</t>
  </si>
  <si>
    <t>замена деталей при ревизии</t>
  </si>
  <si>
    <t>ревизия ШР, ЩЭ ( коррек.с/ф № 133 от 12.09.14 Г.)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</si>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</sst>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b/>
      <i/>
      <u val="single"/>
      <sz val="22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indexed="8"/>
      <name val="Arial Cyr"/>
      <family val="2"/>
    </font>
    <font>
      <sz val="10"/>
      <color theme="1"/>
      <name val="Arial Black"/>
      <family val="2"/>
    </font>
    <font>
      <b/>
      <sz val="11"/>
      <color rgb="FFFF0000"/>
      <name val="Arial Cyr"/>
      <family val="0"/>
    </font>
    <font>
      <sz val="10"/>
      <color rgb="FFFF0000"/>
      <name val="Arial Cyr"/>
      <family val="0"/>
    </font>
    <font>
      <sz val="10"/>
      <color theme="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1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6" fillId="25" borderId="14" xfId="0" applyNumberFormat="1" applyFont="1" applyFill="1" applyBorder="1" applyAlignment="1">
      <alignment horizontal="center" vertical="center" wrapText="1"/>
    </xf>
    <xf numFmtId="2" fontId="26" fillId="25" borderId="13" xfId="0" applyNumberFormat="1" applyFont="1" applyFill="1" applyBorder="1" applyAlignment="1">
      <alignment horizontal="center" vertical="center" wrapText="1"/>
    </xf>
    <xf numFmtId="2" fontId="26" fillId="25" borderId="5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center" vertical="center" wrapText="1"/>
    </xf>
    <xf numFmtId="2" fontId="18" fillId="25" borderId="5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57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25" borderId="35" xfId="0" applyNumberFormat="1" applyFont="1" applyFill="1" applyBorder="1" applyAlignment="1">
      <alignment horizontal="center" vertical="center" wrapText="1"/>
    </xf>
    <xf numFmtId="2" fontId="26" fillId="25" borderId="57" xfId="0" applyNumberFormat="1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center" vertical="center" wrapText="1"/>
    </xf>
    <xf numFmtId="2" fontId="26" fillId="0" borderId="35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2" fontId="18" fillId="25" borderId="15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center" vertical="center" wrapText="1"/>
    </xf>
    <xf numFmtId="2" fontId="22" fillId="0" borderId="43" xfId="0" applyNumberFormat="1" applyFont="1" applyFill="1" applyBorder="1" applyAlignment="1">
      <alignment horizontal="center" vertical="center" wrapText="1"/>
    </xf>
    <xf numFmtId="2" fontId="22" fillId="25" borderId="59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25" borderId="60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46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center" vertical="center" wrapText="1"/>
    </xf>
    <xf numFmtId="2" fontId="22" fillId="0" borderId="47" xfId="0" applyNumberFormat="1" applyFont="1" applyFill="1" applyBorder="1" applyAlignment="1">
      <alignment horizontal="center" vertical="center" wrapText="1"/>
    </xf>
    <xf numFmtId="2" fontId="22" fillId="25" borderId="47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4" borderId="31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4" borderId="43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25" fillId="24" borderId="61" xfId="0" applyNumberFormat="1" applyFont="1" applyFill="1" applyBorder="1" applyAlignment="1">
      <alignment horizontal="center" vertical="center" wrapText="1"/>
    </xf>
    <xf numFmtId="2" fontId="23" fillId="24" borderId="26" xfId="0" applyNumberFormat="1" applyFont="1" applyFill="1" applyBorder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2" fontId="41" fillId="25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58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22" fillId="0" borderId="38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2" fontId="18" fillId="25" borderId="63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center"/>
    </xf>
    <xf numFmtId="0" fontId="0" fillId="25" borderId="26" xfId="0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8" fillId="24" borderId="25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49" fontId="0" fillId="25" borderId="28" xfId="0" applyNumberFormat="1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39" fillId="25" borderId="18" xfId="0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 wrapText="1"/>
    </xf>
    <xf numFmtId="14" fontId="42" fillId="24" borderId="10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14" fontId="26" fillId="26" borderId="10" xfId="0" applyNumberFormat="1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49" fontId="0" fillId="25" borderId="29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6" borderId="23" xfId="0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18" fillId="26" borderId="58" xfId="0" applyFont="1" applyFill="1" applyBorder="1" applyAlignment="1">
      <alignment horizontal="center" vertical="center" wrapText="1"/>
    </xf>
    <xf numFmtId="14" fontId="0" fillId="26" borderId="35" xfId="0" applyNumberFormat="1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49" fontId="0" fillId="26" borderId="28" xfId="0" applyNumberFormat="1" applyFont="1" applyFill="1" applyBorder="1" applyAlignment="1">
      <alignment horizontal="center" vertical="center" wrapText="1"/>
    </xf>
    <xf numFmtId="14" fontId="0" fillId="26" borderId="35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19" fillId="0" borderId="10" xfId="0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35" fillId="24" borderId="67" xfId="0" applyFont="1" applyFill="1" applyBorder="1" applyAlignment="1">
      <alignment horizontal="left"/>
    </xf>
    <xf numFmtId="0" fontId="35" fillId="24" borderId="0" xfId="0" applyFont="1" applyFill="1" applyAlignment="1">
      <alignment horizontal="left" wrapText="1"/>
    </xf>
    <xf numFmtId="0" fontId="35" fillId="24" borderId="67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35" fillId="24" borderId="0" xfId="0" applyFont="1" applyFill="1" applyAlignment="1">
      <alignment horizontal="right"/>
    </xf>
    <xf numFmtId="0" fontId="30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2" fillId="24" borderId="71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72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zoomScale="75" zoomScaleNormal="75" zoomScalePageLayoutView="0" workbookViewId="0" topLeftCell="A14">
      <selection activeCell="D111" sqref="D111"/>
    </sheetView>
  </sheetViews>
  <sheetFormatPr defaultColWidth="9.00390625" defaultRowHeight="12.75"/>
  <cols>
    <col min="1" max="1" width="72.75390625" style="96" customWidth="1"/>
    <col min="2" max="2" width="19.125" style="96" customWidth="1"/>
    <col min="3" max="3" width="13.875" style="96" hidden="1" customWidth="1"/>
    <col min="4" max="4" width="16.125" style="96" customWidth="1"/>
    <col min="5" max="5" width="13.875" style="96" hidden="1" customWidth="1"/>
    <col min="6" max="6" width="20.875" style="3" hidden="1" customWidth="1"/>
    <col min="7" max="7" width="13.875" style="96" customWidth="1"/>
    <col min="8" max="8" width="20.875" style="3" customWidth="1"/>
    <col min="9" max="9" width="15.375" style="96" customWidth="1"/>
    <col min="10" max="10" width="15.375" style="96" hidden="1" customWidth="1"/>
    <col min="11" max="11" width="15.375" style="97" hidden="1" customWidth="1"/>
    <col min="12" max="14" width="15.375" style="96" customWidth="1"/>
    <col min="15" max="16384" width="9.125" style="96" customWidth="1"/>
  </cols>
  <sheetData>
    <row r="1" spans="1:8" ht="16.5" customHeight="1">
      <c r="A1" s="286" t="s">
        <v>66</v>
      </c>
      <c r="B1" s="287"/>
      <c r="C1" s="287"/>
      <c r="D1" s="287"/>
      <c r="E1" s="287"/>
      <c r="F1" s="287"/>
      <c r="G1" s="287"/>
      <c r="H1" s="287"/>
    </row>
    <row r="2" spans="2:8" ht="12.75" customHeight="1">
      <c r="B2" s="288" t="s">
        <v>67</v>
      </c>
      <c r="C2" s="288"/>
      <c r="D2" s="288"/>
      <c r="E2" s="288"/>
      <c r="F2" s="288"/>
      <c r="G2" s="287"/>
      <c r="H2" s="287"/>
    </row>
    <row r="3" spans="1:8" ht="22.5" customHeight="1">
      <c r="A3" s="98" t="s">
        <v>148</v>
      </c>
      <c r="B3" s="288" t="s">
        <v>68</v>
      </c>
      <c r="C3" s="288"/>
      <c r="D3" s="288"/>
      <c r="E3" s="288"/>
      <c r="F3" s="288"/>
      <c r="G3" s="287"/>
      <c r="H3" s="287"/>
    </row>
    <row r="4" spans="2:8" ht="14.25" customHeight="1">
      <c r="B4" s="288" t="s">
        <v>69</v>
      </c>
      <c r="C4" s="288"/>
      <c r="D4" s="288"/>
      <c r="E4" s="288"/>
      <c r="F4" s="288"/>
      <c r="G4" s="287"/>
      <c r="H4" s="287"/>
    </row>
    <row r="5" spans="1:11" ht="39.75" customHeight="1">
      <c r="A5" s="289"/>
      <c r="B5" s="290"/>
      <c r="C5" s="290"/>
      <c r="D5" s="290"/>
      <c r="E5" s="290"/>
      <c r="F5" s="290"/>
      <c r="G5" s="290"/>
      <c r="H5" s="290"/>
      <c r="K5" s="96"/>
    </row>
    <row r="6" spans="1:11" ht="24.75" customHeight="1">
      <c r="A6" s="291" t="s">
        <v>149</v>
      </c>
      <c r="B6" s="291"/>
      <c r="C6" s="291"/>
      <c r="D6" s="291"/>
      <c r="E6" s="291"/>
      <c r="F6" s="291"/>
      <c r="G6" s="291"/>
      <c r="H6" s="291"/>
      <c r="K6" s="96"/>
    </row>
    <row r="7" spans="2:9" ht="35.25" customHeight="1" hidden="1">
      <c r="B7" s="99"/>
      <c r="C7" s="99"/>
      <c r="D7" s="99"/>
      <c r="E7" s="99"/>
      <c r="F7" s="100"/>
      <c r="G7" s="99"/>
      <c r="H7" s="99"/>
      <c r="I7" s="99"/>
    </row>
    <row r="8" spans="1:11" s="101" customFormat="1" ht="22.5" customHeight="1">
      <c r="A8" s="275" t="s">
        <v>70</v>
      </c>
      <c r="B8" s="275"/>
      <c r="C8" s="275"/>
      <c r="D8" s="275"/>
      <c r="E8" s="276"/>
      <c r="F8" s="276"/>
      <c r="G8" s="276"/>
      <c r="H8" s="276"/>
      <c r="K8" s="102"/>
    </row>
    <row r="9" spans="1:8" s="103" customFormat="1" ht="18.75" customHeight="1">
      <c r="A9" s="275" t="s">
        <v>71</v>
      </c>
      <c r="B9" s="275"/>
      <c r="C9" s="275"/>
      <c r="D9" s="275"/>
      <c r="E9" s="276"/>
      <c r="F9" s="276"/>
      <c r="G9" s="276"/>
      <c r="H9" s="276"/>
    </row>
    <row r="10" spans="1:8" s="104" customFormat="1" ht="17.25" customHeight="1">
      <c r="A10" s="277" t="s">
        <v>72</v>
      </c>
      <c r="B10" s="277"/>
      <c r="C10" s="277"/>
      <c r="D10" s="277"/>
      <c r="E10" s="278"/>
      <c r="F10" s="278"/>
      <c r="G10" s="278"/>
      <c r="H10" s="278"/>
    </row>
    <row r="11" spans="1:8" s="103" customFormat="1" ht="30" customHeight="1" thickBot="1">
      <c r="A11" s="279" t="s">
        <v>73</v>
      </c>
      <c r="B11" s="279"/>
      <c r="C11" s="279"/>
      <c r="D11" s="279"/>
      <c r="E11" s="280"/>
      <c r="F11" s="280"/>
      <c r="G11" s="280"/>
      <c r="H11" s="280"/>
    </row>
    <row r="12" spans="1:11" s="12" customFormat="1" ht="139.5" customHeight="1" thickBot="1">
      <c r="A12" s="105" t="s">
        <v>0</v>
      </c>
      <c r="B12" s="106" t="s">
        <v>74</v>
      </c>
      <c r="C12" s="107" t="s">
        <v>75</v>
      </c>
      <c r="D12" s="107" t="s">
        <v>5</v>
      </c>
      <c r="E12" s="107" t="s">
        <v>75</v>
      </c>
      <c r="F12" s="108" t="s">
        <v>76</v>
      </c>
      <c r="G12" s="107" t="s">
        <v>75</v>
      </c>
      <c r="H12" s="108" t="s">
        <v>76</v>
      </c>
      <c r="K12" s="109"/>
    </row>
    <row r="13" spans="1:11" s="116" customFormat="1" ht="12.75">
      <c r="A13" s="110">
        <v>1</v>
      </c>
      <c r="B13" s="111">
        <v>2</v>
      </c>
      <c r="C13" s="111">
        <v>3</v>
      </c>
      <c r="D13" s="112"/>
      <c r="E13" s="111">
        <v>3</v>
      </c>
      <c r="F13" s="113">
        <v>4</v>
      </c>
      <c r="G13" s="114">
        <v>3</v>
      </c>
      <c r="H13" s="115">
        <v>4</v>
      </c>
      <c r="K13" s="117"/>
    </row>
    <row r="14" spans="1:11" s="116" customFormat="1" ht="49.5" customHeight="1">
      <c r="A14" s="281" t="s">
        <v>1</v>
      </c>
      <c r="B14" s="282"/>
      <c r="C14" s="282"/>
      <c r="D14" s="282"/>
      <c r="E14" s="282"/>
      <c r="F14" s="282"/>
      <c r="G14" s="283"/>
      <c r="H14" s="284"/>
      <c r="K14" s="117"/>
    </row>
    <row r="15" spans="1:12" s="12" customFormat="1" ht="15">
      <c r="A15" s="63" t="s">
        <v>150</v>
      </c>
      <c r="B15" s="29"/>
      <c r="C15" s="118">
        <f>F15*12</f>
        <v>0</v>
      </c>
      <c r="D15" s="17">
        <f>G15*I15</f>
        <v>134532.76</v>
      </c>
      <c r="E15" s="16">
        <f>H15*12</f>
        <v>32.04</v>
      </c>
      <c r="F15" s="119"/>
      <c r="G15" s="16">
        <f>H15*12</f>
        <v>32.04</v>
      </c>
      <c r="H15" s="16">
        <f>H20+H22</f>
        <v>2.67</v>
      </c>
      <c r="I15" s="12">
        <v>4198.9</v>
      </c>
      <c r="J15" s="12">
        <v>1.07</v>
      </c>
      <c r="K15" s="109">
        <v>2.24</v>
      </c>
      <c r="L15" s="12">
        <v>4840.7</v>
      </c>
    </row>
    <row r="16" spans="1:11" s="12" customFormat="1" ht="29.25" customHeight="1">
      <c r="A16" s="120" t="s">
        <v>77</v>
      </c>
      <c r="B16" s="121" t="s">
        <v>78</v>
      </c>
      <c r="C16" s="122"/>
      <c r="D16" s="123"/>
      <c r="E16" s="124"/>
      <c r="F16" s="125"/>
      <c r="G16" s="124"/>
      <c r="H16" s="124"/>
      <c r="K16" s="109"/>
    </row>
    <row r="17" spans="1:11" s="12" customFormat="1" ht="15">
      <c r="A17" s="120" t="s">
        <v>79</v>
      </c>
      <c r="B17" s="121" t="s">
        <v>78</v>
      </c>
      <c r="C17" s="122"/>
      <c r="D17" s="123"/>
      <c r="E17" s="124"/>
      <c r="F17" s="125"/>
      <c r="G17" s="124"/>
      <c r="H17" s="124"/>
      <c r="K17" s="109"/>
    </row>
    <row r="18" spans="1:11" s="12" customFormat="1" ht="15">
      <c r="A18" s="120" t="s">
        <v>80</v>
      </c>
      <c r="B18" s="121" t="s">
        <v>81</v>
      </c>
      <c r="C18" s="122"/>
      <c r="D18" s="123"/>
      <c r="E18" s="124"/>
      <c r="F18" s="125"/>
      <c r="G18" s="124"/>
      <c r="H18" s="124"/>
      <c r="K18" s="109"/>
    </row>
    <row r="19" spans="1:11" s="12" customFormat="1" ht="15">
      <c r="A19" s="120" t="s">
        <v>82</v>
      </c>
      <c r="B19" s="121" t="s">
        <v>78</v>
      </c>
      <c r="C19" s="122"/>
      <c r="D19" s="123"/>
      <c r="E19" s="124"/>
      <c r="F19" s="125"/>
      <c r="G19" s="124"/>
      <c r="H19" s="124"/>
      <c r="K19" s="109"/>
    </row>
    <row r="20" spans="1:11" s="12" customFormat="1" ht="15">
      <c r="A20" s="63" t="s">
        <v>27</v>
      </c>
      <c r="B20" s="126"/>
      <c r="C20" s="118"/>
      <c r="D20" s="17"/>
      <c r="E20" s="16"/>
      <c r="F20" s="119"/>
      <c r="G20" s="16"/>
      <c r="H20" s="16">
        <v>2.56</v>
      </c>
      <c r="K20" s="109"/>
    </row>
    <row r="21" spans="1:11" s="12" customFormat="1" ht="15">
      <c r="A21" s="120" t="s">
        <v>151</v>
      </c>
      <c r="B21" s="121" t="s">
        <v>78</v>
      </c>
      <c r="C21" s="122"/>
      <c r="D21" s="123"/>
      <c r="E21" s="124"/>
      <c r="F21" s="125"/>
      <c r="G21" s="124"/>
      <c r="H21" s="124"/>
      <c r="K21" s="109"/>
    </row>
    <row r="22" spans="1:11" s="12" customFormat="1" ht="15">
      <c r="A22" s="63" t="s">
        <v>27</v>
      </c>
      <c r="B22" s="126"/>
      <c r="C22" s="118"/>
      <c r="D22" s="17"/>
      <c r="E22" s="16"/>
      <c r="F22" s="119"/>
      <c r="G22" s="16"/>
      <c r="H22" s="16">
        <v>0.11</v>
      </c>
      <c r="K22" s="109"/>
    </row>
    <row r="23" spans="1:11" s="12" customFormat="1" ht="30">
      <c r="A23" s="63" t="s">
        <v>30</v>
      </c>
      <c r="B23" s="126"/>
      <c r="C23" s="118">
        <f>F23*12</f>
        <v>0</v>
      </c>
      <c r="D23" s="17">
        <f>G23*I23</f>
        <v>117401.24</v>
      </c>
      <c r="E23" s="16">
        <f>H23*12</f>
        <v>27.96</v>
      </c>
      <c r="F23" s="119"/>
      <c r="G23" s="16">
        <f>H23*12</f>
        <v>27.96</v>
      </c>
      <c r="H23" s="16">
        <v>2.33</v>
      </c>
      <c r="I23" s="12">
        <v>4198.9</v>
      </c>
      <c r="J23" s="12">
        <v>1.07</v>
      </c>
      <c r="K23" s="109">
        <v>2.04</v>
      </c>
    </row>
    <row r="24" spans="1:11" s="6" customFormat="1" ht="15">
      <c r="A24" s="127" t="s">
        <v>83</v>
      </c>
      <c r="B24" s="10" t="s">
        <v>84</v>
      </c>
      <c r="C24" s="16"/>
      <c r="D24" s="17"/>
      <c r="E24" s="16"/>
      <c r="F24" s="119"/>
      <c r="G24" s="16"/>
      <c r="H24" s="16"/>
      <c r="K24" s="128"/>
    </row>
    <row r="25" spans="1:11" s="6" customFormat="1" ht="15">
      <c r="A25" s="127" t="s">
        <v>85</v>
      </c>
      <c r="B25" s="10" t="s">
        <v>84</v>
      </c>
      <c r="C25" s="16"/>
      <c r="D25" s="17"/>
      <c r="E25" s="16"/>
      <c r="F25" s="119"/>
      <c r="G25" s="16"/>
      <c r="H25" s="16"/>
      <c r="K25" s="128"/>
    </row>
    <row r="26" spans="1:11" s="6" customFormat="1" ht="15">
      <c r="A26" s="127" t="s">
        <v>86</v>
      </c>
      <c r="B26" s="10" t="s">
        <v>84</v>
      </c>
      <c r="C26" s="16"/>
      <c r="D26" s="17"/>
      <c r="E26" s="16"/>
      <c r="F26" s="119"/>
      <c r="G26" s="16"/>
      <c r="H26" s="16"/>
      <c r="K26" s="128"/>
    </row>
    <row r="27" spans="1:11" s="6" customFormat="1" ht="25.5">
      <c r="A27" s="127" t="s">
        <v>87</v>
      </c>
      <c r="B27" s="10" t="s">
        <v>88</v>
      </c>
      <c r="C27" s="16"/>
      <c r="D27" s="17"/>
      <c r="E27" s="16"/>
      <c r="F27" s="119"/>
      <c r="G27" s="16"/>
      <c r="H27" s="16"/>
      <c r="K27" s="128"/>
    </row>
    <row r="28" spans="1:11" s="6" customFormat="1" ht="15">
      <c r="A28" s="127" t="s">
        <v>89</v>
      </c>
      <c r="B28" s="10" t="s">
        <v>84</v>
      </c>
      <c r="C28" s="16"/>
      <c r="D28" s="17"/>
      <c r="E28" s="16"/>
      <c r="F28" s="119"/>
      <c r="G28" s="16"/>
      <c r="H28" s="16"/>
      <c r="K28" s="128"/>
    </row>
    <row r="29" spans="1:11" s="12" customFormat="1" ht="15">
      <c r="A29" s="129" t="s">
        <v>90</v>
      </c>
      <c r="B29" s="73" t="s">
        <v>84</v>
      </c>
      <c r="C29" s="118"/>
      <c r="D29" s="17"/>
      <c r="E29" s="16"/>
      <c r="F29" s="119"/>
      <c r="G29" s="16"/>
      <c r="H29" s="16"/>
      <c r="K29" s="109"/>
    </row>
    <row r="30" spans="1:11" s="6" customFormat="1" ht="26.25" thickBot="1">
      <c r="A30" s="130" t="s">
        <v>91</v>
      </c>
      <c r="B30" s="131" t="s">
        <v>92</v>
      </c>
      <c r="C30" s="16"/>
      <c r="D30" s="17"/>
      <c r="E30" s="16"/>
      <c r="F30" s="119"/>
      <c r="G30" s="16"/>
      <c r="H30" s="16"/>
      <c r="K30" s="128"/>
    </row>
    <row r="31" spans="1:12" s="133" customFormat="1" ht="15">
      <c r="A31" s="62" t="s">
        <v>31</v>
      </c>
      <c r="B31" s="29" t="s">
        <v>93</v>
      </c>
      <c r="C31" s="118">
        <f>F31*12</f>
        <v>0</v>
      </c>
      <c r="D31" s="17">
        <f>G31*I31</f>
        <v>34263.02</v>
      </c>
      <c r="E31" s="16">
        <f>H31*12</f>
        <v>8.16</v>
      </c>
      <c r="F31" s="132"/>
      <c r="G31" s="16">
        <f>H31*12</f>
        <v>8.16</v>
      </c>
      <c r="H31" s="16">
        <v>0.68</v>
      </c>
      <c r="I31" s="12">
        <v>4198.9</v>
      </c>
      <c r="J31" s="12">
        <v>1.07</v>
      </c>
      <c r="K31" s="109">
        <v>0.6</v>
      </c>
      <c r="L31" s="133">
        <v>4840.7</v>
      </c>
    </row>
    <row r="32" spans="1:12" s="12" customFormat="1" ht="15">
      <c r="A32" s="62" t="s">
        <v>32</v>
      </c>
      <c r="B32" s="29" t="s">
        <v>94</v>
      </c>
      <c r="C32" s="118">
        <f>F32*12</f>
        <v>0</v>
      </c>
      <c r="D32" s="17">
        <f>G32*I32</f>
        <v>111858.7</v>
      </c>
      <c r="E32" s="16">
        <f>H32*12</f>
        <v>26.64</v>
      </c>
      <c r="F32" s="132"/>
      <c r="G32" s="16">
        <f>H32*12</f>
        <v>26.64</v>
      </c>
      <c r="H32" s="16">
        <v>2.22</v>
      </c>
      <c r="I32" s="12">
        <v>4198.9</v>
      </c>
      <c r="J32" s="12">
        <v>1.07</v>
      </c>
      <c r="K32" s="109">
        <v>1.94</v>
      </c>
      <c r="L32" s="12">
        <v>4840.7</v>
      </c>
    </row>
    <row r="33" spans="1:12" s="116" customFormat="1" ht="30">
      <c r="A33" s="62" t="s">
        <v>33</v>
      </c>
      <c r="B33" s="29" t="s">
        <v>95</v>
      </c>
      <c r="C33" s="134"/>
      <c r="D33" s="17">
        <f>1848.15*I33/L33</f>
        <v>1603.11</v>
      </c>
      <c r="E33" s="90">
        <f>H33*12</f>
        <v>0.36</v>
      </c>
      <c r="F33" s="132"/>
      <c r="G33" s="16">
        <f aca="true" t="shared" si="0" ref="G33:G40">D33/I33</f>
        <v>0.38</v>
      </c>
      <c r="H33" s="16">
        <f aca="true" t="shared" si="1" ref="H33:H40">G33/12</f>
        <v>0.03</v>
      </c>
      <c r="I33" s="12">
        <v>4198.9</v>
      </c>
      <c r="J33" s="12">
        <v>1.07</v>
      </c>
      <c r="K33" s="109">
        <v>0.03</v>
      </c>
      <c r="L33" s="116">
        <v>4840.7</v>
      </c>
    </row>
    <row r="34" spans="1:11" s="116" customFormat="1" ht="30">
      <c r="A34" s="62" t="s">
        <v>34</v>
      </c>
      <c r="B34" s="29" t="s">
        <v>95</v>
      </c>
      <c r="C34" s="134"/>
      <c r="D34" s="17">
        <f>1848.15</f>
        <v>1848.15</v>
      </c>
      <c r="E34" s="90">
        <f>H34*12</f>
        <v>0.48</v>
      </c>
      <c r="F34" s="132"/>
      <c r="G34" s="16">
        <f t="shared" si="0"/>
        <v>0.44</v>
      </c>
      <c r="H34" s="16">
        <f t="shared" si="1"/>
        <v>0.04</v>
      </c>
      <c r="I34" s="12">
        <v>4198.9</v>
      </c>
      <c r="J34" s="12">
        <v>1.07</v>
      </c>
      <c r="K34" s="109">
        <v>0.03</v>
      </c>
    </row>
    <row r="35" spans="1:12" s="116" customFormat="1" ht="17.25" customHeight="1">
      <c r="A35" s="62" t="s">
        <v>96</v>
      </c>
      <c r="B35" s="29" t="s">
        <v>95</v>
      </c>
      <c r="C35" s="134"/>
      <c r="D35" s="17">
        <f>11670.68*I35/L35</f>
        <v>10123.33</v>
      </c>
      <c r="E35" s="90">
        <f>H35*12</f>
        <v>2.4</v>
      </c>
      <c r="F35" s="132"/>
      <c r="G35" s="16">
        <f t="shared" si="0"/>
        <v>2.41</v>
      </c>
      <c r="H35" s="16">
        <f t="shared" si="1"/>
        <v>0.2</v>
      </c>
      <c r="I35" s="12">
        <v>4198.9</v>
      </c>
      <c r="J35" s="12">
        <v>1.07</v>
      </c>
      <c r="K35" s="109">
        <v>0.17</v>
      </c>
      <c r="L35" s="116">
        <v>4840.7</v>
      </c>
    </row>
    <row r="36" spans="1:11" s="116" customFormat="1" ht="30" hidden="1">
      <c r="A36" s="62" t="s">
        <v>97</v>
      </c>
      <c r="B36" s="29" t="s">
        <v>88</v>
      </c>
      <c r="C36" s="134"/>
      <c r="D36" s="17">
        <f>G36*I36</f>
        <v>0</v>
      </c>
      <c r="E36" s="90"/>
      <c r="F36" s="132"/>
      <c r="G36" s="16">
        <f t="shared" si="0"/>
        <v>2.410948829714711</v>
      </c>
      <c r="H36" s="16">
        <f t="shared" si="1"/>
        <v>0.2009124024762259</v>
      </c>
      <c r="I36" s="12">
        <v>4198.9</v>
      </c>
      <c r="J36" s="12">
        <v>1.07</v>
      </c>
      <c r="K36" s="109">
        <v>0</v>
      </c>
    </row>
    <row r="37" spans="1:11" s="116" customFormat="1" ht="30" hidden="1">
      <c r="A37" s="62" t="s">
        <v>98</v>
      </c>
      <c r="B37" s="29" t="s">
        <v>88</v>
      </c>
      <c r="C37" s="134"/>
      <c r="D37" s="17">
        <f>G37*I37</f>
        <v>0</v>
      </c>
      <c r="E37" s="90"/>
      <c r="F37" s="132"/>
      <c r="G37" s="16">
        <f t="shared" si="0"/>
        <v>2.410948829714711</v>
      </c>
      <c r="H37" s="16">
        <f t="shared" si="1"/>
        <v>0.2009124024762259</v>
      </c>
      <c r="I37" s="12">
        <v>4198.9</v>
      </c>
      <c r="J37" s="12">
        <v>1.07</v>
      </c>
      <c r="K37" s="109">
        <v>0</v>
      </c>
    </row>
    <row r="38" spans="1:12" s="116" customFormat="1" ht="30">
      <c r="A38" s="62" t="s">
        <v>152</v>
      </c>
      <c r="B38" s="29" t="s">
        <v>88</v>
      </c>
      <c r="C38" s="134"/>
      <c r="D38" s="17">
        <f>3305.23*I38/L38</f>
        <v>2867.01</v>
      </c>
      <c r="E38" s="90"/>
      <c r="F38" s="132"/>
      <c r="G38" s="16">
        <f t="shared" si="0"/>
        <v>0.68</v>
      </c>
      <c r="H38" s="16">
        <f t="shared" si="1"/>
        <v>0.06</v>
      </c>
      <c r="I38" s="12">
        <v>4198.9</v>
      </c>
      <c r="J38" s="12"/>
      <c r="K38" s="109"/>
      <c r="L38" s="116">
        <v>4840.7</v>
      </c>
    </row>
    <row r="39" spans="1:11" s="116" customFormat="1" ht="30">
      <c r="A39" s="62" t="s">
        <v>98</v>
      </c>
      <c r="B39" s="29" t="s">
        <v>88</v>
      </c>
      <c r="C39" s="134"/>
      <c r="D39" s="17">
        <v>3305.23</v>
      </c>
      <c r="E39" s="90"/>
      <c r="F39" s="132"/>
      <c r="G39" s="16">
        <f t="shared" si="0"/>
        <v>0.79</v>
      </c>
      <c r="H39" s="16">
        <f t="shared" si="1"/>
        <v>0.07</v>
      </c>
      <c r="I39" s="12">
        <v>4198.9</v>
      </c>
      <c r="J39" s="12"/>
      <c r="K39" s="109"/>
    </row>
    <row r="40" spans="1:12" s="116" customFormat="1" ht="30">
      <c r="A40" s="62" t="s">
        <v>153</v>
      </c>
      <c r="B40" s="29" t="s">
        <v>88</v>
      </c>
      <c r="C40" s="134"/>
      <c r="D40" s="17">
        <f>70000*I40/L40</f>
        <v>60719.11</v>
      </c>
      <c r="E40" s="90"/>
      <c r="F40" s="132"/>
      <c r="G40" s="16">
        <f t="shared" si="0"/>
        <v>14.46</v>
      </c>
      <c r="H40" s="16">
        <f t="shared" si="1"/>
        <v>1.21</v>
      </c>
      <c r="I40" s="12">
        <v>4198.9</v>
      </c>
      <c r="J40" s="12"/>
      <c r="K40" s="109"/>
      <c r="L40" s="116">
        <v>4840.7</v>
      </c>
    </row>
    <row r="41" spans="1:11" s="116" customFormat="1" ht="30">
      <c r="A41" s="62" t="s">
        <v>99</v>
      </c>
      <c r="B41" s="29"/>
      <c r="C41" s="134">
        <f>F41*12</f>
        <v>0</v>
      </c>
      <c r="D41" s="17">
        <f>G41*I41</f>
        <v>9573.49</v>
      </c>
      <c r="E41" s="90">
        <f>H41*12</f>
        <v>2.28</v>
      </c>
      <c r="F41" s="132"/>
      <c r="G41" s="16">
        <f>H41*12</f>
        <v>2.28</v>
      </c>
      <c r="H41" s="16">
        <v>0.19</v>
      </c>
      <c r="I41" s="12">
        <v>4198.9</v>
      </c>
      <c r="J41" s="12">
        <v>1.07</v>
      </c>
      <c r="K41" s="109">
        <v>0.14</v>
      </c>
    </row>
    <row r="42" spans="1:12" s="12" customFormat="1" ht="15">
      <c r="A42" s="62" t="s">
        <v>36</v>
      </c>
      <c r="B42" s="29" t="s">
        <v>100</v>
      </c>
      <c r="C42" s="134">
        <f>F42*12</f>
        <v>0</v>
      </c>
      <c r="D42" s="17">
        <f>G42*I42</f>
        <v>2015.47</v>
      </c>
      <c r="E42" s="90">
        <f>H42*12</f>
        <v>0.48</v>
      </c>
      <c r="F42" s="132"/>
      <c r="G42" s="16">
        <f>H42*12</f>
        <v>0.48</v>
      </c>
      <c r="H42" s="16">
        <v>0.04</v>
      </c>
      <c r="I42" s="12">
        <v>4198.9</v>
      </c>
      <c r="J42" s="12">
        <v>1.07</v>
      </c>
      <c r="K42" s="109">
        <v>0.03</v>
      </c>
      <c r="L42" s="12">
        <v>4840.7</v>
      </c>
    </row>
    <row r="43" spans="1:12" s="12" customFormat="1" ht="15">
      <c r="A43" s="62" t="s">
        <v>37</v>
      </c>
      <c r="B43" s="135" t="s">
        <v>101</v>
      </c>
      <c r="C43" s="136">
        <f>F43*12</f>
        <v>0</v>
      </c>
      <c r="D43" s="17">
        <f>G43*I43</f>
        <v>1511.6</v>
      </c>
      <c r="E43" s="137">
        <f>H43*12</f>
        <v>0.36</v>
      </c>
      <c r="F43" s="138"/>
      <c r="G43" s="16">
        <f>12*H43</f>
        <v>0.36</v>
      </c>
      <c r="H43" s="16">
        <v>0.03</v>
      </c>
      <c r="I43" s="12">
        <v>4198.9</v>
      </c>
      <c r="J43" s="12">
        <v>1.07</v>
      </c>
      <c r="K43" s="109">
        <v>0.02</v>
      </c>
      <c r="L43" s="12">
        <v>4840.7</v>
      </c>
    </row>
    <row r="44" spans="1:11" s="133" customFormat="1" ht="30">
      <c r="A44" s="62" t="s">
        <v>38</v>
      </c>
      <c r="B44" s="29" t="s">
        <v>102</v>
      </c>
      <c r="C44" s="134">
        <f>F44*12</f>
        <v>0</v>
      </c>
      <c r="D44" s="17">
        <f>G44*I44</f>
        <v>2015.47</v>
      </c>
      <c r="E44" s="90">
        <f>H44*12</f>
        <v>0.48</v>
      </c>
      <c r="F44" s="132"/>
      <c r="G44" s="16">
        <f>12*H44</f>
        <v>0.48</v>
      </c>
      <c r="H44" s="16">
        <v>0.04</v>
      </c>
      <c r="I44" s="12">
        <v>4198.9</v>
      </c>
      <c r="J44" s="12">
        <v>1.07</v>
      </c>
      <c r="K44" s="109">
        <v>0.03</v>
      </c>
    </row>
    <row r="45" spans="1:11" s="133" customFormat="1" ht="15">
      <c r="A45" s="62" t="s">
        <v>39</v>
      </c>
      <c r="B45" s="29"/>
      <c r="C45" s="118"/>
      <c r="D45" s="16">
        <f>D47+D48+D50+D51+D52+D53+D54+D55+D56+D57+D49</f>
        <v>37273.14</v>
      </c>
      <c r="E45" s="16"/>
      <c r="F45" s="132"/>
      <c r="G45" s="16">
        <f>D45/I45</f>
        <v>8.88</v>
      </c>
      <c r="H45" s="16">
        <f>G45/12</f>
        <v>0.74</v>
      </c>
      <c r="I45" s="12">
        <v>4198.9</v>
      </c>
      <c r="J45" s="12">
        <v>1.07</v>
      </c>
      <c r="K45" s="109">
        <v>0.75</v>
      </c>
    </row>
    <row r="46" spans="1:11" s="116" customFormat="1" ht="15" hidden="1">
      <c r="A46" s="14" t="s">
        <v>103</v>
      </c>
      <c r="B46" s="139" t="s">
        <v>104</v>
      </c>
      <c r="C46" s="1"/>
      <c r="D46" s="18">
        <f>G46*I46</f>
        <v>0</v>
      </c>
      <c r="E46" s="140"/>
      <c r="F46" s="141"/>
      <c r="G46" s="140">
        <f>H46*12</f>
        <v>0</v>
      </c>
      <c r="H46" s="140">
        <v>0</v>
      </c>
      <c r="I46" s="12">
        <v>4198.9</v>
      </c>
      <c r="J46" s="12">
        <v>1.07</v>
      </c>
      <c r="K46" s="109">
        <v>0</v>
      </c>
    </row>
    <row r="47" spans="1:11" s="116" customFormat="1" ht="15">
      <c r="A47" s="14" t="s">
        <v>40</v>
      </c>
      <c r="B47" s="139" t="s">
        <v>104</v>
      </c>
      <c r="C47" s="1"/>
      <c r="D47" s="18">
        <v>392.99</v>
      </c>
      <c r="E47" s="140"/>
      <c r="F47" s="141"/>
      <c r="G47" s="140"/>
      <c r="H47" s="140"/>
      <c r="I47" s="12">
        <v>4198.9</v>
      </c>
      <c r="J47" s="12">
        <v>1.07</v>
      </c>
      <c r="K47" s="109">
        <v>0.01</v>
      </c>
    </row>
    <row r="48" spans="1:12" s="116" customFormat="1" ht="15">
      <c r="A48" s="14" t="s">
        <v>41</v>
      </c>
      <c r="B48" s="139" t="s">
        <v>105</v>
      </c>
      <c r="C48" s="1">
        <f>F48*12</f>
        <v>0</v>
      </c>
      <c r="D48" s="18">
        <f>1247.46*I48/L48</f>
        <v>1082.07</v>
      </c>
      <c r="E48" s="140">
        <f>H48*12</f>
        <v>0</v>
      </c>
      <c r="F48" s="141"/>
      <c r="G48" s="140"/>
      <c r="H48" s="140"/>
      <c r="I48" s="12">
        <v>4198.9</v>
      </c>
      <c r="J48" s="12">
        <v>1.07</v>
      </c>
      <c r="K48" s="109">
        <v>0.02</v>
      </c>
      <c r="L48" s="116">
        <v>4840.7</v>
      </c>
    </row>
    <row r="49" spans="1:11" s="116" customFormat="1" ht="15">
      <c r="A49" s="14" t="s">
        <v>154</v>
      </c>
      <c r="B49" s="144" t="s">
        <v>104</v>
      </c>
      <c r="C49" s="1"/>
      <c r="D49" s="18">
        <v>2222.82</v>
      </c>
      <c r="E49" s="140"/>
      <c r="F49" s="141"/>
      <c r="G49" s="140"/>
      <c r="H49" s="140"/>
      <c r="I49" s="12">
        <v>4198.9</v>
      </c>
      <c r="J49" s="12"/>
      <c r="K49" s="109"/>
    </row>
    <row r="50" spans="1:12" s="116" customFormat="1" ht="15">
      <c r="A50" s="14" t="s">
        <v>155</v>
      </c>
      <c r="B50" s="139" t="s">
        <v>104</v>
      </c>
      <c r="C50" s="1">
        <f>F50*12</f>
        <v>0</v>
      </c>
      <c r="D50" s="18">
        <f>7525.37*I50/L50</f>
        <v>6527.63</v>
      </c>
      <c r="E50" s="140">
        <f>H50*12</f>
        <v>0</v>
      </c>
      <c r="F50" s="141"/>
      <c r="G50" s="140"/>
      <c r="H50" s="140"/>
      <c r="I50" s="12">
        <v>4198.9</v>
      </c>
      <c r="J50" s="12">
        <v>1.07</v>
      </c>
      <c r="K50" s="109">
        <v>0.15</v>
      </c>
      <c r="L50" s="116">
        <v>4840.7</v>
      </c>
    </row>
    <row r="51" spans="1:11" s="116" customFormat="1" ht="15">
      <c r="A51" s="14" t="s">
        <v>42</v>
      </c>
      <c r="B51" s="139" t="s">
        <v>104</v>
      </c>
      <c r="C51" s="1">
        <f>F51*12</f>
        <v>0</v>
      </c>
      <c r="D51" s="18">
        <v>2377.23</v>
      </c>
      <c r="E51" s="140">
        <f>H51*12</f>
        <v>0</v>
      </c>
      <c r="F51" s="141"/>
      <c r="G51" s="140"/>
      <c r="H51" s="140"/>
      <c r="I51" s="12">
        <v>4198.9</v>
      </c>
      <c r="J51" s="12">
        <v>1.07</v>
      </c>
      <c r="K51" s="109">
        <v>0.04</v>
      </c>
    </row>
    <row r="52" spans="1:11" s="116" customFormat="1" ht="15">
      <c r="A52" s="14" t="s">
        <v>43</v>
      </c>
      <c r="B52" s="139" t="s">
        <v>104</v>
      </c>
      <c r="C52" s="1">
        <f>F52*12</f>
        <v>0</v>
      </c>
      <c r="D52" s="18">
        <v>7065.55</v>
      </c>
      <c r="E52" s="140">
        <f>H52*12</f>
        <v>0</v>
      </c>
      <c r="F52" s="141"/>
      <c r="G52" s="140"/>
      <c r="H52" s="140"/>
      <c r="I52" s="12">
        <v>4198.9</v>
      </c>
      <c r="J52" s="12">
        <v>1.07</v>
      </c>
      <c r="K52" s="109">
        <v>0.12</v>
      </c>
    </row>
    <row r="53" spans="1:11" s="116" customFormat="1" ht="15">
      <c r="A53" s="14" t="s">
        <v>44</v>
      </c>
      <c r="B53" s="139" t="s">
        <v>104</v>
      </c>
      <c r="C53" s="1">
        <f>F53*12</f>
        <v>0</v>
      </c>
      <c r="D53" s="18">
        <v>831.63</v>
      </c>
      <c r="E53" s="140">
        <f>H53*12</f>
        <v>0</v>
      </c>
      <c r="F53" s="141"/>
      <c r="G53" s="140"/>
      <c r="H53" s="140"/>
      <c r="I53" s="12">
        <v>4198.9</v>
      </c>
      <c r="J53" s="12">
        <v>1.07</v>
      </c>
      <c r="K53" s="109">
        <v>0.01</v>
      </c>
    </row>
    <row r="54" spans="1:12" s="116" customFormat="1" ht="15">
      <c r="A54" s="14" t="s">
        <v>45</v>
      </c>
      <c r="B54" s="139" t="s">
        <v>104</v>
      </c>
      <c r="C54" s="1"/>
      <c r="D54" s="18">
        <f>1188.57*I54/L54</f>
        <v>1030.98</v>
      </c>
      <c r="E54" s="140"/>
      <c r="F54" s="141"/>
      <c r="G54" s="140"/>
      <c r="H54" s="140"/>
      <c r="I54" s="12">
        <v>4198.9</v>
      </c>
      <c r="J54" s="12">
        <v>1.07</v>
      </c>
      <c r="K54" s="109">
        <v>0.02</v>
      </c>
      <c r="L54" s="116">
        <v>4840.7</v>
      </c>
    </row>
    <row r="55" spans="1:11" s="116" customFormat="1" ht="15">
      <c r="A55" s="14" t="s">
        <v>46</v>
      </c>
      <c r="B55" s="139" t="s">
        <v>105</v>
      </c>
      <c r="C55" s="1"/>
      <c r="D55" s="18">
        <v>4754.46</v>
      </c>
      <c r="E55" s="140"/>
      <c r="F55" s="141"/>
      <c r="G55" s="140"/>
      <c r="H55" s="140"/>
      <c r="I55" s="12">
        <v>4198.9</v>
      </c>
      <c r="J55" s="12">
        <v>1.07</v>
      </c>
      <c r="K55" s="109">
        <v>0.09</v>
      </c>
    </row>
    <row r="56" spans="1:12" s="116" customFormat="1" ht="25.5">
      <c r="A56" s="14" t="s">
        <v>47</v>
      </c>
      <c r="B56" s="139" t="s">
        <v>104</v>
      </c>
      <c r="C56" s="1">
        <f>F56*12</f>
        <v>0</v>
      </c>
      <c r="D56" s="18">
        <f>3244.28*I56/L56</f>
        <v>2814.14</v>
      </c>
      <c r="E56" s="140">
        <f>H56*12</f>
        <v>0</v>
      </c>
      <c r="F56" s="141"/>
      <c r="G56" s="140"/>
      <c r="H56" s="140"/>
      <c r="I56" s="12">
        <v>4198.9</v>
      </c>
      <c r="J56" s="12">
        <v>1.07</v>
      </c>
      <c r="K56" s="109">
        <v>0.05</v>
      </c>
      <c r="L56" s="116">
        <v>4840.7</v>
      </c>
    </row>
    <row r="57" spans="1:11" s="116" customFormat="1" ht="15">
      <c r="A57" s="14" t="s">
        <v>48</v>
      </c>
      <c r="B57" s="139" t="s">
        <v>104</v>
      </c>
      <c r="C57" s="1"/>
      <c r="D57" s="18">
        <v>8173.64</v>
      </c>
      <c r="E57" s="140"/>
      <c r="F57" s="141"/>
      <c r="G57" s="140"/>
      <c r="H57" s="140"/>
      <c r="I57" s="12">
        <v>4198.9</v>
      </c>
      <c r="J57" s="12">
        <v>1.07</v>
      </c>
      <c r="K57" s="109">
        <v>0.01</v>
      </c>
    </row>
    <row r="58" spans="1:11" s="116" customFormat="1" ht="15" hidden="1">
      <c r="A58" s="14" t="s">
        <v>106</v>
      </c>
      <c r="B58" s="139" t="s">
        <v>104</v>
      </c>
      <c r="C58" s="142"/>
      <c r="D58" s="18">
        <f>G58*I58</f>
        <v>0</v>
      </c>
      <c r="E58" s="143"/>
      <c r="F58" s="141"/>
      <c r="G58" s="140"/>
      <c r="H58" s="140"/>
      <c r="I58" s="12">
        <v>4198.9</v>
      </c>
      <c r="J58" s="12">
        <v>1.07</v>
      </c>
      <c r="K58" s="109">
        <v>0</v>
      </c>
    </row>
    <row r="59" spans="1:11" s="116" customFormat="1" ht="15" hidden="1">
      <c r="A59" s="5"/>
      <c r="B59" s="139"/>
      <c r="C59" s="1"/>
      <c r="D59" s="18"/>
      <c r="E59" s="140"/>
      <c r="F59" s="141"/>
      <c r="G59" s="140"/>
      <c r="H59" s="140"/>
      <c r="I59" s="12"/>
      <c r="J59" s="12"/>
      <c r="K59" s="109"/>
    </row>
    <row r="60" spans="1:11" s="133" customFormat="1" ht="30">
      <c r="A60" s="62" t="s">
        <v>49</v>
      </c>
      <c r="B60" s="29"/>
      <c r="C60" s="118"/>
      <c r="D60" s="16">
        <f>D61+D62+D63+D64+D68+D70</f>
        <v>22732</v>
      </c>
      <c r="E60" s="16"/>
      <c r="F60" s="132"/>
      <c r="G60" s="16">
        <f>D60/I60</f>
        <v>5.41</v>
      </c>
      <c r="H60" s="16">
        <f>G60/12</f>
        <v>0.45</v>
      </c>
      <c r="I60" s="12">
        <v>4198.9</v>
      </c>
      <c r="J60" s="12">
        <v>1.07</v>
      </c>
      <c r="K60" s="109">
        <v>0.61</v>
      </c>
    </row>
    <row r="61" spans="1:11" s="116" customFormat="1" ht="15">
      <c r="A61" s="14" t="s">
        <v>50</v>
      </c>
      <c r="B61" s="139" t="s">
        <v>107</v>
      </c>
      <c r="C61" s="1"/>
      <c r="D61" s="18">
        <v>2377.23</v>
      </c>
      <c r="E61" s="140"/>
      <c r="F61" s="141"/>
      <c r="G61" s="140"/>
      <c r="H61" s="140"/>
      <c r="I61" s="12">
        <v>4198.9</v>
      </c>
      <c r="J61" s="12">
        <v>1.07</v>
      </c>
      <c r="K61" s="109">
        <v>0.04</v>
      </c>
    </row>
    <row r="62" spans="1:11" s="116" customFormat="1" ht="25.5">
      <c r="A62" s="14" t="s">
        <v>51</v>
      </c>
      <c r="B62" s="144" t="s">
        <v>104</v>
      </c>
      <c r="C62" s="1"/>
      <c r="D62" s="18">
        <v>1584.82</v>
      </c>
      <c r="E62" s="140"/>
      <c r="F62" s="141"/>
      <c r="G62" s="140"/>
      <c r="H62" s="140"/>
      <c r="I62" s="12">
        <v>4198.9</v>
      </c>
      <c r="J62" s="12">
        <v>1.07</v>
      </c>
      <c r="K62" s="109">
        <v>0.03</v>
      </c>
    </row>
    <row r="63" spans="1:11" s="116" customFormat="1" ht="15">
      <c r="A63" s="14" t="s">
        <v>52</v>
      </c>
      <c r="B63" s="139" t="s">
        <v>108</v>
      </c>
      <c r="C63" s="1"/>
      <c r="D63" s="18">
        <v>1663.21</v>
      </c>
      <c r="E63" s="140"/>
      <c r="F63" s="141"/>
      <c r="G63" s="140"/>
      <c r="H63" s="140"/>
      <c r="I63" s="12">
        <v>4198.9</v>
      </c>
      <c r="J63" s="12">
        <v>1.07</v>
      </c>
      <c r="K63" s="109">
        <v>0.03</v>
      </c>
    </row>
    <row r="64" spans="1:11" s="116" customFormat="1" ht="25.5">
      <c r="A64" s="14" t="s">
        <v>53</v>
      </c>
      <c r="B64" s="139" t="s">
        <v>109</v>
      </c>
      <c r="C64" s="1"/>
      <c r="D64" s="18">
        <v>1584.8</v>
      </c>
      <c r="E64" s="140"/>
      <c r="F64" s="141"/>
      <c r="G64" s="140"/>
      <c r="H64" s="140"/>
      <c r="I64" s="12">
        <v>4198.9</v>
      </c>
      <c r="J64" s="12">
        <v>1.07</v>
      </c>
      <c r="K64" s="109">
        <v>0.03</v>
      </c>
    </row>
    <row r="65" spans="1:11" s="116" customFormat="1" ht="15" hidden="1">
      <c r="A65" s="14" t="s">
        <v>110</v>
      </c>
      <c r="B65" s="139" t="s">
        <v>108</v>
      </c>
      <c r="C65" s="1"/>
      <c r="D65" s="18">
        <f>G65*I65</f>
        <v>0</v>
      </c>
      <c r="E65" s="140"/>
      <c r="F65" s="141"/>
      <c r="G65" s="140"/>
      <c r="H65" s="140"/>
      <c r="I65" s="12">
        <v>4198.9</v>
      </c>
      <c r="J65" s="12">
        <v>1.07</v>
      </c>
      <c r="K65" s="109">
        <v>0</v>
      </c>
    </row>
    <row r="66" spans="1:11" s="116" customFormat="1" ht="15" hidden="1">
      <c r="A66" s="14" t="s">
        <v>111</v>
      </c>
      <c r="B66" s="139" t="s">
        <v>104</v>
      </c>
      <c r="C66" s="1"/>
      <c r="D66" s="18">
        <f>G66*I66</f>
        <v>0</v>
      </c>
      <c r="E66" s="140"/>
      <c r="F66" s="141"/>
      <c r="G66" s="140"/>
      <c r="H66" s="140"/>
      <c r="I66" s="12">
        <v>4198.9</v>
      </c>
      <c r="J66" s="12">
        <v>1.07</v>
      </c>
      <c r="K66" s="109">
        <v>0</v>
      </c>
    </row>
    <row r="67" spans="1:11" s="116" customFormat="1" ht="25.5" hidden="1">
      <c r="A67" s="14" t="s">
        <v>112</v>
      </c>
      <c r="B67" s="139" t="s">
        <v>104</v>
      </c>
      <c r="C67" s="1"/>
      <c r="D67" s="18">
        <f>G67*I67</f>
        <v>0</v>
      </c>
      <c r="E67" s="140"/>
      <c r="F67" s="141"/>
      <c r="G67" s="140"/>
      <c r="H67" s="140"/>
      <c r="I67" s="12">
        <v>4198.9</v>
      </c>
      <c r="J67" s="12">
        <v>1.07</v>
      </c>
      <c r="K67" s="109">
        <v>0</v>
      </c>
    </row>
    <row r="68" spans="1:11" s="116" customFormat="1" ht="15">
      <c r="A68" s="5" t="s">
        <v>54</v>
      </c>
      <c r="B68" s="139" t="s">
        <v>95</v>
      </c>
      <c r="C68" s="142"/>
      <c r="D68" s="18">
        <v>5636.64</v>
      </c>
      <c r="E68" s="143"/>
      <c r="F68" s="141"/>
      <c r="G68" s="140"/>
      <c r="H68" s="140"/>
      <c r="I68" s="12">
        <v>4198.9</v>
      </c>
      <c r="J68" s="12">
        <v>1.07</v>
      </c>
      <c r="K68" s="109">
        <v>0.1</v>
      </c>
    </row>
    <row r="69" spans="1:11" s="116" customFormat="1" ht="15" hidden="1">
      <c r="A69" s="5" t="s">
        <v>113</v>
      </c>
      <c r="B69" s="139" t="s">
        <v>104</v>
      </c>
      <c r="C69" s="1"/>
      <c r="D69" s="18">
        <f>G69*I69</f>
        <v>0</v>
      </c>
      <c r="E69" s="140"/>
      <c r="F69" s="141"/>
      <c r="G69" s="140">
        <f>H69*12</f>
        <v>0</v>
      </c>
      <c r="H69" s="140">
        <v>0</v>
      </c>
      <c r="I69" s="12">
        <v>4198.9</v>
      </c>
      <c r="J69" s="12">
        <v>1.07</v>
      </c>
      <c r="K69" s="109">
        <v>0</v>
      </c>
    </row>
    <row r="70" spans="1:11" s="116" customFormat="1" ht="25.5">
      <c r="A70" s="5" t="s">
        <v>156</v>
      </c>
      <c r="B70" s="144" t="s">
        <v>88</v>
      </c>
      <c r="C70" s="1"/>
      <c r="D70" s="217">
        <v>9885.3</v>
      </c>
      <c r="E70" s="140"/>
      <c r="F70" s="141"/>
      <c r="G70" s="143"/>
      <c r="H70" s="143"/>
      <c r="I70" s="12">
        <v>4198.9</v>
      </c>
      <c r="J70" s="12"/>
      <c r="K70" s="109"/>
    </row>
    <row r="71" spans="1:12" s="116" customFormat="1" ht="30">
      <c r="A71" s="62" t="s">
        <v>55</v>
      </c>
      <c r="B71" s="139"/>
      <c r="C71" s="1"/>
      <c r="D71" s="16">
        <f>D72</f>
        <v>1981.79</v>
      </c>
      <c r="E71" s="140"/>
      <c r="F71" s="141"/>
      <c r="G71" s="16">
        <f>D71/I71</f>
        <v>0.47</v>
      </c>
      <c r="H71" s="16">
        <f>G71/12</f>
        <v>0.04</v>
      </c>
      <c r="I71" s="12">
        <v>4198.9</v>
      </c>
      <c r="J71" s="12">
        <v>1.07</v>
      </c>
      <c r="K71" s="109">
        <v>0.05</v>
      </c>
      <c r="L71" s="116">
        <v>4840.7</v>
      </c>
    </row>
    <row r="72" spans="1:12" s="116" customFormat="1" ht="15">
      <c r="A72" s="14" t="s">
        <v>114</v>
      </c>
      <c r="B72" s="139" t="s">
        <v>104</v>
      </c>
      <c r="C72" s="1"/>
      <c r="D72" s="18">
        <f>2284.71*I72/L72</f>
        <v>1981.79</v>
      </c>
      <c r="E72" s="140"/>
      <c r="F72" s="141"/>
      <c r="G72" s="140"/>
      <c r="H72" s="140"/>
      <c r="I72" s="12">
        <v>4198.9</v>
      </c>
      <c r="J72" s="12">
        <v>1.07</v>
      </c>
      <c r="K72" s="109">
        <v>0.03</v>
      </c>
      <c r="L72" s="116">
        <v>4840.7</v>
      </c>
    </row>
    <row r="73" spans="1:11" s="116" customFormat="1" ht="15" hidden="1">
      <c r="A73" s="14" t="s">
        <v>115</v>
      </c>
      <c r="B73" s="139" t="s">
        <v>95</v>
      </c>
      <c r="C73" s="1"/>
      <c r="D73" s="18">
        <f>G73*I73</f>
        <v>0</v>
      </c>
      <c r="E73" s="140"/>
      <c r="F73" s="141"/>
      <c r="G73" s="140">
        <f>H73*12</f>
        <v>0</v>
      </c>
      <c r="H73" s="140">
        <v>0</v>
      </c>
      <c r="I73" s="12">
        <v>4198.9</v>
      </c>
      <c r="J73" s="12">
        <v>1.07</v>
      </c>
      <c r="K73" s="109">
        <v>0</v>
      </c>
    </row>
    <row r="74" spans="1:11" s="116" customFormat="1" ht="15">
      <c r="A74" s="62" t="s">
        <v>56</v>
      </c>
      <c r="B74" s="139"/>
      <c r="C74" s="1"/>
      <c r="D74" s="16">
        <f>D75+D76+D77+D80</f>
        <v>14275.62</v>
      </c>
      <c r="E74" s="140"/>
      <c r="F74" s="141"/>
      <c r="G74" s="16">
        <f>D74/I74</f>
        <v>3.4</v>
      </c>
      <c r="H74" s="16">
        <f>G74/12</f>
        <v>0.28</v>
      </c>
      <c r="I74" s="12">
        <v>4198.9</v>
      </c>
      <c r="J74" s="12">
        <v>1.07</v>
      </c>
      <c r="K74" s="109">
        <v>0.17</v>
      </c>
    </row>
    <row r="75" spans="1:11" s="116" customFormat="1" ht="15">
      <c r="A75" s="14" t="s">
        <v>116</v>
      </c>
      <c r="B75" s="139" t="s">
        <v>95</v>
      </c>
      <c r="C75" s="1"/>
      <c r="D75" s="18">
        <v>1104.48</v>
      </c>
      <c r="E75" s="140"/>
      <c r="F75" s="141"/>
      <c r="G75" s="140"/>
      <c r="H75" s="140"/>
      <c r="I75" s="12">
        <v>4198.9</v>
      </c>
      <c r="J75" s="12">
        <v>1.07</v>
      </c>
      <c r="K75" s="109">
        <v>0.02</v>
      </c>
    </row>
    <row r="76" spans="1:11" s="116" customFormat="1" ht="15">
      <c r="A76" s="14" t="s">
        <v>57</v>
      </c>
      <c r="B76" s="139" t="s">
        <v>104</v>
      </c>
      <c r="C76" s="1"/>
      <c r="D76" s="18">
        <v>8283.19</v>
      </c>
      <c r="E76" s="140"/>
      <c r="F76" s="141"/>
      <c r="G76" s="140"/>
      <c r="H76" s="140"/>
      <c r="I76" s="12">
        <v>4198.9</v>
      </c>
      <c r="J76" s="12">
        <v>1.07</v>
      </c>
      <c r="K76" s="109">
        <v>0.14</v>
      </c>
    </row>
    <row r="77" spans="1:12" s="116" customFormat="1" ht="15">
      <c r="A77" s="14" t="s">
        <v>58</v>
      </c>
      <c r="B77" s="139" t="s">
        <v>104</v>
      </c>
      <c r="C77" s="1"/>
      <c r="D77" s="18">
        <f>828.31*I77/L77</f>
        <v>718.49</v>
      </c>
      <c r="E77" s="140"/>
      <c r="F77" s="141"/>
      <c r="G77" s="140"/>
      <c r="H77" s="140"/>
      <c r="I77" s="12">
        <v>4198.9</v>
      </c>
      <c r="J77" s="12">
        <v>1.07</v>
      </c>
      <c r="K77" s="109">
        <v>0.01</v>
      </c>
      <c r="L77" s="116">
        <v>4840.7</v>
      </c>
    </row>
    <row r="78" spans="1:11" s="116" customFormat="1" ht="25.5" hidden="1">
      <c r="A78" s="5" t="s">
        <v>117</v>
      </c>
      <c r="B78" s="139" t="s">
        <v>88</v>
      </c>
      <c r="C78" s="1"/>
      <c r="D78" s="18">
        <f>G78*I78</f>
        <v>0</v>
      </c>
      <c r="E78" s="140"/>
      <c r="F78" s="141"/>
      <c r="G78" s="140"/>
      <c r="H78" s="140"/>
      <c r="I78" s="12">
        <v>4198.9</v>
      </c>
      <c r="J78" s="12">
        <v>1.07</v>
      </c>
      <c r="K78" s="109">
        <v>0</v>
      </c>
    </row>
    <row r="79" spans="1:11" s="116" customFormat="1" ht="25.5" hidden="1">
      <c r="A79" s="5" t="s">
        <v>118</v>
      </c>
      <c r="B79" s="139" t="s">
        <v>88</v>
      </c>
      <c r="C79" s="1"/>
      <c r="D79" s="18">
        <f>G79*I79</f>
        <v>0</v>
      </c>
      <c r="E79" s="140"/>
      <c r="F79" s="141"/>
      <c r="G79" s="140"/>
      <c r="H79" s="140"/>
      <c r="I79" s="12">
        <v>4198.9</v>
      </c>
      <c r="J79" s="12">
        <v>1.07</v>
      </c>
      <c r="K79" s="109">
        <v>0</v>
      </c>
    </row>
    <row r="80" spans="1:11" s="116" customFormat="1" ht="25.5">
      <c r="A80" s="5" t="s">
        <v>119</v>
      </c>
      <c r="B80" s="139" t="s">
        <v>88</v>
      </c>
      <c r="C80" s="1"/>
      <c r="D80" s="18">
        <v>4169.46</v>
      </c>
      <c r="E80" s="140"/>
      <c r="F80" s="141"/>
      <c r="G80" s="140"/>
      <c r="H80" s="140"/>
      <c r="I80" s="12">
        <v>4198.9</v>
      </c>
      <c r="J80" s="12">
        <v>1.07</v>
      </c>
      <c r="K80" s="109">
        <v>0.07</v>
      </c>
    </row>
    <row r="81" spans="1:11" s="116" customFormat="1" ht="15">
      <c r="A81" s="62" t="s">
        <v>59</v>
      </c>
      <c r="B81" s="139"/>
      <c r="C81" s="1"/>
      <c r="D81" s="16">
        <f>D82</f>
        <v>862.03</v>
      </c>
      <c r="E81" s="140"/>
      <c r="F81" s="141"/>
      <c r="G81" s="16">
        <f>D81/I81</f>
        <v>0.21</v>
      </c>
      <c r="H81" s="16">
        <f>G81/12</f>
        <v>0.02</v>
      </c>
      <c r="I81" s="12">
        <v>4198.9</v>
      </c>
      <c r="J81" s="12">
        <v>1.07</v>
      </c>
      <c r="K81" s="109">
        <v>0.1</v>
      </c>
    </row>
    <row r="82" spans="1:12" s="116" customFormat="1" ht="15">
      <c r="A82" s="14" t="s">
        <v>60</v>
      </c>
      <c r="B82" s="139" t="s">
        <v>104</v>
      </c>
      <c r="C82" s="1"/>
      <c r="D82" s="18">
        <f>993.79*I82/L82</f>
        <v>862.03</v>
      </c>
      <c r="E82" s="140"/>
      <c r="F82" s="141"/>
      <c r="G82" s="140"/>
      <c r="H82" s="140"/>
      <c r="I82" s="12">
        <v>4198.9</v>
      </c>
      <c r="J82" s="12">
        <v>1.07</v>
      </c>
      <c r="K82" s="109">
        <v>0.01</v>
      </c>
      <c r="L82" s="116">
        <v>4840.7</v>
      </c>
    </row>
    <row r="83" spans="1:11" s="12" customFormat="1" ht="15">
      <c r="A83" s="62" t="s">
        <v>120</v>
      </c>
      <c r="B83" s="29"/>
      <c r="C83" s="118"/>
      <c r="D83" s="16">
        <v>0</v>
      </c>
      <c r="E83" s="16"/>
      <c r="F83" s="132"/>
      <c r="G83" s="16">
        <f>D83/I83</f>
        <v>0</v>
      </c>
      <c r="H83" s="16">
        <f>G83/12</f>
        <v>0</v>
      </c>
      <c r="I83" s="12">
        <v>4198.9</v>
      </c>
      <c r="J83" s="12">
        <v>1.07</v>
      </c>
      <c r="K83" s="109">
        <v>0.02</v>
      </c>
    </row>
    <row r="84" spans="1:11" s="12" customFormat="1" ht="15">
      <c r="A84" s="62" t="s">
        <v>61</v>
      </c>
      <c r="B84" s="29"/>
      <c r="C84" s="118"/>
      <c r="D84" s="16">
        <f>D85</f>
        <v>2208.87</v>
      </c>
      <c r="E84" s="16" t="e">
        <f>#REF!+E85+#REF!+#REF!</f>
        <v>#REF!</v>
      </c>
      <c r="F84" s="16" t="e">
        <f>#REF!+F85+#REF!+#REF!</f>
        <v>#REF!</v>
      </c>
      <c r="G84" s="16">
        <f>D84/I84</f>
        <v>0.53</v>
      </c>
      <c r="H84" s="16">
        <f>G84/12</f>
        <v>0.04</v>
      </c>
      <c r="I84" s="12">
        <v>4198.9</v>
      </c>
      <c r="J84" s="12">
        <v>1.07</v>
      </c>
      <c r="K84" s="109">
        <v>0.2</v>
      </c>
    </row>
    <row r="85" spans="1:11" s="116" customFormat="1" ht="15">
      <c r="A85" s="14" t="s">
        <v>62</v>
      </c>
      <c r="B85" s="139" t="s">
        <v>107</v>
      </c>
      <c r="C85" s="1"/>
      <c r="D85" s="18">
        <v>2208.87</v>
      </c>
      <c r="E85" s="140"/>
      <c r="F85" s="141"/>
      <c r="G85" s="140"/>
      <c r="H85" s="140"/>
      <c r="I85" s="12">
        <v>4198.9</v>
      </c>
      <c r="J85" s="12">
        <v>1.07</v>
      </c>
      <c r="K85" s="109">
        <v>0.04</v>
      </c>
    </row>
    <row r="86" spans="1:11" s="12" customFormat="1" ht="30.75" thickBot="1">
      <c r="A86" s="149" t="s">
        <v>121</v>
      </c>
      <c r="B86" s="29" t="s">
        <v>88</v>
      </c>
      <c r="C86" s="136">
        <f>F86*12</f>
        <v>0</v>
      </c>
      <c r="D86" s="137">
        <f>G86*I86</f>
        <v>21666.32</v>
      </c>
      <c r="E86" s="137">
        <f>H86*12</f>
        <v>5.16</v>
      </c>
      <c r="F86" s="138"/>
      <c r="G86" s="137">
        <f>H86*12</f>
        <v>5.16</v>
      </c>
      <c r="H86" s="137">
        <f>0.32+0.11</f>
        <v>0.43</v>
      </c>
      <c r="I86" s="12">
        <v>4198.9</v>
      </c>
      <c r="J86" s="12">
        <v>1.07</v>
      </c>
      <c r="K86" s="109">
        <v>0.3</v>
      </c>
    </row>
    <row r="87" spans="1:11" s="12" customFormat="1" ht="19.5" hidden="1" thickBot="1">
      <c r="A87" s="150"/>
      <c r="B87" s="135"/>
      <c r="C87" s="136"/>
      <c r="D87" s="137"/>
      <c r="E87" s="137"/>
      <c r="F87" s="138"/>
      <c r="G87" s="137"/>
      <c r="H87" s="151">
        <v>0</v>
      </c>
      <c r="I87" s="12">
        <v>4198.9</v>
      </c>
      <c r="J87" s="12">
        <v>1.07</v>
      </c>
      <c r="K87" s="109">
        <v>0</v>
      </c>
    </row>
    <row r="88" spans="1:11" s="12" customFormat="1" ht="15.75" hidden="1" thickBot="1">
      <c r="A88" s="152"/>
      <c r="B88" s="153"/>
      <c r="C88" s="154"/>
      <c r="D88" s="155"/>
      <c r="E88" s="155"/>
      <c r="F88" s="156"/>
      <c r="G88" s="155"/>
      <c r="H88" s="151">
        <v>0</v>
      </c>
      <c r="I88" s="12">
        <v>4198.9</v>
      </c>
      <c r="J88" s="12">
        <v>1.07</v>
      </c>
      <c r="K88" s="109">
        <v>0</v>
      </c>
    </row>
    <row r="89" spans="1:11" s="12" customFormat="1" ht="15.75" hidden="1" thickBot="1">
      <c r="A89" s="152"/>
      <c r="B89" s="153"/>
      <c r="C89" s="154"/>
      <c r="D89" s="155"/>
      <c r="E89" s="155"/>
      <c r="F89" s="156"/>
      <c r="G89" s="155"/>
      <c r="H89" s="151">
        <v>0</v>
      </c>
      <c r="I89" s="12">
        <v>4198.9</v>
      </c>
      <c r="J89" s="12">
        <v>1.07</v>
      </c>
      <c r="K89" s="109">
        <v>0</v>
      </c>
    </row>
    <row r="90" spans="1:11" s="12" customFormat="1" ht="15.75" hidden="1" thickBot="1">
      <c r="A90" s="152"/>
      <c r="B90" s="153"/>
      <c r="C90" s="154"/>
      <c r="D90" s="155"/>
      <c r="E90" s="155"/>
      <c r="F90" s="156"/>
      <c r="G90" s="155"/>
      <c r="H90" s="151">
        <v>0</v>
      </c>
      <c r="I90" s="12">
        <v>4198.9</v>
      </c>
      <c r="J90" s="12">
        <v>1.07</v>
      </c>
      <c r="K90" s="109">
        <v>0</v>
      </c>
    </row>
    <row r="91" spans="1:11" s="12" customFormat="1" ht="15.75" hidden="1" thickBot="1">
      <c r="A91" s="152"/>
      <c r="B91" s="153"/>
      <c r="C91" s="154"/>
      <c r="D91" s="155"/>
      <c r="E91" s="155"/>
      <c r="F91" s="156"/>
      <c r="G91" s="155"/>
      <c r="H91" s="151">
        <v>0</v>
      </c>
      <c r="I91" s="12">
        <v>4198.9</v>
      </c>
      <c r="J91" s="12">
        <v>1.07</v>
      </c>
      <c r="K91" s="109">
        <v>0</v>
      </c>
    </row>
    <row r="92" spans="1:11" s="12" customFormat="1" ht="15.75" hidden="1" thickBot="1">
      <c r="A92" s="152"/>
      <c r="B92" s="153"/>
      <c r="C92" s="154"/>
      <c r="D92" s="155"/>
      <c r="E92" s="155"/>
      <c r="F92" s="156"/>
      <c r="G92" s="155"/>
      <c r="H92" s="151">
        <v>0</v>
      </c>
      <c r="I92" s="12">
        <v>4198.9</v>
      </c>
      <c r="J92" s="12">
        <v>1.07</v>
      </c>
      <c r="K92" s="109">
        <v>0</v>
      </c>
    </row>
    <row r="93" spans="1:11" s="12" customFormat="1" ht="15.75" hidden="1" thickBot="1">
      <c r="A93" s="152"/>
      <c r="B93" s="153"/>
      <c r="C93" s="154"/>
      <c r="D93" s="155"/>
      <c r="E93" s="155"/>
      <c r="F93" s="156"/>
      <c r="G93" s="155"/>
      <c r="H93" s="151">
        <v>0</v>
      </c>
      <c r="I93" s="12">
        <v>4198.9</v>
      </c>
      <c r="J93" s="12">
        <v>1.07</v>
      </c>
      <c r="K93" s="109">
        <v>0</v>
      </c>
    </row>
    <row r="94" spans="1:11" s="12" customFormat="1" ht="15.75" hidden="1" thickBot="1">
      <c r="A94" s="152"/>
      <c r="B94" s="153"/>
      <c r="C94" s="154"/>
      <c r="D94" s="155"/>
      <c r="E94" s="155"/>
      <c r="F94" s="156"/>
      <c r="G94" s="155"/>
      <c r="H94" s="151">
        <v>0</v>
      </c>
      <c r="I94" s="12">
        <v>4198.9</v>
      </c>
      <c r="J94" s="12">
        <v>1.07</v>
      </c>
      <c r="K94" s="109">
        <v>0</v>
      </c>
    </row>
    <row r="95" spans="1:11" s="12" customFormat="1" ht="15.75" hidden="1" thickBot="1">
      <c r="A95" s="157"/>
      <c r="B95" s="158"/>
      <c r="C95" s="159"/>
      <c r="D95" s="155"/>
      <c r="E95" s="155"/>
      <c r="F95" s="156"/>
      <c r="G95" s="155"/>
      <c r="H95" s="151">
        <v>0</v>
      </c>
      <c r="I95" s="12">
        <v>4198.9</v>
      </c>
      <c r="J95" s="12">
        <v>1.07</v>
      </c>
      <c r="K95" s="109">
        <v>0</v>
      </c>
    </row>
    <row r="96" spans="1:11" s="12" customFormat="1" ht="15.75" hidden="1" thickBot="1">
      <c r="A96" s="157"/>
      <c r="B96" s="158"/>
      <c r="C96" s="159"/>
      <c r="D96" s="155"/>
      <c r="E96" s="155"/>
      <c r="F96" s="156"/>
      <c r="G96" s="155"/>
      <c r="H96" s="151">
        <v>0</v>
      </c>
      <c r="I96" s="12">
        <v>4198.9</v>
      </c>
      <c r="J96" s="12">
        <v>1.07</v>
      </c>
      <c r="K96" s="109">
        <v>0</v>
      </c>
    </row>
    <row r="97" spans="1:11" s="12" customFormat="1" ht="20.25" thickBot="1">
      <c r="A97" s="160" t="s">
        <v>63</v>
      </c>
      <c r="B97" s="161" t="s">
        <v>84</v>
      </c>
      <c r="C97" s="134"/>
      <c r="D97" s="162">
        <f>G97*I97</f>
        <v>86665.3</v>
      </c>
      <c r="E97" s="90"/>
      <c r="F97" s="162"/>
      <c r="G97" s="90">
        <f>H97*12</f>
        <v>20.64</v>
      </c>
      <c r="H97" s="90">
        <v>1.72</v>
      </c>
      <c r="I97" s="12">
        <v>4198.9</v>
      </c>
      <c r="J97" s="12">
        <v>1.07</v>
      </c>
      <c r="K97" s="109">
        <v>5.31</v>
      </c>
    </row>
    <row r="98" spans="1:11" s="167" customFormat="1" ht="20.25" thickBot="1">
      <c r="A98" s="163" t="s">
        <v>4</v>
      </c>
      <c r="B98" s="164"/>
      <c r="C98" s="165" t="e">
        <f>F98*12</f>
        <v>#REF!</v>
      </c>
      <c r="D98" s="166">
        <v>681302.76</v>
      </c>
      <c r="E98" s="166" t="e">
        <f>E86+E84+E83+E81+E74+E71+E60+E45+E44+E43+E42+E41+E40+E39+E38+E35+E34+E33+E32+E31+E23+E15+E97</f>
        <v>#REF!</v>
      </c>
      <c r="F98" s="166" t="e">
        <f>F86+F84+F83+F81+F74+F71+F60+F45+F44+F43+F42+F41+F40+F39+F38+F35+F34+F33+F32+F31+F23+F15+F97</f>
        <v>#REF!</v>
      </c>
      <c r="G98" s="166">
        <f>G86+G84+G83+G81+G74+G71+G60+G45+G44+G43+G42+G41+G40+G39+G38+G35+G34+G33+G32+G31+G23+G15+G97</f>
        <v>162.26</v>
      </c>
      <c r="H98" s="166">
        <v>13.53</v>
      </c>
      <c r="K98" s="168"/>
    </row>
    <row r="99" spans="1:11" s="173" customFormat="1" ht="20.25" hidden="1" thickBot="1">
      <c r="A99" s="4" t="s">
        <v>2</v>
      </c>
      <c r="B99" s="169" t="s">
        <v>84</v>
      </c>
      <c r="C99" s="169" t="s">
        <v>122</v>
      </c>
      <c r="D99" s="170"/>
      <c r="E99" s="171" t="s">
        <v>122</v>
      </c>
      <c r="F99" s="172"/>
      <c r="G99" s="171" t="s">
        <v>122</v>
      </c>
      <c r="H99" s="172"/>
      <c r="K99" s="174"/>
    </row>
    <row r="100" spans="1:11" s="176" customFormat="1" ht="12.75">
      <c r="A100" s="175"/>
      <c r="D100" s="177"/>
      <c r="E100" s="177"/>
      <c r="F100" s="177"/>
      <c r="G100" s="177"/>
      <c r="H100" s="177"/>
      <c r="K100" s="178"/>
    </row>
    <row r="101" spans="1:11" s="176" customFormat="1" ht="12.75">
      <c r="A101" s="175"/>
      <c r="D101" s="177"/>
      <c r="E101" s="177"/>
      <c r="F101" s="177"/>
      <c r="G101" s="177"/>
      <c r="H101" s="177"/>
      <c r="K101" s="178"/>
    </row>
    <row r="102" spans="1:11" s="176" customFormat="1" ht="12.75" hidden="1">
      <c r="A102" s="175"/>
      <c r="D102" s="177"/>
      <c r="E102" s="177"/>
      <c r="F102" s="177"/>
      <c r="G102" s="177"/>
      <c r="H102" s="177"/>
      <c r="K102" s="178"/>
    </row>
    <row r="103" spans="1:11" s="176" customFormat="1" ht="12.75" hidden="1">
      <c r="A103" s="175"/>
      <c r="D103" s="177"/>
      <c r="E103" s="177"/>
      <c r="F103" s="177"/>
      <c r="G103" s="177"/>
      <c r="H103" s="177"/>
      <c r="K103" s="178"/>
    </row>
    <row r="104" spans="1:11" s="176" customFormat="1" ht="12.75">
      <c r="A104" s="175"/>
      <c r="D104" s="177"/>
      <c r="E104" s="177"/>
      <c r="F104" s="177"/>
      <c r="G104" s="177"/>
      <c r="H104" s="177"/>
      <c r="K104" s="178"/>
    </row>
    <row r="105" spans="1:11" s="176" customFormat="1" ht="13.5" thickBot="1">
      <c r="A105" s="175"/>
      <c r="D105" s="177"/>
      <c r="E105" s="177"/>
      <c r="F105" s="177"/>
      <c r="G105" s="177"/>
      <c r="H105" s="177"/>
      <c r="K105" s="178"/>
    </row>
    <row r="106" spans="1:11" s="176" customFormat="1" ht="39">
      <c r="A106" s="179" t="s">
        <v>123</v>
      </c>
      <c r="B106" s="180"/>
      <c r="C106" s="181">
        <f>F106*12</f>
        <v>0</v>
      </c>
      <c r="D106" s="182">
        <f>D107+D108+D109+D110+D111+D112+D113</f>
        <v>512485.15</v>
      </c>
      <c r="E106" s="182">
        <f>E107+E108+E109+E110+E111+E112+E113</f>
        <v>0</v>
      </c>
      <c r="F106" s="182">
        <f>F107+F108+F109+F110+F111+F112+F113</f>
        <v>0</v>
      </c>
      <c r="G106" s="182">
        <f>G107+G108+G109+G110+G111+G112+G113</f>
        <v>122.05</v>
      </c>
      <c r="H106" s="182">
        <f>H107+H108+H109+H110+H111+H112+H113</f>
        <v>10.16</v>
      </c>
      <c r="I106" s="12">
        <v>4198.9</v>
      </c>
      <c r="K106" s="178"/>
    </row>
    <row r="107" spans="1:11" s="116" customFormat="1" ht="17.25" customHeight="1">
      <c r="A107" s="14" t="s">
        <v>157</v>
      </c>
      <c r="B107" s="183"/>
      <c r="C107" s="147"/>
      <c r="D107" s="218">
        <v>140958</v>
      </c>
      <c r="E107" s="147"/>
      <c r="F107" s="148"/>
      <c r="G107" s="147">
        <f>D107/I107</f>
        <v>33.57</v>
      </c>
      <c r="H107" s="147">
        <f aca="true" t="shared" si="2" ref="H107:H112">G107/12</f>
        <v>2.8</v>
      </c>
      <c r="I107" s="12">
        <v>4198.9</v>
      </c>
      <c r="J107" s="12"/>
      <c r="K107" s="109"/>
    </row>
    <row r="108" spans="1:11" s="116" customFormat="1" ht="17.25" customHeight="1">
      <c r="A108" s="14" t="s">
        <v>158</v>
      </c>
      <c r="B108" s="183"/>
      <c r="C108" s="147"/>
      <c r="D108" s="218">
        <v>2755.14</v>
      </c>
      <c r="E108" s="147"/>
      <c r="F108" s="148"/>
      <c r="G108" s="147">
        <f aca="true" t="shared" si="3" ref="G108:G113">D108/I108</f>
        <v>0.66</v>
      </c>
      <c r="H108" s="147">
        <v>0.05</v>
      </c>
      <c r="I108" s="12">
        <v>4198.9</v>
      </c>
      <c r="J108" s="12"/>
      <c r="K108" s="109"/>
    </row>
    <row r="109" spans="1:11" s="116" customFormat="1" ht="17.25" customHeight="1">
      <c r="A109" s="14" t="s">
        <v>159</v>
      </c>
      <c r="B109" s="183"/>
      <c r="C109" s="147"/>
      <c r="D109" s="218">
        <v>106397.84</v>
      </c>
      <c r="E109" s="147"/>
      <c r="F109" s="148"/>
      <c r="G109" s="147">
        <f t="shared" si="3"/>
        <v>25.34</v>
      </c>
      <c r="H109" s="147">
        <f t="shared" si="2"/>
        <v>2.11</v>
      </c>
      <c r="I109" s="12">
        <v>4198.9</v>
      </c>
      <c r="J109" s="12"/>
      <c r="K109" s="109"/>
    </row>
    <row r="110" spans="1:11" s="116" customFormat="1" ht="17.25" customHeight="1">
      <c r="A110" s="14" t="s">
        <v>160</v>
      </c>
      <c r="B110" s="183"/>
      <c r="C110" s="147"/>
      <c r="D110" s="218">
        <v>1732.6</v>
      </c>
      <c r="E110" s="147"/>
      <c r="F110" s="148"/>
      <c r="G110" s="147">
        <f t="shared" si="3"/>
        <v>0.41</v>
      </c>
      <c r="H110" s="147">
        <f t="shared" si="2"/>
        <v>0.03</v>
      </c>
      <c r="I110" s="12">
        <v>4198.9</v>
      </c>
      <c r="J110" s="12"/>
      <c r="K110" s="109"/>
    </row>
    <row r="111" spans="1:12" s="116" customFormat="1" ht="17.25" customHeight="1">
      <c r="A111" s="14" t="s">
        <v>161</v>
      </c>
      <c r="B111" s="183"/>
      <c r="C111" s="147"/>
      <c r="D111" s="146">
        <f>80035.4*I111/L111</f>
        <v>69423.98</v>
      </c>
      <c r="E111" s="147"/>
      <c r="F111" s="148"/>
      <c r="G111" s="147">
        <f t="shared" si="3"/>
        <v>16.53</v>
      </c>
      <c r="H111" s="147">
        <f t="shared" si="2"/>
        <v>1.38</v>
      </c>
      <c r="I111" s="12">
        <v>4198.9</v>
      </c>
      <c r="J111" s="12"/>
      <c r="K111" s="109"/>
      <c r="L111" s="116">
        <v>4840.7</v>
      </c>
    </row>
    <row r="112" spans="1:11" s="116" customFormat="1" ht="17.25" customHeight="1">
      <c r="A112" s="14" t="s">
        <v>162</v>
      </c>
      <c r="B112" s="183"/>
      <c r="C112" s="147"/>
      <c r="D112" s="146">
        <v>64349.25</v>
      </c>
      <c r="E112" s="147"/>
      <c r="F112" s="148"/>
      <c r="G112" s="147">
        <f t="shared" si="3"/>
        <v>15.33</v>
      </c>
      <c r="H112" s="147">
        <f t="shared" si="2"/>
        <v>1.28</v>
      </c>
      <c r="I112" s="12">
        <v>4198.9</v>
      </c>
      <c r="J112" s="12"/>
      <c r="K112" s="109"/>
    </row>
    <row r="113" spans="1:11" s="116" customFormat="1" ht="17.25" customHeight="1">
      <c r="A113" s="14" t="s">
        <v>163</v>
      </c>
      <c r="B113" s="139"/>
      <c r="C113" s="145"/>
      <c r="D113" s="140">
        <v>126868.34</v>
      </c>
      <c r="E113" s="140"/>
      <c r="F113" s="140"/>
      <c r="G113" s="140">
        <f t="shared" si="3"/>
        <v>30.21</v>
      </c>
      <c r="H113" s="140">
        <v>2.51</v>
      </c>
      <c r="I113" s="12">
        <v>4198.9</v>
      </c>
      <c r="J113" s="12"/>
      <c r="K113" s="109"/>
    </row>
    <row r="114" spans="1:11" s="176" customFormat="1" ht="13.5" thickBot="1">
      <c r="A114" s="175"/>
      <c r="F114" s="2"/>
      <c r="H114" s="2"/>
      <c r="K114" s="178"/>
    </row>
    <row r="115" spans="1:11" s="176" customFormat="1" ht="20.25" thickBot="1">
      <c r="A115" s="184" t="s">
        <v>124</v>
      </c>
      <c r="B115" s="185"/>
      <c r="C115" s="185"/>
      <c r="D115" s="219">
        <f>D98+D106</f>
        <v>1193787.91</v>
      </c>
      <c r="E115" s="219" t="e">
        <f>E98+E106</f>
        <v>#REF!</v>
      </c>
      <c r="F115" s="219" t="e">
        <f>F98+F106</f>
        <v>#REF!</v>
      </c>
      <c r="G115" s="219">
        <f>G98+G106</f>
        <v>284.31</v>
      </c>
      <c r="H115" s="219">
        <f>H106+H98</f>
        <v>23.69</v>
      </c>
      <c r="K115" s="178"/>
    </row>
    <row r="116" spans="1:11" s="173" customFormat="1" ht="19.5">
      <c r="A116" s="186"/>
      <c r="B116" s="187"/>
      <c r="C116" s="187"/>
      <c r="D116" s="187"/>
      <c r="E116" s="187"/>
      <c r="F116" s="188"/>
      <c r="G116" s="187"/>
      <c r="H116" s="188"/>
      <c r="K116" s="174"/>
    </row>
    <row r="117" spans="1:11" s="173" customFormat="1" ht="19.5">
      <c r="A117" s="186"/>
      <c r="B117" s="187"/>
      <c r="C117" s="187"/>
      <c r="D117" s="187"/>
      <c r="E117" s="187"/>
      <c r="F117" s="188"/>
      <c r="G117" s="187"/>
      <c r="H117" s="188"/>
      <c r="K117" s="174"/>
    </row>
    <row r="118" spans="1:11" s="173" customFormat="1" ht="19.5">
      <c r="A118" s="186"/>
      <c r="B118" s="187"/>
      <c r="C118" s="187"/>
      <c r="D118" s="187"/>
      <c r="E118" s="187"/>
      <c r="F118" s="188"/>
      <c r="G118" s="187"/>
      <c r="H118" s="188"/>
      <c r="K118" s="174"/>
    </row>
    <row r="119" spans="1:11" s="176" customFormat="1" ht="14.25">
      <c r="A119" s="285" t="s">
        <v>125</v>
      </c>
      <c r="B119" s="285"/>
      <c r="C119" s="285"/>
      <c r="D119" s="285"/>
      <c r="E119" s="285"/>
      <c r="F119" s="285"/>
      <c r="K119" s="178"/>
    </row>
    <row r="120" spans="6:11" s="176" customFormat="1" ht="12.75">
      <c r="F120" s="2"/>
      <c r="H120" s="2"/>
      <c r="K120" s="178"/>
    </row>
    <row r="121" spans="1:11" s="176" customFormat="1" ht="12.75">
      <c r="A121" s="175" t="s">
        <v>126</v>
      </c>
      <c r="F121" s="2"/>
      <c r="H121" s="2"/>
      <c r="K121" s="178"/>
    </row>
    <row r="122" spans="6:11" s="176" customFormat="1" ht="12.75">
      <c r="F122" s="2"/>
      <c r="H122" s="2"/>
      <c r="K122" s="178"/>
    </row>
    <row r="123" spans="6:11" s="176" customFormat="1" ht="12.75">
      <c r="F123" s="2"/>
      <c r="H123" s="2"/>
      <c r="K123" s="178"/>
    </row>
    <row r="124" spans="6:11" s="176" customFormat="1" ht="12.75">
      <c r="F124" s="2"/>
      <c r="H124" s="2"/>
      <c r="K124" s="178"/>
    </row>
    <row r="125" spans="6:11" s="176" customFormat="1" ht="12.75">
      <c r="F125" s="2"/>
      <c r="H125" s="2"/>
      <c r="K125" s="178"/>
    </row>
    <row r="126" spans="6:11" s="176" customFormat="1" ht="12.75">
      <c r="F126" s="2"/>
      <c r="H126" s="2"/>
      <c r="K126" s="178"/>
    </row>
    <row r="127" spans="6:11" s="176" customFormat="1" ht="12.75">
      <c r="F127" s="2"/>
      <c r="H127" s="2"/>
      <c r="K127" s="178"/>
    </row>
    <row r="128" spans="6:11" s="176" customFormat="1" ht="12.75">
      <c r="F128" s="2"/>
      <c r="H128" s="2"/>
      <c r="K128" s="178"/>
    </row>
    <row r="129" spans="6:11" s="176" customFormat="1" ht="12.75">
      <c r="F129" s="2"/>
      <c r="H129" s="2"/>
      <c r="K129" s="178"/>
    </row>
    <row r="130" spans="6:11" s="176" customFormat="1" ht="12.75">
      <c r="F130" s="2"/>
      <c r="H130" s="2"/>
      <c r="K130" s="178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19:F119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zoomScale="80" zoomScaleNormal="80" zoomScalePageLayoutView="0" workbookViewId="0" topLeftCell="A1">
      <pane xSplit="1" ySplit="2" topLeftCell="G10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22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14" t="s">
        <v>164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5" s="6" customFormat="1" ht="84" customHeight="1" thickBot="1">
      <c r="A2" s="194" t="s">
        <v>0</v>
      </c>
      <c r="B2" s="318" t="s">
        <v>127</v>
      </c>
      <c r="C2" s="319"/>
      <c r="D2" s="320"/>
      <c r="E2" s="319" t="s">
        <v>128</v>
      </c>
      <c r="F2" s="319"/>
      <c r="G2" s="319"/>
      <c r="H2" s="318" t="s">
        <v>129</v>
      </c>
      <c r="I2" s="319"/>
      <c r="J2" s="320"/>
      <c r="K2" s="321" t="s">
        <v>130</v>
      </c>
      <c r="L2" s="322"/>
      <c r="M2" s="322"/>
      <c r="N2" s="50" t="s">
        <v>10</v>
      </c>
      <c r="O2" s="22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3"/>
    </row>
    <row r="4" spans="1:15" s="7" customFormat="1" ht="49.5" customHeight="1">
      <c r="A4" s="304" t="s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6"/>
    </row>
    <row r="5" spans="1:15" s="6" customFormat="1" ht="14.25" customHeight="1">
      <c r="A5" s="63" t="s">
        <v>29</v>
      </c>
      <c r="B5" s="33"/>
      <c r="C5" s="8"/>
      <c r="D5" s="64">
        <f>O5/4</f>
        <v>38774.01</v>
      </c>
      <c r="E5" s="50"/>
      <c r="F5" s="8"/>
      <c r="G5" s="64">
        <f>O5/4</f>
        <v>38774.01</v>
      </c>
      <c r="H5" s="33"/>
      <c r="I5" s="8"/>
      <c r="J5" s="64">
        <f>O5/4</f>
        <v>38774.01</v>
      </c>
      <c r="K5" s="33"/>
      <c r="L5" s="8"/>
      <c r="M5" s="64">
        <f>O5/4</f>
        <v>38774.01</v>
      </c>
      <c r="N5" s="55">
        <f>M5+J5+G5+D5</f>
        <v>155096.04</v>
      </c>
      <c r="O5" s="17">
        <v>155096.03</v>
      </c>
    </row>
    <row r="6" spans="1:15" s="6" customFormat="1" ht="30">
      <c r="A6" s="63" t="s">
        <v>30</v>
      </c>
      <c r="B6" s="33"/>
      <c r="C6" s="8"/>
      <c r="D6" s="64">
        <f aca="true" t="shared" si="0" ref="D6:D19">O6/4</f>
        <v>29350.31</v>
      </c>
      <c r="E6" s="50"/>
      <c r="F6" s="8"/>
      <c r="G6" s="64">
        <f aca="true" t="shared" si="1" ref="G6:G19">O6/4</f>
        <v>29350.31</v>
      </c>
      <c r="H6" s="33"/>
      <c r="I6" s="8"/>
      <c r="J6" s="64">
        <f aca="true" t="shared" si="2" ref="J6:J18">O6/4</f>
        <v>29350.31</v>
      </c>
      <c r="K6" s="33"/>
      <c r="L6" s="8"/>
      <c r="M6" s="64">
        <f aca="true" t="shared" si="3" ref="M6:M19">O6/4</f>
        <v>29350.31</v>
      </c>
      <c r="N6" s="55">
        <f aca="true" t="shared" si="4" ref="N6:N57">M6+J6+G6+D6</f>
        <v>117401.24</v>
      </c>
      <c r="O6" s="17">
        <v>117401.24</v>
      </c>
    </row>
    <row r="7" spans="1:15" s="6" customFormat="1" ht="15">
      <c r="A7" s="62" t="s">
        <v>31</v>
      </c>
      <c r="B7" s="33"/>
      <c r="C7" s="8"/>
      <c r="D7" s="64">
        <f t="shared" si="0"/>
        <v>9875.03</v>
      </c>
      <c r="E7" s="50"/>
      <c r="F7" s="8"/>
      <c r="G7" s="64">
        <f t="shared" si="1"/>
        <v>9875.03</v>
      </c>
      <c r="H7" s="33"/>
      <c r="I7" s="8"/>
      <c r="J7" s="64">
        <f t="shared" si="2"/>
        <v>9875.03</v>
      </c>
      <c r="K7" s="33"/>
      <c r="L7" s="8"/>
      <c r="M7" s="64">
        <f t="shared" si="3"/>
        <v>9875.03</v>
      </c>
      <c r="N7" s="55">
        <f t="shared" si="4"/>
        <v>39500.12</v>
      </c>
      <c r="O7" s="17">
        <v>39500.11</v>
      </c>
    </row>
    <row r="8" spans="1:15" s="6" customFormat="1" ht="15">
      <c r="A8" s="62" t="s">
        <v>32</v>
      </c>
      <c r="B8" s="33"/>
      <c r="C8" s="8"/>
      <c r="D8" s="64">
        <f t="shared" si="0"/>
        <v>32239.06</v>
      </c>
      <c r="E8" s="50"/>
      <c r="F8" s="8"/>
      <c r="G8" s="64">
        <f t="shared" si="1"/>
        <v>32239.06</v>
      </c>
      <c r="H8" s="33"/>
      <c r="I8" s="8"/>
      <c r="J8" s="64">
        <f t="shared" si="2"/>
        <v>32239.06</v>
      </c>
      <c r="K8" s="33"/>
      <c r="L8" s="8"/>
      <c r="M8" s="64">
        <f t="shared" si="3"/>
        <v>32239.06</v>
      </c>
      <c r="N8" s="55">
        <f t="shared" si="4"/>
        <v>128956.24</v>
      </c>
      <c r="O8" s="17">
        <v>128956.25</v>
      </c>
    </row>
    <row r="9" spans="1:15" s="6" customFormat="1" ht="30">
      <c r="A9" s="62" t="s">
        <v>33</v>
      </c>
      <c r="B9" s="33"/>
      <c r="C9" s="8"/>
      <c r="D9" s="64">
        <f t="shared" si="0"/>
        <v>462.04</v>
      </c>
      <c r="E9" s="50"/>
      <c r="F9" s="8"/>
      <c r="G9" s="64">
        <f t="shared" si="1"/>
        <v>462.04</v>
      </c>
      <c r="H9" s="33"/>
      <c r="I9" s="8"/>
      <c r="J9" s="64">
        <f t="shared" si="2"/>
        <v>462.04</v>
      </c>
      <c r="K9" s="33"/>
      <c r="L9" s="8"/>
      <c r="M9" s="64">
        <f t="shared" si="3"/>
        <v>462.04</v>
      </c>
      <c r="N9" s="55">
        <f t="shared" si="4"/>
        <v>1848.16</v>
      </c>
      <c r="O9" s="17">
        <v>1848.15</v>
      </c>
    </row>
    <row r="10" spans="1:15" s="6" customFormat="1" ht="30">
      <c r="A10" s="62" t="s">
        <v>34</v>
      </c>
      <c r="B10" s="33"/>
      <c r="C10" s="8"/>
      <c r="D10" s="64">
        <f t="shared" si="0"/>
        <v>462.04</v>
      </c>
      <c r="E10" s="50"/>
      <c r="F10" s="8"/>
      <c r="G10" s="64">
        <f t="shared" si="1"/>
        <v>462.04</v>
      </c>
      <c r="H10" s="33"/>
      <c r="I10" s="8"/>
      <c r="J10" s="64">
        <f t="shared" si="2"/>
        <v>462.04</v>
      </c>
      <c r="K10" s="33"/>
      <c r="L10" s="8"/>
      <c r="M10" s="64">
        <f t="shared" si="3"/>
        <v>462.04</v>
      </c>
      <c r="N10" s="55">
        <f t="shared" si="4"/>
        <v>1848.16</v>
      </c>
      <c r="O10" s="17">
        <v>1848.15</v>
      </c>
    </row>
    <row r="11" spans="1:15" s="6" customFormat="1" ht="15">
      <c r="A11" s="62" t="s">
        <v>35</v>
      </c>
      <c r="B11" s="33"/>
      <c r="C11" s="8"/>
      <c r="D11" s="64">
        <f t="shared" si="0"/>
        <v>2917.67</v>
      </c>
      <c r="E11" s="50"/>
      <c r="F11" s="8"/>
      <c r="G11" s="64">
        <f t="shared" si="1"/>
        <v>2917.67</v>
      </c>
      <c r="H11" s="33"/>
      <c r="I11" s="8"/>
      <c r="J11" s="64">
        <f t="shared" si="2"/>
        <v>2917.67</v>
      </c>
      <c r="K11" s="33"/>
      <c r="L11" s="8"/>
      <c r="M11" s="64">
        <f t="shared" si="3"/>
        <v>2917.67</v>
      </c>
      <c r="N11" s="55">
        <f t="shared" si="4"/>
        <v>11670.68</v>
      </c>
      <c r="O11" s="17">
        <v>11670.68</v>
      </c>
    </row>
    <row r="12" spans="1:15" s="253" customFormat="1" ht="30">
      <c r="A12" s="244" t="s">
        <v>152</v>
      </c>
      <c r="B12" s="245"/>
      <c r="C12" s="246"/>
      <c r="D12" s="247">
        <f t="shared" si="0"/>
        <v>0</v>
      </c>
      <c r="E12" s="248"/>
      <c r="F12" s="246"/>
      <c r="G12" s="247">
        <f t="shared" si="1"/>
        <v>0</v>
      </c>
      <c r="H12" s="245"/>
      <c r="I12" s="246"/>
      <c r="J12" s="247">
        <f t="shared" si="2"/>
        <v>0</v>
      </c>
      <c r="K12" s="249">
        <v>81</v>
      </c>
      <c r="L12" s="250">
        <v>42069</v>
      </c>
      <c r="M12" s="247">
        <v>3305.23</v>
      </c>
      <c r="N12" s="251">
        <f t="shared" si="4"/>
        <v>3305.23</v>
      </c>
      <c r="O12" s="252"/>
    </row>
    <row r="13" spans="1:15" s="6" customFormat="1" ht="30">
      <c r="A13" s="62" t="s">
        <v>98</v>
      </c>
      <c r="B13" s="33"/>
      <c r="C13" s="8"/>
      <c r="D13" s="64">
        <f t="shared" si="0"/>
        <v>0</v>
      </c>
      <c r="E13" s="50"/>
      <c r="F13" s="8"/>
      <c r="G13" s="64">
        <f t="shared" si="1"/>
        <v>0</v>
      </c>
      <c r="H13" s="33"/>
      <c r="I13" s="8"/>
      <c r="J13" s="64">
        <f t="shared" si="2"/>
        <v>0</v>
      </c>
      <c r="K13" s="254"/>
      <c r="L13" s="255"/>
      <c r="M13" s="64"/>
      <c r="N13" s="55">
        <f t="shared" si="4"/>
        <v>0</v>
      </c>
      <c r="O13" s="17"/>
    </row>
    <row r="14" spans="1:15" s="253" customFormat="1" ht="15">
      <c r="A14" s="244" t="s">
        <v>153</v>
      </c>
      <c r="B14" s="245"/>
      <c r="C14" s="246"/>
      <c r="D14" s="247">
        <f t="shared" si="0"/>
        <v>0</v>
      </c>
      <c r="E14" s="248"/>
      <c r="F14" s="246"/>
      <c r="G14" s="247">
        <f t="shared" si="1"/>
        <v>0</v>
      </c>
      <c r="H14" s="245"/>
      <c r="I14" s="246"/>
      <c r="J14" s="247">
        <f t="shared" si="2"/>
        <v>0</v>
      </c>
      <c r="K14" s="249">
        <v>53</v>
      </c>
      <c r="L14" s="250">
        <v>42048</v>
      </c>
      <c r="M14" s="247">
        <v>70000</v>
      </c>
      <c r="N14" s="251">
        <f t="shared" si="4"/>
        <v>70000</v>
      </c>
      <c r="O14" s="252"/>
    </row>
    <row r="15" spans="1:15" s="6" customFormat="1" ht="24.75" customHeight="1">
      <c r="A15" s="62" t="s">
        <v>99</v>
      </c>
      <c r="B15" s="33"/>
      <c r="C15" s="8"/>
      <c r="D15" s="64">
        <f t="shared" si="0"/>
        <v>2393.37</v>
      </c>
      <c r="E15" s="50"/>
      <c r="F15" s="8"/>
      <c r="G15" s="64">
        <f t="shared" si="1"/>
        <v>2393.37</v>
      </c>
      <c r="H15" s="33"/>
      <c r="I15" s="8"/>
      <c r="J15" s="64">
        <f t="shared" si="2"/>
        <v>2393.37</v>
      </c>
      <c r="K15" s="33"/>
      <c r="L15" s="8"/>
      <c r="M15" s="64">
        <f t="shared" si="3"/>
        <v>2393.37</v>
      </c>
      <c r="N15" s="55">
        <f t="shared" si="4"/>
        <v>9573.48</v>
      </c>
      <c r="O15" s="17">
        <v>9573.49</v>
      </c>
    </row>
    <row r="16" spans="1:15" s="6" customFormat="1" ht="45">
      <c r="A16" s="61" t="s">
        <v>245</v>
      </c>
      <c r="B16" s="33"/>
      <c r="C16" s="8"/>
      <c r="D16" s="64"/>
      <c r="E16" s="50"/>
      <c r="F16" s="8"/>
      <c r="G16" s="64"/>
      <c r="H16" s="33"/>
      <c r="I16" s="8"/>
      <c r="J16" s="64"/>
      <c r="K16" s="33"/>
      <c r="L16" s="8"/>
      <c r="M16" s="64">
        <v>4441.18</v>
      </c>
      <c r="N16" s="55">
        <f t="shared" si="4"/>
        <v>4441.18</v>
      </c>
      <c r="O16" s="17"/>
    </row>
    <row r="17" spans="1:15" s="12" customFormat="1" ht="15">
      <c r="A17" s="62" t="s">
        <v>36</v>
      </c>
      <c r="B17" s="34"/>
      <c r="C17" s="29"/>
      <c r="D17" s="64">
        <f t="shared" si="0"/>
        <v>580.88</v>
      </c>
      <c r="E17" s="51"/>
      <c r="F17" s="29"/>
      <c r="G17" s="64">
        <f t="shared" si="1"/>
        <v>580.88</v>
      </c>
      <c r="H17" s="34"/>
      <c r="I17" s="29"/>
      <c r="J17" s="64">
        <f t="shared" si="2"/>
        <v>580.88</v>
      </c>
      <c r="K17" s="34"/>
      <c r="L17" s="29"/>
      <c r="M17" s="64">
        <f t="shared" si="3"/>
        <v>580.88</v>
      </c>
      <c r="N17" s="55">
        <f t="shared" si="4"/>
        <v>2323.52</v>
      </c>
      <c r="O17" s="17">
        <v>2323.53</v>
      </c>
    </row>
    <row r="18" spans="1:15" s="6" customFormat="1" ht="15">
      <c r="A18" s="62" t="s">
        <v>37</v>
      </c>
      <c r="B18" s="33"/>
      <c r="C18" s="8"/>
      <c r="D18" s="64">
        <f t="shared" si="0"/>
        <v>435.66</v>
      </c>
      <c r="E18" s="50"/>
      <c r="F18" s="8"/>
      <c r="G18" s="64">
        <f t="shared" si="1"/>
        <v>435.66</v>
      </c>
      <c r="H18" s="33"/>
      <c r="I18" s="8"/>
      <c r="J18" s="64">
        <f t="shared" si="2"/>
        <v>435.66</v>
      </c>
      <c r="K18" s="33"/>
      <c r="L18" s="8"/>
      <c r="M18" s="64">
        <f t="shared" si="3"/>
        <v>435.66</v>
      </c>
      <c r="N18" s="55">
        <f t="shared" si="4"/>
        <v>1742.64</v>
      </c>
      <c r="O18" s="17">
        <v>1742.65</v>
      </c>
    </row>
    <row r="19" spans="1:15" s="9" customFormat="1" ht="30">
      <c r="A19" s="61" t="s">
        <v>38</v>
      </c>
      <c r="B19" s="35"/>
      <c r="C19" s="30"/>
      <c r="D19" s="64">
        <f t="shared" si="0"/>
        <v>0</v>
      </c>
      <c r="E19" s="52"/>
      <c r="F19" s="30"/>
      <c r="G19" s="64">
        <f t="shared" si="1"/>
        <v>0</v>
      </c>
      <c r="H19" s="242" t="s">
        <v>226</v>
      </c>
      <c r="I19" s="243">
        <v>41995</v>
      </c>
      <c r="J19" s="64">
        <v>2402.4</v>
      </c>
      <c r="K19" s="35"/>
      <c r="L19" s="30"/>
      <c r="M19" s="64">
        <f t="shared" si="3"/>
        <v>0</v>
      </c>
      <c r="N19" s="55">
        <f t="shared" si="4"/>
        <v>2402.4</v>
      </c>
      <c r="O19" s="17"/>
    </row>
    <row r="20" spans="1:15" s="6" customFormat="1" ht="15">
      <c r="A20" s="62" t="s">
        <v>39</v>
      </c>
      <c r="B20" s="33"/>
      <c r="C20" s="8"/>
      <c r="D20" s="64"/>
      <c r="E20" s="50"/>
      <c r="F20" s="8"/>
      <c r="G20" s="19"/>
      <c r="H20" s="33"/>
      <c r="I20" s="8"/>
      <c r="J20" s="40"/>
      <c r="K20" s="33"/>
      <c r="L20" s="8"/>
      <c r="M20" s="40"/>
      <c r="N20" s="55">
        <f t="shared" si="4"/>
        <v>0</v>
      </c>
      <c r="O20" s="17"/>
    </row>
    <row r="21" spans="1:15" s="6" customFormat="1" ht="15">
      <c r="A21" s="14" t="s">
        <v>40</v>
      </c>
      <c r="B21" s="192"/>
      <c r="C21" s="193"/>
      <c r="D21" s="191"/>
      <c r="E21" s="192"/>
      <c r="F21" s="193"/>
      <c r="G21" s="191"/>
      <c r="H21" s="33"/>
      <c r="I21" s="8"/>
      <c r="J21" s="40"/>
      <c r="K21" s="33"/>
      <c r="L21" s="8"/>
      <c r="M21" s="40"/>
      <c r="N21" s="55">
        <f t="shared" si="4"/>
        <v>0</v>
      </c>
      <c r="O21" s="17"/>
    </row>
    <row r="22" spans="1:15" s="6" customFormat="1" ht="15">
      <c r="A22" s="220" t="s">
        <v>41</v>
      </c>
      <c r="B22" s="36">
        <v>55</v>
      </c>
      <c r="C22" s="190">
        <v>41775</v>
      </c>
      <c r="D22" s="191">
        <v>623.73</v>
      </c>
      <c r="E22" s="192" t="s">
        <v>204</v>
      </c>
      <c r="F22" s="193">
        <v>41901</v>
      </c>
      <c r="G22" s="191">
        <v>623.73</v>
      </c>
      <c r="H22" s="33"/>
      <c r="I22" s="8"/>
      <c r="J22" s="40"/>
      <c r="K22" s="33"/>
      <c r="L22" s="8"/>
      <c r="M22" s="40"/>
      <c r="N22" s="55">
        <f t="shared" si="4"/>
        <v>1247.46</v>
      </c>
      <c r="O22" s="17"/>
    </row>
    <row r="23" spans="1:15" s="6" customFormat="1" ht="15">
      <c r="A23" s="220" t="s">
        <v>154</v>
      </c>
      <c r="B23" s="36">
        <v>55</v>
      </c>
      <c r="C23" s="190">
        <v>41775</v>
      </c>
      <c r="D23" s="191">
        <v>2222.82</v>
      </c>
      <c r="E23" s="50"/>
      <c r="F23" s="8"/>
      <c r="G23" s="19"/>
      <c r="H23" s="33"/>
      <c r="I23" s="8"/>
      <c r="J23" s="40"/>
      <c r="K23" s="33"/>
      <c r="L23" s="8"/>
      <c r="M23" s="40"/>
      <c r="N23" s="55">
        <f t="shared" si="4"/>
        <v>2222.82</v>
      </c>
      <c r="O23" s="17"/>
    </row>
    <row r="24" spans="1:15" s="6" customFormat="1" ht="33.75" customHeight="1">
      <c r="A24" s="14" t="s">
        <v>171</v>
      </c>
      <c r="B24" s="36">
        <v>55</v>
      </c>
      <c r="C24" s="190">
        <v>41775</v>
      </c>
      <c r="D24" s="191">
        <v>8286.94</v>
      </c>
      <c r="E24" s="221"/>
      <c r="F24" s="222"/>
      <c r="G24" s="223"/>
      <c r="H24" s="33"/>
      <c r="I24" s="8"/>
      <c r="J24" s="40"/>
      <c r="K24" s="33"/>
      <c r="L24" s="8"/>
      <c r="M24" s="40"/>
      <c r="N24" s="55">
        <f t="shared" si="4"/>
        <v>8286.94</v>
      </c>
      <c r="O24" s="224"/>
    </row>
    <row r="25" spans="1:15" s="6" customFormat="1" ht="15">
      <c r="A25" s="14" t="s">
        <v>42</v>
      </c>
      <c r="B25" s="36">
        <v>55</v>
      </c>
      <c r="C25" s="190">
        <v>41775</v>
      </c>
      <c r="D25" s="64">
        <v>2377.23</v>
      </c>
      <c r="E25" s="192"/>
      <c r="F25" s="193"/>
      <c r="G25" s="191"/>
      <c r="H25" s="33"/>
      <c r="I25" s="8"/>
      <c r="J25" s="40"/>
      <c r="K25" s="33"/>
      <c r="L25" s="8"/>
      <c r="M25" s="40"/>
      <c r="N25" s="55">
        <f t="shared" si="4"/>
        <v>2377.23</v>
      </c>
      <c r="O25" s="55"/>
    </row>
    <row r="26" spans="1:15" s="6" customFormat="1" ht="15">
      <c r="A26" s="14" t="s">
        <v>43</v>
      </c>
      <c r="B26" s="192" t="s">
        <v>174</v>
      </c>
      <c r="C26" s="193">
        <v>41817</v>
      </c>
      <c r="D26" s="191">
        <v>7065.55</v>
      </c>
      <c r="E26" s="50"/>
      <c r="F26" s="8"/>
      <c r="G26" s="19"/>
      <c r="H26" s="33"/>
      <c r="I26" s="8"/>
      <c r="J26" s="40"/>
      <c r="K26" s="33"/>
      <c r="L26" s="8"/>
      <c r="M26" s="40"/>
      <c r="N26" s="55">
        <f t="shared" si="4"/>
        <v>7065.55</v>
      </c>
      <c r="O26" s="17"/>
    </row>
    <row r="27" spans="1:15" s="6" customFormat="1" ht="15">
      <c r="A27" s="14" t="s">
        <v>44</v>
      </c>
      <c r="B27" s="192" t="s">
        <v>174</v>
      </c>
      <c r="C27" s="193">
        <v>41817</v>
      </c>
      <c r="D27" s="191">
        <v>831.63</v>
      </c>
      <c r="E27" s="50"/>
      <c r="F27" s="8"/>
      <c r="G27" s="19"/>
      <c r="H27" s="33"/>
      <c r="I27" s="8"/>
      <c r="J27" s="40"/>
      <c r="K27" s="33"/>
      <c r="L27" s="8"/>
      <c r="M27" s="40"/>
      <c r="N27" s="55">
        <f t="shared" si="4"/>
        <v>831.63</v>
      </c>
      <c r="O27" s="17"/>
    </row>
    <row r="28" spans="1:15" s="6" customFormat="1" ht="15">
      <c r="A28" s="14" t="s">
        <v>45</v>
      </c>
      <c r="B28" s="36">
        <v>55</v>
      </c>
      <c r="C28" s="190">
        <v>41775</v>
      </c>
      <c r="D28" s="64">
        <v>1188.57</v>
      </c>
      <c r="E28" s="192"/>
      <c r="F28" s="193"/>
      <c r="G28" s="191"/>
      <c r="H28" s="33"/>
      <c r="I28" s="8"/>
      <c r="J28" s="40"/>
      <c r="K28" s="33"/>
      <c r="L28" s="8"/>
      <c r="M28" s="40"/>
      <c r="N28" s="55">
        <f t="shared" si="4"/>
        <v>1188.57</v>
      </c>
      <c r="O28" s="17"/>
    </row>
    <row r="29" spans="1:15" s="6" customFormat="1" ht="15">
      <c r="A29" s="14" t="s">
        <v>166</v>
      </c>
      <c r="B29" s="33"/>
      <c r="C29" s="8"/>
      <c r="D29" s="64"/>
      <c r="E29" s="50"/>
      <c r="F29" s="8"/>
      <c r="G29" s="19"/>
      <c r="H29" s="33"/>
      <c r="I29" s="8"/>
      <c r="J29" s="40"/>
      <c r="K29" s="192"/>
      <c r="L29" s="193"/>
      <c r="M29" s="191"/>
      <c r="N29" s="55">
        <f t="shared" si="4"/>
        <v>0</v>
      </c>
      <c r="O29" s="17"/>
    </row>
    <row r="30" spans="1:15" s="7" customFormat="1" ht="25.5">
      <c r="A30" s="14" t="s">
        <v>47</v>
      </c>
      <c r="B30" s="192" t="s">
        <v>174</v>
      </c>
      <c r="C30" s="193">
        <v>41817</v>
      </c>
      <c r="D30" s="191">
        <v>3244.28</v>
      </c>
      <c r="E30" s="53"/>
      <c r="F30" s="10"/>
      <c r="G30" s="20"/>
      <c r="H30" s="36"/>
      <c r="I30" s="10"/>
      <c r="J30" s="41"/>
      <c r="K30" s="36"/>
      <c r="L30" s="10"/>
      <c r="M30" s="41"/>
      <c r="N30" s="55">
        <f t="shared" si="4"/>
        <v>3244.28</v>
      </c>
      <c r="O30" s="17"/>
    </row>
    <row r="31" spans="1:15" s="7" customFormat="1" ht="15">
      <c r="A31" s="14" t="s">
        <v>48</v>
      </c>
      <c r="B31" s="36"/>
      <c r="C31" s="10"/>
      <c r="D31" s="64"/>
      <c r="E31" s="192" t="s">
        <v>206</v>
      </c>
      <c r="F31" s="193">
        <v>41908</v>
      </c>
      <c r="G31" s="191">
        <v>8173.64</v>
      </c>
      <c r="H31" s="36"/>
      <c r="I31" s="10"/>
      <c r="J31" s="41"/>
      <c r="K31" s="36"/>
      <c r="L31" s="10"/>
      <c r="M31" s="41"/>
      <c r="N31" s="55">
        <f t="shared" si="4"/>
        <v>8173.64</v>
      </c>
      <c r="O31" s="17"/>
    </row>
    <row r="32" spans="1:15" s="7" customFormat="1" ht="30">
      <c r="A32" s="62" t="s">
        <v>49</v>
      </c>
      <c r="B32" s="36"/>
      <c r="C32" s="10"/>
      <c r="D32" s="64"/>
      <c r="E32" s="53"/>
      <c r="F32" s="10"/>
      <c r="G32" s="64"/>
      <c r="H32" s="36"/>
      <c r="I32" s="10"/>
      <c r="J32" s="64"/>
      <c r="K32" s="36"/>
      <c r="L32" s="10"/>
      <c r="M32" s="64"/>
      <c r="N32" s="55">
        <f t="shared" si="4"/>
        <v>0</v>
      </c>
      <c r="O32" s="17"/>
    </row>
    <row r="33" spans="1:15" s="6" customFormat="1" ht="15">
      <c r="A33" s="310" t="s">
        <v>50</v>
      </c>
      <c r="B33" s="192"/>
      <c r="C33" s="193"/>
      <c r="D33" s="191"/>
      <c r="E33" s="67">
        <v>119</v>
      </c>
      <c r="F33" s="214">
        <v>41859</v>
      </c>
      <c r="G33" s="223">
        <v>792.41</v>
      </c>
      <c r="H33" s="192"/>
      <c r="I33" s="193"/>
      <c r="J33" s="191"/>
      <c r="K33" s="192" t="s">
        <v>239</v>
      </c>
      <c r="L33" s="193">
        <v>42076</v>
      </c>
      <c r="M33" s="191">
        <v>792.41</v>
      </c>
      <c r="N33" s="55">
        <f t="shared" si="4"/>
        <v>1584.82</v>
      </c>
      <c r="O33" s="17"/>
    </row>
    <row r="34" spans="1:15" s="6" customFormat="1" ht="15">
      <c r="A34" s="312"/>
      <c r="B34" s="192"/>
      <c r="C34" s="193"/>
      <c r="D34" s="191"/>
      <c r="E34" s="67">
        <v>155</v>
      </c>
      <c r="F34" s="214">
        <v>41943</v>
      </c>
      <c r="G34" s="223">
        <v>792.41</v>
      </c>
      <c r="H34" s="192"/>
      <c r="I34" s="193"/>
      <c r="J34" s="191"/>
      <c r="K34" s="192"/>
      <c r="L34" s="193"/>
      <c r="M34" s="191"/>
      <c r="N34" s="55">
        <f t="shared" si="4"/>
        <v>792.41</v>
      </c>
      <c r="O34" s="17"/>
    </row>
    <row r="35" spans="1:15" s="9" customFormat="1" ht="25.5">
      <c r="A35" s="14" t="s">
        <v>51</v>
      </c>
      <c r="B35" s="35"/>
      <c r="C35" s="30"/>
      <c r="D35" s="64"/>
      <c r="E35" s="52"/>
      <c r="F35" s="30"/>
      <c r="G35" s="31"/>
      <c r="H35" s="66"/>
      <c r="I35" s="73"/>
      <c r="J35" s="56"/>
      <c r="K35" s="192"/>
      <c r="L35" s="193"/>
      <c r="M35" s="191"/>
      <c r="N35" s="55">
        <f t="shared" si="4"/>
        <v>0</v>
      </c>
      <c r="O35" s="17"/>
    </row>
    <row r="36" spans="1:15" s="7" customFormat="1" ht="15">
      <c r="A36" s="14" t="s">
        <v>52</v>
      </c>
      <c r="B36" s="36">
        <v>55</v>
      </c>
      <c r="C36" s="190">
        <v>41775</v>
      </c>
      <c r="D36" s="191">
        <v>1663.21</v>
      </c>
      <c r="E36" s="53"/>
      <c r="F36" s="10"/>
      <c r="G36" s="20"/>
      <c r="H36" s="66"/>
      <c r="I36" s="73"/>
      <c r="J36" s="56"/>
      <c r="K36" s="36"/>
      <c r="L36" s="10"/>
      <c r="M36" s="41"/>
      <c r="N36" s="55">
        <f t="shared" si="4"/>
        <v>1663.21</v>
      </c>
      <c r="O36" s="17"/>
    </row>
    <row r="37" spans="1:15" s="7" customFormat="1" ht="25.5">
      <c r="A37" s="14" t="s">
        <v>53</v>
      </c>
      <c r="B37" s="36"/>
      <c r="C37" s="10"/>
      <c r="D37" s="64"/>
      <c r="E37" s="192"/>
      <c r="F37" s="193"/>
      <c r="G37" s="191"/>
      <c r="H37" s="192"/>
      <c r="I37" s="193"/>
      <c r="J37" s="191"/>
      <c r="K37" s="36"/>
      <c r="L37" s="10"/>
      <c r="M37" s="41"/>
      <c r="N37" s="55">
        <f t="shared" si="4"/>
        <v>0</v>
      </c>
      <c r="O37" s="17"/>
    </row>
    <row r="38" spans="1:15" s="7" customFormat="1" ht="15">
      <c r="A38" s="5" t="s">
        <v>54</v>
      </c>
      <c r="B38" s="36"/>
      <c r="C38" s="10"/>
      <c r="D38" s="64">
        <f>O38/4</f>
        <v>1409.16</v>
      </c>
      <c r="E38" s="53"/>
      <c r="F38" s="10"/>
      <c r="G38" s="64">
        <f>O38/4</f>
        <v>1409.16</v>
      </c>
      <c r="H38" s="36"/>
      <c r="I38" s="10"/>
      <c r="J38" s="64">
        <f>O38/4</f>
        <v>1409.16</v>
      </c>
      <c r="K38" s="36"/>
      <c r="L38" s="10"/>
      <c r="M38" s="64">
        <f>O38/4</f>
        <v>1409.16</v>
      </c>
      <c r="N38" s="55">
        <f t="shared" si="4"/>
        <v>5636.64</v>
      </c>
      <c r="O38" s="17">
        <v>5636.64</v>
      </c>
    </row>
    <row r="39" spans="1:15" s="7" customFormat="1" ht="15">
      <c r="A39" s="5" t="s">
        <v>215</v>
      </c>
      <c r="B39" s="36"/>
      <c r="C39" s="10"/>
      <c r="D39" s="64"/>
      <c r="E39" s="53"/>
      <c r="F39" s="10"/>
      <c r="G39" s="64"/>
      <c r="H39" s="36">
        <v>168</v>
      </c>
      <c r="I39" s="190">
        <v>41964</v>
      </c>
      <c r="J39" s="64">
        <v>9885.3</v>
      </c>
      <c r="K39" s="36"/>
      <c r="L39" s="10"/>
      <c r="M39" s="64"/>
      <c r="N39" s="55">
        <f t="shared" si="4"/>
        <v>9885.3</v>
      </c>
      <c r="O39" s="17"/>
    </row>
    <row r="40" spans="1:15" s="7" customFormat="1" ht="30">
      <c r="A40" s="62" t="s">
        <v>55</v>
      </c>
      <c r="B40" s="36"/>
      <c r="C40" s="10"/>
      <c r="D40" s="64"/>
      <c r="E40" s="53"/>
      <c r="F40" s="10"/>
      <c r="G40" s="64"/>
      <c r="H40" s="36"/>
      <c r="I40" s="10"/>
      <c r="J40" s="64"/>
      <c r="K40" s="36"/>
      <c r="L40" s="10"/>
      <c r="M40" s="64"/>
      <c r="N40" s="55">
        <f t="shared" si="4"/>
        <v>0</v>
      </c>
      <c r="O40" s="17"/>
    </row>
    <row r="41" spans="1:15" s="7" customFormat="1" ht="15">
      <c r="A41" s="225" t="s">
        <v>167</v>
      </c>
      <c r="B41" s="36">
        <v>55</v>
      </c>
      <c r="C41" s="190">
        <v>41775</v>
      </c>
      <c r="D41" s="64">
        <v>2284.71</v>
      </c>
      <c r="E41" s="53"/>
      <c r="F41" s="10"/>
      <c r="G41" s="64"/>
      <c r="H41" s="66"/>
      <c r="I41" s="214"/>
      <c r="J41" s="191"/>
      <c r="K41" s="36"/>
      <c r="L41" s="10"/>
      <c r="M41" s="64"/>
      <c r="N41" s="55">
        <f t="shared" si="4"/>
        <v>2284.71</v>
      </c>
      <c r="O41" s="17"/>
    </row>
    <row r="42" spans="1:15" s="7" customFormat="1" ht="15">
      <c r="A42" s="62" t="s">
        <v>56</v>
      </c>
      <c r="B42" s="36"/>
      <c r="C42" s="10"/>
      <c r="D42" s="64"/>
      <c r="E42" s="53"/>
      <c r="F42" s="10"/>
      <c r="G42" s="64"/>
      <c r="H42" s="36"/>
      <c r="I42" s="10"/>
      <c r="J42" s="64"/>
      <c r="K42" s="36"/>
      <c r="L42" s="10"/>
      <c r="M42" s="64"/>
      <c r="N42" s="55">
        <f t="shared" si="4"/>
        <v>0</v>
      </c>
      <c r="O42" s="17"/>
    </row>
    <row r="43" spans="1:15" s="7" customFormat="1" ht="15">
      <c r="A43" s="310" t="s">
        <v>116</v>
      </c>
      <c r="B43" s="189"/>
      <c r="C43" s="190"/>
      <c r="D43" s="191"/>
      <c r="E43" s="192" t="s">
        <v>191</v>
      </c>
      <c r="F43" s="193">
        <v>41866</v>
      </c>
      <c r="G43" s="191">
        <v>92.04</v>
      </c>
      <c r="H43" s="192" t="s">
        <v>214</v>
      </c>
      <c r="I43" s="193">
        <v>41964</v>
      </c>
      <c r="J43" s="191">
        <v>92.04</v>
      </c>
      <c r="K43" s="192" t="s">
        <v>237</v>
      </c>
      <c r="L43" s="193">
        <v>42062</v>
      </c>
      <c r="M43" s="191">
        <v>92.04</v>
      </c>
      <c r="N43" s="55">
        <f t="shared" si="4"/>
        <v>276.12</v>
      </c>
      <c r="O43" s="17"/>
    </row>
    <row r="44" spans="1:15" s="7" customFormat="1" ht="15">
      <c r="A44" s="311"/>
      <c r="B44" s="189"/>
      <c r="C44" s="190"/>
      <c r="D44" s="191"/>
      <c r="E44" s="192" t="s">
        <v>202</v>
      </c>
      <c r="F44" s="193">
        <v>41887</v>
      </c>
      <c r="G44" s="191">
        <v>92.04</v>
      </c>
      <c r="H44" s="192" t="s">
        <v>229</v>
      </c>
      <c r="I44" s="193">
        <v>42027</v>
      </c>
      <c r="J44" s="191">
        <v>92.04</v>
      </c>
      <c r="K44" s="192" t="s">
        <v>240</v>
      </c>
      <c r="L44" s="193">
        <v>42076</v>
      </c>
      <c r="M44" s="191">
        <v>92.04</v>
      </c>
      <c r="N44" s="55">
        <f t="shared" si="4"/>
        <v>276.12</v>
      </c>
      <c r="O44" s="17"/>
    </row>
    <row r="45" spans="1:15" s="7" customFormat="1" ht="15">
      <c r="A45" s="311"/>
      <c r="B45" s="189"/>
      <c r="C45" s="190"/>
      <c r="D45" s="191"/>
      <c r="E45" s="192" t="s">
        <v>206</v>
      </c>
      <c r="F45" s="193">
        <v>41908</v>
      </c>
      <c r="G45" s="191">
        <v>92.04</v>
      </c>
      <c r="H45" s="192"/>
      <c r="I45" s="193"/>
      <c r="J45" s="191"/>
      <c r="K45" s="192"/>
      <c r="L45" s="193"/>
      <c r="M45" s="191"/>
      <c r="N45" s="55">
        <f t="shared" si="4"/>
        <v>92.04</v>
      </c>
      <c r="O45" s="17"/>
    </row>
    <row r="46" spans="1:15" s="7" customFormat="1" ht="15">
      <c r="A46" s="312"/>
      <c r="B46" s="189"/>
      <c r="C46" s="190"/>
      <c r="D46" s="191"/>
      <c r="E46" s="192" t="s">
        <v>210</v>
      </c>
      <c r="F46" s="193">
        <v>41943</v>
      </c>
      <c r="G46" s="191">
        <v>92.04</v>
      </c>
      <c r="H46" s="192"/>
      <c r="I46" s="193"/>
      <c r="J46" s="191"/>
      <c r="K46" s="192"/>
      <c r="L46" s="193"/>
      <c r="M46" s="191"/>
      <c r="N46" s="55">
        <f t="shared" si="4"/>
        <v>92.04</v>
      </c>
      <c r="O46" s="17"/>
    </row>
    <row r="47" spans="1:15" s="7" customFormat="1" ht="15">
      <c r="A47" s="14" t="s">
        <v>254</v>
      </c>
      <c r="B47" s="36"/>
      <c r="C47" s="10"/>
      <c r="D47" s="64"/>
      <c r="E47" s="192"/>
      <c r="F47" s="193"/>
      <c r="G47" s="191"/>
      <c r="H47" s="36"/>
      <c r="I47" s="10"/>
      <c r="J47" s="64"/>
      <c r="K47" s="36">
        <v>216</v>
      </c>
      <c r="L47" s="190">
        <v>42124</v>
      </c>
      <c r="M47" s="64">
        <v>8283.19</v>
      </c>
      <c r="N47" s="55">
        <f t="shared" si="4"/>
        <v>8283.19</v>
      </c>
      <c r="O47" s="17"/>
    </row>
    <row r="48" spans="1:15" s="261" customFormat="1" ht="15">
      <c r="A48" s="45" t="s">
        <v>253</v>
      </c>
      <c r="B48" s="231"/>
      <c r="C48" s="183"/>
      <c r="D48" s="232"/>
      <c r="E48" s="259" t="s">
        <v>203</v>
      </c>
      <c r="F48" s="239">
        <v>41894</v>
      </c>
      <c r="G48" s="260">
        <v>2946.12</v>
      </c>
      <c r="H48" s="238"/>
      <c r="I48" s="239"/>
      <c r="J48" s="240"/>
      <c r="K48" s="231"/>
      <c r="L48" s="183"/>
      <c r="M48" s="232"/>
      <c r="N48" s="241">
        <f>M48+J48+G48+D48</f>
        <v>2946.12</v>
      </c>
      <c r="O48" s="24"/>
    </row>
    <row r="49" spans="1:15" s="7" customFormat="1" ht="15">
      <c r="A49" s="14" t="s">
        <v>58</v>
      </c>
      <c r="B49" s="36"/>
      <c r="C49" s="10"/>
      <c r="D49" s="64"/>
      <c r="E49" s="53"/>
      <c r="F49" s="10"/>
      <c r="G49" s="64"/>
      <c r="H49" s="36"/>
      <c r="I49" s="10"/>
      <c r="J49" s="64"/>
      <c r="K49" s="36">
        <v>86</v>
      </c>
      <c r="L49" s="190">
        <v>42083</v>
      </c>
      <c r="M49" s="40">
        <v>828.31</v>
      </c>
      <c r="N49" s="55">
        <f t="shared" si="4"/>
        <v>828.31</v>
      </c>
      <c r="O49" s="17"/>
    </row>
    <row r="50" spans="1:15" s="7" customFormat="1" ht="15">
      <c r="A50" s="5" t="s">
        <v>119</v>
      </c>
      <c r="B50" s="36"/>
      <c r="C50" s="10"/>
      <c r="D50" s="64"/>
      <c r="E50" s="192" t="s">
        <v>192</v>
      </c>
      <c r="F50" s="193">
        <v>41880</v>
      </c>
      <c r="G50" s="191">
        <v>1389.82</v>
      </c>
      <c r="H50" s="36"/>
      <c r="I50" s="10"/>
      <c r="J50" s="64"/>
      <c r="K50" s="36"/>
      <c r="L50" s="10"/>
      <c r="M50" s="64"/>
      <c r="N50" s="55">
        <f t="shared" si="4"/>
        <v>1389.82</v>
      </c>
      <c r="O50" s="17"/>
    </row>
    <row r="51" spans="1:15" s="7" customFormat="1" ht="15">
      <c r="A51" s="62" t="s">
        <v>59</v>
      </c>
      <c r="B51" s="36"/>
      <c r="C51" s="10"/>
      <c r="D51" s="64"/>
      <c r="E51" s="53"/>
      <c r="F51" s="10"/>
      <c r="G51" s="64"/>
      <c r="H51" s="36"/>
      <c r="I51" s="10"/>
      <c r="J51" s="64"/>
      <c r="K51" s="36"/>
      <c r="L51" s="10"/>
      <c r="M51" s="64"/>
      <c r="N51" s="55">
        <f t="shared" si="4"/>
        <v>0</v>
      </c>
      <c r="O51" s="17"/>
    </row>
    <row r="52" spans="1:15" s="7" customFormat="1" ht="15">
      <c r="A52" s="14" t="s">
        <v>60</v>
      </c>
      <c r="B52" s="36"/>
      <c r="C52" s="10"/>
      <c r="D52" s="64"/>
      <c r="E52" s="67">
        <v>121</v>
      </c>
      <c r="F52" s="214">
        <v>41866</v>
      </c>
      <c r="G52" s="191">
        <v>993.79</v>
      </c>
      <c r="H52" s="192"/>
      <c r="I52" s="193"/>
      <c r="J52" s="191"/>
      <c r="K52" s="36"/>
      <c r="L52" s="10"/>
      <c r="M52" s="64"/>
      <c r="N52" s="55">
        <f t="shared" si="4"/>
        <v>993.79</v>
      </c>
      <c r="O52" s="17"/>
    </row>
    <row r="53" spans="1:15" s="7" customFormat="1" ht="15">
      <c r="A53" s="62" t="s">
        <v>120</v>
      </c>
      <c r="B53" s="36"/>
      <c r="C53" s="10"/>
      <c r="D53" s="64"/>
      <c r="E53" s="53"/>
      <c r="F53" s="10"/>
      <c r="G53" s="64"/>
      <c r="H53" s="36"/>
      <c r="I53" s="10"/>
      <c r="J53" s="64"/>
      <c r="K53" s="36"/>
      <c r="L53" s="10"/>
      <c r="M53" s="64"/>
      <c r="N53" s="55">
        <f t="shared" si="4"/>
        <v>0</v>
      </c>
      <c r="O53" s="17"/>
    </row>
    <row r="54" spans="1:15" s="7" customFormat="1" ht="15">
      <c r="A54" s="62" t="s">
        <v>61</v>
      </c>
      <c r="B54" s="36"/>
      <c r="C54" s="10"/>
      <c r="D54" s="64"/>
      <c r="E54" s="53"/>
      <c r="F54" s="10"/>
      <c r="G54" s="64"/>
      <c r="H54" s="36"/>
      <c r="I54" s="10"/>
      <c r="J54" s="64"/>
      <c r="K54" s="36"/>
      <c r="L54" s="10"/>
      <c r="M54" s="64"/>
      <c r="N54" s="55">
        <f t="shared" si="4"/>
        <v>0</v>
      </c>
      <c r="O54" s="17"/>
    </row>
    <row r="55" spans="1:15" s="7" customFormat="1" ht="15.75" thickBot="1">
      <c r="A55" s="14" t="s">
        <v>62</v>
      </c>
      <c r="B55" s="66"/>
      <c r="C55" s="73"/>
      <c r="D55" s="64"/>
      <c r="E55" s="67"/>
      <c r="F55" s="73"/>
      <c r="G55" s="64"/>
      <c r="H55" s="192"/>
      <c r="I55" s="193"/>
      <c r="J55" s="191"/>
      <c r="K55" s="66"/>
      <c r="L55" s="73"/>
      <c r="M55" s="64"/>
      <c r="N55" s="55">
        <f t="shared" si="4"/>
        <v>0</v>
      </c>
      <c r="O55" s="17"/>
    </row>
    <row r="56" spans="1:15" s="7" customFormat="1" ht="19.5" thickBot="1">
      <c r="A56" s="4" t="s">
        <v>63</v>
      </c>
      <c r="B56" s="10"/>
      <c r="C56" s="10"/>
      <c r="D56" s="64">
        <f>O56/4</f>
        <v>21666.33</v>
      </c>
      <c r="E56" s="10"/>
      <c r="F56" s="10"/>
      <c r="G56" s="64">
        <f>O56/4</f>
        <v>21666.33</v>
      </c>
      <c r="H56" s="10"/>
      <c r="I56" s="10"/>
      <c r="J56" s="64">
        <f>O56/4</f>
        <v>21666.33</v>
      </c>
      <c r="K56" s="10"/>
      <c r="L56" s="10"/>
      <c r="M56" s="64">
        <f>O56/4</f>
        <v>21666.33</v>
      </c>
      <c r="N56" s="55">
        <f t="shared" si="4"/>
        <v>86665.32</v>
      </c>
      <c r="O56" s="90">
        <v>86665.3</v>
      </c>
    </row>
    <row r="57" spans="1:15" s="6" customFormat="1" ht="20.25" thickBot="1">
      <c r="A57" s="46" t="s">
        <v>4</v>
      </c>
      <c r="B57" s="91"/>
      <c r="C57" s="92"/>
      <c r="D57" s="25">
        <f>SUM(D5:D56)</f>
        <v>170354.23</v>
      </c>
      <c r="E57" s="93"/>
      <c r="F57" s="92"/>
      <c r="G57" s="25">
        <f>SUM(G5:G56)</f>
        <v>156645.64</v>
      </c>
      <c r="H57" s="94"/>
      <c r="I57" s="92"/>
      <c r="J57" s="25">
        <f>SUM(J5:J56)</f>
        <v>153037.34</v>
      </c>
      <c r="K57" s="94"/>
      <c r="L57" s="92"/>
      <c r="M57" s="25">
        <f>SUM(M5:M56)</f>
        <v>228399.96</v>
      </c>
      <c r="N57" s="55">
        <f t="shared" si="4"/>
        <v>708437.17</v>
      </c>
      <c r="O57" s="25">
        <f>SUM(O5:O56)</f>
        <v>562262.22</v>
      </c>
    </row>
    <row r="58" spans="1:15" s="11" customFormat="1" ht="20.25" hidden="1" thickBot="1">
      <c r="A58" s="47" t="s">
        <v>2</v>
      </c>
      <c r="B58" s="74"/>
      <c r="C58" s="75"/>
      <c r="D58" s="76"/>
      <c r="E58" s="77"/>
      <c r="F58" s="75"/>
      <c r="G58" s="78"/>
      <c r="H58" s="74"/>
      <c r="I58" s="75"/>
      <c r="J58" s="76"/>
      <c r="K58" s="74"/>
      <c r="L58" s="75"/>
      <c r="M58" s="76"/>
      <c r="N58" s="54"/>
      <c r="O58" s="26"/>
    </row>
    <row r="59" spans="1:15" s="13" customFormat="1" ht="39.75" customHeight="1" thickBot="1">
      <c r="A59" s="315" t="s">
        <v>3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7"/>
      <c r="O59" s="27"/>
    </row>
    <row r="60" spans="1:15" s="7" customFormat="1" ht="16.5" customHeight="1">
      <c r="A60" s="14" t="s">
        <v>157</v>
      </c>
      <c r="B60" s="36"/>
      <c r="C60" s="10"/>
      <c r="D60" s="41"/>
      <c r="E60" s="192" t="s">
        <v>201</v>
      </c>
      <c r="F60" s="193">
        <v>41880</v>
      </c>
      <c r="G60" s="191">
        <v>140958</v>
      </c>
      <c r="H60" s="36"/>
      <c r="I60" s="10"/>
      <c r="J60" s="41"/>
      <c r="K60" s="36"/>
      <c r="L60" s="10"/>
      <c r="M60" s="41"/>
      <c r="N60" s="55">
        <f aca="true" t="shared" si="5" ref="N60:N67">M60+J60+G60+D60</f>
        <v>140958</v>
      </c>
      <c r="O60" s="65"/>
    </row>
    <row r="61" spans="1:15" s="7" customFormat="1" ht="17.25" customHeight="1">
      <c r="A61" s="14" t="s">
        <v>158</v>
      </c>
      <c r="B61" s="67"/>
      <c r="C61" s="73"/>
      <c r="D61" s="41"/>
      <c r="E61" s="67"/>
      <c r="F61" s="73"/>
      <c r="G61" s="41"/>
      <c r="H61" s="192"/>
      <c r="I61" s="193"/>
      <c r="J61" s="191"/>
      <c r="K61" s="10"/>
      <c r="L61" s="73"/>
      <c r="M61" s="39"/>
      <c r="N61" s="55">
        <f t="shared" si="5"/>
        <v>0</v>
      </c>
      <c r="O61" s="65"/>
    </row>
    <row r="62" spans="1:15" s="7" customFormat="1" ht="17.25" customHeight="1">
      <c r="A62" s="14" t="s">
        <v>159</v>
      </c>
      <c r="B62" s="67"/>
      <c r="C62" s="73"/>
      <c r="D62" s="56"/>
      <c r="E62" s="67"/>
      <c r="F62" s="73"/>
      <c r="G62" s="56"/>
      <c r="H62" s="215" t="s">
        <v>230</v>
      </c>
      <c r="I62" s="193">
        <v>42017</v>
      </c>
      <c r="J62" s="191">
        <v>16772.83</v>
      </c>
      <c r="K62" s="10"/>
      <c r="L62" s="73"/>
      <c r="M62" s="39"/>
      <c r="N62" s="55">
        <f t="shared" si="5"/>
        <v>16772.83</v>
      </c>
      <c r="O62" s="65"/>
    </row>
    <row r="63" spans="1:15" s="7" customFormat="1" ht="17.25" customHeight="1">
      <c r="A63" s="14" t="s">
        <v>160</v>
      </c>
      <c r="B63" s="67"/>
      <c r="C63" s="73"/>
      <c r="D63" s="56"/>
      <c r="E63" s="67"/>
      <c r="F63" s="73"/>
      <c r="G63" s="56"/>
      <c r="H63" s="215"/>
      <c r="I63" s="193"/>
      <c r="J63" s="191"/>
      <c r="K63" s="10"/>
      <c r="L63" s="73"/>
      <c r="M63" s="39"/>
      <c r="N63" s="55">
        <f t="shared" si="5"/>
        <v>0</v>
      </c>
      <c r="O63" s="65"/>
    </row>
    <row r="64" spans="1:15" s="7" customFormat="1" ht="17.25" customHeight="1">
      <c r="A64" s="14" t="s">
        <v>161</v>
      </c>
      <c r="B64" s="67"/>
      <c r="C64" s="73"/>
      <c r="D64" s="56"/>
      <c r="E64" s="67"/>
      <c r="F64" s="73"/>
      <c r="G64" s="56"/>
      <c r="H64" s="215"/>
      <c r="I64" s="193"/>
      <c r="J64" s="191"/>
      <c r="K64" s="192" t="s">
        <v>238</v>
      </c>
      <c r="L64" s="193">
        <v>42055</v>
      </c>
      <c r="M64" s="191">
        <v>92402.38</v>
      </c>
      <c r="N64" s="55">
        <f t="shared" si="5"/>
        <v>92402.38</v>
      </c>
      <c r="O64" s="65"/>
    </row>
    <row r="65" spans="1:15" s="7" customFormat="1" ht="15">
      <c r="A65" s="14" t="s">
        <v>162</v>
      </c>
      <c r="B65" s="67"/>
      <c r="C65" s="73"/>
      <c r="D65" s="56"/>
      <c r="E65" s="192"/>
      <c r="F65" s="193"/>
      <c r="G65" s="191"/>
      <c r="H65" s="10"/>
      <c r="I65" s="10"/>
      <c r="J65" s="39"/>
      <c r="K65" s="10">
        <v>94</v>
      </c>
      <c r="L65" s="190">
        <v>42094</v>
      </c>
      <c r="M65" s="40">
        <v>64349.25</v>
      </c>
      <c r="N65" s="55">
        <f t="shared" si="5"/>
        <v>64349.25</v>
      </c>
      <c r="O65" s="65"/>
    </row>
    <row r="66" spans="1:15" s="7" customFormat="1" ht="15.75" thickBot="1">
      <c r="A66" s="14" t="s">
        <v>163</v>
      </c>
      <c r="B66" s="10"/>
      <c r="C66" s="10"/>
      <c r="D66" s="20"/>
      <c r="E66" s="200"/>
      <c r="F66" s="201"/>
      <c r="G66" s="90"/>
      <c r="H66" s="197">
        <v>12</v>
      </c>
      <c r="I66" s="190">
        <v>42020</v>
      </c>
      <c r="J66" s="40">
        <v>136855.61</v>
      </c>
      <c r="K66" s="10"/>
      <c r="L66" s="10"/>
      <c r="M66" s="39"/>
      <c r="N66" s="55">
        <f t="shared" si="5"/>
        <v>136855.61</v>
      </c>
      <c r="O66" s="65"/>
    </row>
    <row r="67" spans="1:15" s="83" customFormat="1" ht="20.25" thickBot="1">
      <c r="A67" s="79" t="s">
        <v>4</v>
      </c>
      <c r="B67" s="198"/>
      <c r="C67" s="199"/>
      <c r="D67" s="202">
        <f>SUM(D60:D66)</f>
        <v>0</v>
      </c>
      <c r="E67" s="88"/>
      <c r="F67" s="88"/>
      <c r="G67" s="88">
        <f>SUM(G60:G66)</f>
        <v>140958</v>
      </c>
      <c r="H67" s="89"/>
      <c r="I67" s="199"/>
      <c r="J67" s="88">
        <f>SUM(J60:J66)</f>
        <v>153628.44</v>
      </c>
      <c r="K67" s="199"/>
      <c r="L67" s="199"/>
      <c r="M67" s="88">
        <f>SUM(M60:M66)</f>
        <v>156751.63</v>
      </c>
      <c r="N67" s="55">
        <f t="shared" si="5"/>
        <v>451338.07</v>
      </c>
      <c r="O67" s="82"/>
    </row>
    <row r="68" spans="1:15" s="7" customFormat="1" ht="42" customHeight="1">
      <c r="A68" s="315" t="s">
        <v>28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7"/>
      <c r="O68" s="18"/>
    </row>
    <row r="69" spans="1:15" s="7" customFormat="1" ht="15">
      <c r="A69" s="44" t="s">
        <v>169</v>
      </c>
      <c r="B69" s="192" t="s">
        <v>170</v>
      </c>
      <c r="C69" s="193">
        <v>41782</v>
      </c>
      <c r="D69" s="191">
        <v>3349.53</v>
      </c>
      <c r="E69" s="24"/>
      <c r="F69" s="1"/>
      <c r="G69" s="18"/>
      <c r="H69" s="37"/>
      <c r="I69" s="1"/>
      <c r="J69" s="42"/>
      <c r="K69" s="37"/>
      <c r="L69" s="1"/>
      <c r="M69" s="42"/>
      <c r="N69" s="55">
        <f aca="true" t="shared" si="6" ref="N69:N106">M69+J69+G69+D69</f>
        <v>3349.53</v>
      </c>
      <c r="O69" s="24"/>
    </row>
    <row r="70" spans="1:15" s="7" customFormat="1" ht="15">
      <c r="A70" s="44" t="s">
        <v>172</v>
      </c>
      <c r="B70" s="192" t="s">
        <v>173</v>
      </c>
      <c r="C70" s="193">
        <v>41789</v>
      </c>
      <c r="D70" s="191">
        <v>864.99</v>
      </c>
      <c r="E70" s="53"/>
      <c r="F70" s="10"/>
      <c r="G70" s="20"/>
      <c r="H70" s="36"/>
      <c r="I70" s="10"/>
      <c r="J70" s="41"/>
      <c r="K70" s="36"/>
      <c r="L70" s="10"/>
      <c r="M70" s="41"/>
      <c r="N70" s="55">
        <f t="shared" si="6"/>
        <v>864.99</v>
      </c>
      <c r="O70" s="24"/>
    </row>
    <row r="71" spans="1:15" s="7" customFormat="1" ht="15">
      <c r="A71" s="44" t="s">
        <v>175</v>
      </c>
      <c r="B71" s="192" t="s">
        <v>176</v>
      </c>
      <c r="C71" s="193">
        <v>41810</v>
      </c>
      <c r="D71" s="191">
        <v>440.78</v>
      </c>
      <c r="E71" s="53"/>
      <c r="F71" s="10"/>
      <c r="G71" s="20"/>
      <c r="H71" s="36"/>
      <c r="I71" s="10"/>
      <c r="J71" s="41"/>
      <c r="K71" s="36"/>
      <c r="L71" s="10"/>
      <c r="M71" s="41"/>
      <c r="N71" s="55">
        <f t="shared" si="6"/>
        <v>440.78</v>
      </c>
      <c r="O71" s="24"/>
    </row>
    <row r="72" spans="1:15" s="7" customFormat="1" ht="15">
      <c r="A72" s="44" t="s">
        <v>179</v>
      </c>
      <c r="B72" s="192" t="s">
        <v>180</v>
      </c>
      <c r="C72" s="193">
        <v>41848</v>
      </c>
      <c r="D72" s="191">
        <v>818.73</v>
      </c>
      <c r="E72" s="53"/>
      <c r="F72" s="10"/>
      <c r="G72" s="20"/>
      <c r="H72" s="36"/>
      <c r="I72" s="10"/>
      <c r="J72" s="41"/>
      <c r="K72" s="36"/>
      <c r="L72" s="10"/>
      <c r="M72" s="41"/>
      <c r="N72" s="55">
        <f t="shared" si="6"/>
        <v>818.73</v>
      </c>
      <c r="O72" s="24"/>
    </row>
    <row r="73" spans="1:15" s="7" customFormat="1" ht="15">
      <c r="A73" s="44" t="s">
        <v>181</v>
      </c>
      <c r="B73" s="192" t="s">
        <v>182</v>
      </c>
      <c r="C73" s="193">
        <v>41851</v>
      </c>
      <c r="D73" s="191">
        <v>252.83</v>
      </c>
      <c r="E73" s="53"/>
      <c r="F73" s="10"/>
      <c r="G73" s="20"/>
      <c r="H73" s="36"/>
      <c r="I73" s="10"/>
      <c r="J73" s="41"/>
      <c r="K73" s="36"/>
      <c r="L73" s="10"/>
      <c r="M73" s="41"/>
      <c r="N73" s="55">
        <f t="shared" si="6"/>
        <v>252.83</v>
      </c>
      <c r="O73" s="24"/>
    </row>
    <row r="74" spans="1:15" s="7" customFormat="1" ht="36" customHeight="1">
      <c r="A74" s="44" t="s">
        <v>183</v>
      </c>
      <c r="B74" s="192" t="s">
        <v>184</v>
      </c>
      <c r="C74" s="193">
        <v>41845</v>
      </c>
      <c r="D74" s="191">
        <v>107967.24</v>
      </c>
      <c r="E74" s="53"/>
      <c r="F74" s="10"/>
      <c r="G74" s="20"/>
      <c r="H74" s="36"/>
      <c r="I74" s="10"/>
      <c r="J74" s="41"/>
      <c r="K74" s="36"/>
      <c r="L74" s="10"/>
      <c r="M74" s="41"/>
      <c r="N74" s="55">
        <f t="shared" si="6"/>
        <v>107967.24</v>
      </c>
      <c r="O74" s="24"/>
    </row>
    <row r="75" spans="1:15" s="7" customFormat="1" ht="36.75" customHeight="1">
      <c r="A75" s="44" t="s">
        <v>183</v>
      </c>
      <c r="B75" s="192" t="s">
        <v>184</v>
      </c>
      <c r="C75" s="193">
        <v>41845</v>
      </c>
      <c r="D75" s="191">
        <v>38308.68</v>
      </c>
      <c r="E75" s="192"/>
      <c r="F75" s="193"/>
      <c r="G75" s="191"/>
      <c r="H75" s="36"/>
      <c r="I75" s="10"/>
      <c r="J75" s="41"/>
      <c r="K75" s="36"/>
      <c r="L75" s="10"/>
      <c r="M75" s="41"/>
      <c r="N75" s="55">
        <f t="shared" si="6"/>
        <v>38308.68</v>
      </c>
      <c r="O75" s="24"/>
    </row>
    <row r="76" spans="1:15" s="7" customFormat="1" ht="15">
      <c r="A76" s="44" t="s">
        <v>186</v>
      </c>
      <c r="B76" s="192"/>
      <c r="C76" s="193"/>
      <c r="D76" s="191"/>
      <c r="E76" s="53">
        <v>122</v>
      </c>
      <c r="F76" s="190">
        <v>41873</v>
      </c>
      <c r="G76" s="19">
        <v>392.99</v>
      </c>
      <c r="H76" s="36"/>
      <c r="I76" s="10"/>
      <c r="J76" s="41"/>
      <c r="K76" s="36"/>
      <c r="L76" s="10"/>
      <c r="M76" s="41"/>
      <c r="N76" s="55">
        <f t="shared" si="6"/>
        <v>392.99</v>
      </c>
      <c r="O76" s="24"/>
    </row>
    <row r="77" spans="1:15" s="7" customFormat="1" ht="15">
      <c r="A77" s="44" t="s">
        <v>187</v>
      </c>
      <c r="B77" s="192"/>
      <c r="C77" s="193"/>
      <c r="D77" s="191"/>
      <c r="E77" s="53">
        <v>122</v>
      </c>
      <c r="F77" s="190">
        <v>41873</v>
      </c>
      <c r="G77" s="19">
        <v>392.99</v>
      </c>
      <c r="H77" s="36"/>
      <c r="I77" s="10"/>
      <c r="J77" s="41"/>
      <c r="K77" s="36"/>
      <c r="L77" s="10"/>
      <c r="M77" s="41"/>
      <c r="N77" s="55">
        <f>M77+J77+G77+D77</f>
        <v>392.99</v>
      </c>
      <c r="O77" s="24"/>
    </row>
    <row r="78" spans="1:15" s="7" customFormat="1" ht="15">
      <c r="A78" s="44" t="s">
        <v>188</v>
      </c>
      <c r="B78" s="36"/>
      <c r="C78" s="10"/>
      <c r="D78" s="41"/>
      <c r="E78" s="53">
        <v>122</v>
      </c>
      <c r="F78" s="190">
        <v>41873</v>
      </c>
      <c r="G78" s="191">
        <v>1317.61</v>
      </c>
      <c r="H78" s="36"/>
      <c r="I78" s="10"/>
      <c r="J78" s="41"/>
      <c r="K78" s="36"/>
      <c r="L78" s="10"/>
      <c r="M78" s="41"/>
      <c r="N78" s="55">
        <f t="shared" si="6"/>
        <v>1317.61</v>
      </c>
      <c r="O78" s="24"/>
    </row>
    <row r="79" spans="1:15" s="7" customFormat="1" ht="15">
      <c r="A79" s="44" t="s">
        <v>189</v>
      </c>
      <c r="B79" s="36"/>
      <c r="C79" s="10"/>
      <c r="D79" s="41"/>
      <c r="E79" s="192" t="s">
        <v>190</v>
      </c>
      <c r="F79" s="193">
        <v>41859</v>
      </c>
      <c r="G79" s="191">
        <v>3661.39</v>
      </c>
      <c r="H79" s="36"/>
      <c r="I79" s="10"/>
      <c r="J79" s="41"/>
      <c r="K79" s="36"/>
      <c r="L79" s="10"/>
      <c r="M79" s="41"/>
      <c r="N79" s="55">
        <f t="shared" si="6"/>
        <v>3661.39</v>
      </c>
      <c r="O79" s="24"/>
    </row>
    <row r="80" spans="1:15" s="7" customFormat="1" ht="15">
      <c r="A80" s="44" t="s">
        <v>193</v>
      </c>
      <c r="B80" s="36"/>
      <c r="C80" s="10"/>
      <c r="D80" s="41"/>
      <c r="E80" s="192" t="s">
        <v>192</v>
      </c>
      <c r="F80" s="193">
        <v>41880</v>
      </c>
      <c r="G80" s="191">
        <v>2967.88</v>
      </c>
      <c r="H80" s="36"/>
      <c r="I80" s="10"/>
      <c r="J80" s="41"/>
      <c r="K80" s="36"/>
      <c r="L80" s="10"/>
      <c r="M80" s="41"/>
      <c r="N80" s="55">
        <f t="shared" si="6"/>
        <v>2967.88</v>
      </c>
      <c r="O80" s="24"/>
    </row>
    <row r="81" spans="1:15" s="7" customFormat="1" ht="15">
      <c r="A81" s="44" t="s">
        <v>205</v>
      </c>
      <c r="B81" s="36"/>
      <c r="C81" s="10"/>
      <c r="D81" s="41"/>
      <c r="E81" s="215" t="s">
        <v>204</v>
      </c>
      <c r="F81" s="193">
        <v>41901</v>
      </c>
      <c r="G81" s="216">
        <v>5970.33</v>
      </c>
      <c r="H81" s="192"/>
      <c r="I81" s="193"/>
      <c r="J81" s="191"/>
      <c r="K81" s="36"/>
      <c r="L81" s="10"/>
      <c r="M81" s="41"/>
      <c r="N81" s="55">
        <f t="shared" si="6"/>
        <v>5970.33</v>
      </c>
      <c r="O81" s="24"/>
    </row>
    <row r="82" spans="1:15" s="7" customFormat="1" ht="15">
      <c r="A82" s="44" t="s">
        <v>207</v>
      </c>
      <c r="B82" s="36"/>
      <c r="C82" s="10"/>
      <c r="D82" s="41"/>
      <c r="E82" s="192" t="s">
        <v>206</v>
      </c>
      <c r="F82" s="193">
        <v>41908</v>
      </c>
      <c r="G82" s="191">
        <v>734.14</v>
      </c>
      <c r="H82" s="36"/>
      <c r="I82" s="10"/>
      <c r="J82" s="41"/>
      <c r="K82" s="36"/>
      <c r="L82" s="10"/>
      <c r="M82" s="41"/>
      <c r="N82" s="55">
        <f>M82+J82+G82+D82</f>
        <v>734.14</v>
      </c>
      <c r="O82" s="24"/>
    </row>
    <row r="83" spans="1:15" s="7" customFormat="1" ht="15">
      <c r="A83" s="45" t="s">
        <v>208</v>
      </c>
      <c r="B83" s="36"/>
      <c r="C83" s="10"/>
      <c r="D83" s="41"/>
      <c r="E83" s="53">
        <v>146</v>
      </c>
      <c r="F83" s="190">
        <v>41915</v>
      </c>
      <c r="G83" s="19">
        <v>854.08</v>
      </c>
      <c r="H83" s="192"/>
      <c r="I83" s="193"/>
      <c r="J83" s="191"/>
      <c r="K83" s="36"/>
      <c r="L83" s="10"/>
      <c r="M83" s="41"/>
      <c r="N83" s="55">
        <f t="shared" si="6"/>
        <v>854.08</v>
      </c>
      <c r="O83" s="24"/>
    </row>
    <row r="84" spans="1:15" s="7" customFormat="1" ht="15">
      <c r="A84" s="45" t="s">
        <v>209</v>
      </c>
      <c r="B84" s="66"/>
      <c r="C84" s="73"/>
      <c r="D84" s="56"/>
      <c r="E84" s="67">
        <v>151</v>
      </c>
      <c r="F84" s="214">
        <v>41929</v>
      </c>
      <c r="G84" s="223">
        <v>732.03</v>
      </c>
      <c r="H84" s="192"/>
      <c r="I84" s="193"/>
      <c r="J84" s="191"/>
      <c r="K84" s="66"/>
      <c r="L84" s="73"/>
      <c r="M84" s="56"/>
      <c r="N84" s="55">
        <f t="shared" si="6"/>
        <v>732.03</v>
      </c>
      <c r="O84" s="24"/>
    </row>
    <row r="85" spans="1:15" s="7" customFormat="1" ht="15">
      <c r="A85" s="44" t="s">
        <v>219</v>
      </c>
      <c r="B85" s="66"/>
      <c r="C85" s="73"/>
      <c r="D85" s="56"/>
      <c r="E85" s="67">
        <v>155</v>
      </c>
      <c r="F85" s="214">
        <v>41943</v>
      </c>
      <c r="G85" s="223">
        <v>1019.42</v>
      </c>
      <c r="H85" s="192"/>
      <c r="I85" s="193"/>
      <c r="J85" s="191"/>
      <c r="K85" s="66"/>
      <c r="L85" s="73"/>
      <c r="M85" s="56"/>
      <c r="N85" s="55">
        <f t="shared" si="6"/>
        <v>1019.42</v>
      </c>
      <c r="O85" s="24"/>
    </row>
    <row r="86" spans="1:15" s="7" customFormat="1" ht="15">
      <c r="A86" s="44" t="s">
        <v>212</v>
      </c>
      <c r="B86" s="66"/>
      <c r="C86" s="73"/>
      <c r="D86" s="56"/>
      <c r="E86" s="215" t="s">
        <v>210</v>
      </c>
      <c r="F86" s="193">
        <v>41943</v>
      </c>
      <c r="G86" s="216">
        <v>816.42</v>
      </c>
      <c r="H86" s="192"/>
      <c r="I86" s="193"/>
      <c r="J86" s="191"/>
      <c r="K86" s="66"/>
      <c r="L86" s="73"/>
      <c r="M86" s="56"/>
      <c r="N86" s="55">
        <f t="shared" si="6"/>
        <v>816.42</v>
      </c>
      <c r="O86" s="24"/>
    </row>
    <row r="87" spans="1:15" s="7" customFormat="1" ht="15">
      <c r="A87" s="45" t="s">
        <v>216</v>
      </c>
      <c r="B87" s="66"/>
      <c r="C87" s="73"/>
      <c r="D87" s="56"/>
      <c r="E87" s="67"/>
      <c r="F87" s="214"/>
      <c r="G87" s="223"/>
      <c r="H87" s="67">
        <v>170</v>
      </c>
      <c r="I87" s="214">
        <v>41971</v>
      </c>
      <c r="J87" s="223">
        <v>3947.3</v>
      </c>
      <c r="K87" s="192"/>
      <c r="L87" s="193"/>
      <c r="M87" s="191"/>
      <c r="N87" s="55">
        <f t="shared" si="6"/>
        <v>3947.3</v>
      </c>
      <c r="O87" s="24"/>
    </row>
    <row r="88" spans="1:15" s="7" customFormat="1" ht="15">
      <c r="A88" s="45" t="s">
        <v>217</v>
      </c>
      <c r="B88" s="66"/>
      <c r="C88" s="73"/>
      <c r="D88" s="56"/>
      <c r="E88" s="67"/>
      <c r="F88" s="73"/>
      <c r="G88" s="223"/>
      <c r="H88" s="192" t="s">
        <v>218</v>
      </c>
      <c r="I88" s="193">
        <v>41978</v>
      </c>
      <c r="J88" s="191">
        <v>1940.63</v>
      </c>
      <c r="K88" s="192"/>
      <c r="L88" s="193"/>
      <c r="M88" s="191"/>
      <c r="N88" s="55">
        <f t="shared" si="6"/>
        <v>1940.63</v>
      </c>
      <c r="O88" s="24"/>
    </row>
    <row r="89" spans="1:15" s="7" customFormat="1" ht="15">
      <c r="A89" s="44" t="s">
        <v>211</v>
      </c>
      <c r="B89" s="66"/>
      <c r="C89" s="73"/>
      <c r="D89" s="56"/>
      <c r="E89" s="67"/>
      <c r="F89" s="73"/>
      <c r="G89" s="223"/>
      <c r="H89" s="192" t="s">
        <v>220</v>
      </c>
      <c r="I89" s="193">
        <v>41978</v>
      </c>
      <c r="J89" s="191">
        <v>252.94</v>
      </c>
      <c r="K89" s="192"/>
      <c r="L89" s="193"/>
      <c r="M89" s="191"/>
      <c r="N89" s="55">
        <f t="shared" si="6"/>
        <v>252.94</v>
      </c>
      <c r="O89" s="24"/>
    </row>
    <row r="90" spans="1:15" s="7" customFormat="1" ht="15">
      <c r="A90" s="45" t="s">
        <v>221</v>
      </c>
      <c r="B90" s="66"/>
      <c r="C90" s="73"/>
      <c r="D90" s="56"/>
      <c r="E90" s="67"/>
      <c r="F90" s="73"/>
      <c r="G90" s="223"/>
      <c r="H90" s="192" t="s">
        <v>222</v>
      </c>
      <c r="I90" s="193">
        <v>41985</v>
      </c>
      <c r="J90" s="191">
        <v>1127.85</v>
      </c>
      <c r="K90" s="192"/>
      <c r="L90" s="193"/>
      <c r="M90" s="191"/>
      <c r="N90" s="55">
        <f t="shared" si="6"/>
        <v>1127.85</v>
      </c>
      <c r="O90" s="24"/>
    </row>
    <row r="91" spans="1:15" s="7" customFormat="1" ht="15">
      <c r="A91" s="45" t="s">
        <v>223</v>
      </c>
      <c r="B91" s="66"/>
      <c r="C91" s="73"/>
      <c r="D91" s="56"/>
      <c r="E91" s="67"/>
      <c r="F91" s="73"/>
      <c r="G91" s="223"/>
      <c r="H91" s="66">
        <v>189</v>
      </c>
      <c r="I91" s="214">
        <v>41999</v>
      </c>
      <c r="J91" s="230">
        <v>4620.4</v>
      </c>
      <c r="K91" s="192"/>
      <c r="L91" s="193"/>
      <c r="M91" s="191"/>
      <c r="N91" s="55">
        <f t="shared" si="6"/>
        <v>4620.4</v>
      </c>
      <c r="O91" s="24"/>
    </row>
    <row r="92" spans="1:15" s="7" customFormat="1" ht="15">
      <c r="A92" s="45" t="s">
        <v>224</v>
      </c>
      <c r="B92" s="231"/>
      <c r="C92" s="183"/>
      <c r="D92" s="232"/>
      <c r="E92" s="233"/>
      <c r="F92" s="183"/>
      <c r="G92" s="234"/>
      <c r="H92" s="235" t="s">
        <v>225</v>
      </c>
      <c r="I92" s="236">
        <v>41978</v>
      </c>
      <c r="J92" s="237">
        <v>4990</v>
      </c>
      <c r="K92" s="238"/>
      <c r="L92" s="239"/>
      <c r="M92" s="240"/>
      <c r="N92" s="241">
        <f t="shared" si="6"/>
        <v>4990</v>
      </c>
      <c r="O92" s="24"/>
    </row>
    <row r="93" spans="1:15" s="7" customFormat="1" ht="15">
      <c r="A93" s="44" t="s">
        <v>227</v>
      </c>
      <c r="B93" s="66"/>
      <c r="C93" s="73"/>
      <c r="D93" s="56"/>
      <c r="E93" s="67"/>
      <c r="F93" s="73"/>
      <c r="G93" s="223"/>
      <c r="H93" s="66">
        <v>13</v>
      </c>
      <c r="I93" s="214">
        <v>42034</v>
      </c>
      <c r="J93" s="230">
        <v>1019.42</v>
      </c>
      <c r="K93" s="192"/>
      <c r="L93" s="193"/>
      <c r="M93" s="191"/>
      <c r="N93" s="55">
        <f t="shared" si="6"/>
        <v>1019.42</v>
      </c>
      <c r="O93" s="24"/>
    </row>
    <row r="94" spans="1:15" s="7" customFormat="1" ht="15">
      <c r="A94" s="44" t="s">
        <v>228</v>
      </c>
      <c r="B94" s="66"/>
      <c r="C94" s="73"/>
      <c r="D94" s="56"/>
      <c r="E94" s="67"/>
      <c r="F94" s="73"/>
      <c r="G94" s="223"/>
      <c r="H94" s="66">
        <v>5</v>
      </c>
      <c r="I94" s="214">
        <v>42020</v>
      </c>
      <c r="J94" s="230">
        <v>599.28</v>
      </c>
      <c r="K94" s="192"/>
      <c r="L94" s="193"/>
      <c r="M94" s="191"/>
      <c r="N94" s="55">
        <f t="shared" si="6"/>
        <v>599.28</v>
      </c>
      <c r="O94" s="24"/>
    </row>
    <row r="95" spans="1:15" s="7" customFormat="1" ht="15">
      <c r="A95" s="44" t="s">
        <v>231</v>
      </c>
      <c r="B95" s="66"/>
      <c r="C95" s="73"/>
      <c r="D95" s="56"/>
      <c r="E95" s="67"/>
      <c r="F95" s="73"/>
      <c r="G95" s="223"/>
      <c r="H95" s="66"/>
      <c r="I95" s="214"/>
      <c r="J95" s="230"/>
      <c r="K95" s="192" t="s">
        <v>232</v>
      </c>
      <c r="L95" s="193">
        <v>42048</v>
      </c>
      <c r="M95" s="191">
        <v>5876.95</v>
      </c>
      <c r="N95" s="55">
        <f t="shared" si="6"/>
        <v>5876.95</v>
      </c>
      <c r="O95" s="24"/>
    </row>
    <row r="96" spans="1:15" s="7" customFormat="1" ht="15">
      <c r="A96" s="44" t="s">
        <v>233</v>
      </c>
      <c r="B96" s="66"/>
      <c r="C96" s="73"/>
      <c r="D96" s="56"/>
      <c r="E96" s="67"/>
      <c r="F96" s="73"/>
      <c r="G96" s="223"/>
      <c r="H96" s="66"/>
      <c r="I96" s="214"/>
      <c r="J96" s="230"/>
      <c r="K96" s="192" t="s">
        <v>232</v>
      </c>
      <c r="L96" s="193">
        <v>42048</v>
      </c>
      <c r="M96" s="191">
        <v>3459.62</v>
      </c>
      <c r="N96" s="55">
        <f t="shared" si="6"/>
        <v>3459.62</v>
      </c>
      <c r="O96" s="24"/>
    </row>
    <row r="97" spans="1:15" s="7" customFormat="1" ht="15">
      <c r="A97" s="44" t="s">
        <v>234</v>
      </c>
      <c r="B97" s="66"/>
      <c r="C97" s="73"/>
      <c r="D97" s="56"/>
      <c r="E97" s="67"/>
      <c r="F97" s="73"/>
      <c r="G97" s="223"/>
      <c r="H97" s="66"/>
      <c r="I97" s="214"/>
      <c r="J97" s="230"/>
      <c r="K97" s="192" t="s">
        <v>232</v>
      </c>
      <c r="L97" s="193">
        <v>42048</v>
      </c>
      <c r="M97" s="191">
        <v>822.82</v>
      </c>
      <c r="N97" s="55">
        <f t="shared" si="6"/>
        <v>822.82</v>
      </c>
      <c r="O97" s="24"/>
    </row>
    <row r="98" spans="1:15" s="7" customFormat="1" ht="15">
      <c r="A98" s="44" t="s">
        <v>235</v>
      </c>
      <c r="B98" s="66"/>
      <c r="C98" s="73"/>
      <c r="D98" s="56"/>
      <c r="E98" s="67"/>
      <c r="F98" s="73"/>
      <c r="G98" s="223"/>
      <c r="H98" s="66"/>
      <c r="I98" s="214"/>
      <c r="J98" s="230"/>
      <c r="K98" s="192" t="s">
        <v>236</v>
      </c>
      <c r="L98" s="193">
        <v>42062</v>
      </c>
      <c r="M98" s="191">
        <v>7145.52</v>
      </c>
      <c r="N98" s="55">
        <f t="shared" si="6"/>
        <v>7145.52</v>
      </c>
      <c r="O98" s="24"/>
    </row>
    <row r="99" spans="1:15" s="7" customFormat="1" ht="15">
      <c r="A99" s="44" t="s">
        <v>241</v>
      </c>
      <c r="B99" s="66"/>
      <c r="C99" s="73"/>
      <c r="D99" s="56"/>
      <c r="E99" s="67"/>
      <c r="F99" s="73"/>
      <c r="G99" s="223"/>
      <c r="H99" s="66"/>
      <c r="I99" s="214"/>
      <c r="J99" s="230"/>
      <c r="K99" s="192" t="s">
        <v>242</v>
      </c>
      <c r="L99" s="193">
        <v>42076</v>
      </c>
      <c r="M99" s="191">
        <v>252.94</v>
      </c>
      <c r="N99" s="55">
        <f t="shared" si="6"/>
        <v>252.94</v>
      </c>
      <c r="O99" s="24"/>
    </row>
    <row r="100" spans="1:15" s="7" customFormat="1" ht="15">
      <c r="A100" s="45" t="s">
        <v>243</v>
      </c>
      <c r="B100" s="36"/>
      <c r="C100" s="10"/>
      <c r="D100" s="40"/>
      <c r="E100" s="53"/>
      <c r="F100" s="10"/>
      <c r="G100" s="20"/>
      <c r="H100" s="192"/>
      <c r="I100" s="193"/>
      <c r="J100" s="191"/>
      <c r="K100" s="36">
        <v>72</v>
      </c>
      <c r="L100" s="190">
        <v>42069</v>
      </c>
      <c r="M100" s="40">
        <v>445</v>
      </c>
      <c r="N100" s="55">
        <f t="shared" si="6"/>
        <v>445</v>
      </c>
      <c r="O100" s="24"/>
    </row>
    <row r="101" spans="1:15" s="7" customFormat="1" ht="15">
      <c r="A101" s="45" t="s">
        <v>244</v>
      </c>
      <c r="B101" s="36"/>
      <c r="C101" s="10"/>
      <c r="D101" s="40"/>
      <c r="E101" s="215"/>
      <c r="F101" s="193"/>
      <c r="G101" s="216"/>
      <c r="H101" s="256"/>
      <c r="I101" s="214"/>
      <c r="J101" s="191"/>
      <c r="K101" s="66">
        <v>80</v>
      </c>
      <c r="L101" s="214">
        <v>42066</v>
      </c>
      <c r="M101" s="230">
        <v>302.86</v>
      </c>
      <c r="N101" s="55">
        <f t="shared" si="6"/>
        <v>302.86</v>
      </c>
      <c r="O101" s="24"/>
    </row>
    <row r="102" spans="1:15" s="7" customFormat="1" ht="18.75" customHeight="1">
      <c r="A102" s="45" t="s">
        <v>246</v>
      </c>
      <c r="B102" s="66"/>
      <c r="C102" s="73"/>
      <c r="D102" s="56"/>
      <c r="E102" s="67"/>
      <c r="F102" s="73"/>
      <c r="G102" s="223"/>
      <c r="H102" s="192"/>
      <c r="I102" s="193"/>
      <c r="J102" s="191"/>
      <c r="K102" s="192" t="s">
        <v>247</v>
      </c>
      <c r="L102" s="193">
        <v>42088</v>
      </c>
      <c r="M102" s="191">
        <v>124.1</v>
      </c>
      <c r="N102" s="55">
        <f t="shared" si="6"/>
        <v>124.1</v>
      </c>
      <c r="O102" s="24"/>
    </row>
    <row r="103" spans="1:15" s="7" customFormat="1" ht="15">
      <c r="A103" s="45" t="s">
        <v>248</v>
      </c>
      <c r="B103" s="36"/>
      <c r="C103" s="10"/>
      <c r="D103" s="41"/>
      <c r="E103" s="53"/>
      <c r="F103" s="10"/>
      <c r="G103" s="20"/>
      <c r="H103" s="36"/>
      <c r="I103" s="10"/>
      <c r="J103" s="40"/>
      <c r="K103" s="32" t="s">
        <v>249</v>
      </c>
      <c r="L103" s="190">
        <v>42093</v>
      </c>
      <c r="M103" s="40">
        <v>120.62</v>
      </c>
      <c r="N103" s="55">
        <f t="shared" si="6"/>
        <v>120.62</v>
      </c>
      <c r="O103" s="24"/>
    </row>
    <row r="104" spans="1:15" s="274" customFormat="1" ht="15">
      <c r="A104" s="262" t="s">
        <v>251</v>
      </c>
      <c r="B104" s="263"/>
      <c r="C104" s="264"/>
      <c r="D104" s="265"/>
      <c r="E104" s="266"/>
      <c r="F104" s="264"/>
      <c r="G104" s="267"/>
      <c r="H104" s="263"/>
      <c r="I104" s="268"/>
      <c r="J104" s="269"/>
      <c r="K104" s="270" t="s">
        <v>250</v>
      </c>
      <c r="L104" s="271">
        <v>42124</v>
      </c>
      <c r="M104" s="272">
        <v>4784.97</v>
      </c>
      <c r="N104" s="251">
        <f t="shared" si="6"/>
        <v>4784.97</v>
      </c>
      <c r="O104" s="273"/>
    </row>
    <row r="105" spans="1:15" s="7" customFormat="1" ht="15.75" thickBot="1">
      <c r="A105" s="45"/>
      <c r="B105" s="66"/>
      <c r="C105" s="73"/>
      <c r="D105" s="56"/>
      <c r="E105" s="67"/>
      <c r="F105" s="73"/>
      <c r="G105" s="223"/>
      <c r="H105" s="66"/>
      <c r="I105" s="73"/>
      <c r="J105" s="230"/>
      <c r="K105" s="66"/>
      <c r="L105" s="73"/>
      <c r="M105" s="56"/>
      <c r="N105" s="55">
        <f t="shared" si="6"/>
        <v>0</v>
      </c>
      <c r="O105" s="24"/>
    </row>
    <row r="106" spans="1:15" s="83" customFormat="1" ht="20.25" thickBot="1">
      <c r="A106" s="79" t="s">
        <v>4</v>
      </c>
      <c r="B106" s="80"/>
      <c r="C106" s="81"/>
      <c r="D106" s="84">
        <f>SUM(D69:D105)</f>
        <v>152002.78</v>
      </c>
      <c r="E106" s="85"/>
      <c r="F106" s="81"/>
      <c r="G106" s="84">
        <f>SUM(G69:G105)</f>
        <v>18859.28</v>
      </c>
      <c r="H106" s="86"/>
      <c r="I106" s="81"/>
      <c r="J106" s="84">
        <f>SUM(J69:J105)</f>
        <v>18497.82</v>
      </c>
      <c r="K106" s="86"/>
      <c r="L106" s="81"/>
      <c r="M106" s="84">
        <f>SUM(M69:M105)</f>
        <v>23335.4</v>
      </c>
      <c r="N106" s="55">
        <f t="shared" si="6"/>
        <v>212695.28</v>
      </c>
      <c r="O106" s="87"/>
    </row>
    <row r="107" spans="1:15" s="2" customFormat="1" ht="20.25" thickBot="1">
      <c r="A107" s="48" t="s">
        <v>6</v>
      </c>
      <c r="B107" s="71"/>
      <c r="C107" s="68"/>
      <c r="D107" s="72">
        <f>D106+D67+D57</f>
        <v>322357.01</v>
      </c>
      <c r="E107" s="69"/>
      <c r="F107" s="68"/>
      <c r="G107" s="72">
        <f>G106+G67+G57</f>
        <v>316462.92</v>
      </c>
      <c r="H107" s="69"/>
      <c r="I107" s="68"/>
      <c r="J107" s="72">
        <f>J106+J67+J57</f>
        <v>325163.6</v>
      </c>
      <c r="K107" s="69"/>
      <c r="L107" s="68"/>
      <c r="M107" s="72">
        <f>M106+M67+M57</f>
        <v>408486.99</v>
      </c>
      <c r="N107" s="70"/>
      <c r="O107" s="28">
        <f>M107+J107+G107+D107</f>
        <v>1372470.52</v>
      </c>
    </row>
    <row r="108" spans="1:13" s="2" customFormat="1" ht="13.5" thickBot="1">
      <c r="A108" s="59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1:14" s="2" customFormat="1" ht="13.5" thickBot="1">
      <c r="A109" s="57"/>
      <c r="B109" s="60" t="s">
        <v>18</v>
      </c>
      <c r="C109" s="60" t="s">
        <v>19</v>
      </c>
      <c r="D109" s="60" t="s">
        <v>20</v>
      </c>
      <c r="E109" s="60" t="s">
        <v>21</v>
      </c>
      <c r="F109" s="60" t="s">
        <v>22</v>
      </c>
      <c r="G109" s="60" t="s">
        <v>23</v>
      </c>
      <c r="H109" s="60" t="s">
        <v>24</v>
      </c>
      <c r="I109" s="60" t="s">
        <v>25</v>
      </c>
      <c r="J109" s="60" t="s">
        <v>14</v>
      </c>
      <c r="K109" s="60" t="s">
        <v>15</v>
      </c>
      <c r="L109" s="60" t="s">
        <v>16</v>
      </c>
      <c r="M109" s="60" t="s">
        <v>17</v>
      </c>
      <c r="N109" s="60" t="s">
        <v>27</v>
      </c>
    </row>
    <row r="110" spans="1:14" s="2" customFormat="1" ht="13.5" thickBot="1">
      <c r="A110" s="59" t="s">
        <v>13</v>
      </c>
      <c r="B110" s="213">
        <v>91042.38</v>
      </c>
      <c r="C110" s="57">
        <f>B120</f>
        <v>219620.52</v>
      </c>
      <c r="D110" s="57">
        <f aca="true" t="shared" si="7" ref="D110:M110">C120</f>
        <v>328530.96</v>
      </c>
      <c r="E110" s="58">
        <f>D120</f>
        <v>110909.34</v>
      </c>
      <c r="F110" s="57">
        <f t="shared" si="7"/>
        <v>204592.52</v>
      </c>
      <c r="G110" s="57">
        <f t="shared" si="7"/>
        <v>302705.45</v>
      </c>
      <c r="H110" s="58">
        <f t="shared" si="7"/>
        <v>87546.07</v>
      </c>
      <c r="I110" s="57">
        <f t="shared" si="7"/>
        <v>185562.39</v>
      </c>
      <c r="J110" s="57">
        <f t="shared" si="7"/>
        <v>308454.7</v>
      </c>
      <c r="K110" s="58">
        <f t="shared" si="7"/>
        <v>84246.99</v>
      </c>
      <c r="L110" s="57">
        <f t="shared" si="7"/>
        <v>193572.29</v>
      </c>
      <c r="M110" s="57">
        <f t="shared" si="7"/>
        <v>286299.55</v>
      </c>
      <c r="N110" s="57"/>
    </row>
    <row r="111" spans="1:14" s="2" customFormat="1" ht="13.5" thickBot="1">
      <c r="A111" s="59" t="s">
        <v>11</v>
      </c>
      <c r="B111" s="57">
        <f aca="true" t="shared" si="8" ref="B111:M111">SUM(B112:B113)</f>
        <v>105203.94</v>
      </c>
      <c r="C111" s="57">
        <f t="shared" si="8"/>
        <v>105203.94</v>
      </c>
      <c r="D111" s="57">
        <f t="shared" si="8"/>
        <v>105203.94</v>
      </c>
      <c r="E111" s="57">
        <f t="shared" si="8"/>
        <v>105203.94</v>
      </c>
      <c r="F111" s="57">
        <f t="shared" si="8"/>
        <v>105203.94</v>
      </c>
      <c r="G111" s="57">
        <f t="shared" si="8"/>
        <v>105203.94</v>
      </c>
      <c r="H111" s="57">
        <f t="shared" si="8"/>
        <v>105203.94</v>
      </c>
      <c r="I111" s="57">
        <f t="shared" si="8"/>
        <v>105203.94</v>
      </c>
      <c r="J111" s="57">
        <f t="shared" si="8"/>
        <v>105203.94</v>
      </c>
      <c r="K111" s="57">
        <f t="shared" si="8"/>
        <v>105203.94</v>
      </c>
      <c r="L111" s="57">
        <f t="shared" si="8"/>
        <v>105203.94</v>
      </c>
      <c r="M111" s="57">
        <f t="shared" si="8"/>
        <v>105203.94</v>
      </c>
      <c r="N111" s="57">
        <f aca="true" t="shared" si="9" ref="N111:N119">SUM(B111:M111)</f>
        <v>1262447.28</v>
      </c>
    </row>
    <row r="112" spans="1:14" s="196" customFormat="1" ht="13.5" thickBot="1">
      <c r="A112" s="95" t="s">
        <v>64</v>
      </c>
      <c r="B112" s="195">
        <v>99472.02</v>
      </c>
      <c r="C112" s="195">
        <v>99472.02</v>
      </c>
      <c r="D112" s="195">
        <v>99472.02</v>
      </c>
      <c r="E112" s="195">
        <v>99472.02</v>
      </c>
      <c r="F112" s="195">
        <v>99472.02</v>
      </c>
      <c r="G112" s="195">
        <v>99472.02</v>
      </c>
      <c r="H112" s="195">
        <v>99472.02</v>
      </c>
      <c r="I112" s="195">
        <v>99472.02</v>
      </c>
      <c r="J112" s="195">
        <v>99472.02</v>
      </c>
      <c r="K112" s="195">
        <v>99472.02</v>
      </c>
      <c r="L112" s="195">
        <v>99472.02</v>
      </c>
      <c r="M112" s="195">
        <v>99472.02</v>
      </c>
      <c r="N112" s="195">
        <f t="shared" si="9"/>
        <v>1193664.24</v>
      </c>
    </row>
    <row r="113" spans="1:14" s="196" customFormat="1" ht="13.5" thickBot="1">
      <c r="A113" s="95" t="s">
        <v>178</v>
      </c>
      <c r="B113" s="195">
        <v>5731.92</v>
      </c>
      <c r="C113" s="195">
        <v>5731.92</v>
      </c>
      <c r="D113" s="195">
        <v>5731.92</v>
      </c>
      <c r="E113" s="195">
        <v>5731.92</v>
      </c>
      <c r="F113" s="195">
        <v>5731.92</v>
      </c>
      <c r="G113" s="195">
        <v>5731.92</v>
      </c>
      <c r="H113" s="195">
        <v>5731.92</v>
      </c>
      <c r="I113" s="195">
        <v>5731.92</v>
      </c>
      <c r="J113" s="195">
        <v>5731.92</v>
      </c>
      <c r="K113" s="195">
        <v>5731.92</v>
      </c>
      <c r="L113" s="195">
        <v>5731.92</v>
      </c>
      <c r="M113" s="195">
        <v>5731.92</v>
      </c>
      <c r="N113" s="195">
        <f t="shared" si="9"/>
        <v>68783.04</v>
      </c>
    </row>
    <row r="114" spans="1:14" s="2" customFormat="1" ht="13.5" thickBot="1">
      <c r="A114" s="59" t="s">
        <v>12</v>
      </c>
      <c r="B114" s="57">
        <f>SUM(B115:B116)</f>
        <v>128578.14</v>
      </c>
      <c r="C114" s="57">
        <f aca="true" t="shared" si="10" ref="C114:M114">SUM(C115:C116)</f>
        <v>108910.44</v>
      </c>
      <c r="D114" s="57">
        <f t="shared" si="10"/>
        <v>104735.39</v>
      </c>
      <c r="E114" s="57">
        <f t="shared" si="10"/>
        <v>93683.18</v>
      </c>
      <c r="F114" s="57">
        <f t="shared" si="10"/>
        <v>98112.93</v>
      </c>
      <c r="G114" s="57">
        <f t="shared" si="10"/>
        <v>101303.54</v>
      </c>
      <c r="H114" s="57">
        <f t="shared" si="10"/>
        <v>98016.32</v>
      </c>
      <c r="I114" s="57">
        <f t="shared" si="10"/>
        <v>122892.31</v>
      </c>
      <c r="J114" s="57">
        <f t="shared" si="10"/>
        <v>100955.89</v>
      </c>
      <c r="K114" s="57">
        <f t="shared" si="10"/>
        <v>109325.3</v>
      </c>
      <c r="L114" s="57">
        <f t="shared" si="10"/>
        <v>92727.26</v>
      </c>
      <c r="M114" s="57">
        <f t="shared" si="10"/>
        <v>116448.81</v>
      </c>
      <c r="N114" s="57">
        <f t="shared" si="9"/>
        <v>1275689.51</v>
      </c>
    </row>
    <row r="115" spans="1:14" s="196" customFormat="1" ht="13.5" thickBot="1">
      <c r="A115" s="95" t="s">
        <v>64</v>
      </c>
      <c r="B115" s="195">
        <v>100049.1</v>
      </c>
      <c r="C115" s="195">
        <v>103178.52</v>
      </c>
      <c r="D115" s="195">
        <v>99003.47</v>
      </c>
      <c r="E115" s="195">
        <v>88061.01</v>
      </c>
      <c r="F115" s="195">
        <v>92381.01</v>
      </c>
      <c r="G115" s="195">
        <v>95571.62</v>
      </c>
      <c r="H115" s="195">
        <v>92284.4</v>
      </c>
      <c r="I115" s="195">
        <v>117160.39</v>
      </c>
      <c r="J115" s="195">
        <v>95223.97</v>
      </c>
      <c r="K115" s="195">
        <v>103593.38</v>
      </c>
      <c r="L115" s="195">
        <v>92727.26</v>
      </c>
      <c r="M115" s="195">
        <v>116448.81</v>
      </c>
      <c r="N115" s="195">
        <f t="shared" si="9"/>
        <v>1195682.94</v>
      </c>
    </row>
    <row r="116" spans="1:14" s="196" customFormat="1" ht="13.5" thickBot="1">
      <c r="A116" s="95" t="s">
        <v>213</v>
      </c>
      <c r="B116" s="195">
        <v>28529.04</v>
      </c>
      <c r="C116" s="195">
        <v>5731.92</v>
      </c>
      <c r="D116" s="195">
        <v>5731.92</v>
      </c>
      <c r="E116" s="195">
        <v>5622.17</v>
      </c>
      <c r="F116" s="195">
        <v>5731.92</v>
      </c>
      <c r="G116" s="195">
        <v>5731.92</v>
      </c>
      <c r="H116" s="195">
        <v>5731.92</v>
      </c>
      <c r="I116" s="195">
        <v>5731.92</v>
      </c>
      <c r="J116" s="195">
        <v>5731.92</v>
      </c>
      <c r="K116" s="195">
        <v>5731.92</v>
      </c>
      <c r="L116" s="195"/>
      <c r="M116" s="195"/>
      <c r="N116" s="195">
        <f t="shared" si="9"/>
        <v>80006.57</v>
      </c>
    </row>
    <row r="117" spans="1:14" s="196" customFormat="1" ht="13.5" thickBot="1">
      <c r="A117" s="95" t="s">
        <v>131</v>
      </c>
      <c r="B117" s="204">
        <v>410</v>
      </c>
      <c r="C117" s="204">
        <v>410</v>
      </c>
      <c r="D117" s="204">
        <v>410</v>
      </c>
      <c r="E117" s="204">
        <v>410</v>
      </c>
      <c r="F117" s="204">
        <v>410</v>
      </c>
      <c r="G117" s="204">
        <v>492</v>
      </c>
      <c r="H117" s="204">
        <v>492</v>
      </c>
      <c r="I117" s="204">
        <v>492</v>
      </c>
      <c r="J117" s="204">
        <v>492</v>
      </c>
      <c r="K117" s="204">
        <v>408</v>
      </c>
      <c r="L117" s="204">
        <v>408</v>
      </c>
      <c r="M117" s="204">
        <v>407</v>
      </c>
      <c r="N117" s="195">
        <f t="shared" si="9"/>
        <v>5241</v>
      </c>
    </row>
    <row r="118" spans="1:14" s="196" customFormat="1" ht="13.5" thickBot="1">
      <c r="A118" s="95" t="s">
        <v>132</v>
      </c>
      <c r="B118" s="204">
        <v>-1066</v>
      </c>
      <c r="C118" s="204">
        <v>164</v>
      </c>
      <c r="D118" s="204">
        <v>164</v>
      </c>
      <c r="E118" s="204">
        <v>328</v>
      </c>
      <c r="F118" s="204">
        <v>328</v>
      </c>
      <c r="G118" s="204">
        <v>328</v>
      </c>
      <c r="H118" s="204">
        <v>246</v>
      </c>
      <c r="I118" s="204">
        <v>246</v>
      </c>
      <c r="J118" s="204">
        <v>246</v>
      </c>
      <c r="K118" s="204">
        <v>250</v>
      </c>
      <c r="L118" s="204">
        <v>250</v>
      </c>
      <c r="M118" s="204">
        <v>250</v>
      </c>
      <c r="N118" s="195">
        <f t="shared" si="9"/>
        <v>1734</v>
      </c>
    </row>
    <row r="119" spans="1:14" s="2" customFormat="1" ht="13.5" thickBot="1">
      <c r="A119" s="59" t="s">
        <v>65</v>
      </c>
      <c r="B119" s="57">
        <f aca="true" t="shared" si="11" ref="B119:M119">B114-B111</f>
        <v>23374.2</v>
      </c>
      <c r="C119" s="57">
        <f t="shared" si="11"/>
        <v>3706.5</v>
      </c>
      <c r="D119" s="57">
        <f t="shared" si="11"/>
        <v>-468.550000000003</v>
      </c>
      <c r="E119" s="57">
        <f t="shared" si="11"/>
        <v>-11520.76</v>
      </c>
      <c r="F119" s="57">
        <f>F114-F111</f>
        <v>-7091.01</v>
      </c>
      <c r="G119" s="57">
        <f t="shared" si="11"/>
        <v>-3900.40000000001</v>
      </c>
      <c r="H119" s="57">
        <f t="shared" si="11"/>
        <v>-7187.62</v>
      </c>
      <c r="I119" s="57">
        <f t="shared" si="11"/>
        <v>17688.37</v>
      </c>
      <c r="J119" s="57">
        <f t="shared" si="11"/>
        <v>-4248.05</v>
      </c>
      <c r="K119" s="57">
        <f t="shared" si="11"/>
        <v>4121.36</v>
      </c>
      <c r="L119" s="57">
        <f t="shared" si="11"/>
        <v>-12476.68</v>
      </c>
      <c r="M119" s="57">
        <f t="shared" si="11"/>
        <v>11244.87</v>
      </c>
      <c r="N119" s="227">
        <f t="shared" si="9"/>
        <v>13242.23</v>
      </c>
    </row>
    <row r="120" spans="1:14" s="2" customFormat="1" ht="13.5" thickBot="1">
      <c r="A120" s="59" t="s">
        <v>26</v>
      </c>
      <c r="B120" s="57">
        <f>B110+B114</f>
        <v>219620.52</v>
      </c>
      <c r="C120" s="57">
        <f>C110+C114</f>
        <v>328530.96</v>
      </c>
      <c r="D120" s="203">
        <f>D110+D114-D107</f>
        <v>110909.34</v>
      </c>
      <c r="E120" s="57">
        <f>E110+E114</f>
        <v>204592.52</v>
      </c>
      <c r="F120" s="57">
        <f>F110+F114</f>
        <v>302705.45</v>
      </c>
      <c r="G120" s="203">
        <f>G110+G114-G107</f>
        <v>87546.07</v>
      </c>
      <c r="H120" s="57">
        <f>H110+H114</f>
        <v>185562.39</v>
      </c>
      <c r="I120" s="57">
        <f>I110+I114</f>
        <v>308454.7</v>
      </c>
      <c r="J120" s="203">
        <f>J110+J114-J107</f>
        <v>84246.99</v>
      </c>
      <c r="K120" s="57">
        <f>K110+K114</f>
        <v>193572.29</v>
      </c>
      <c r="L120" s="57">
        <f>L110+L114</f>
        <v>286299.55</v>
      </c>
      <c r="M120" s="203">
        <f>M110+M114-M107</f>
        <v>-5738.63</v>
      </c>
      <c r="N120" s="228">
        <f>M120+N117+N118</f>
        <v>1236.37</v>
      </c>
    </row>
    <row r="121" spans="7:14" s="2" customFormat="1" ht="57" customHeight="1">
      <c r="G121" s="38"/>
      <c r="H121" s="307" t="s">
        <v>145</v>
      </c>
      <c r="I121" s="307"/>
      <c r="J121" s="307"/>
      <c r="K121" s="307"/>
      <c r="L121" s="309" t="s">
        <v>146</v>
      </c>
      <c r="M121" s="309"/>
      <c r="N121" s="309"/>
    </row>
    <row r="122" spans="8:14" s="2" customFormat="1" ht="72" customHeight="1">
      <c r="H122" s="308" t="s">
        <v>147</v>
      </c>
      <c r="I122" s="308"/>
      <c r="J122" s="308"/>
      <c r="K122" s="308"/>
      <c r="L122" s="313" t="s">
        <v>177</v>
      </c>
      <c r="M122" s="313"/>
      <c r="N122" s="313"/>
    </row>
    <row r="123" s="2" customFormat="1" ht="12.75">
      <c r="N123" s="257"/>
    </row>
    <row r="124" spans="8:14" s="2" customFormat="1" ht="15">
      <c r="H124" s="303" t="s">
        <v>133</v>
      </c>
      <c r="I124" s="303"/>
      <c r="J124" s="303"/>
      <c r="K124" s="205">
        <f>O107</f>
        <v>1372470.52</v>
      </c>
      <c r="L124" s="206">
        <v>1372470.52</v>
      </c>
      <c r="M124"/>
      <c r="N124" s="258">
        <f>L124+M124</f>
        <v>1372470.52</v>
      </c>
    </row>
    <row r="125" spans="8:14" s="2" customFormat="1" ht="15">
      <c r="H125" s="303" t="s">
        <v>134</v>
      </c>
      <c r="I125" s="303"/>
      <c r="J125" s="303"/>
      <c r="K125" s="205">
        <f>N111</f>
        <v>1262447.28</v>
      </c>
      <c r="L125" s="206">
        <v>1262447.28</v>
      </c>
      <c r="M125"/>
      <c r="N125" s="258">
        <f aca="true" t="shared" si="12" ref="N125:N130">L125+M125</f>
        <v>1262447.28</v>
      </c>
    </row>
    <row r="126" spans="8:14" s="2" customFormat="1" ht="15">
      <c r="H126" s="303" t="s">
        <v>135</v>
      </c>
      <c r="I126" s="303"/>
      <c r="J126" s="303"/>
      <c r="K126" s="205">
        <f>N115+N116</f>
        <v>1275689.51</v>
      </c>
      <c r="L126" s="206">
        <v>1275689.51</v>
      </c>
      <c r="M126">
        <v>6975</v>
      </c>
      <c r="N126" s="258">
        <f t="shared" si="12"/>
        <v>1282664.51</v>
      </c>
    </row>
    <row r="127" spans="8:14" s="2" customFormat="1" ht="15">
      <c r="H127" s="303" t="s">
        <v>136</v>
      </c>
      <c r="I127" s="303"/>
      <c r="J127" s="303"/>
      <c r="K127" s="205">
        <f>K126-K125</f>
        <v>13242.23</v>
      </c>
      <c r="L127" s="205">
        <v>13242.23</v>
      </c>
      <c r="M127">
        <v>6975</v>
      </c>
      <c r="N127" s="258">
        <f t="shared" si="12"/>
        <v>20217.23</v>
      </c>
    </row>
    <row r="128" spans="8:14" s="2" customFormat="1" ht="15">
      <c r="H128" s="302" t="s">
        <v>137</v>
      </c>
      <c r="I128" s="302"/>
      <c r="J128" s="302"/>
      <c r="K128" s="205">
        <f>K125-K124</f>
        <v>-110023.24</v>
      </c>
      <c r="L128" s="205">
        <v>-110023.24</v>
      </c>
      <c r="M128"/>
      <c r="N128" s="258">
        <f t="shared" si="12"/>
        <v>-110023.24</v>
      </c>
    </row>
    <row r="129" spans="8:14" s="2" customFormat="1" ht="15">
      <c r="H129" s="295" t="s">
        <v>165</v>
      </c>
      <c r="I129" s="296"/>
      <c r="J129" s="297"/>
      <c r="K129" s="205">
        <f>B110</f>
        <v>91042.38</v>
      </c>
      <c r="L129" s="206">
        <v>70510.38</v>
      </c>
      <c r="M129">
        <v>20532</v>
      </c>
      <c r="N129" s="258">
        <f t="shared" si="12"/>
        <v>91042.38</v>
      </c>
    </row>
    <row r="130" spans="8:14" s="2" customFormat="1" ht="18.75" customHeight="1">
      <c r="H130" s="298" t="s">
        <v>185</v>
      </c>
      <c r="I130" s="298"/>
      <c r="J130" s="298"/>
      <c r="K130" s="207">
        <f>K129+K128+K127+K131</f>
        <v>1236.37</v>
      </c>
      <c r="L130" s="207">
        <f>L129+L128+L127+L131</f>
        <v>-26270.63</v>
      </c>
      <c r="M130" s="207">
        <f>M129+M128+M127+M131</f>
        <v>27507</v>
      </c>
      <c r="N130" s="258">
        <f t="shared" si="12"/>
        <v>1236.37</v>
      </c>
    </row>
    <row r="131" spans="8:13" s="2" customFormat="1" ht="15">
      <c r="H131" s="299" t="s">
        <v>144</v>
      </c>
      <c r="I131" s="300"/>
      <c r="J131" s="301"/>
      <c r="K131" s="208">
        <f>N117+N118</f>
        <v>6975</v>
      </c>
      <c r="L131" s="206"/>
      <c r="M131"/>
    </row>
    <row r="132" spans="8:13" s="2" customFormat="1" ht="15">
      <c r="H132" s="302" t="s">
        <v>138</v>
      </c>
      <c r="I132" s="302"/>
      <c r="J132" s="302"/>
      <c r="K132" s="205">
        <f>M106+J106+G106+D106</f>
        <v>212695.28</v>
      </c>
      <c r="L132" s="293" t="s">
        <v>168</v>
      </c>
      <c r="M132" s="294"/>
    </row>
    <row r="133" spans="8:13" s="2" customFormat="1" ht="15">
      <c r="H133" s="292" t="s">
        <v>139</v>
      </c>
      <c r="I133" s="292"/>
      <c r="J133" s="292"/>
      <c r="K133" s="209">
        <v>30956.66</v>
      </c>
      <c r="L133" s="210"/>
      <c r="M133" s="3"/>
    </row>
    <row r="134" spans="8:13" s="2" customFormat="1" ht="15">
      <c r="H134" s="292" t="s">
        <v>140</v>
      </c>
      <c r="I134" s="292"/>
      <c r="J134" s="292"/>
      <c r="K134" s="209">
        <v>71758.5</v>
      </c>
      <c r="L134" s="210"/>
      <c r="M134" s="3"/>
    </row>
    <row r="135" spans="8:12" ht="15">
      <c r="H135" s="292" t="s">
        <v>141</v>
      </c>
      <c r="I135" s="292"/>
      <c r="J135" s="292"/>
      <c r="K135" s="226">
        <f>K133+K134</f>
        <v>102715.16</v>
      </c>
      <c r="L135" s="210"/>
    </row>
    <row r="136" spans="8:12" ht="15">
      <c r="H136" s="292" t="s">
        <v>142</v>
      </c>
      <c r="I136" s="292"/>
      <c r="J136" s="292"/>
      <c r="K136" s="209">
        <f>K135-K132</f>
        <v>-109980.12</v>
      </c>
      <c r="L136" s="210"/>
    </row>
    <row r="137" spans="8:12" ht="15.75">
      <c r="H137" s="292" t="s">
        <v>143</v>
      </c>
      <c r="I137" s="292"/>
      <c r="J137" s="292"/>
      <c r="K137" s="211">
        <f>K128-K136</f>
        <v>-43.12</v>
      </c>
      <c r="L137" s="212"/>
    </row>
  </sheetData>
  <sheetProtection/>
  <mergeCells count="30">
    <mergeCell ref="H128:J128"/>
    <mergeCell ref="L122:N122"/>
    <mergeCell ref="A1:N1"/>
    <mergeCell ref="A68:N68"/>
    <mergeCell ref="B2:D2"/>
    <mergeCell ref="E2:G2"/>
    <mergeCell ref="H2:J2"/>
    <mergeCell ref="A59:N59"/>
    <mergeCell ref="K2:M2"/>
    <mergeCell ref="H124:J124"/>
    <mergeCell ref="H125:J125"/>
    <mergeCell ref="H126:J126"/>
    <mergeCell ref="H127:J127"/>
    <mergeCell ref="A4:O4"/>
    <mergeCell ref="H121:K121"/>
    <mergeCell ref="H122:K122"/>
    <mergeCell ref="L121:N121"/>
    <mergeCell ref="A43:A46"/>
    <mergeCell ref="A33:A34"/>
    <mergeCell ref="H134:J134"/>
    <mergeCell ref="L132:M132"/>
    <mergeCell ref="H133:J133"/>
    <mergeCell ref="H137:J137"/>
    <mergeCell ref="H129:J129"/>
    <mergeCell ref="H130:J130"/>
    <mergeCell ref="H131:J131"/>
    <mergeCell ref="H132:J132"/>
    <mergeCell ref="H136:J136"/>
    <mergeCell ref="H135:J13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I30"/>
  <sheetViews>
    <sheetView zoomScalePageLayoutView="0" workbookViewId="0" topLeftCell="A1">
      <selection activeCell="B5" sqref="B5:J33"/>
    </sheetView>
  </sheetViews>
  <sheetFormatPr defaultColWidth="9.00390625" defaultRowHeight="12.75"/>
  <cols>
    <col min="5" max="5" width="18.625" style="0" customWidth="1"/>
    <col min="7" max="7" width="18.125" style="0" customWidth="1"/>
  </cols>
  <sheetData>
    <row r="5" ht="12.75">
      <c r="C5" t="s">
        <v>255</v>
      </c>
    </row>
    <row r="7" ht="12.75">
      <c r="C7" t="s">
        <v>200</v>
      </c>
    </row>
    <row r="8" spans="5:7" ht="12.75">
      <c r="E8" s="323" t="s">
        <v>194</v>
      </c>
      <c r="G8" s="324" t="s">
        <v>195</v>
      </c>
    </row>
    <row r="9" spans="5:7" ht="12.75">
      <c r="E9" s="323"/>
      <c r="G9" s="324"/>
    </row>
    <row r="10" spans="5:7" ht="12.75">
      <c r="E10" s="323"/>
      <c r="G10" s="324"/>
    </row>
    <row r="11" ht="12.75">
      <c r="G11" s="229"/>
    </row>
    <row r="12" spans="3:7" ht="12.75">
      <c r="C12" t="s">
        <v>196</v>
      </c>
      <c r="E12">
        <v>5076</v>
      </c>
      <c r="G12">
        <v>5076</v>
      </c>
    </row>
    <row r="13" spans="3:7" ht="12.75">
      <c r="C13" t="s">
        <v>197</v>
      </c>
      <c r="E13">
        <v>4920</v>
      </c>
      <c r="G13">
        <v>4920</v>
      </c>
    </row>
    <row r="14" spans="3:7" ht="12.75">
      <c r="C14" t="s">
        <v>198</v>
      </c>
      <c r="E14">
        <v>4920</v>
      </c>
      <c r="G14">
        <v>4920</v>
      </c>
    </row>
    <row r="15" spans="3:7" ht="12.75">
      <c r="C15" t="s">
        <v>252</v>
      </c>
      <c r="E15">
        <v>5494</v>
      </c>
      <c r="G15">
        <v>5241</v>
      </c>
    </row>
    <row r="18" spans="3:7" ht="12.75">
      <c r="C18" t="s">
        <v>27</v>
      </c>
      <c r="E18">
        <v>20410</v>
      </c>
      <c r="G18">
        <v>20157</v>
      </c>
    </row>
    <row r="22" ht="12.75">
      <c r="C22" t="s">
        <v>199</v>
      </c>
    </row>
    <row r="24" spans="3:9" ht="12.75">
      <c r="C24" t="s">
        <v>197</v>
      </c>
      <c r="E24">
        <v>1722</v>
      </c>
      <c r="G24">
        <v>2952</v>
      </c>
      <c r="I24">
        <v>-1230</v>
      </c>
    </row>
    <row r="25" spans="3:7" ht="12.75">
      <c r="C25" t="s">
        <v>198</v>
      </c>
      <c r="E25">
        <v>2952</v>
      </c>
      <c r="G25">
        <v>2664</v>
      </c>
    </row>
    <row r="26" spans="3:7" ht="12.75">
      <c r="C26" t="s">
        <v>252</v>
      </c>
      <c r="E26">
        <v>2952</v>
      </c>
      <c r="G26">
        <v>1734</v>
      </c>
    </row>
    <row r="30" spans="5:7" ht="12.75">
      <c r="E30">
        <v>7626</v>
      </c>
      <c r="G30">
        <v>7350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2015-10-21T13:00:54Z</cp:lastPrinted>
  <dcterms:created xsi:type="dcterms:W3CDTF">2010-04-02T14:46:04Z</dcterms:created>
  <dcterms:modified xsi:type="dcterms:W3CDTF">2015-10-21T13:01:54Z</dcterms:modified>
  <cp:category/>
  <cp:version/>
  <cp:contentType/>
  <cp:contentStatus/>
</cp:coreProperties>
</file>