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3"/>
  </bookViews>
  <sheets>
    <sheet name="пост. 290 проект" sheetId="15" r:id="rId1"/>
    <sheet name="по заявлению" sheetId="12" r:id="rId2"/>
    <sheet name="население" sheetId="13" r:id="rId3"/>
    <sheet name="по голосованию" sheetId="16" r:id="rId4"/>
    <sheet name="библиотека" sheetId="14" r:id="rId5"/>
  </sheets>
  <definedNames>
    <definedName name="_xlnm.Print_Area" localSheetId="4">библиотека!$A$1:$F$84</definedName>
    <definedName name="_xlnm.Print_Area" localSheetId="2">население!$A$1:$F$127</definedName>
    <definedName name="_xlnm.Print_Area" localSheetId="3">'по голосованию'!$A$1:$F$123</definedName>
    <definedName name="_xlnm.Print_Area" localSheetId="1">'по заявлению'!$A$1:$F$134</definedName>
    <definedName name="_xlnm.Print_Area" localSheetId="0">'пост. 290 проект'!$A$1:$F$135</definedName>
  </definedNames>
  <calcPr calcId="145621" fullPrecision="0"/>
</workbook>
</file>

<file path=xl/calcChain.xml><?xml version="1.0" encoding="utf-8"?>
<calcChain xmlns="http://schemas.openxmlformats.org/spreadsheetml/2006/main">
  <c r="D99" i="16" l="1"/>
  <c r="E99" i="16" s="1"/>
  <c r="F99" i="16" s="1"/>
  <c r="D112" i="16"/>
  <c r="E112" i="16" s="1"/>
  <c r="F112" i="16" s="1"/>
  <c r="D111" i="16"/>
  <c r="E111" i="16" s="1"/>
  <c r="F111" i="16" s="1"/>
  <c r="D110" i="16"/>
  <c r="E110" i="16" s="1"/>
  <c r="E109" i="16"/>
  <c r="F109" i="16" s="1"/>
  <c r="E108" i="16"/>
  <c r="F108" i="16" s="1"/>
  <c r="E107" i="16"/>
  <c r="F107" i="16" s="1"/>
  <c r="E106" i="16"/>
  <c r="F106" i="16" s="1"/>
  <c r="E105" i="16"/>
  <c r="F105" i="16" s="1"/>
  <c r="E104" i="16"/>
  <c r="F104" i="16" s="1"/>
  <c r="E100" i="16"/>
  <c r="D100" i="16" s="1"/>
  <c r="D94" i="16"/>
  <c r="E94" i="16" s="1"/>
  <c r="F94" i="16" s="1"/>
  <c r="D91" i="16"/>
  <c r="E91" i="16" s="1"/>
  <c r="F91" i="16" s="1"/>
  <c r="D90" i="16"/>
  <c r="D89" i="16" s="1"/>
  <c r="E89" i="16" s="1"/>
  <c r="F89" i="16" s="1"/>
  <c r="D88" i="16"/>
  <c r="D87" i="16"/>
  <c r="D85" i="16"/>
  <c r="D82" i="16" s="1"/>
  <c r="E82" i="16" s="1"/>
  <c r="F82" i="16" s="1"/>
  <c r="D80" i="16"/>
  <c r="D79" i="16"/>
  <c r="D73" i="16"/>
  <c r="D72" i="16"/>
  <c r="D70" i="16"/>
  <c r="D69" i="16"/>
  <c r="D68" i="16"/>
  <c r="D67" i="16"/>
  <c r="D65" i="16"/>
  <c r="D63" i="16"/>
  <c r="D62" i="16"/>
  <c r="D61" i="16"/>
  <c r="D60" i="16"/>
  <c r="D59" i="16"/>
  <c r="D56" i="16"/>
  <c r="D54" i="16"/>
  <c r="D53" i="16"/>
  <c r="D51" i="16"/>
  <c r="E51" i="16" s="1"/>
  <c r="F51" i="16" s="1"/>
  <c r="D50" i="16"/>
  <c r="E50" i="16" s="1"/>
  <c r="F50" i="16" s="1"/>
  <c r="E49" i="16"/>
  <c r="D49" i="16" s="1"/>
  <c r="D48" i="16"/>
  <c r="E48" i="16" s="1"/>
  <c r="F48" i="16" s="1"/>
  <c r="D47" i="16"/>
  <c r="E47" i="16" s="1"/>
  <c r="F47" i="16" s="1"/>
  <c r="D46" i="16"/>
  <c r="E46" i="16" s="1"/>
  <c r="F46" i="16" s="1"/>
  <c r="E40" i="16"/>
  <c r="F40" i="16" s="1"/>
  <c r="E39" i="16"/>
  <c r="D39" i="16" s="1"/>
  <c r="E38" i="16"/>
  <c r="D38" i="16" s="1"/>
  <c r="E27" i="16"/>
  <c r="D27" i="16" s="1"/>
  <c r="F26" i="16"/>
  <c r="F14" i="16" s="1"/>
  <c r="D66" i="16" l="1"/>
  <c r="E66" i="16" s="1"/>
  <c r="F66" i="16" s="1"/>
  <c r="D77" i="16"/>
  <c r="E77" i="16" s="1"/>
  <c r="F77" i="16" s="1"/>
  <c r="D52" i="16"/>
  <c r="E52" i="16" s="1"/>
  <c r="F52" i="16" s="1"/>
  <c r="F110" i="16"/>
  <c r="F103" i="16" s="1"/>
  <c r="E103" i="16"/>
  <c r="E14" i="16"/>
  <c r="D103" i="16"/>
  <c r="F105" i="13"/>
  <c r="E105" i="13"/>
  <c r="F101" i="16" l="1"/>
  <c r="E101" i="16"/>
  <c r="E114" i="16" s="1"/>
  <c r="D14" i="16"/>
  <c r="D101" i="16" s="1"/>
  <c r="D114" i="16" s="1"/>
  <c r="F114" i="16"/>
  <c r="E124" i="15"/>
  <c r="F124" i="15" s="1"/>
  <c r="E123" i="15"/>
  <c r="F123" i="15" s="1"/>
  <c r="E122" i="15"/>
  <c r="F122" i="15" s="1"/>
  <c r="E121" i="15"/>
  <c r="F121" i="15" s="1"/>
  <c r="E120" i="15"/>
  <c r="F120" i="15" s="1"/>
  <c r="E119" i="15"/>
  <c r="F119" i="15" s="1"/>
  <c r="E118" i="15"/>
  <c r="F118" i="15" s="1"/>
  <c r="E117" i="15"/>
  <c r="F117" i="15" s="1"/>
  <c r="E116" i="15"/>
  <c r="F116" i="15" s="1"/>
  <c r="E115" i="15"/>
  <c r="F115" i="15" s="1"/>
  <c r="E114" i="15"/>
  <c r="F114" i="15" s="1"/>
  <c r="E113" i="15"/>
  <c r="F113" i="15" s="1"/>
  <c r="E112" i="15"/>
  <c r="F112" i="15" s="1"/>
  <c r="E111" i="15"/>
  <c r="F111" i="15" s="1"/>
  <c r="E110" i="15"/>
  <c r="F110" i="15" s="1"/>
  <c r="E109" i="15"/>
  <c r="F109" i="15" s="1"/>
  <c r="E108" i="15"/>
  <c r="F108" i="15" s="1"/>
  <c r="E107" i="15"/>
  <c r="F107" i="15" s="1"/>
  <c r="E106" i="15"/>
  <c r="F106" i="15" s="1"/>
  <c r="E105" i="15"/>
  <c r="F105" i="15" s="1"/>
  <c r="D104" i="15"/>
  <c r="E101" i="15"/>
  <c r="D101" i="15"/>
  <c r="E100" i="15"/>
  <c r="F100" i="15" s="1"/>
  <c r="E95" i="15"/>
  <c r="F95" i="15" s="1"/>
  <c r="D95" i="15"/>
  <c r="D92" i="15"/>
  <c r="E92" i="15" s="1"/>
  <c r="F92" i="15" s="1"/>
  <c r="E90" i="15"/>
  <c r="F90" i="15" s="1"/>
  <c r="D90" i="15"/>
  <c r="D89" i="15"/>
  <c r="D88" i="15"/>
  <c r="D83" i="15"/>
  <c r="E83" i="15" s="1"/>
  <c r="F83" i="15" s="1"/>
  <c r="D81" i="15"/>
  <c r="D78" i="15"/>
  <c r="E78" i="15" s="1"/>
  <c r="F78" i="15" s="1"/>
  <c r="E67" i="15"/>
  <c r="F67" i="15" s="1"/>
  <c r="D67" i="15"/>
  <c r="D53" i="15"/>
  <c r="E53" i="15" s="1"/>
  <c r="F53" i="15" s="1"/>
  <c r="E52" i="15"/>
  <c r="F52" i="15" s="1"/>
  <c r="E51" i="15"/>
  <c r="F51" i="15" s="1"/>
  <c r="E50" i="15"/>
  <c r="D50" i="15"/>
  <c r="E49" i="15"/>
  <c r="F49" i="15" s="1"/>
  <c r="E48" i="15"/>
  <c r="F48" i="15" s="1"/>
  <c r="E47" i="15"/>
  <c r="F47" i="15" s="1"/>
  <c r="E40" i="15"/>
  <c r="F40" i="15" s="1"/>
  <c r="E39" i="15"/>
  <c r="D39" i="15"/>
  <c r="E38" i="15"/>
  <c r="D38" i="15"/>
  <c r="E27" i="15"/>
  <c r="D27" i="15"/>
  <c r="F26" i="15"/>
  <c r="F14" i="15"/>
  <c r="E14" i="15" s="1"/>
  <c r="D14" i="15" l="1"/>
  <c r="D102" i="15" s="1"/>
  <c r="D126" i="15" s="1"/>
  <c r="E102" i="15"/>
  <c r="F104" i="15"/>
  <c r="F102" i="15"/>
  <c r="E104" i="15"/>
  <c r="F126" i="15" l="1"/>
  <c r="E126" i="15"/>
  <c r="E118" i="13" l="1"/>
  <c r="F118" i="13" s="1"/>
  <c r="D73" i="14" l="1"/>
  <c r="E73" i="14" s="1"/>
  <c r="F73" i="14" s="1"/>
  <c r="D72" i="14"/>
  <c r="E72" i="14" s="1"/>
  <c r="F72" i="14" s="1"/>
  <c r="D71" i="14"/>
  <c r="E71" i="14" s="1"/>
  <c r="F71" i="14" s="1"/>
  <c r="D65" i="14"/>
  <c r="D64" i="14" s="1"/>
  <c r="E64" i="14" s="1"/>
  <c r="F64" i="14" s="1"/>
  <c r="D63" i="14"/>
  <c r="D60" i="14"/>
  <c r="D54" i="14"/>
  <c r="D53" i="14"/>
  <c r="D51" i="14"/>
  <c r="D50" i="14"/>
  <c r="D49" i="14"/>
  <c r="D48" i="14"/>
  <c r="D46" i="14"/>
  <c r="D44" i="14"/>
  <c r="D43" i="14"/>
  <c r="D42" i="14"/>
  <c r="D41" i="14"/>
  <c r="D40" i="14"/>
  <c r="D39" i="14"/>
  <c r="D38" i="14"/>
  <c r="D37" i="14"/>
  <c r="D35" i="14"/>
  <c r="E35" i="14" s="1"/>
  <c r="F35" i="14" s="1"/>
  <c r="D34" i="14"/>
  <c r="E34" i="14" s="1"/>
  <c r="F34" i="14" s="1"/>
  <c r="E33" i="14"/>
  <c r="D33" i="14" s="1"/>
  <c r="D32" i="14"/>
  <c r="E32" i="14" s="1"/>
  <c r="F32" i="14" s="1"/>
  <c r="D31" i="14"/>
  <c r="E31" i="14" s="1"/>
  <c r="F31" i="14" s="1"/>
  <c r="D30" i="14"/>
  <c r="E30" i="14" s="1"/>
  <c r="F30" i="14" s="1"/>
  <c r="E29" i="14"/>
  <c r="D29" i="14" s="1"/>
  <c r="E28" i="14"/>
  <c r="D28" i="14" s="1"/>
  <c r="F27" i="14"/>
  <c r="F15" i="14" s="1"/>
  <c r="D114" i="13"/>
  <c r="D113" i="13"/>
  <c r="D112" i="13"/>
  <c r="D111" i="13"/>
  <c r="D110" i="13"/>
  <c r="D90" i="13"/>
  <c r="D85" i="13"/>
  <c r="D79" i="13"/>
  <c r="D73" i="13"/>
  <c r="D72" i="13"/>
  <c r="D70" i="13"/>
  <c r="D69" i="13"/>
  <c r="D68" i="13"/>
  <c r="D67" i="13"/>
  <c r="D65" i="13"/>
  <c r="D63" i="13"/>
  <c r="D62" i="13"/>
  <c r="D61" i="13"/>
  <c r="D60" i="13"/>
  <c r="D59" i="13"/>
  <c r="D56" i="13"/>
  <c r="D54" i="13"/>
  <c r="D53" i="13"/>
  <c r="D51" i="13"/>
  <c r="D50" i="13"/>
  <c r="D48" i="13"/>
  <c r="D47" i="13"/>
  <c r="D46" i="13"/>
  <c r="D47" i="14" l="1"/>
  <c r="E47" i="14" s="1"/>
  <c r="F47" i="14" s="1"/>
  <c r="D70" i="14"/>
  <c r="D36" i="14"/>
  <c r="E36" i="14" s="1"/>
  <c r="F36" i="14" s="1"/>
  <c r="D58" i="14"/>
  <c r="E58" i="14" s="1"/>
  <c r="F58" i="14" s="1"/>
  <c r="D62" i="14"/>
  <c r="E62" i="14" s="1"/>
  <c r="F62" i="14" s="1"/>
  <c r="F66" i="14" s="1"/>
  <c r="F70" i="14"/>
  <c r="E15" i="14"/>
  <c r="E70" i="14"/>
  <c r="E114" i="13"/>
  <c r="F114" i="13" s="1"/>
  <c r="E113" i="13"/>
  <c r="F113" i="13" s="1"/>
  <c r="E112" i="13"/>
  <c r="F112" i="13" s="1"/>
  <c r="E111" i="13"/>
  <c r="F111" i="13" s="1"/>
  <c r="E110" i="13"/>
  <c r="F110" i="13" s="1"/>
  <c r="E109" i="13"/>
  <c r="F109" i="13" s="1"/>
  <c r="E108" i="13"/>
  <c r="F108" i="13" s="1"/>
  <c r="E107" i="13"/>
  <c r="F107" i="13" s="1"/>
  <c r="E106" i="13"/>
  <c r="F106" i="13" s="1"/>
  <c r="E104" i="13"/>
  <c r="F104" i="13" s="1"/>
  <c r="D103" i="13"/>
  <c r="E100" i="13"/>
  <c r="D100" i="13" s="1"/>
  <c r="E99" i="13"/>
  <c r="F99" i="13" s="1"/>
  <c r="D94" i="13"/>
  <c r="E94" i="13" s="1"/>
  <c r="F94" i="13" s="1"/>
  <c r="D91" i="13"/>
  <c r="E91" i="13" s="1"/>
  <c r="F91" i="13" s="1"/>
  <c r="D89" i="13"/>
  <c r="E89" i="13" s="1"/>
  <c r="F89" i="13" s="1"/>
  <c r="D88" i="13"/>
  <c r="D87" i="13"/>
  <c r="D80" i="13"/>
  <c r="D77" i="13" s="1"/>
  <c r="E77" i="13" s="1"/>
  <c r="F77" i="13" s="1"/>
  <c r="D66" i="13"/>
  <c r="E66" i="13" s="1"/>
  <c r="F66" i="13" s="1"/>
  <c r="D52" i="13"/>
  <c r="E52" i="13" s="1"/>
  <c r="F52" i="13" s="1"/>
  <c r="E51" i="13"/>
  <c r="F51" i="13" s="1"/>
  <c r="E50" i="13"/>
  <c r="F50" i="13" s="1"/>
  <c r="E49" i="13"/>
  <c r="D49" i="13" s="1"/>
  <c r="E48" i="13"/>
  <c r="F48" i="13" s="1"/>
  <c r="E47" i="13"/>
  <c r="F47" i="13" s="1"/>
  <c r="E46" i="13"/>
  <c r="F46" i="13" s="1"/>
  <c r="E40" i="13"/>
  <c r="F40" i="13" s="1"/>
  <c r="E39" i="13"/>
  <c r="D39" i="13" s="1"/>
  <c r="E38" i="13"/>
  <c r="D38" i="13" s="1"/>
  <c r="E27" i="13"/>
  <c r="D27" i="13" s="1"/>
  <c r="F26" i="13"/>
  <c r="F14" i="13" s="1"/>
  <c r="D103" i="12"/>
  <c r="F121" i="12"/>
  <c r="E121" i="12"/>
  <c r="E122" i="12"/>
  <c r="F122" i="12" s="1"/>
  <c r="E123" i="12"/>
  <c r="F123" i="12" s="1"/>
  <c r="D94" i="12"/>
  <c r="F99" i="12"/>
  <c r="E99" i="12"/>
  <c r="E66" i="14" l="1"/>
  <c r="D82" i="13"/>
  <c r="E82" i="13" s="1"/>
  <c r="F82" i="13" s="1"/>
  <c r="E103" i="13"/>
  <c r="F101" i="13"/>
  <c r="F75" i="14"/>
  <c r="D15" i="14"/>
  <c r="E75" i="14"/>
  <c r="F103" i="13"/>
  <c r="E14" i="13"/>
  <c r="F51" i="12"/>
  <c r="E51" i="12"/>
  <c r="F50" i="12"/>
  <c r="E50" i="12"/>
  <c r="E40" i="12"/>
  <c r="F40" i="12" s="1"/>
  <c r="D75" i="14" l="1"/>
  <c r="D66" i="14"/>
  <c r="E101" i="13"/>
  <c r="F116" i="13"/>
  <c r="F120" i="13" s="1"/>
  <c r="E116" i="13"/>
  <c r="E120" i="13" s="1"/>
  <c r="D14" i="13"/>
  <c r="E115" i="12"/>
  <c r="F115" i="12" s="1"/>
  <c r="E116" i="12"/>
  <c r="F116" i="12" s="1"/>
  <c r="E117" i="12"/>
  <c r="F117" i="12" s="1"/>
  <c r="E118" i="12"/>
  <c r="F118" i="12" s="1"/>
  <c r="E119" i="12"/>
  <c r="F119" i="12" s="1"/>
  <c r="E120" i="12"/>
  <c r="F120" i="12" s="1"/>
  <c r="E108" i="12"/>
  <c r="F108" i="12" s="1"/>
  <c r="E109" i="12"/>
  <c r="F109" i="12" s="1"/>
  <c r="E110" i="12"/>
  <c r="F110" i="12" s="1"/>
  <c r="E111" i="12"/>
  <c r="F111" i="12" s="1"/>
  <c r="E112" i="12"/>
  <c r="F112" i="12" s="1"/>
  <c r="E113" i="12"/>
  <c r="F113" i="12" s="1"/>
  <c r="E114" i="12"/>
  <c r="F114" i="12" s="1"/>
  <c r="D101" i="13" l="1"/>
  <c r="D116" i="13" s="1"/>
  <c r="D120" i="13" s="1"/>
  <c r="E107" i="12"/>
  <c r="F107" i="12" s="1"/>
  <c r="E106" i="12"/>
  <c r="F106" i="12" s="1"/>
  <c r="E105" i="12"/>
  <c r="E104" i="12"/>
  <c r="E100" i="12"/>
  <c r="D100" i="12" s="1"/>
  <c r="E94" i="12"/>
  <c r="F94" i="12" s="1"/>
  <c r="D88" i="12"/>
  <c r="D87" i="12"/>
  <c r="D80" i="12"/>
  <c r="E49" i="12"/>
  <c r="D49" i="12" s="1"/>
  <c r="E48" i="12"/>
  <c r="F48" i="12" s="1"/>
  <c r="E47" i="12"/>
  <c r="F47" i="12" s="1"/>
  <c r="E46" i="12"/>
  <c r="F46" i="12" s="1"/>
  <c r="E39" i="12"/>
  <c r="D39" i="12" s="1"/>
  <c r="E38" i="12"/>
  <c r="D38" i="12" s="1"/>
  <c r="E27" i="12"/>
  <c r="D27" i="12" s="1"/>
  <c r="F26" i="12"/>
  <c r="F14" i="12" s="1"/>
  <c r="E103" i="12" l="1"/>
  <c r="D66" i="12"/>
  <c r="E66" i="12" s="1"/>
  <c r="F66" i="12" s="1"/>
  <c r="F104" i="12"/>
  <c r="D77" i="12"/>
  <c r="E77" i="12" s="1"/>
  <c r="F77" i="12" s="1"/>
  <c r="D52" i="12"/>
  <c r="E52" i="12" s="1"/>
  <c r="F52" i="12" s="1"/>
  <c r="D82" i="12"/>
  <c r="E82" i="12" s="1"/>
  <c r="F82" i="12" s="1"/>
  <c r="D89" i="12"/>
  <c r="E89" i="12" s="1"/>
  <c r="F89" i="12" s="1"/>
  <c r="F105" i="12"/>
  <c r="E14" i="12"/>
  <c r="F103" i="12" l="1"/>
  <c r="D14" i="12"/>
  <c r="D91" i="12" l="1"/>
  <c r="E91" i="12" s="1"/>
  <c r="D101" i="12" l="1"/>
  <c r="D125" i="12" s="1"/>
  <c r="F91" i="12"/>
  <c r="F125" i="12" s="1"/>
  <c r="E125" i="12"/>
</calcChain>
</file>

<file path=xl/sharedStrings.xml><?xml version="1.0" encoding="utf-8"?>
<sst xmlns="http://schemas.openxmlformats.org/spreadsheetml/2006/main" count="971" uniqueCount="174">
  <si>
    <t>к договору управления многоквартирным домом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</si>
  <si>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</si>
  <si>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</si>
  <si>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</si>
  <si>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</si>
  <si>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</si>
  <si>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</si>
  <si>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</si>
  <si>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</si>
  <si>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</si>
  <si>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</si>
  <si>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</si>
  <si>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</si>
  <si>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</si>
  <si>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</si>
  <si>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</si>
  <si>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</si>
  <si>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</si>
  <si>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</si>
  <si>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</si>
  <si>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</si>
  <si>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</si>
  <si>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</si>
  <si>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</si>
  <si>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</si>
  <si>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</si>
  <si>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</si>
  <si>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</si>
  <si>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</si>
  <si>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</si>
  <si>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</si>
  <si>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</si>
  <si>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</si>
  <si>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</si>
  <si>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</si>
  <si>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</si>
  <si>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</si>
  <si>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</si>
  <si>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</si>
  <si>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</si>
  <si>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</si>
  <si>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</si>
  <si>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</si>
  <si>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</si>
  <si>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</si>
  <si>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</si>
  <si>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</si>
  <si>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</si>
  <si>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</si>
  <si>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</si>
  <si>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</si>
  <si>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</si>
  <si>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</si>
  <si>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</si>
  <si>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</si>
  <si>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</si>
  <si>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</si>
  <si>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</si>
  <si>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</si>
  <si>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</si>
  <si>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</si>
  <si>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</si>
  <si>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Сбор, вывоз и утилизация ТБО, руб/м2</t>
  </si>
  <si>
    <t>ИТОГО:</t>
  </si>
  <si>
    <t>Предлагаемый перечень работ по текущему ремонту                                       ( на выбор собственников)</t>
  </si>
  <si>
    <t>ВСЕГО</t>
  </si>
  <si>
    <t xml:space="preserve">Управляющая организация   _____________________                                                                      Собственник </t>
  </si>
  <si>
    <t>______________</t>
  </si>
  <si>
    <t>М.П.</t>
  </si>
  <si>
    <t>1 раз в 3 года</t>
  </si>
  <si>
    <t>учет работ по капремонту</t>
  </si>
  <si>
    <t>гидравлическое испытание элеваторных узлов и запорной арматуры</t>
  </si>
  <si>
    <t>Итого:</t>
  </si>
  <si>
    <t>очистка водосточных воронок</t>
  </si>
  <si>
    <t>по адресу: ул.Ленинского Комсомола, д.12 (Sобщ.= 630,2м2)</t>
  </si>
  <si>
    <t>Библиотека</t>
  </si>
  <si>
    <t>отключение системы отопления с переводом  системв ГВС на летнюю схему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</si>
  <si>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</si>
  <si>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</si>
  <si>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</si>
  <si>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по адресу: ул.Ленинского Комсомола, д.12 (S жилые + нежилые = 4850,6 м2, Sзем.уч.=3012,55 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</si>
  <si>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</si>
  <si>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</si>
  <si>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</si>
  <si>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</si>
  <si>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</si>
  <si>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</si>
  <si>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</si>
  <si>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</si>
  <si>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</si>
  <si>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</si>
  <si>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</si>
  <si>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</si>
  <si>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</si>
  <si>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</si>
  <si>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</si>
  <si>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</si>
  <si>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</si>
  <si>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</si>
  <si>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</si>
  <si>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</si>
  <si>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</si>
  <si>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Содержание  лестничных клеток</t>
  </si>
  <si>
    <t>замена неисправных контрольно-измерительных прибоов (манометров, термометров и т.д)</t>
  </si>
  <si>
    <t>ревизия задвижек отопления</t>
  </si>
  <si>
    <t>работа по очистке водяного подогревателя для удаления накипи-коррозийных отложений</t>
  </si>
  <si>
    <t xml:space="preserve">1 раз </t>
  </si>
  <si>
    <t>ревизия задвижек ГВС</t>
  </si>
  <si>
    <t>ревизия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</si>
  <si>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</si>
  <si>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</si>
  <si>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</si>
  <si>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</si>
  <si>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</si>
  <si>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</si>
  <si>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Косметический ремонт подъездов №№ 1-4</t>
  </si>
  <si>
    <t>Ремонт межпанельных швов (над окнами) - 12 мп</t>
  </si>
  <si>
    <t>Ремонт и замена ограждений лестничных маршей</t>
  </si>
  <si>
    <t>Замена почтовых ящиков - 38 шт.</t>
  </si>
  <si>
    <t>Замена окон в подъездах на пластиковые - 1 шт.</t>
  </si>
  <si>
    <t>Устройство отмостки - 100 м2</t>
  </si>
  <si>
    <t>Устройство водосточных труб над отмосткой - 7 мп; Установка ж/б лотков - 26 мп</t>
  </si>
  <si>
    <t>Ремонт межпанельных швов - 50 мп</t>
  </si>
  <si>
    <t>Ремонт мягкой кровли в 1 слой - 50 м2</t>
  </si>
  <si>
    <t>Смена задвижки на элеваторном узле №1 СТС Ду 80 мм - 2 шт.; №3 СТС Ду 80 мм - 4 шт.</t>
  </si>
  <si>
    <t>Смена задвижек на ХВС (общий ввод) Ду 80 мм - 2 шт.</t>
  </si>
  <si>
    <t>Установка фильтра на ввод ХВС диам. 80 мм - 1 шт.</t>
  </si>
  <si>
    <t>Установка обратного клапана на ввод ХВС диам. 80 мм - 1 шт.</t>
  </si>
  <si>
    <t>Установка шарового крана (спускники) на ХВС Ду 20 мм - 1 шт.</t>
  </si>
  <si>
    <t>Изоляция трубопроводов СТС "К-FLEX" Ду 89 мм - 10 мп</t>
  </si>
  <si>
    <t>Смена шаровых кранов под манометры на элев. узлах №2,3 СТС Ду 15 мм - 2 шт.</t>
  </si>
  <si>
    <t>Смена подсосов элеваторов и трубопроводов Т 3,4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</si>
  <si>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</si>
  <si>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</si>
  <si>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</si>
  <si>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перенос ТСП на границу балансовой принадлежности</t>
  </si>
  <si>
    <t>Проект</t>
  </si>
  <si>
    <t>2016 - 2017 г.г.</t>
  </si>
  <si>
    <t>объем работ</t>
  </si>
  <si>
    <t>3012,55 м2</t>
  </si>
  <si>
    <t>1 шт</t>
  </si>
  <si>
    <t>2 пробы</t>
  </si>
  <si>
    <t xml:space="preserve">Смена задвижек на ГВС </t>
  </si>
  <si>
    <t>очичтка от снега и наледи подъездных козырьков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</si>
  <si>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</si>
  <si>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</si>
  <si>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(стоимость услуг  увеличена на 10 % в соответствии с уровнем инфляции 2015 г.)</t>
  </si>
  <si>
    <t>630,2 м2</t>
  </si>
  <si>
    <t>Приложение № 3</t>
  </si>
  <si>
    <t xml:space="preserve">от _____________ 2016 г </t>
  </si>
  <si>
    <t>4220,4 м2</t>
  </si>
  <si>
    <t>390 м2</t>
  </si>
  <si>
    <t>1078,4 м2</t>
  </si>
  <si>
    <t>1975 м</t>
  </si>
  <si>
    <t>910 м</t>
  </si>
  <si>
    <t>455 м</t>
  </si>
  <si>
    <t>420 м</t>
  </si>
  <si>
    <t>128 каналов</t>
  </si>
  <si>
    <t>1091,86 м2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</si>
  <si>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</si>
  <si>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720 м</t>
  </si>
  <si>
    <t>Приложение №1</t>
  </si>
  <si>
    <t>к дополнительному соглашению№_______</t>
  </si>
  <si>
    <t xml:space="preserve">от _____________ 2008г </t>
  </si>
  <si>
    <t>обслуживание автоматических запирающих устройств</t>
  </si>
  <si>
    <t>устранение неплотностей в вентиляционных каналах и шахтах, устранение засоров в каналах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</si>
  <si>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органов)</t>
    </r>
  </si>
  <si>
    <t>очистка от снега и наледи подъездных козырьков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</si>
  <si>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козырьков)</t>
    </r>
  </si>
  <si>
    <t>Замена почтовых ящиков - 76 шт.</t>
  </si>
  <si>
    <t>Замена окон в подъездах на пластиковые - 23 шт.</t>
  </si>
  <si>
    <t>ВСЕГО (без содержания лестничных клеток)</t>
  </si>
  <si>
    <t>ВСЕГО (с  содержанием  лестничных клеток)</t>
  </si>
  <si>
    <t>по адресу: ул.Ленинского Комсомола, д.12 (S жилые + нежилые = 4850,6 м2, Sпридом.тер.=3012,55 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</si>
</sst>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2"/>
      <name val="Arial Black"/>
      <family val="2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2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9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0" borderId="3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1" fillId="3" borderId="24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left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8" fillId="3" borderId="15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center" vertical="center" wrapText="1"/>
    </xf>
    <xf numFmtId="4" fontId="0" fillId="3" borderId="19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4" fontId="1" fillId="3" borderId="28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 vertical="center" wrapText="1"/>
    </xf>
    <xf numFmtId="2" fontId="8" fillId="3" borderId="26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100" zoomScale="80" zoomScaleNormal="80" workbookViewId="0">
      <selection activeCell="A106" sqref="A106:D10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5" customWidth="1"/>
    <col min="5" max="5" width="17.140625" style="45" bestFit="1" customWidth="1"/>
    <col min="6" max="6" width="20.85546875" style="45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4" t="s">
        <v>161</v>
      </c>
      <c r="B1" s="155"/>
      <c r="C1" s="155"/>
      <c r="D1" s="155"/>
      <c r="E1" s="155"/>
      <c r="F1" s="155"/>
    </row>
    <row r="2" spans="1:9" ht="27" customHeight="1" x14ac:dyDescent="0.3">
      <c r="A2" s="3" t="s">
        <v>137</v>
      </c>
      <c r="B2" s="156" t="s">
        <v>162</v>
      </c>
      <c r="C2" s="156"/>
      <c r="D2" s="156"/>
      <c r="E2" s="155"/>
      <c r="F2" s="155"/>
    </row>
    <row r="3" spans="1:9" ht="14.25" customHeight="1" x14ac:dyDescent="0.3">
      <c r="B3" s="156" t="s">
        <v>0</v>
      </c>
      <c r="C3" s="156"/>
      <c r="D3" s="156"/>
      <c r="E3" s="155"/>
      <c r="F3" s="155"/>
    </row>
    <row r="4" spans="1:9" ht="14.25" customHeight="1" x14ac:dyDescent="0.3">
      <c r="B4" s="156" t="s">
        <v>163</v>
      </c>
      <c r="C4" s="156"/>
      <c r="D4" s="156"/>
      <c r="E4" s="155"/>
      <c r="F4" s="155"/>
    </row>
    <row r="5" spans="1:9" ht="21" customHeight="1" x14ac:dyDescent="0.3">
      <c r="A5" s="141"/>
      <c r="B5" s="142"/>
      <c r="C5" s="142"/>
      <c r="D5" s="32"/>
      <c r="E5" s="33"/>
      <c r="F5" s="33"/>
    </row>
    <row r="6" spans="1:9" ht="20.25" customHeight="1" x14ac:dyDescent="0.4">
      <c r="A6" s="157" t="s">
        <v>136</v>
      </c>
      <c r="B6" s="158"/>
      <c r="C6" s="158"/>
      <c r="D6" s="158"/>
      <c r="E6" s="158"/>
      <c r="F6" s="158"/>
      <c r="I6" s="1"/>
    </row>
    <row r="7" spans="1:9" ht="20.25" customHeight="1" x14ac:dyDescent="0.2">
      <c r="A7" s="153" t="s">
        <v>146</v>
      </c>
      <c r="B7" s="153"/>
      <c r="C7" s="153"/>
      <c r="D7" s="153"/>
      <c r="E7" s="153"/>
      <c r="F7" s="153"/>
      <c r="I7" s="1"/>
    </row>
    <row r="8" spans="1:9" s="4" customFormat="1" ht="18.75" customHeight="1" x14ac:dyDescent="0.4">
      <c r="A8" s="160" t="s">
        <v>80</v>
      </c>
      <c r="B8" s="160"/>
      <c r="C8" s="160"/>
      <c r="D8" s="160"/>
      <c r="E8" s="161"/>
      <c r="F8" s="161"/>
    </row>
    <row r="9" spans="1:9" s="5" customFormat="1" ht="17.25" customHeight="1" x14ac:dyDescent="0.2">
      <c r="A9" s="162" t="s">
        <v>1</v>
      </c>
      <c r="B9" s="162"/>
      <c r="C9" s="162"/>
      <c r="D9" s="162"/>
      <c r="E9" s="163"/>
      <c r="F9" s="163"/>
    </row>
    <row r="10" spans="1:9" s="4" customFormat="1" ht="30" customHeight="1" thickBot="1" x14ac:dyDescent="0.25">
      <c r="A10" s="164" t="s">
        <v>2</v>
      </c>
      <c r="B10" s="164"/>
      <c r="C10" s="164"/>
      <c r="D10" s="164"/>
      <c r="E10" s="165"/>
      <c r="F10" s="165"/>
    </row>
    <row r="11" spans="1:9" s="8" customFormat="1" ht="139.5" customHeight="1" thickBot="1" x14ac:dyDescent="0.25">
      <c r="A11" s="6" t="s">
        <v>3</v>
      </c>
      <c r="B11" s="7" t="s">
        <v>4</v>
      </c>
      <c r="C11" s="7" t="s">
        <v>138</v>
      </c>
      <c r="D11" s="34" t="s">
        <v>6</v>
      </c>
      <c r="E11" s="34" t="s">
        <v>5</v>
      </c>
      <c r="F11" s="35" t="s">
        <v>7</v>
      </c>
      <c r="I11" s="9"/>
    </row>
    <row r="12" spans="1:9" s="12" customFormat="1" x14ac:dyDescent="0.2">
      <c r="A12" s="10">
        <v>1</v>
      </c>
      <c r="B12" s="11">
        <v>2</v>
      </c>
      <c r="C12" s="94">
        <v>3</v>
      </c>
      <c r="D12" s="36">
        <v>4</v>
      </c>
      <c r="E12" s="72">
        <v>5</v>
      </c>
      <c r="F12" s="37">
        <v>6</v>
      </c>
      <c r="I12" s="13"/>
    </row>
    <row r="13" spans="1:9" s="12" customFormat="1" ht="49.5" customHeight="1" x14ac:dyDescent="0.2">
      <c r="A13" s="166" t="s">
        <v>8</v>
      </c>
      <c r="B13" s="167"/>
      <c r="C13" s="167"/>
      <c r="D13" s="167"/>
      <c r="E13" s="168"/>
      <c r="F13" s="169"/>
      <c r="I13" s="13"/>
    </row>
    <row r="14" spans="1:9" s="8" customFormat="1" ht="24.75" customHeight="1" x14ac:dyDescent="0.2">
      <c r="A14" s="106" t="s">
        <v>9</v>
      </c>
      <c r="B14" s="69"/>
      <c r="C14" s="95"/>
      <c r="D14" s="81">
        <f>E14*G14</f>
        <v>195576.19</v>
      </c>
      <c r="E14" s="15">
        <f>F14*12</f>
        <v>40.32</v>
      </c>
      <c r="F14" s="59">
        <f>F24+F26</f>
        <v>3.36</v>
      </c>
      <c r="G14" s="8">
        <v>4850.6000000000004</v>
      </c>
      <c r="H14" s="8">
        <v>1.07</v>
      </c>
      <c r="I14" s="9">
        <v>2.2400000000000002</v>
      </c>
    </row>
    <row r="15" spans="1:9" s="8" customFormat="1" ht="24.75" customHeight="1" x14ac:dyDescent="0.2">
      <c r="A15" s="73" t="s">
        <v>10</v>
      </c>
      <c r="B15" s="74" t="s">
        <v>11</v>
      </c>
      <c r="C15" s="85"/>
      <c r="D15" s="81"/>
      <c r="E15" s="15"/>
      <c r="F15" s="59"/>
      <c r="I15" s="9"/>
    </row>
    <row r="16" spans="1:9" s="16" customFormat="1" ht="15" x14ac:dyDescent="0.2">
      <c r="A16" s="73" t="s">
        <v>12</v>
      </c>
      <c r="B16" s="74" t="s">
        <v>11</v>
      </c>
      <c r="C16" s="85"/>
      <c r="D16" s="81"/>
      <c r="E16" s="15"/>
      <c r="F16" s="59"/>
      <c r="G16" s="8"/>
      <c r="I16" s="17"/>
    </row>
    <row r="17" spans="1:9" s="8" customFormat="1" ht="102" x14ac:dyDescent="0.2">
      <c r="A17" s="73" t="s">
        <v>81</v>
      </c>
      <c r="B17" s="74" t="s">
        <v>35</v>
      </c>
      <c r="C17" s="85"/>
      <c r="D17" s="81"/>
      <c r="E17" s="15"/>
      <c r="F17" s="59"/>
      <c r="I17" s="9"/>
    </row>
    <row r="18" spans="1:9" s="12" customFormat="1" ht="15" x14ac:dyDescent="0.2">
      <c r="A18" s="73" t="s">
        <v>82</v>
      </c>
      <c r="B18" s="74" t="s">
        <v>11</v>
      </c>
      <c r="C18" s="85"/>
      <c r="D18" s="81"/>
      <c r="E18" s="15"/>
      <c r="F18" s="59"/>
      <c r="G18" s="8"/>
      <c r="I18" s="13"/>
    </row>
    <row r="19" spans="1:9" s="12" customFormat="1" ht="15" x14ac:dyDescent="0.2">
      <c r="A19" s="73" t="s">
        <v>83</v>
      </c>
      <c r="B19" s="74" t="s">
        <v>11</v>
      </c>
      <c r="C19" s="85"/>
      <c r="D19" s="81"/>
      <c r="E19" s="15"/>
      <c r="F19" s="59"/>
      <c r="G19" s="8"/>
      <c r="I19" s="13"/>
    </row>
    <row r="20" spans="1:9" s="12" customFormat="1" ht="25.5" x14ac:dyDescent="0.2">
      <c r="A20" s="73" t="s">
        <v>84</v>
      </c>
      <c r="B20" s="74" t="s">
        <v>17</v>
      </c>
      <c r="C20" s="85"/>
      <c r="D20" s="81"/>
      <c r="E20" s="15"/>
      <c r="F20" s="59"/>
      <c r="G20" s="8"/>
      <c r="I20" s="13"/>
    </row>
    <row r="21" spans="1:9" s="12" customFormat="1" ht="15" x14ac:dyDescent="0.2">
      <c r="A21" s="73" t="s">
        <v>85</v>
      </c>
      <c r="B21" s="74" t="s">
        <v>23</v>
      </c>
      <c r="C21" s="85"/>
      <c r="D21" s="81"/>
      <c r="E21" s="15"/>
      <c r="F21" s="59"/>
      <c r="G21" s="8"/>
      <c r="I21" s="13"/>
    </row>
    <row r="22" spans="1:9" s="12" customFormat="1" ht="15" x14ac:dyDescent="0.2">
      <c r="A22" s="73" t="s">
        <v>86</v>
      </c>
      <c r="B22" s="74" t="s">
        <v>11</v>
      </c>
      <c r="C22" s="85"/>
      <c r="D22" s="81"/>
      <c r="E22" s="15"/>
      <c r="F22" s="59"/>
      <c r="G22" s="8"/>
      <c r="I22" s="13"/>
    </row>
    <row r="23" spans="1:9" s="12" customFormat="1" ht="15" x14ac:dyDescent="0.2">
      <c r="A23" s="73" t="s">
        <v>87</v>
      </c>
      <c r="B23" s="74" t="s">
        <v>33</v>
      </c>
      <c r="C23" s="85"/>
      <c r="D23" s="81"/>
      <c r="E23" s="15"/>
      <c r="F23" s="59"/>
      <c r="G23" s="8"/>
      <c r="I23" s="13"/>
    </row>
    <row r="24" spans="1:9" s="12" customFormat="1" ht="15" x14ac:dyDescent="0.2">
      <c r="A24" s="106" t="s">
        <v>72</v>
      </c>
      <c r="B24" s="49"/>
      <c r="C24" s="96"/>
      <c r="D24" s="82"/>
      <c r="E24" s="60"/>
      <c r="F24" s="59">
        <v>3.24</v>
      </c>
      <c r="G24" s="8"/>
      <c r="I24" s="13"/>
    </row>
    <row r="25" spans="1:9" s="12" customFormat="1" ht="15" x14ac:dyDescent="0.2">
      <c r="A25" s="75" t="s">
        <v>70</v>
      </c>
      <c r="B25" s="49" t="s">
        <v>11</v>
      </c>
      <c r="C25" s="97"/>
      <c r="D25" s="82"/>
      <c r="E25" s="60"/>
      <c r="F25" s="61">
        <v>0.12</v>
      </c>
      <c r="G25" s="8"/>
      <c r="I25" s="13"/>
    </row>
    <row r="26" spans="1:9" s="12" customFormat="1" ht="15" x14ac:dyDescent="0.2">
      <c r="A26" s="106" t="s">
        <v>72</v>
      </c>
      <c r="B26" s="49"/>
      <c r="C26" s="96"/>
      <c r="D26" s="82"/>
      <c r="E26" s="60"/>
      <c r="F26" s="59">
        <f>F25</f>
        <v>0.12</v>
      </c>
      <c r="G26" s="8"/>
      <c r="I26" s="13"/>
    </row>
    <row r="27" spans="1:9" s="12" customFormat="1" ht="30" x14ac:dyDescent="0.2">
      <c r="A27" s="106" t="s">
        <v>13</v>
      </c>
      <c r="B27" s="102"/>
      <c r="C27" s="98" t="s">
        <v>139</v>
      </c>
      <c r="D27" s="112">
        <f>E27*G27</f>
        <v>144844.13</v>
      </c>
      <c r="E27" s="38">
        <f>F27*12</f>
        <v>34.32</v>
      </c>
      <c r="F27" s="113">
        <v>2.86</v>
      </c>
      <c r="G27" s="8">
        <v>4220.3999999999996</v>
      </c>
      <c r="H27" s="8">
        <v>1.07</v>
      </c>
      <c r="I27" s="9">
        <v>2.09</v>
      </c>
    </row>
    <row r="28" spans="1:9" s="12" customFormat="1" ht="15" x14ac:dyDescent="0.2">
      <c r="A28" s="73" t="s">
        <v>88</v>
      </c>
      <c r="B28" s="74" t="s">
        <v>14</v>
      </c>
      <c r="C28" s="85"/>
      <c r="D28" s="112"/>
      <c r="E28" s="38"/>
      <c r="F28" s="113"/>
      <c r="G28" s="8"/>
      <c r="I28" s="13"/>
    </row>
    <row r="29" spans="1:9" s="12" customFormat="1" ht="18.75" customHeight="1" x14ac:dyDescent="0.2">
      <c r="A29" s="73" t="s">
        <v>89</v>
      </c>
      <c r="B29" s="74" t="s">
        <v>90</v>
      </c>
      <c r="C29" s="85"/>
      <c r="D29" s="112"/>
      <c r="E29" s="38"/>
      <c r="F29" s="113"/>
      <c r="G29" s="8"/>
      <c r="I29" s="13"/>
    </row>
    <row r="30" spans="1:9" s="12" customFormat="1" ht="18.75" customHeight="1" x14ac:dyDescent="0.2">
      <c r="A30" s="73" t="s">
        <v>91</v>
      </c>
      <c r="B30" s="74" t="s">
        <v>92</v>
      </c>
      <c r="C30" s="85"/>
      <c r="D30" s="112"/>
      <c r="E30" s="38"/>
      <c r="F30" s="113"/>
      <c r="G30" s="8"/>
      <c r="I30" s="13"/>
    </row>
    <row r="31" spans="1:9" s="12" customFormat="1" ht="18" customHeight="1" x14ac:dyDescent="0.2">
      <c r="A31" s="73" t="s">
        <v>15</v>
      </c>
      <c r="B31" s="74" t="s">
        <v>14</v>
      </c>
      <c r="C31" s="85"/>
      <c r="D31" s="112"/>
      <c r="E31" s="38"/>
      <c r="F31" s="113"/>
      <c r="G31" s="8"/>
      <c r="I31" s="13"/>
    </row>
    <row r="32" spans="1:9" s="12" customFormat="1" ht="30.75" customHeight="1" x14ac:dyDescent="0.2">
      <c r="A32" s="73" t="s">
        <v>16</v>
      </c>
      <c r="B32" s="74" t="s">
        <v>17</v>
      </c>
      <c r="C32" s="85"/>
      <c r="D32" s="112"/>
      <c r="E32" s="38"/>
      <c r="F32" s="113"/>
      <c r="G32" s="8"/>
      <c r="I32" s="13"/>
    </row>
    <row r="33" spans="1:9" s="8" customFormat="1" ht="15" x14ac:dyDescent="0.2">
      <c r="A33" s="73" t="s">
        <v>18</v>
      </c>
      <c r="B33" s="74" t="s">
        <v>14</v>
      </c>
      <c r="C33" s="85"/>
      <c r="D33" s="112"/>
      <c r="E33" s="38"/>
      <c r="F33" s="113"/>
      <c r="I33" s="9"/>
    </row>
    <row r="34" spans="1:9" s="8" customFormat="1" ht="15" x14ac:dyDescent="0.2">
      <c r="A34" s="73" t="s">
        <v>19</v>
      </c>
      <c r="B34" s="74" t="s">
        <v>14</v>
      </c>
      <c r="C34" s="85"/>
      <c r="D34" s="112"/>
      <c r="E34" s="38"/>
      <c r="F34" s="113"/>
      <c r="I34" s="9"/>
    </row>
    <row r="35" spans="1:9" s="16" customFormat="1" ht="25.5" x14ac:dyDescent="0.2">
      <c r="A35" s="73" t="s">
        <v>20</v>
      </c>
      <c r="B35" s="74" t="s">
        <v>21</v>
      </c>
      <c r="C35" s="85"/>
      <c r="D35" s="112"/>
      <c r="E35" s="38"/>
      <c r="F35" s="113"/>
      <c r="G35" s="8"/>
      <c r="I35" s="17"/>
    </row>
    <row r="36" spans="1:9" s="16" customFormat="1" ht="25.5" x14ac:dyDescent="0.2">
      <c r="A36" s="73" t="s">
        <v>93</v>
      </c>
      <c r="B36" s="74" t="s">
        <v>17</v>
      </c>
      <c r="C36" s="85"/>
      <c r="D36" s="112"/>
      <c r="E36" s="38"/>
      <c r="F36" s="113"/>
      <c r="G36" s="8"/>
      <c r="I36" s="17"/>
    </row>
    <row r="37" spans="1:9" s="16" customFormat="1" ht="25.5" x14ac:dyDescent="0.2">
      <c r="A37" s="73" t="s">
        <v>94</v>
      </c>
      <c r="B37" s="74" t="s">
        <v>14</v>
      </c>
      <c r="C37" s="85"/>
      <c r="D37" s="112"/>
      <c r="E37" s="38"/>
      <c r="F37" s="113"/>
      <c r="G37" s="8"/>
      <c r="I37" s="17"/>
    </row>
    <row r="38" spans="1:9" s="16" customFormat="1" ht="15" x14ac:dyDescent="0.2">
      <c r="A38" s="68" t="s">
        <v>22</v>
      </c>
      <c r="B38" s="69" t="s">
        <v>23</v>
      </c>
      <c r="C38" s="95"/>
      <c r="D38" s="81">
        <f>E38*G38</f>
        <v>48311.98</v>
      </c>
      <c r="E38" s="15">
        <f>F38*12</f>
        <v>9.9600000000000009</v>
      </c>
      <c r="F38" s="113">
        <v>0.83</v>
      </c>
      <c r="G38" s="8">
        <v>4850.6000000000004</v>
      </c>
      <c r="H38" s="8">
        <v>1.07</v>
      </c>
      <c r="I38" s="9">
        <v>0.6</v>
      </c>
    </row>
    <row r="39" spans="1:9" s="12" customFormat="1" ht="15" x14ac:dyDescent="0.2">
      <c r="A39" s="68" t="s">
        <v>24</v>
      </c>
      <c r="B39" s="69" t="s">
        <v>25</v>
      </c>
      <c r="C39" s="95"/>
      <c r="D39" s="81">
        <f>E39*G39</f>
        <v>157159.44</v>
      </c>
      <c r="E39" s="15">
        <f>F39*12</f>
        <v>32.4</v>
      </c>
      <c r="F39" s="113">
        <v>2.7</v>
      </c>
      <c r="G39" s="8">
        <v>4850.6000000000004</v>
      </c>
      <c r="H39" s="8">
        <v>1.07</v>
      </c>
      <c r="I39" s="9">
        <v>1.94</v>
      </c>
    </row>
    <row r="40" spans="1:9" s="12" customFormat="1" ht="15" x14ac:dyDescent="0.2">
      <c r="A40" s="68" t="s">
        <v>102</v>
      </c>
      <c r="B40" s="69" t="s">
        <v>14</v>
      </c>
      <c r="C40" s="98"/>
      <c r="D40" s="81">
        <v>161295.07999999999</v>
      </c>
      <c r="E40" s="15">
        <f>D40/G40</f>
        <v>38.22</v>
      </c>
      <c r="F40" s="113">
        <f>E40/12</f>
        <v>3.19</v>
      </c>
      <c r="G40" s="8">
        <v>4220.3999999999996</v>
      </c>
      <c r="H40" s="8"/>
      <c r="I40" s="9"/>
    </row>
    <row r="41" spans="1:9" s="12" customFormat="1" ht="15" x14ac:dyDescent="0.2">
      <c r="A41" s="73" t="s">
        <v>95</v>
      </c>
      <c r="B41" s="74" t="s">
        <v>35</v>
      </c>
      <c r="C41" s="85"/>
      <c r="D41" s="81"/>
      <c r="E41" s="15"/>
      <c r="F41" s="59"/>
      <c r="G41" s="8"/>
      <c r="H41" s="8"/>
      <c r="I41" s="9"/>
    </row>
    <row r="42" spans="1:9" s="12" customFormat="1" ht="15" x14ac:dyDescent="0.2">
      <c r="A42" s="73" t="s">
        <v>96</v>
      </c>
      <c r="B42" s="74" t="s">
        <v>33</v>
      </c>
      <c r="C42" s="85"/>
      <c r="D42" s="81"/>
      <c r="E42" s="15"/>
      <c r="F42" s="59"/>
      <c r="G42" s="8"/>
      <c r="H42" s="8"/>
      <c r="I42" s="9"/>
    </row>
    <row r="43" spans="1:9" s="12" customFormat="1" ht="15" x14ac:dyDescent="0.2">
      <c r="A43" s="73" t="s">
        <v>97</v>
      </c>
      <c r="B43" s="74" t="s">
        <v>98</v>
      </c>
      <c r="C43" s="85"/>
      <c r="D43" s="81"/>
      <c r="E43" s="15"/>
      <c r="F43" s="59"/>
      <c r="G43" s="8"/>
      <c r="H43" s="8"/>
      <c r="I43" s="9"/>
    </row>
    <row r="44" spans="1:9" s="12" customFormat="1" ht="15" x14ac:dyDescent="0.2">
      <c r="A44" s="73" t="s">
        <v>99</v>
      </c>
      <c r="B44" s="74" t="s">
        <v>100</v>
      </c>
      <c r="C44" s="85"/>
      <c r="D44" s="81"/>
      <c r="E44" s="15"/>
      <c r="F44" s="59"/>
      <c r="G44" s="8"/>
      <c r="H44" s="8"/>
      <c r="I44" s="9"/>
    </row>
    <row r="45" spans="1:9" s="12" customFormat="1" ht="15" x14ac:dyDescent="0.2">
      <c r="A45" s="73" t="s">
        <v>101</v>
      </c>
      <c r="B45" s="74" t="s">
        <v>98</v>
      </c>
      <c r="C45" s="85"/>
      <c r="D45" s="81"/>
      <c r="E45" s="15"/>
      <c r="F45" s="59"/>
      <c r="G45" s="8"/>
      <c r="H45" s="8"/>
      <c r="I45" s="9"/>
    </row>
    <row r="46" spans="1:9" s="12" customFormat="1" ht="25.5" x14ac:dyDescent="0.2">
      <c r="A46" s="73" t="s">
        <v>164</v>
      </c>
      <c r="B46" s="74" t="s">
        <v>17</v>
      </c>
      <c r="C46" s="85"/>
      <c r="D46" s="81"/>
      <c r="E46" s="15"/>
      <c r="F46" s="59"/>
      <c r="G46" s="8"/>
      <c r="H46" s="8"/>
      <c r="I46" s="9"/>
    </row>
    <row r="47" spans="1:9" s="12" customFormat="1" ht="30" x14ac:dyDescent="0.2">
      <c r="A47" s="68" t="s">
        <v>132</v>
      </c>
      <c r="B47" s="69" t="s">
        <v>26</v>
      </c>
      <c r="C47" s="95" t="s">
        <v>140</v>
      </c>
      <c r="D47" s="81">
        <v>2246.7800000000002</v>
      </c>
      <c r="E47" s="15">
        <f>D47/G47</f>
        <v>0.46</v>
      </c>
      <c r="F47" s="113">
        <f>E47/12</f>
        <v>0.04</v>
      </c>
      <c r="G47" s="8">
        <v>4850.6000000000004</v>
      </c>
      <c r="H47" s="8">
        <v>1.07</v>
      </c>
      <c r="I47" s="9">
        <v>0.03</v>
      </c>
    </row>
    <row r="48" spans="1:9" s="12" customFormat="1" ht="30" x14ac:dyDescent="0.2">
      <c r="A48" s="68" t="s">
        <v>133</v>
      </c>
      <c r="B48" s="69" t="s">
        <v>26</v>
      </c>
      <c r="C48" s="95" t="s">
        <v>140</v>
      </c>
      <c r="D48" s="81">
        <v>2246.7800000000002</v>
      </c>
      <c r="E48" s="15">
        <f>D48/G48</f>
        <v>0.46</v>
      </c>
      <c r="F48" s="113">
        <f>E48/12</f>
        <v>0.04</v>
      </c>
      <c r="G48" s="8">
        <v>4850.6000000000004</v>
      </c>
      <c r="H48" s="8">
        <v>1.07</v>
      </c>
      <c r="I48" s="9">
        <v>0.03</v>
      </c>
    </row>
    <row r="49" spans="1:9" s="12" customFormat="1" ht="30" x14ac:dyDescent="0.2">
      <c r="A49" s="68" t="s">
        <v>134</v>
      </c>
      <c r="B49" s="69" t="s">
        <v>26</v>
      </c>
      <c r="C49" s="95" t="s">
        <v>140</v>
      </c>
      <c r="D49" s="81">
        <v>14185.73</v>
      </c>
      <c r="E49" s="15">
        <f>D49/G49</f>
        <v>2.92</v>
      </c>
      <c r="F49" s="113">
        <f>E49/12</f>
        <v>0.24</v>
      </c>
      <c r="G49" s="8">
        <v>4850.6000000000004</v>
      </c>
      <c r="H49" s="8">
        <v>1.07</v>
      </c>
      <c r="I49" s="9">
        <v>0.2</v>
      </c>
    </row>
    <row r="50" spans="1:9" s="12" customFormat="1" ht="18" customHeight="1" x14ac:dyDescent="0.2">
      <c r="A50" s="68" t="s">
        <v>27</v>
      </c>
      <c r="B50" s="69" t="s">
        <v>28</v>
      </c>
      <c r="C50" s="95"/>
      <c r="D50" s="81">
        <f t="shared" ref="D50" si="0">E50*G50</f>
        <v>4074.5</v>
      </c>
      <c r="E50" s="15">
        <f t="shared" ref="E50" si="1">F50*12</f>
        <v>0.84</v>
      </c>
      <c r="F50" s="113">
        <v>7.0000000000000007E-2</v>
      </c>
      <c r="G50" s="8">
        <v>4850.6000000000004</v>
      </c>
      <c r="H50" s="8">
        <v>1.07</v>
      </c>
      <c r="I50" s="9">
        <v>0.03</v>
      </c>
    </row>
    <row r="51" spans="1:9" s="12" customFormat="1" ht="21" customHeight="1" x14ac:dyDescent="0.2">
      <c r="A51" s="68" t="s">
        <v>29</v>
      </c>
      <c r="B51" s="114" t="s">
        <v>30</v>
      </c>
      <c r="C51" s="14"/>
      <c r="D51" s="81">
        <v>2228.9499999999998</v>
      </c>
      <c r="E51" s="15">
        <f>D51/G51</f>
        <v>0.46</v>
      </c>
      <c r="F51" s="113">
        <f>E51/12</f>
        <v>0.04</v>
      </c>
      <c r="G51" s="8">
        <v>4850.6000000000004</v>
      </c>
      <c r="H51" s="8">
        <v>1.07</v>
      </c>
      <c r="I51" s="9">
        <v>0.02</v>
      </c>
    </row>
    <row r="52" spans="1:9" s="12" customFormat="1" ht="30" x14ac:dyDescent="0.2">
      <c r="A52" s="68" t="s">
        <v>31</v>
      </c>
      <c r="B52" s="69"/>
      <c r="C52" s="14" t="s">
        <v>141</v>
      </c>
      <c r="D52" s="81">
        <v>2849.1</v>
      </c>
      <c r="E52" s="15">
        <f>D52/G52</f>
        <v>0.59</v>
      </c>
      <c r="F52" s="113">
        <f>E52/12</f>
        <v>0.05</v>
      </c>
      <c r="G52" s="8">
        <v>4850.6000000000004</v>
      </c>
      <c r="H52" s="8">
        <v>1.07</v>
      </c>
      <c r="I52" s="9">
        <v>0.03</v>
      </c>
    </row>
    <row r="53" spans="1:9" s="12" customFormat="1" ht="15" x14ac:dyDescent="0.2">
      <c r="A53" s="68" t="s">
        <v>32</v>
      </c>
      <c r="B53" s="69"/>
      <c r="C53" s="102"/>
      <c r="D53" s="84">
        <f>SUM(D54:D66)</f>
        <v>102283.34</v>
      </c>
      <c r="E53" s="15">
        <f>D53/G53</f>
        <v>21.09</v>
      </c>
      <c r="F53" s="59">
        <f>E53/12</f>
        <v>1.76</v>
      </c>
      <c r="G53" s="8">
        <v>4850.6000000000004</v>
      </c>
      <c r="H53" s="8">
        <v>1.07</v>
      </c>
      <c r="I53" s="9">
        <v>0.82</v>
      </c>
    </row>
    <row r="54" spans="1:9" s="12" customFormat="1" ht="23.25" customHeight="1" x14ac:dyDescent="0.2">
      <c r="A54" s="56" t="s">
        <v>76</v>
      </c>
      <c r="B54" s="57" t="s">
        <v>33</v>
      </c>
      <c r="C54" s="100"/>
      <c r="D54" s="83">
        <v>923.85</v>
      </c>
      <c r="E54" s="20"/>
      <c r="F54" s="50"/>
      <c r="G54" s="8">
        <v>4850.6000000000004</v>
      </c>
      <c r="H54" s="8">
        <v>1.07</v>
      </c>
      <c r="I54" s="9">
        <v>0.01</v>
      </c>
    </row>
    <row r="55" spans="1:9" s="12" customFormat="1" ht="15" x14ac:dyDescent="0.2">
      <c r="A55" s="56" t="s">
        <v>34</v>
      </c>
      <c r="B55" s="57" t="s">
        <v>35</v>
      </c>
      <c r="C55" s="100"/>
      <c r="D55" s="83">
        <v>2021.67</v>
      </c>
      <c r="E55" s="20"/>
      <c r="F55" s="50"/>
      <c r="G55" s="8">
        <v>4850.6000000000004</v>
      </c>
      <c r="H55" s="8">
        <v>1.07</v>
      </c>
      <c r="I55" s="9">
        <v>0.02</v>
      </c>
    </row>
    <row r="56" spans="1:9" s="12" customFormat="1" ht="18.75" customHeight="1" x14ac:dyDescent="0.2">
      <c r="A56" s="56" t="s">
        <v>71</v>
      </c>
      <c r="B56" s="67" t="s">
        <v>33</v>
      </c>
      <c r="C56" s="101"/>
      <c r="D56" s="83">
        <v>3602.46</v>
      </c>
      <c r="E56" s="20"/>
      <c r="F56" s="50"/>
      <c r="G56" s="8">
        <v>4220.3999999999996</v>
      </c>
      <c r="H56" s="8"/>
      <c r="I56" s="9"/>
    </row>
    <row r="57" spans="1:9" s="16" customFormat="1" ht="15" x14ac:dyDescent="0.2">
      <c r="A57" s="56" t="s">
        <v>36</v>
      </c>
      <c r="B57" s="57" t="s">
        <v>33</v>
      </c>
      <c r="C57" s="100"/>
      <c r="D57" s="83">
        <v>3852.68</v>
      </c>
      <c r="E57" s="20"/>
      <c r="F57" s="50"/>
      <c r="G57" s="8">
        <v>4850.6000000000004</v>
      </c>
      <c r="H57" s="8">
        <v>1.07</v>
      </c>
      <c r="I57" s="9">
        <v>0.04</v>
      </c>
    </row>
    <row r="58" spans="1:9" s="12" customFormat="1" ht="15" x14ac:dyDescent="0.2">
      <c r="A58" s="56" t="s">
        <v>37</v>
      </c>
      <c r="B58" s="57" t="s">
        <v>33</v>
      </c>
      <c r="C58" s="100"/>
      <c r="D58" s="83">
        <v>8588.18</v>
      </c>
      <c r="E58" s="20"/>
      <c r="F58" s="50"/>
      <c r="G58" s="8">
        <v>4220.3999999999996</v>
      </c>
      <c r="H58" s="8">
        <v>1.07</v>
      </c>
      <c r="I58" s="9">
        <v>0.12</v>
      </c>
    </row>
    <row r="59" spans="1:9" s="12" customFormat="1" ht="15" x14ac:dyDescent="0.2">
      <c r="A59" s="56" t="s">
        <v>38</v>
      </c>
      <c r="B59" s="57" t="s">
        <v>33</v>
      </c>
      <c r="C59" s="100"/>
      <c r="D59" s="83">
        <v>1010.85</v>
      </c>
      <c r="E59" s="20"/>
      <c r="F59" s="50"/>
      <c r="G59" s="8">
        <v>4220.3999999999996</v>
      </c>
      <c r="H59" s="8">
        <v>1.07</v>
      </c>
      <c r="I59" s="9">
        <v>0.01</v>
      </c>
    </row>
    <row r="60" spans="1:9" s="12" customFormat="1" ht="15" x14ac:dyDescent="0.2">
      <c r="A60" s="56" t="s">
        <v>39</v>
      </c>
      <c r="B60" s="57" t="s">
        <v>33</v>
      </c>
      <c r="C60" s="100"/>
      <c r="D60" s="83">
        <v>1926.28</v>
      </c>
      <c r="E60" s="20"/>
      <c r="F60" s="50"/>
      <c r="G60" s="8">
        <v>4850.6000000000004</v>
      </c>
      <c r="H60" s="8">
        <v>1.07</v>
      </c>
      <c r="I60" s="9">
        <v>0.02</v>
      </c>
    </row>
    <row r="61" spans="1:9" s="12" customFormat="1" ht="15" x14ac:dyDescent="0.2">
      <c r="A61" s="56" t="s">
        <v>40</v>
      </c>
      <c r="B61" s="57" t="s">
        <v>35</v>
      </c>
      <c r="C61" s="100"/>
      <c r="D61" s="83">
        <v>7705.39</v>
      </c>
      <c r="E61" s="20"/>
      <c r="F61" s="50"/>
      <c r="G61" s="8">
        <v>4850.6000000000004</v>
      </c>
      <c r="H61" s="8">
        <v>1.07</v>
      </c>
      <c r="I61" s="9">
        <v>0.09</v>
      </c>
    </row>
    <row r="62" spans="1:9" s="12" customFormat="1" ht="25.5" x14ac:dyDescent="0.2">
      <c r="A62" s="56" t="s">
        <v>41</v>
      </c>
      <c r="B62" s="57" t="s">
        <v>33</v>
      </c>
      <c r="C62" s="100"/>
      <c r="D62" s="83">
        <v>3961.91</v>
      </c>
      <c r="E62" s="20"/>
      <c r="F62" s="50"/>
      <c r="G62" s="8">
        <v>4850.6000000000004</v>
      </c>
      <c r="H62" s="8">
        <v>1.07</v>
      </c>
      <c r="I62" s="9">
        <v>0.05</v>
      </c>
    </row>
    <row r="63" spans="1:9" s="12" customFormat="1" ht="25.5" x14ac:dyDescent="0.2">
      <c r="A63" s="56" t="s">
        <v>77</v>
      </c>
      <c r="B63" s="57" t="s">
        <v>33</v>
      </c>
      <c r="C63" s="100"/>
      <c r="D63" s="83">
        <v>13533.57</v>
      </c>
      <c r="E63" s="20"/>
      <c r="F63" s="50"/>
      <c r="G63" s="8">
        <v>4850.6000000000004</v>
      </c>
      <c r="H63" s="8">
        <v>1.07</v>
      </c>
      <c r="I63" s="9">
        <v>0.01</v>
      </c>
    </row>
    <row r="64" spans="1:9" s="12" customFormat="1" ht="25.5" x14ac:dyDescent="0.2">
      <c r="A64" s="56" t="s">
        <v>103</v>
      </c>
      <c r="B64" s="67" t="s">
        <v>47</v>
      </c>
      <c r="C64" s="101"/>
      <c r="D64" s="83">
        <v>5823.8</v>
      </c>
      <c r="E64" s="20"/>
      <c r="F64" s="50"/>
      <c r="G64" s="8">
        <v>4850.6000000000004</v>
      </c>
      <c r="H64" s="8"/>
      <c r="I64" s="9"/>
    </row>
    <row r="65" spans="1:9" s="12" customFormat="1" ht="15" x14ac:dyDescent="0.2">
      <c r="A65" s="56" t="s">
        <v>104</v>
      </c>
      <c r="B65" s="67" t="s">
        <v>33</v>
      </c>
      <c r="C65" s="101"/>
      <c r="D65" s="83">
        <v>0</v>
      </c>
      <c r="E65" s="20"/>
      <c r="F65" s="50"/>
      <c r="G65" s="8">
        <v>4850.6000000000004</v>
      </c>
      <c r="H65" s="8"/>
      <c r="I65" s="9"/>
    </row>
    <row r="66" spans="1:9" s="12" customFormat="1" ht="27" customHeight="1" x14ac:dyDescent="0.2">
      <c r="A66" s="76" t="s">
        <v>124</v>
      </c>
      <c r="B66" s="107" t="s">
        <v>47</v>
      </c>
      <c r="C66" s="57"/>
      <c r="D66" s="115">
        <v>49332.7</v>
      </c>
      <c r="E66" s="20"/>
      <c r="F66" s="50"/>
      <c r="G66" s="8">
        <v>4850.6000000000004</v>
      </c>
      <c r="H66" s="8">
        <v>1.07</v>
      </c>
      <c r="I66" s="9">
        <v>0.02</v>
      </c>
    </row>
    <row r="67" spans="1:9" s="12" customFormat="1" ht="30" x14ac:dyDescent="0.2">
      <c r="A67" s="68" t="s">
        <v>42</v>
      </c>
      <c r="B67" s="69"/>
      <c r="C67" s="102"/>
      <c r="D67" s="84">
        <f>SUM(D68:D77)</f>
        <v>35861.58</v>
      </c>
      <c r="E67" s="15">
        <f>D67/G67</f>
        <v>7.39</v>
      </c>
      <c r="F67" s="59">
        <f>E67/12</f>
        <v>0.62</v>
      </c>
      <c r="G67" s="8">
        <v>4850.6000000000004</v>
      </c>
      <c r="H67" s="8">
        <v>1.07</v>
      </c>
      <c r="I67" s="9">
        <v>0.87</v>
      </c>
    </row>
    <row r="68" spans="1:9" s="12" customFormat="1" ht="15" customHeight="1" x14ac:dyDescent="0.2">
      <c r="A68" s="56" t="s">
        <v>43</v>
      </c>
      <c r="B68" s="57" t="s">
        <v>44</v>
      </c>
      <c r="C68" s="100"/>
      <c r="D68" s="83">
        <v>2889.52</v>
      </c>
      <c r="E68" s="20"/>
      <c r="F68" s="50"/>
      <c r="G68" s="8">
        <v>4850.6000000000004</v>
      </c>
      <c r="H68" s="8">
        <v>1.07</v>
      </c>
      <c r="I68" s="9">
        <v>0.03</v>
      </c>
    </row>
    <row r="69" spans="1:9" s="12" customFormat="1" ht="25.5" x14ac:dyDescent="0.2">
      <c r="A69" s="56" t="s">
        <v>45</v>
      </c>
      <c r="B69" s="67" t="s">
        <v>33</v>
      </c>
      <c r="C69" s="101"/>
      <c r="D69" s="83">
        <v>1926.35</v>
      </c>
      <c r="E69" s="20"/>
      <c r="F69" s="50"/>
      <c r="G69" s="8">
        <v>4850.6000000000004</v>
      </c>
      <c r="H69" s="8">
        <v>1.07</v>
      </c>
      <c r="I69" s="9">
        <v>0.02</v>
      </c>
    </row>
    <row r="70" spans="1:9" s="12" customFormat="1" ht="17.25" customHeight="1" x14ac:dyDescent="0.2">
      <c r="A70" s="56" t="s">
        <v>46</v>
      </c>
      <c r="B70" s="57" t="s">
        <v>47</v>
      </c>
      <c r="C70" s="100"/>
      <c r="D70" s="83">
        <v>2021.63</v>
      </c>
      <c r="E70" s="20"/>
      <c r="F70" s="50"/>
      <c r="G70" s="8">
        <v>4850.6000000000004</v>
      </c>
      <c r="H70" s="8">
        <v>1.07</v>
      </c>
      <c r="I70" s="9">
        <v>0.02</v>
      </c>
    </row>
    <row r="71" spans="1:9" s="12" customFormat="1" ht="25.5" x14ac:dyDescent="0.2">
      <c r="A71" s="56" t="s">
        <v>48</v>
      </c>
      <c r="B71" s="57" t="s">
        <v>49</v>
      </c>
      <c r="C71" s="100"/>
      <c r="D71" s="83">
        <v>1926.35</v>
      </c>
      <c r="E71" s="20"/>
      <c r="F71" s="50"/>
      <c r="G71" s="8">
        <v>4850.6000000000004</v>
      </c>
      <c r="H71" s="8">
        <v>1.07</v>
      </c>
      <c r="I71" s="9">
        <v>0.02</v>
      </c>
    </row>
    <row r="72" spans="1:9" s="12" customFormat="1" ht="20.25" customHeight="1" x14ac:dyDescent="0.2">
      <c r="A72" s="56" t="s">
        <v>50</v>
      </c>
      <c r="B72" s="67" t="s">
        <v>106</v>
      </c>
      <c r="C72" s="101"/>
      <c r="D72" s="83">
        <v>13424.22</v>
      </c>
      <c r="E72" s="20"/>
      <c r="F72" s="50"/>
      <c r="G72" s="8">
        <v>4850.6000000000004</v>
      </c>
      <c r="H72" s="8"/>
      <c r="I72" s="9"/>
    </row>
    <row r="73" spans="1:9" s="12" customFormat="1" ht="17.25" customHeight="1" x14ac:dyDescent="0.2">
      <c r="A73" s="56" t="s">
        <v>51</v>
      </c>
      <c r="B73" s="57" t="s">
        <v>26</v>
      </c>
      <c r="C73" s="100"/>
      <c r="D73" s="83">
        <v>6851.28</v>
      </c>
      <c r="E73" s="20"/>
      <c r="F73" s="50"/>
      <c r="G73" s="8">
        <v>4850.6000000000004</v>
      </c>
      <c r="H73" s="8">
        <v>1.07</v>
      </c>
      <c r="I73" s="9">
        <v>0.09</v>
      </c>
    </row>
    <row r="74" spans="1:9" s="12" customFormat="1" ht="25.5" x14ac:dyDescent="0.2">
      <c r="A74" s="56" t="s">
        <v>105</v>
      </c>
      <c r="B74" s="67" t="s">
        <v>33</v>
      </c>
      <c r="C74" s="101"/>
      <c r="D74" s="83">
        <v>6822.23</v>
      </c>
      <c r="E74" s="20"/>
      <c r="F74" s="50"/>
      <c r="G74" s="8">
        <v>4850.6000000000004</v>
      </c>
      <c r="H74" s="8"/>
      <c r="I74" s="9"/>
    </row>
    <row r="75" spans="1:9" s="12" customFormat="1" ht="25.5" x14ac:dyDescent="0.2">
      <c r="A75" s="56" t="s">
        <v>103</v>
      </c>
      <c r="B75" s="67" t="s">
        <v>106</v>
      </c>
      <c r="C75" s="101"/>
      <c r="D75" s="83">
        <v>0</v>
      </c>
      <c r="E75" s="20"/>
      <c r="F75" s="50"/>
      <c r="G75" s="8">
        <v>4850.6000000000004</v>
      </c>
      <c r="H75" s="8"/>
      <c r="I75" s="9"/>
    </row>
    <row r="76" spans="1:9" s="12" customFormat="1" ht="15" x14ac:dyDescent="0.2">
      <c r="A76" s="76" t="s">
        <v>142</v>
      </c>
      <c r="B76" s="107" t="s">
        <v>47</v>
      </c>
      <c r="C76" s="77"/>
      <c r="D76" s="116">
        <v>0</v>
      </c>
      <c r="E76" s="20"/>
      <c r="F76" s="50"/>
      <c r="G76" s="8">
        <v>4850.6000000000004</v>
      </c>
      <c r="H76" s="8"/>
      <c r="I76" s="9"/>
    </row>
    <row r="77" spans="1:9" s="12" customFormat="1" ht="15" x14ac:dyDescent="0.2">
      <c r="A77" s="117" t="s">
        <v>107</v>
      </c>
      <c r="B77" s="67" t="s">
        <v>47</v>
      </c>
      <c r="C77" s="101"/>
      <c r="D77" s="83">
        <v>0</v>
      </c>
      <c r="E77" s="20"/>
      <c r="F77" s="50"/>
      <c r="G77" s="8">
        <v>4850.6000000000004</v>
      </c>
      <c r="H77" s="8">
        <v>1.07</v>
      </c>
      <c r="I77" s="9">
        <v>0.37</v>
      </c>
    </row>
    <row r="78" spans="1:9" s="12" customFormat="1" ht="27.75" customHeight="1" x14ac:dyDescent="0.2">
      <c r="A78" s="68" t="s">
        <v>52</v>
      </c>
      <c r="B78" s="57"/>
      <c r="C78" s="103"/>
      <c r="D78" s="84">
        <f>SUM(D79:D82)</f>
        <v>17294.669999999998</v>
      </c>
      <c r="E78" s="15">
        <f>D78/G78</f>
        <v>4.0999999999999996</v>
      </c>
      <c r="F78" s="59">
        <f>E78/12</f>
        <v>0.34</v>
      </c>
      <c r="G78" s="8">
        <v>4220.3999999999996</v>
      </c>
      <c r="H78" s="8">
        <v>1.07</v>
      </c>
      <c r="I78" s="9">
        <v>0.05</v>
      </c>
    </row>
    <row r="79" spans="1:9" s="12" customFormat="1" ht="25.5" customHeight="1" x14ac:dyDescent="0.2">
      <c r="A79" s="56" t="s">
        <v>108</v>
      </c>
      <c r="B79" s="67" t="s">
        <v>33</v>
      </c>
      <c r="C79" s="104"/>
      <c r="D79" s="85">
        <v>0</v>
      </c>
      <c r="E79" s="15"/>
      <c r="F79" s="59"/>
      <c r="G79" s="8">
        <v>4850.6000000000004</v>
      </c>
      <c r="H79" s="8"/>
      <c r="I79" s="9"/>
    </row>
    <row r="80" spans="1:9" s="12" customFormat="1" ht="21.75" customHeight="1" x14ac:dyDescent="0.2">
      <c r="A80" s="76" t="s">
        <v>125</v>
      </c>
      <c r="B80" s="107" t="s">
        <v>47</v>
      </c>
      <c r="C80" s="77"/>
      <c r="D80" s="116">
        <v>17294.669999999998</v>
      </c>
      <c r="E80" s="20"/>
      <c r="F80" s="50"/>
      <c r="G80" s="8">
        <v>4850.6000000000004</v>
      </c>
      <c r="H80" s="8">
        <v>1.07</v>
      </c>
      <c r="I80" s="9">
        <v>0.02</v>
      </c>
    </row>
    <row r="81" spans="1:9" s="12" customFormat="1" ht="21.75" customHeight="1" x14ac:dyDescent="0.2">
      <c r="A81" s="56" t="s">
        <v>109</v>
      </c>
      <c r="B81" s="57" t="s">
        <v>26</v>
      </c>
      <c r="C81" s="100"/>
      <c r="D81" s="83">
        <f>E81*G81</f>
        <v>0</v>
      </c>
      <c r="E81" s="20"/>
      <c r="F81" s="50"/>
      <c r="G81" s="8">
        <v>4220.3999999999996</v>
      </c>
      <c r="H81" s="8">
        <v>1.07</v>
      </c>
      <c r="I81" s="9">
        <v>0</v>
      </c>
    </row>
    <row r="82" spans="1:9" s="12" customFormat="1" ht="32.25" customHeight="1" x14ac:dyDescent="0.2">
      <c r="A82" s="56" t="s">
        <v>110</v>
      </c>
      <c r="B82" s="67" t="s">
        <v>47</v>
      </c>
      <c r="C82" s="104"/>
      <c r="D82" s="86">
        <v>0</v>
      </c>
      <c r="E82" s="62"/>
      <c r="F82" s="63"/>
      <c r="G82" s="8">
        <v>4850.6000000000004</v>
      </c>
      <c r="H82" s="8"/>
      <c r="I82" s="9"/>
    </row>
    <row r="83" spans="1:9" s="12" customFormat="1" ht="21" customHeight="1" x14ac:dyDescent="0.2">
      <c r="A83" s="68" t="s">
        <v>53</v>
      </c>
      <c r="B83" s="57"/>
      <c r="C83" s="103"/>
      <c r="D83" s="84">
        <f>SUM(D84:D89)</f>
        <v>18939.77</v>
      </c>
      <c r="E83" s="15">
        <f>D83/G83</f>
        <v>4.49</v>
      </c>
      <c r="F83" s="59">
        <f>E83/12</f>
        <v>0.37</v>
      </c>
      <c r="G83" s="8">
        <v>4220.3999999999996</v>
      </c>
      <c r="H83" s="8">
        <v>1.07</v>
      </c>
      <c r="I83" s="9">
        <v>0.37</v>
      </c>
    </row>
    <row r="84" spans="1:9" s="12" customFormat="1" ht="23.25" customHeight="1" x14ac:dyDescent="0.2">
      <c r="A84" s="56" t="s">
        <v>54</v>
      </c>
      <c r="B84" s="57" t="s">
        <v>26</v>
      </c>
      <c r="C84" s="100"/>
      <c r="D84" s="83">
        <v>1342.44</v>
      </c>
      <c r="E84" s="20"/>
      <c r="F84" s="50"/>
      <c r="G84" s="8">
        <v>4220.3999999999996</v>
      </c>
      <c r="H84" s="8">
        <v>1.07</v>
      </c>
      <c r="I84" s="9">
        <v>0.02</v>
      </c>
    </row>
    <row r="85" spans="1:9" s="8" customFormat="1" ht="42.75" customHeight="1" x14ac:dyDescent="0.2">
      <c r="A85" s="56" t="s">
        <v>111</v>
      </c>
      <c r="B85" s="57" t="s">
        <v>33</v>
      </c>
      <c r="C85" s="100"/>
      <c r="D85" s="83">
        <v>11522.53</v>
      </c>
      <c r="E85" s="20"/>
      <c r="F85" s="50"/>
      <c r="G85" s="8">
        <v>4220.3999999999996</v>
      </c>
      <c r="H85" s="8">
        <v>1.07</v>
      </c>
      <c r="I85" s="9">
        <v>0.16</v>
      </c>
    </row>
    <row r="86" spans="1:9" s="12" customFormat="1" ht="42" customHeight="1" x14ac:dyDescent="0.2">
      <c r="A86" s="56" t="s">
        <v>112</v>
      </c>
      <c r="B86" s="57" t="s">
        <v>33</v>
      </c>
      <c r="C86" s="100"/>
      <c r="D86" s="83">
        <v>1006.81</v>
      </c>
      <c r="E86" s="20"/>
      <c r="F86" s="50"/>
      <c r="G86" s="8">
        <v>4850.6000000000004</v>
      </c>
      <c r="H86" s="8">
        <v>1.07</v>
      </c>
      <c r="I86" s="9">
        <v>0.01</v>
      </c>
    </row>
    <row r="87" spans="1:9" s="8" customFormat="1" ht="25.5" x14ac:dyDescent="0.2">
      <c r="A87" s="56" t="s">
        <v>55</v>
      </c>
      <c r="B87" s="57" t="s">
        <v>17</v>
      </c>
      <c r="C87" s="100"/>
      <c r="D87" s="83">
        <v>5067.99</v>
      </c>
      <c r="E87" s="20"/>
      <c r="F87" s="50"/>
      <c r="G87" s="8">
        <v>4220.3999999999996</v>
      </c>
      <c r="H87" s="8">
        <v>1.07</v>
      </c>
      <c r="I87" s="9">
        <v>0</v>
      </c>
    </row>
    <row r="88" spans="1:9" s="12" customFormat="1" ht="18" customHeight="1" x14ac:dyDescent="0.2">
      <c r="A88" s="56" t="s">
        <v>78</v>
      </c>
      <c r="B88" s="67" t="s">
        <v>79</v>
      </c>
      <c r="C88" s="101"/>
      <c r="D88" s="83">
        <f>E88*G88</f>
        <v>0</v>
      </c>
      <c r="E88" s="20"/>
      <c r="F88" s="50"/>
      <c r="G88" s="8">
        <v>4220.3999999999996</v>
      </c>
      <c r="H88" s="8">
        <v>1.07</v>
      </c>
      <c r="I88" s="9">
        <v>0</v>
      </c>
    </row>
    <row r="89" spans="1:9" s="12" customFormat="1" ht="55.5" customHeight="1" x14ac:dyDescent="0.2">
      <c r="A89" s="56" t="s">
        <v>113</v>
      </c>
      <c r="B89" s="67" t="s">
        <v>69</v>
      </c>
      <c r="C89" s="101"/>
      <c r="D89" s="83">
        <f>E89*G89</f>
        <v>0</v>
      </c>
      <c r="E89" s="20"/>
      <c r="F89" s="50"/>
      <c r="G89" s="8">
        <v>4220.3999999999996</v>
      </c>
      <c r="H89" s="8">
        <v>1.07</v>
      </c>
      <c r="I89" s="9">
        <v>0</v>
      </c>
    </row>
    <row r="90" spans="1:9" s="12" customFormat="1" ht="20.25" customHeight="1" x14ac:dyDescent="0.2">
      <c r="A90" s="68" t="s">
        <v>56</v>
      </c>
      <c r="B90" s="57"/>
      <c r="C90" s="103"/>
      <c r="D90" s="84">
        <f>D91</f>
        <v>1208.01</v>
      </c>
      <c r="E90" s="15">
        <f>D90/G90</f>
        <v>0.25</v>
      </c>
      <c r="F90" s="59">
        <f>E90/12</f>
        <v>0.02</v>
      </c>
      <c r="G90" s="8">
        <v>4850.6000000000004</v>
      </c>
      <c r="H90" s="8">
        <v>1.07</v>
      </c>
      <c r="I90" s="9">
        <v>0.1</v>
      </c>
    </row>
    <row r="91" spans="1:9" s="8" customFormat="1" ht="15" x14ac:dyDescent="0.2">
      <c r="A91" s="56" t="s">
        <v>57</v>
      </c>
      <c r="B91" s="57" t="s">
        <v>33</v>
      </c>
      <c r="C91" s="100"/>
      <c r="D91" s="83">
        <v>1208.01</v>
      </c>
      <c r="E91" s="20"/>
      <c r="F91" s="50"/>
      <c r="G91" s="8">
        <v>4850.6000000000004</v>
      </c>
      <c r="H91" s="8">
        <v>1.07</v>
      </c>
      <c r="I91" s="9">
        <v>0.01</v>
      </c>
    </row>
    <row r="92" spans="1:9" s="8" customFormat="1" ht="21" customHeight="1" x14ac:dyDescent="0.2">
      <c r="A92" s="68" t="s">
        <v>58</v>
      </c>
      <c r="B92" s="69"/>
      <c r="C92" s="102"/>
      <c r="D92" s="84">
        <f>D93+D94</f>
        <v>46594.13</v>
      </c>
      <c r="E92" s="15">
        <f>D92/G92</f>
        <v>11.04</v>
      </c>
      <c r="F92" s="59">
        <f>E92/12</f>
        <v>0.92</v>
      </c>
      <c r="G92" s="8">
        <v>4220.3999999999996</v>
      </c>
      <c r="H92" s="8">
        <v>1.07</v>
      </c>
      <c r="I92" s="9">
        <v>0.28999999999999998</v>
      </c>
    </row>
    <row r="93" spans="1:9" s="8" customFormat="1" ht="45.75" customHeight="1" x14ac:dyDescent="0.2">
      <c r="A93" s="117" t="s">
        <v>114</v>
      </c>
      <c r="B93" s="67" t="s">
        <v>35</v>
      </c>
      <c r="C93" s="101"/>
      <c r="D93" s="83">
        <v>18661.939999999999</v>
      </c>
      <c r="E93" s="20"/>
      <c r="F93" s="50"/>
      <c r="G93" s="8">
        <v>4220.3999999999996</v>
      </c>
      <c r="H93" s="8">
        <v>1.07</v>
      </c>
      <c r="I93" s="9">
        <v>0.02</v>
      </c>
    </row>
    <row r="94" spans="1:9" s="8" customFormat="1" ht="32.25" customHeight="1" x14ac:dyDescent="0.2">
      <c r="A94" s="117" t="s">
        <v>165</v>
      </c>
      <c r="B94" s="67" t="s">
        <v>69</v>
      </c>
      <c r="C94" s="104"/>
      <c r="D94" s="86">
        <v>27932.19</v>
      </c>
      <c r="E94" s="62"/>
      <c r="F94" s="63"/>
      <c r="G94" s="8">
        <v>4220.3999999999996</v>
      </c>
      <c r="I94" s="9"/>
    </row>
    <row r="95" spans="1:9" s="8" customFormat="1" ht="18.75" customHeight="1" x14ac:dyDescent="0.2">
      <c r="A95" s="68" t="s">
        <v>59</v>
      </c>
      <c r="B95" s="69"/>
      <c r="C95" s="102"/>
      <c r="D95" s="84">
        <f>D96+D97+D98+D99</f>
        <v>21813.26</v>
      </c>
      <c r="E95" s="15">
        <f>D95/G95</f>
        <v>5.17</v>
      </c>
      <c r="F95" s="59">
        <f>E95/12</f>
        <v>0.43</v>
      </c>
      <c r="G95" s="8">
        <v>4220.3999999999996</v>
      </c>
      <c r="H95" s="8">
        <v>1.07</v>
      </c>
      <c r="I95" s="9">
        <v>0.32</v>
      </c>
    </row>
    <row r="96" spans="1:9" s="21" customFormat="1" ht="17.25" customHeight="1" x14ac:dyDescent="0.2">
      <c r="A96" s="56" t="s">
        <v>73</v>
      </c>
      <c r="B96" s="57" t="s">
        <v>44</v>
      </c>
      <c r="C96" s="100"/>
      <c r="D96" s="83">
        <v>8054.28</v>
      </c>
      <c r="E96" s="20"/>
      <c r="F96" s="50"/>
      <c r="G96" s="8">
        <v>4220.3999999999996</v>
      </c>
      <c r="H96" s="8">
        <v>1.07</v>
      </c>
      <c r="I96" s="9">
        <v>0.12</v>
      </c>
    </row>
    <row r="97" spans="1:9" s="22" customFormat="1" ht="17.25" customHeight="1" x14ac:dyDescent="0.2">
      <c r="A97" s="56" t="s">
        <v>60</v>
      </c>
      <c r="B97" s="57" t="s">
        <v>44</v>
      </c>
      <c r="C97" s="100"/>
      <c r="D97" s="83">
        <v>2684.88</v>
      </c>
      <c r="E97" s="20"/>
      <c r="F97" s="50"/>
      <c r="G97" s="8">
        <v>4220.3999999999996</v>
      </c>
      <c r="H97" s="8">
        <v>1.07</v>
      </c>
      <c r="I97" s="9">
        <v>0.04</v>
      </c>
    </row>
    <row r="98" spans="1:9" s="23" customFormat="1" ht="33" customHeight="1" x14ac:dyDescent="0.4">
      <c r="A98" s="56" t="s">
        <v>61</v>
      </c>
      <c r="B98" s="57" t="s">
        <v>33</v>
      </c>
      <c r="C98" s="100"/>
      <c r="D98" s="83">
        <v>3019.46</v>
      </c>
      <c r="E98" s="20"/>
      <c r="F98" s="50"/>
      <c r="G98" s="8">
        <v>4220.3999999999996</v>
      </c>
      <c r="H98" s="8">
        <v>1.07</v>
      </c>
      <c r="I98" s="9">
        <v>0.04</v>
      </c>
    </row>
    <row r="99" spans="1:9" s="23" customFormat="1" ht="17.25" customHeight="1" x14ac:dyDescent="0.4">
      <c r="A99" s="56" t="s">
        <v>143</v>
      </c>
      <c r="B99" s="67" t="s">
        <v>44</v>
      </c>
      <c r="C99" s="57"/>
      <c r="D99" s="118">
        <v>8054.64</v>
      </c>
      <c r="E99" s="20"/>
      <c r="F99" s="20"/>
      <c r="G99" s="8">
        <v>4220.3999999999996</v>
      </c>
      <c r="H99" s="8"/>
      <c r="I99" s="9"/>
    </row>
    <row r="100" spans="1:9" s="22" customFormat="1" ht="97.5" customHeight="1" thickBot="1" x14ac:dyDescent="0.25">
      <c r="A100" s="68" t="s">
        <v>166</v>
      </c>
      <c r="B100" s="119" t="s">
        <v>17</v>
      </c>
      <c r="C100" s="78"/>
      <c r="D100" s="87">
        <v>50000</v>
      </c>
      <c r="E100" s="79">
        <f>D100/G100</f>
        <v>11.85</v>
      </c>
      <c r="F100" s="80">
        <f>E100/12</f>
        <v>0.99</v>
      </c>
      <c r="G100" s="8">
        <v>4220.3999999999996</v>
      </c>
      <c r="H100" s="8">
        <v>1.07</v>
      </c>
      <c r="I100" s="9">
        <v>0.3</v>
      </c>
    </row>
    <row r="101" spans="1:9" s="22" customFormat="1" ht="26.25" customHeight="1" thickBot="1" x14ac:dyDescent="0.25">
      <c r="A101" s="120" t="s">
        <v>62</v>
      </c>
      <c r="B101" s="34" t="s">
        <v>14</v>
      </c>
      <c r="C101" s="105"/>
      <c r="D101" s="88">
        <f>E101*G101</f>
        <v>96225.12</v>
      </c>
      <c r="E101" s="47">
        <f>F101*12</f>
        <v>22.8</v>
      </c>
      <c r="F101" s="64">
        <v>1.9</v>
      </c>
      <c r="G101" s="8">
        <v>4220.3999999999996</v>
      </c>
      <c r="I101" s="24"/>
    </row>
    <row r="102" spans="1:9" s="22" customFormat="1" ht="20.25" thickBot="1" x14ac:dyDescent="0.45">
      <c r="A102" s="48" t="s">
        <v>63</v>
      </c>
      <c r="B102" s="46"/>
      <c r="C102" s="46"/>
      <c r="D102" s="89">
        <f>D14+D27+D38+D39+D47+D48+D49+D50+D51+D52+D53+D67+D78+D83+D90+D92+D95+D100+D101+D40</f>
        <v>1125238.54</v>
      </c>
      <c r="E102" s="65">
        <f>E14+E27+E38+E39+E47+E48+E49+E50+E51+E52+E53+E67+E78+E83+E90+E92+E95+E100</f>
        <v>188.11</v>
      </c>
      <c r="F102" s="65">
        <f>F14+F27+F38+F39+F47+F48+F49+F50+F51+F52+F53+F67+F78+F83+F90+F92+F95+F100</f>
        <v>15.68</v>
      </c>
      <c r="G102" s="8"/>
      <c r="I102" s="24"/>
    </row>
    <row r="103" spans="1:9" s="22" customFormat="1" ht="20.25" thickBot="1" x14ac:dyDescent="0.25">
      <c r="A103" s="66"/>
      <c r="B103" s="25"/>
      <c r="C103" s="25"/>
      <c r="D103" s="90"/>
      <c r="E103" s="25"/>
      <c r="F103" s="25"/>
      <c r="G103" s="21"/>
      <c r="I103" s="24"/>
    </row>
    <row r="104" spans="1:9" s="22" customFormat="1" ht="30.75" thickBot="1" x14ac:dyDescent="0.25">
      <c r="A104" s="29" t="s">
        <v>64</v>
      </c>
      <c r="B104" s="46"/>
      <c r="C104" s="46"/>
      <c r="D104" s="91">
        <f>SUM(D105:D124)</f>
        <v>1505842.96</v>
      </c>
      <c r="E104" s="91">
        <f t="shared" ref="E104:F104" si="2">SUM(E105:E124)</f>
        <v>352.16</v>
      </c>
      <c r="F104" s="91">
        <f t="shared" si="2"/>
        <v>29.36</v>
      </c>
      <c r="G104" s="8"/>
      <c r="I104" s="24"/>
    </row>
    <row r="105" spans="1:9" s="42" customFormat="1" ht="22.5" customHeight="1" x14ac:dyDescent="0.2">
      <c r="A105" s="122" t="s">
        <v>115</v>
      </c>
      <c r="B105" s="72"/>
      <c r="C105" s="123"/>
      <c r="D105" s="121">
        <v>226055.54</v>
      </c>
      <c r="E105" s="124">
        <f t="shared" ref="E105:E124" si="3">D105/G105</f>
        <v>53.56</v>
      </c>
      <c r="F105" s="125">
        <f>E105/12</f>
        <v>4.46</v>
      </c>
      <c r="G105" s="54">
        <v>4220.3999999999996</v>
      </c>
      <c r="I105" s="55"/>
    </row>
    <row r="106" spans="1:9" s="42" customFormat="1" ht="21.75" customHeight="1" x14ac:dyDescent="0.2">
      <c r="A106" s="18" t="s">
        <v>116</v>
      </c>
      <c r="B106" s="19"/>
      <c r="C106" s="99"/>
      <c r="D106" s="83">
        <v>8911.3799999999992</v>
      </c>
      <c r="E106" s="62">
        <f t="shared" si="3"/>
        <v>2.11</v>
      </c>
      <c r="F106" s="63">
        <f t="shared" ref="F106:F124" si="4">E106/12</f>
        <v>0.18</v>
      </c>
      <c r="G106" s="54">
        <v>4220.3999999999996</v>
      </c>
      <c r="I106" s="55"/>
    </row>
    <row r="107" spans="1:9" s="42" customFormat="1" ht="16.5" customHeight="1" x14ac:dyDescent="0.2">
      <c r="A107" s="18" t="s">
        <v>117</v>
      </c>
      <c r="B107" s="19"/>
      <c r="C107" s="99"/>
      <c r="D107" s="83">
        <v>9249.5300000000007</v>
      </c>
      <c r="E107" s="62">
        <f t="shared" si="3"/>
        <v>2.19</v>
      </c>
      <c r="F107" s="63">
        <f t="shared" si="4"/>
        <v>0.18</v>
      </c>
      <c r="G107" s="54">
        <v>4220.3999999999996</v>
      </c>
      <c r="I107" s="55"/>
    </row>
    <row r="108" spans="1:9" s="42" customFormat="1" ht="18" customHeight="1" x14ac:dyDescent="0.2">
      <c r="A108" s="56" t="s">
        <v>118</v>
      </c>
      <c r="B108" s="57"/>
      <c r="C108" s="57"/>
      <c r="D108" s="115">
        <v>20847.34</v>
      </c>
      <c r="E108" s="62">
        <f t="shared" si="3"/>
        <v>4.9400000000000004</v>
      </c>
      <c r="F108" s="63">
        <f t="shared" si="4"/>
        <v>0.41</v>
      </c>
      <c r="G108" s="54">
        <v>4220.3999999999996</v>
      </c>
      <c r="I108" s="55"/>
    </row>
    <row r="109" spans="1:9" s="42" customFormat="1" ht="20.25" customHeight="1" x14ac:dyDescent="0.2">
      <c r="A109" s="76" t="s">
        <v>119</v>
      </c>
      <c r="B109" s="77"/>
      <c r="C109" s="77"/>
      <c r="D109" s="116">
        <v>11553.08</v>
      </c>
      <c r="E109" s="62">
        <f t="shared" si="3"/>
        <v>2.74</v>
      </c>
      <c r="F109" s="63">
        <f t="shared" si="4"/>
        <v>0.23</v>
      </c>
      <c r="G109" s="54">
        <v>4220.3999999999996</v>
      </c>
      <c r="I109" s="55"/>
    </row>
    <row r="110" spans="1:9" s="42" customFormat="1" ht="21" customHeight="1" x14ac:dyDescent="0.2">
      <c r="A110" s="76" t="s">
        <v>120</v>
      </c>
      <c r="B110" s="77"/>
      <c r="C110" s="77"/>
      <c r="D110" s="116">
        <v>185370.42</v>
      </c>
      <c r="E110" s="62">
        <f t="shared" si="3"/>
        <v>43.92</v>
      </c>
      <c r="F110" s="63">
        <f t="shared" si="4"/>
        <v>3.66</v>
      </c>
      <c r="G110" s="54">
        <v>4220.3999999999996</v>
      </c>
      <c r="I110" s="55"/>
    </row>
    <row r="111" spans="1:9" s="42" customFormat="1" ht="25.5" customHeight="1" x14ac:dyDescent="0.2">
      <c r="A111" s="76" t="s">
        <v>121</v>
      </c>
      <c r="B111" s="77"/>
      <c r="C111" s="77"/>
      <c r="D111" s="116">
        <v>47648.82</v>
      </c>
      <c r="E111" s="62">
        <f t="shared" si="3"/>
        <v>11.29</v>
      </c>
      <c r="F111" s="63">
        <f t="shared" si="4"/>
        <v>0.94</v>
      </c>
      <c r="G111" s="54">
        <v>4220.3999999999996</v>
      </c>
      <c r="I111" s="55"/>
    </row>
    <row r="112" spans="1:9" s="42" customFormat="1" ht="19.5" customHeight="1" x14ac:dyDescent="0.2">
      <c r="A112" s="76" t="s">
        <v>122</v>
      </c>
      <c r="B112" s="77"/>
      <c r="C112" s="77"/>
      <c r="D112" s="116">
        <v>37130.17</v>
      </c>
      <c r="E112" s="62">
        <f t="shared" si="3"/>
        <v>8.8000000000000007</v>
      </c>
      <c r="F112" s="63">
        <f t="shared" si="4"/>
        <v>0.73</v>
      </c>
      <c r="G112" s="54">
        <v>4220.3999999999996</v>
      </c>
      <c r="I112" s="55"/>
    </row>
    <row r="113" spans="1:9" s="42" customFormat="1" ht="15.75" customHeight="1" x14ac:dyDescent="0.2">
      <c r="A113" s="76" t="s">
        <v>123</v>
      </c>
      <c r="B113" s="77"/>
      <c r="C113" s="77"/>
      <c r="D113" s="116">
        <v>32306.87</v>
      </c>
      <c r="E113" s="62">
        <f t="shared" si="3"/>
        <v>7.65</v>
      </c>
      <c r="F113" s="63">
        <f t="shared" si="4"/>
        <v>0.64</v>
      </c>
      <c r="G113" s="54">
        <v>4220.3999999999996</v>
      </c>
      <c r="I113" s="55"/>
    </row>
    <row r="114" spans="1:9" s="42" customFormat="1" ht="27.75" customHeight="1" x14ac:dyDescent="0.2">
      <c r="A114" s="76" t="s">
        <v>124</v>
      </c>
      <c r="B114" s="77"/>
      <c r="C114" s="77"/>
      <c r="D114" s="116">
        <v>0</v>
      </c>
      <c r="E114" s="62">
        <f t="shared" si="3"/>
        <v>0</v>
      </c>
      <c r="F114" s="63">
        <f t="shared" si="4"/>
        <v>0</v>
      </c>
      <c r="G114" s="54">
        <v>4850.6000000000004</v>
      </c>
      <c r="I114" s="55"/>
    </row>
    <row r="115" spans="1:9" s="42" customFormat="1" ht="19.5" customHeight="1" x14ac:dyDescent="0.2">
      <c r="A115" s="76" t="s">
        <v>125</v>
      </c>
      <c r="B115" s="77"/>
      <c r="C115" s="77"/>
      <c r="D115" s="116">
        <v>0</v>
      </c>
      <c r="E115" s="62">
        <f t="shared" si="3"/>
        <v>0</v>
      </c>
      <c r="F115" s="63">
        <f t="shared" si="4"/>
        <v>0</v>
      </c>
      <c r="G115" s="54">
        <v>4850.6000000000004</v>
      </c>
      <c r="I115" s="55"/>
    </row>
    <row r="116" spans="1:9" s="42" customFormat="1" ht="18" customHeight="1" x14ac:dyDescent="0.2">
      <c r="A116" s="76" t="s">
        <v>126</v>
      </c>
      <c r="B116" s="77"/>
      <c r="C116" s="77"/>
      <c r="D116" s="116">
        <v>7358.93</v>
      </c>
      <c r="E116" s="62">
        <f t="shared" si="3"/>
        <v>1.52</v>
      </c>
      <c r="F116" s="63">
        <f t="shared" si="4"/>
        <v>0.13</v>
      </c>
      <c r="G116" s="54">
        <v>4850.6000000000004</v>
      </c>
      <c r="I116" s="55"/>
    </row>
    <row r="117" spans="1:9" s="42" customFormat="1" ht="16.5" customHeight="1" x14ac:dyDescent="0.2">
      <c r="A117" s="76" t="s">
        <v>127</v>
      </c>
      <c r="B117" s="77"/>
      <c r="C117" s="77"/>
      <c r="D117" s="116">
        <v>10008.99</v>
      </c>
      <c r="E117" s="62">
        <f t="shared" si="3"/>
        <v>2.06</v>
      </c>
      <c r="F117" s="63">
        <f t="shared" si="4"/>
        <v>0.17</v>
      </c>
      <c r="G117" s="54">
        <v>4850.6000000000004</v>
      </c>
      <c r="I117" s="55"/>
    </row>
    <row r="118" spans="1:9" s="42" customFormat="1" ht="18" customHeight="1" x14ac:dyDescent="0.2">
      <c r="A118" s="76" t="s">
        <v>128</v>
      </c>
      <c r="B118" s="77"/>
      <c r="C118" s="77"/>
      <c r="D118" s="116">
        <v>899.61</v>
      </c>
      <c r="E118" s="62">
        <f t="shared" si="3"/>
        <v>0.19</v>
      </c>
      <c r="F118" s="63">
        <f t="shared" si="4"/>
        <v>0.02</v>
      </c>
      <c r="G118" s="54">
        <v>4850.6000000000004</v>
      </c>
      <c r="I118" s="55"/>
    </row>
    <row r="119" spans="1:9" s="42" customFormat="1" ht="17.25" customHeight="1" x14ac:dyDescent="0.2">
      <c r="A119" s="76" t="s">
        <v>129</v>
      </c>
      <c r="B119" s="77"/>
      <c r="C119" s="77"/>
      <c r="D119" s="116">
        <v>7462.8</v>
      </c>
      <c r="E119" s="62">
        <f t="shared" si="3"/>
        <v>1.54</v>
      </c>
      <c r="F119" s="63">
        <f t="shared" si="4"/>
        <v>0.13</v>
      </c>
      <c r="G119" s="54">
        <v>4850.6000000000004</v>
      </c>
      <c r="I119" s="55"/>
    </row>
    <row r="120" spans="1:9" s="42" customFormat="1" ht="26.25" customHeight="1" x14ac:dyDescent="0.2">
      <c r="A120" s="76" t="s">
        <v>130</v>
      </c>
      <c r="B120" s="77"/>
      <c r="C120" s="77"/>
      <c r="D120" s="116">
        <v>1486.86</v>
      </c>
      <c r="E120" s="62">
        <f t="shared" si="3"/>
        <v>0.31</v>
      </c>
      <c r="F120" s="63">
        <f t="shared" si="4"/>
        <v>0.03</v>
      </c>
      <c r="G120" s="54">
        <v>4850.6000000000004</v>
      </c>
      <c r="I120" s="55"/>
    </row>
    <row r="121" spans="1:9" s="42" customFormat="1" ht="22.5" customHeight="1" x14ac:dyDescent="0.2">
      <c r="A121" s="76" t="s">
        <v>131</v>
      </c>
      <c r="B121" s="77"/>
      <c r="C121" s="77"/>
      <c r="D121" s="116">
        <v>5240.2700000000004</v>
      </c>
      <c r="E121" s="20">
        <f t="shared" si="3"/>
        <v>1.08</v>
      </c>
      <c r="F121" s="20">
        <f t="shared" si="4"/>
        <v>0.09</v>
      </c>
      <c r="G121" s="54">
        <v>4850.6000000000004</v>
      </c>
      <c r="I121" s="55"/>
    </row>
    <row r="122" spans="1:9" s="42" customFormat="1" ht="22.5" customHeight="1" x14ac:dyDescent="0.2">
      <c r="A122" s="58" t="s">
        <v>135</v>
      </c>
      <c r="B122" s="57"/>
      <c r="C122" s="57"/>
      <c r="D122" s="115">
        <v>26232.35</v>
      </c>
      <c r="E122" s="20">
        <f t="shared" si="3"/>
        <v>5.41</v>
      </c>
      <c r="F122" s="20">
        <f t="shared" si="4"/>
        <v>0.45</v>
      </c>
      <c r="G122" s="54">
        <v>4850.6000000000004</v>
      </c>
      <c r="I122" s="55"/>
    </row>
    <row r="123" spans="1:9" s="42" customFormat="1" ht="22.5" customHeight="1" x14ac:dyDescent="0.2">
      <c r="A123" s="58" t="s">
        <v>144</v>
      </c>
      <c r="B123" s="57"/>
      <c r="C123" s="57"/>
      <c r="D123" s="115">
        <v>92380</v>
      </c>
      <c r="E123" s="20">
        <f t="shared" si="3"/>
        <v>19.05</v>
      </c>
      <c r="F123" s="20">
        <f t="shared" si="4"/>
        <v>1.59</v>
      </c>
      <c r="G123" s="54">
        <v>4850.6000000000004</v>
      </c>
      <c r="I123" s="55"/>
    </row>
    <row r="124" spans="1:9" s="42" customFormat="1" ht="22.5" customHeight="1" x14ac:dyDescent="0.2">
      <c r="A124" s="58" t="s">
        <v>145</v>
      </c>
      <c r="B124" s="57"/>
      <c r="C124" s="57"/>
      <c r="D124" s="115">
        <v>775700</v>
      </c>
      <c r="E124" s="20">
        <f t="shared" si="3"/>
        <v>183.8</v>
      </c>
      <c r="F124" s="20">
        <f t="shared" si="4"/>
        <v>15.32</v>
      </c>
      <c r="G124" s="54">
        <v>4220.3999999999996</v>
      </c>
      <c r="I124" s="55"/>
    </row>
    <row r="125" spans="1:9" s="22" customFormat="1" ht="18.75" x14ac:dyDescent="0.4">
      <c r="A125" s="170"/>
      <c r="B125" s="170"/>
      <c r="C125" s="170"/>
      <c r="D125" s="170"/>
      <c r="E125" s="170"/>
      <c r="F125" s="170"/>
      <c r="G125" s="23"/>
      <c r="I125" s="24"/>
    </row>
    <row r="126" spans="1:9" s="22" customFormat="1" ht="19.5" x14ac:dyDescent="0.2">
      <c r="A126" s="51" t="s">
        <v>65</v>
      </c>
      <c r="B126" s="52"/>
      <c r="C126" s="52"/>
      <c r="D126" s="92">
        <f>D102+D104</f>
        <v>2631081.5</v>
      </c>
      <c r="E126" s="53">
        <f>E102+E104</f>
        <v>540.27</v>
      </c>
      <c r="F126" s="53">
        <f>F102+F104</f>
        <v>45.04</v>
      </c>
      <c r="I126" s="24"/>
    </row>
    <row r="127" spans="1:9" s="22" customFormat="1" x14ac:dyDescent="0.2">
      <c r="A127" s="26"/>
      <c r="D127" s="42"/>
      <c r="E127" s="42"/>
      <c r="F127" s="42"/>
      <c r="I127" s="24"/>
    </row>
    <row r="128" spans="1:9" s="22" customFormat="1" x14ac:dyDescent="0.2">
      <c r="A128" s="26"/>
      <c r="D128" s="42"/>
      <c r="E128" s="42"/>
      <c r="F128" s="42"/>
      <c r="I128" s="24"/>
    </row>
    <row r="129" spans="1:9" s="22" customFormat="1" x14ac:dyDescent="0.2">
      <c r="A129" s="26"/>
      <c r="D129" s="42"/>
      <c r="E129" s="42"/>
      <c r="F129" s="42"/>
      <c r="I129" s="24"/>
    </row>
    <row r="130" spans="1:9" s="22" customFormat="1" ht="18.75" x14ac:dyDescent="0.4">
      <c r="A130" s="27"/>
      <c r="B130" s="28"/>
      <c r="C130" s="28"/>
      <c r="D130" s="43"/>
      <c r="E130" s="43"/>
      <c r="F130" s="43"/>
      <c r="G130" s="23"/>
      <c r="I130" s="24"/>
    </row>
    <row r="131" spans="1:9" s="22" customFormat="1" ht="18.75" x14ac:dyDescent="0.4">
      <c r="A131" s="27"/>
      <c r="B131" s="28"/>
      <c r="C131" s="28"/>
      <c r="D131" s="43"/>
      <c r="E131" s="43"/>
      <c r="F131" s="43"/>
      <c r="G131" s="23"/>
      <c r="I131" s="24"/>
    </row>
    <row r="132" spans="1:9" s="22" customFormat="1" ht="14.25" x14ac:dyDescent="0.2">
      <c r="A132" s="159" t="s">
        <v>66</v>
      </c>
      <c r="B132" s="159"/>
      <c r="C132" s="159"/>
      <c r="D132" s="159"/>
      <c r="E132" s="42" t="s">
        <v>67</v>
      </c>
      <c r="F132" s="42"/>
      <c r="I132" s="24"/>
    </row>
    <row r="133" spans="1:9" s="22" customFormat="1" x14ac:dyDescent="0.2">
      <c r="D133" s="42"/>
      <c r="E133" s="42"/>
      <c r="F133" s="42"/>
      <c r="I133" s="24"/>
    </row>
    <row r="134" spans="1:9" s="22" customFormat="1" x14ac:dyDescent="0.2">
      <c r="A134" s="26" t="s">
        <v>68</v>
      </c>
      <c r="D134" s="42"/>
      <c r="E134" s="42"/>
      <c r="F134" s="42"/>
      <c r="I134" s="24"/>
    </row>
    <row r="135" spans="1:9" s="22" customFormat="1" ht="18.75" x14ac:dyDescent="0.4">
      <c r="A135" s="27"/>
      <c r="B135" s="28"/>
      <c r="C135" s="28"/>
      <c r="D135" s="43"/>
      <c r="E135" s="43"/>
      <c r="F135" s="43"/>
      <c r="G135" s="23"/>
      <c r="I135" s="24"/>
    </row>
    <row r="136" spans="1:9" s="22" customFormat="1" ht="18.75" x14ac:dyDescent="0.4">
      <c r="A136" s="27"/>
      <c r="B136" s="28"/>
      <c r="C136" s="28"/>
      <c r="D136" s="43"/>
      <c r="E136" s="43"/>
      <c r="F136" s="43"/>
      <c r="G136" s="23"/>
      <c r="I136" s="24"/>
    </row>
    <row r="137" spans="1:9" s="22" customFormat="1" ht="18.75" x14ac:dyDescent="0.4">
      <c r="A137" s="27"/>
      <c r="B137" s="28"/>
      <c r="C137" s="28"/>
      <c r="D137" s="43"/>
      <c r="E137" s="43"/>
      <c r="F137" s="43"/>
      <c r="G137" s="23"/>
      <c r="I137" s="24"/>
    </row>
    <row r="138" spans="1:9" s="22" customFormat="1" ht="18.75" x14ac:dyDescent="0.4">
      <c r="A138" s="27"/>
      <c r="B138" s="28"/>
      <c r="C138" s="28"/>
      <c r="D138" s="43"/>
      <c r="E138" s="43"/>
      <c r="F138" s="43"/>
      <c r="G138" s="23"/>
      <c r="I138" s="24"/>
    </row>
    <row r="139" spans="1:9" s="22" customFormat="1" ht="18.75" x14ac:dyDescent="0.4">
      <c r="A139" s="27"/>
      <c r="B139" s="28"/>
      <c r="C139" s="28"/>
      <c r="D139" s="43"/>
      <c r="E139" s="43"/>
      <c r="F139" s="43"/>
      <c r="G139" s="23"/>
      <c r="I139" s="24"/>
    </row>
    <row r="140" spans="1:9" s="22" customFormat="1" ht="18.75" x14ac:dyDescent="0.4">
      <c r="A140" s="27"/>
      <c r="B140" s="28"/>
      <c r="C140" s="28"/>
      <c r="D140" s="43"/>
      <c r="E140" s="43"/>
      <c r="F140" s="43"/>
      <c r="G140" s="23"/>
      <c r="I140" s="24"/>
    </row>
    <row r="141" spans="1:9" s="22" customFormat="1" ht="18.75" x14ac:dyDescent="0.4">
      <c r="A141" s="27"/>
      <c r="B141" s="28"/>
      <c r="C141" s="28"/>
      <c r="D141" s="43"/>
      <c r="E141" s="43"/>
      <c r="F141" s="43"/>
      <c r="G141" s="23"/>
      <c r="I141" s="24"/>
    </row>
    <row r="142" spans="1:9" s="22" customFormat="1" ht="18.75" x14ac:dyDescent="0.4">
      <c r="A142" s="27"/>
      <c r="B142" s="28"/>
      <c r="C142" s="28"/>
      <c r="D142" s="43"/>
      <c r="E142" s="43"/>
      <c r="F142" s="43"/>
      <c r="G142" s="23"/>
      <c r="I142" s="24"/>
    </row>
    <row r="143" spans="1:9" s="22" customFormat="1" ht="18.75" x14ac:dyDescent="0.4">
      <c r="A143" s="27"/>
      <c r="B143" s="28"/>
      <c r="C143" s="28"/>
      <c r="D143" s="43"/>
      <c r="E143" s="43"/>
      <c r="F143" s="43"/>
      <c r="G143" s="23"/>
      <c r="I143" s="24"/>
    </row>
    <row r="144" spans="1:9" s="22" customFormat="1" ht="18.75" x14ac:dyDescent="0.4">
      <c r="A144" s="27"/>
      <c r="B144" s="28"/>
      <c r="C144" s="28"/>
      <c r="D144" s="43"/>
      <c r="E144" s="43"/>
      <c r="F144" s="43"/>
      <c r="G144" s="23"/>
      <c r="I144" s="24"/>
    </row>
    <row r="145" spans="1:9" s="22" customFormat="1" ht="18.75" x14ac:dyDescent="0.4">
      <c r="A145" s="27"/>
      <c r="B145" s="28"/>
      <c r="C145" s="28"/>
      <c r="D145" s="43"/>
      <c r="E145" s="43"/>
      <c r="F145" s="43"/>
      <c r="G145" s="23"/>
      <c r="I145" s="24"/>
    </row>
    <row r="146" spans="1:9" s="22" customFormat="1" ht="18.75" x14ac:dyDescent="0.4">
      <c r="A146" s="27"/>
      <c r="B146" s="28"/>
      <c r="C146" s="28"/>
      <c r="D146" s="43"/>
      <c r="E146" s="43"/>
      <c r="F146" s="43"/>
      <c r="G146" s="23"/>
      <c r="I146" s="24"/>
    </row>
    <row r="147" spans="1:9" s="22" customFormat="1" ht="18.75" x14ac:dyDescent="0.4">
      <c r="A147" s="27"/>
      <c r="B147" s="28"/>
      <c r="C147" s="28"/>
      <c r="D147" s="43"/>
      <c r="E147" s="43"/>
      <c r="F147" s="43"/>
      <c r="G147" s="23"/>
      <c r="I147" s="24"/>
    </row>
    <row r="148" spans="1:9" s="22" customFormat="1" ht="18.75" x14ac:dyDescent="0.4">
      <c r="A148" s="27"/>
      <c r="B148" s="28"/>
      <c r="C148" s="28"/>
      <c r="D148" s="43"/>
      <c r="E148" s="43"/>
      <c r="F148" s="43"/>
      <c r="G148" s="23"/>
      <c r="I148" s="24"/>
    </row>
    <row r="149" spans="1:9" s="22" customFormat="1" ht="18.75" x14ac:dyDescent="0.4">
      <c r="A149" s="27"/>
      <c r="B149" s="28"/>
      <c r="C149" s="28"/>
      <c r="D149" s="43"/>
      <c r="E149" s="43"/>
      <c r="F149" s="43"/>
      <c r="G149" s="23"/>
      <c r="I149" s="24"/>
    </row>
    <row r="150" spans="1:9" s="22" customFormat="1" ht="19.5" x14ac:dyDescent="0.2">
      <c r="A150" s="30"/>
      <c r="B150" s="31"/>
      <c r="C150" s="31"/>
      <c r="D150" s="44"/>
      <c r="E150" s="44"/>
      <c r="F150" s="44"/>
      <c r="G150" s="21"/>
      <c r="I150" s="24"/>
    </row>
    <row r="151" spans="1:9" s="22" customFormat="1" ht="14.25" x14ac:dyDescent="0.2">
      <c r="A151" s="159"/>
      <c r="B151" s="159"/>
      <c r="C151" s="159"/>
      <c r="D151" s="159"/>
      <c r="E151" s="42"/>
      <c r="F151" s="42"/>
      <c r="I151" s="24"/>
    </row>
    <row r="152" spans="1:9" s="22" customFormat="1" x14ac:dyDescent="0.2">
      <c r="D152" s="42"/>
      <c r="E152" s="42"/>
      <c r="F152" s="42"/>
      <c r="I152" s="24"/>
    </row>
    <row r="153" spans="1:9" s="22" customFormat="1" x14ac:dyDescent="0.2">
      <c r="A153" s="26"/>
      <c r="D153" s="42"/>
      <c r="E153" s="42"/>
      <c r="F153" s="42"/>
      <c r="I153" s="24"/>
    </row>
    <row r="154" spans="1:9" s="22" customFormat="1" x14ac:dyDescent="0.2">
      <c r="D154" s="42"/>
      <c r="E154" s="42"/>
      <c r="F154" s="42"/>
      <c r="I154" s="24"/>
    </row>
    <row r="155" spans="1:9" s="22" customFormat="1" x14ac:dyDescent="0.2">
      <c r="D155" s="42"/>
      <c r="E155" s="42"/>
      <c r="F155" s="42"/>
      <c r="I155" s="24"/>
    </row>
    <row r="156" spans="1:9" s="22" customFormat="1" x14ac:dyDescent="0.2">
      <c r="D156" s="42"/>
      <c r="E156" s="42"/>
      <c r="F156" s="42"/>
      <c r="I156" s="24"/>
    </row>
    <row r="157" spans="1:9" s="22" customFormat="1" x14ac:dyDescent="0.2">
      <c r="D157" s="42"/>
      <c r="E157" s="42"/>
      <c r="F157" s="42"/>
      <c r="I157" s="24"/>
    </row>
    <row r="158" spans="1:9" s="22" customFormat="1" x14ac:dyDescent="0.2">
      <c r="D158" s="42"/>
      <c r="E158" s="42"/>
      <c r="F158" s="42"/>
      <c r="I158" s="24"/>
    </row>
    <row r="159" spans="1:9" s="22" customFormat="1" x14ac:dyDescent="0.2">
      <c r="D159" s="42"/>
      <c r="E159" s="42"/>
      <c r="F159" s="42"/>
      <c r="I159" s="24"/>
    </row>
    <row r="160" spans="1:9" s="22" customFormat="1" x14ac:dyDescent="0.2">
      <c r="D160" s="42"/>
      <c r="E160" s="42"/>
      <c r="F160" s="42"/>
      <c r="I160" s="24"/>
    </row>
    <row r="161" spans="1:7" x14ac:dyDescent="0.2">
      <c r="A161" s="22"/>
      <c r="B161" s="22"/>
      <c r="C161" s="22"/>
      <c r="D161" s="42"/>
      <c r="E161" s="42"/>
      <c r="F161" s="42"/>
      <c r="G161" s="22"/>
    </row>
    <row r="162" spans="1:7" x14ac:dyDescent="0.2">
      <c r="A162" s="22"/>
      <c r="B162" s="22"/>
      <c r="C162" s="22"/>
      <c r="D162" s="42"/>
      <c r="E162" s="42"/>
      <c r="F162" s="42"/>
      <c r="G162" s="22"/>
    </row>
    <row r="163" spans="1:7" x14ac:dyDescent="0.2">
      <c r="A163" s="22"/>
      <c r="B163" s="22"/>
      <c r="C163" s="22"/>
      <c r="D163" s="42"/>
      <c r="E163" s="42"/>
      <c r="F163" s="42"/>
      <c r="G163" s="22"/>
    </row>
    <row r="164" spans="1:7" x14ac:dyDescent="0.2">
      <c r="A164" s="22"/>
      <c r="B164" s="22"/>
      <c r="C164" s="22"/>
      <c r="D164" s="42"/>
      <c r="E164" s="42"/>
      <c r="F164" s="42"/>
      <c r="G164" s="22"/>
    </row>
    <row r="165" spans="1:7" x14ac:dyDescent="0.2">
      <c r="A165" s="22"/>
      <c r="B165" s="22"/>
      <c r="C165" s="22"/>
      <c r="D165" s="42"/>
      <c r="E165" s="42"/>
      <c r="F165" s="42"/>
      <c r="G165" s="22"/>
    </row>
    <row r="166" spans="1:7" x14ac:dyDescent="0.2">
      <c r="A166" s="22"/>
      <c r="B166" s="22"/>
      <c r="C166" s="22"/>
      <c r="D166" s="42"/>
      <c r="E166" s="42"/>
      <c r="F166" s="42"/>
      <c r="G166" s="22"/>
    </row>
    <row r="167" spans="1:7" x14ac:dyDescent="0.2">
      <c r="A167" s="22"/>
      <c r="B167" s="22"/>
      <c r="C167" s="22"/>
      <c r="D167" s="42"/>
      <c r="E167" s="42"/>
      <c r="F167" s="42"/>
      <c r="G167" s="22"/>
    </row>
    <row r="168" spans="1:7" x14ac:dyDescent="0.2">
      <c r="A168" s="22"/>
      <c r="B168" s="22"/>
      <c r="C168" s="22"/>
      <c r="D168" s="42"/>
      <c r="E168" s="42"/>
      <c r="F168" s="42"/>
      <c r="G168" s="22"/>
    </row>
    <row r="169" spans="1:7" x14ac:dyDescent="0.2">
      <c r="A169" s="22"/>
      <c r="B169" s="22"/>
      <c r="C169" s="22"/>
      <c r="D169" s="42"/>
      <c r="E169" s="42"/>
      <c r="F169" s="42"/>
      <c r="G169" s="22"/>
    </row>
    <row r="170" spans="1:7" x14ac:dyDescent="0.2">
      <c r="A170" s="22"/>
      <c r="B170" s="22"/>
      <c r="C170" s="22"/>
      <c r="D170" s="42"/>
      <c r="E170" s="42"/>
      <c r="F170" s="42"/>
      <c r="G170" s="22"/>
    </row>
    <row r="171" spans="1:7" x14ac:dyDescent="0.2">
      <c r="A171" s="22"/>
      <c r="B171" s="22"/>
      <c r="C171" s="22"/>
      <c r="D171" s="42"/>
      <c r="E171" s="42"/>
      <c r="F171" s="42"/>
      <c r="G171" s="22"/>
    </row>
  </sheetData>
  <mergeCells count="13">
    <mergeCell ref="A151:D151"/>
    <mergeCell ref="A8:F8"/>
    <mergeCell ref="A9:F9"/>
    <mergeCell ref="A10:F10"/>
    <mergeCell ref="A13:F13"/>
    <mergeCell ref="A125:F125"/>
    <mergeCell ref="A132:D132"/>
    <mergeCell ref="A7:F7"/>
    <mergeCell ref="A1:F1"/>
    <mergeCell ref="B2:F2"/>
    <mergeCell ref="B3:F3"/>
    <mergeCell ref="B4:F4"/>
    <mergeCell ref="A6:F6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A101" zoomScale="80" zoomScaleNormal="80" workbookViewId="0">
      <selection activeCell="G130" sqref="G13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5" customWidth="1"/>
    <col min="5" max="5" width="17.140625" style="45" bestFit="1" customWidth="1"/>
    <col min="6" max="6" width="20.85546875" style="45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4" t="s">
        <v>148</v>
      </c>
      <c r="B1" s="155"/>
      <c r="C1" s="155"/>
      <c r="D1" s="155"/>
      <c r="E1" s="155"/>
      <c r="F1" s="155"/>
    </row>
    <row r="2" spans="1:9" ht="27" customHeight="1" x14ac:dyDescent="0.3">
      <c r="A2" s="3" t="s">
        <v>137</v>
      </c>
      <c r="B2" s="156"/>
      <c r="C2" s="156"/>
      <c r="D2" s="156"/>
      <c r="E2" s="155"/>
      <c r="F2" s="155"/>
    </row>
    <row r="3" spans="1:9" ht="14.25" customHeight="1" x14ac:dyDescent="0.3">
      <c r="B3" s="156" t="s">
        <v>0</v>
      </c>
      <c r="C3" s="156"/>
      <c r="D3" s="156"/>
      <c r="E3" s="155"/>
      <c r="F3" s="155"/>
    </row>
    <row r="4" spans="1:9" ht="14.25" customHeight="1" x14ac:dyDescent="0.3">
      <c r="B4" s="156" t="s">
        <v>149</v>
      </c>
      <c r="C4" s="156"/>
      <c r="D4" s="156"/>
      <c r="E4" s="155"/>
      <c r="F4" s="155"/>
    </row>
    <row r="5" spans="1:9" ht="21" customHeight="1" x14ac:dyDescent="0.3">
      <c r="A5" s="71"/>
      <c r="B5" s="70"/>
      <c r="C5" s="93"/>
      <c r="D5" s="32"/>
      <c r="E5" s="33"/>
      <c r="F5" s="33"/>
    </row>
    <row r="6" spans="1:9" ht="20.25" customHeight="1" x14ac:dyDescent="0.4">
      <c r="A6" s="157"/>
      <c r="B6" s="158"/>
      <c r="C6" s="158"/>
      <c r="D6" s="158"/>
      <c r="E6" s="158"/>
      <c r="F6" s="158"/>
      <c r="I6" s="1"/>
    </row>
    <row r="7" spans="1:9" ht="20.25" customHeight="1" x14ac:dyDescent="0.2">
      <c r="A7" s="153" t="s">
        <v>146</v>
      </c>
      <c r="B7" s="153"/>
      <c r="C7" s="153"/>
      <c r="D7" s="153"/>
      <c r="E7" s="153"/>
      <c r="F7" s="153"/>
      <c r="I7" s="1"/>
    </row>
    <row r="8" spans="1:9" s="4" customFormat="1" ht="18.75" customHeight="1" x14ac:dyDescent="0.4">
      <c r="A8" s="160" t="s">
        <v>80</v>
      </c>
      <c r="B8" s="160"/>
      <c r="C8" s="160"/>
      <c r="D8" s="160"/>
      <c r="E8" s="161"/>
      <c r="F8" s="161"/>
    </row>
    <row r="9" spans="1:9" s="5" customFormat="1" ht="17.25" customHeight="1" x14ac:dyDescent="0.2">
      <c r="A9" s="162" t="s">
        <v>1</v>
      </c>
      <c r="B9" s="162"/>
      <c r="C9" s="162"/>
      <c r="D9" s="162"/>
      <c r="E9" s="163"/>
      <c r="F9" s="163"/>
    </row>
    <row r="10" spans="1:9" s="4" customFormat="1" ht="30" customHeight="1" thickBot="1" x14ac:dyDescent="0.25">
      <c r="A10" s="164" t="s">
        <v>2</v>
      </c>
      <c r="B10" s="164"/>
      <c r="C10" s="164"/>
      <c r="D10" s="164"/>
      <c r="E10" s="165"/>
      <c r="F10" s="165"/>
    </row>
    <row r="11" spans="1:9" s="8" customFormat="1" ht="139.5" customHeight="1" thickBot="1" x14ac:dyDescent="0.25">
      <c r="A11" s="6" t="s">
        <v>3</v>
      </c>
      <c r="B11" s="7" t="s">
        <v>4</v>
      </c>
      <c r="C11" s="7" t="s">
        <v>138</v>
      </c>
      <c r="D11" s="34" t="s">
        <v>6</v>
      </c>
      <c r="E11" s="34" t="s">
        <v>5</v>
      </c>
      <c r="F11" s="35" t="s">
        <v>7</v>
      </c>
      <c r="I11" s="9"/>
    </row>
    <row r="12" spans="1:9" s="12" customFormat="1" x14ac:dyDescent="0.2">
      <c r="A12" s="10">
        <v>1</v>
      </c>
      <c r="B12" s="11">
        <v>2</v>
      </c>
      <c r="C12" s="94">
        <v>3</v>
      </c>
      <c r="D12" s="36">
        <v>4</v>
      </c>
      <c r="E12" s="72">
        <v>5</v>
      </c>
      <c r="F12" s="37">
        <v>6</v>
      </c>
      <c r="I12" s="13"/>
    </row>
    <row r="13" spans="1:9" s="12" customFormat="1" ht="49.5" customHeight="1" x14ac:dyDescent="0.2">
      <c r="A13" s="166" t="s">
        <v>8</v>
      </c>
      <c r="B13" s="167"/>
      <c r="C13" s="167"/>
      <c r="D13" s="167"/>
      <c r="E13" s="168"/>
      <c r="F13" s="169"/>
      <c r="I13" s="13"/>
    </row>
    <row r="14" spans="1:9" s="8" customFormat="1" ht="24.75" customHeight="1" x14ac:dyDescent="0.2">
      <c r="A14" s="106" t="s">
        <v>9</v>
      </c>
      <c r="B14" s="69"/>
      <c r="C14" s="95"/>
      <c r="D14" s="81">
        <f>E14*G14</f>
        <v>195576.19</v>
      </c>
      <c r="E14" s="15">
        <f>F14*12</f>
        <v>40.32</v>
      </c>
      <c r="F14" s="59">
        <f>F24+F26</f>
        <v>3.36</v>
      </c>
      <c r="G14" s="8">
        <v>4850.6000000000004</v>
      </c>
      <c r="H14" s="8">
        <v>1.07</v>
      </c>
      <c r="I14" s="9">
        <v>2.2400000000000002</v>
      </c>
    </row>
    <row r="15" spans="1:9" s="8" customFormat="1" ht="24.75" customHeight="1" x14ac:dyDescent="0.2">
      <c r="A15" s="73" t="s">
        <v>10</v>
      </c>
      <c r="B15" s="74" t="s">
        <v>11</v>
      </c>
      <c r="C15" s="85"/>
      <c r="D15" s="81"/>
      <c r="E15" s="15"/>
      <c r="F15" s="59"/>
      <c r="I15" s="9"/>
    </row>
    <row r="16" spans="1:9" s="16" customFormat="1" ht="24.75" customHeight="1" x14ac:dyDescent="0.2">
      <c r="A16" s="73" t="s">
        <v>12</v>
      </c>
      <c r="B16" s="74" t="s">
        <v>11</v>
      </c>
      <c r="C16" s="85"/>
      <c r="D16" s="81"/>
      <c r="E16" s="15"/>
      <c r="F16" s="59"/>
      <c r="G16" s="8"/>
      <c r="I16" s="17"/>
    </row>
    <row r="17" spans="1:9" s="8" customFormat="1" ht="124.5" customHeight="1" x14ac:dyDescent="0.2">
      <c r="A17" s="73" t="s">
        <v>81</v>
      </c>
      <c r="B17" s="74" t="s">
        <v>35</v>
      </c>
      <c r="C17" s="85"/>
      <c r="D17" s="81"/>
      <c r="E17" s="15"/>
      <c r="F17" s="59"/>
      <c r="I17" s="9"/>
    </row>
    <row r="18" spans="1:9" s="12" customFormat="1" ht="15" x14ac:dyDescent="0.2">
      <c r="A18" s="73" t="s">
        <v>82</v>
      </c>
      <c r="B18" s="74" t="s">
        <v>11</v>
      </c>
      <c r="C18" s="85"/>
      <c r="D18" s="81"/>
      <c r="E18" s="15"/>
      <c r="F18" s="59"/>
      <c r="G18" s="8"/>
      <c r="I18" s="13"/>
    </row>
    <row r="19" spans="1:9" s="12" customFormat="1" ht="15" x14ac:dyDescent="0.2">
      <c r="A19" s="73" t="s">
        <v>83</v>
      </c>
      <c r="B19" s="74" t="s">
        <v>11</v>
      </c>
      <c r="C19" s="85"/>
      <c r="D19" s="81"/>
      <c r="E19" s="15"/>
      <c r="F19" s="59"/>
      <c r="G19" s="8"/>
      <c r="I19" s="13"/>
    </row>
    <row r="20" spans="1:9" s="12" customFormat="1" ht="25.5" x14ac:dyDescent="0.2">
      <c r="A20" s="73" t="s">
        <v>84</v>
      </c>
      <c r="B20" s="74" t="s">
        <v>17</v>
      </c>
      <c r="C20" s="85"/>
      <c r="D20" s="81"/>
      <c r="E20" s="15"/>
      <c r="F20" s="59"/>
      <c r="G20" s="8"/>
      <c r="I20" s="13"/>
    </row>
    <row r="21" spans="1:9" s="12" customFormat="1" ht="15" x14ac:dyDescent="0.2">
      <c r="A21" s="73" t="s">
        <v>85</v>
      </c>
      <c r="B21" s="74" t="s">
        <v>23</v>
      </c>
      <c r="C21" s="85"/>
      <c r="D21" s="81"/>
      <c r="E21" s="15"/>
      <c r="F21" s="59"/>
      <c r="G21" s="8"/>
      <c r="I21" s="13"/>
    </row>
    <row r="22" spans="1:9" s="12" customFormat="1" ht="15" x14ac:dyDescent="0.2">
      <c r="A22" s="73" t="s">
        <v>86</v>
      </c>
      <c r="B22" s="74" t="s">
        <v>11</v>
      </c>
      <c r="C22" s="85"/>
      <c r="D22" s="81"/>
      <c r="E22" s="15"/>
      <c r="F22" s="59"/>
      <c r="G22" s="8"/>
      <c r="I22" s="13"/>
    </row>
    <row r="23" spans="1:9" s="12" customFormat="1" ht="15" x14ac:dyDescent="0.2">
      <c r="A23" s="73" t="s">
        <v>87</v>
      </c>
      <c r="B23" s="74" t="s">
        <v>33</v>
      </c>
      <c r="C23" s="85"/>
      <c r="D23" s="81"/>
      <c r="E23" s="15"/>
      <c r="F23" s="59"/>
      <c r="G23" s="8"/>
      <c r="I23" s="13"/>
    </row>
    <row r="24" spans="1:9" s="12" customFormat="1" ht="15" x14ac:dyDescent="0.2">
      <c r="A24" s="106" t="s">
        <v>72</v>
      </c>
      <c r="B24" s="49"/>
      <c r="C24" s="96"/>
      <c r="D24" s="82"/>
      <c r="E24" s="60"/>
      <c r="F24" s="59">
        <v>3.24</v>
      </c>
      <c r="G24" s="8"/>
      <c r="I24" s="13"/>
    </row>
    <row r="25" spans="1:9" s="12" customFormat="1" ht="15" x14ac:dyDescent="0.2">
      <c r="A25" s="75" t="s">
        <v>70</v>
      </c>
      <c r="B25" s="49" t="s">
        <v>11</v>
      </c>
      <c r="C25" s="97"/>
      <c r="D25" s="82"/>
      <c r="E25" s="60"/>
      <c r="F25" s="61">
        <v>0.12</v>
      </c>
      <c r="G25" s="8"/>
      <c r="I25" s="13"/>
    </row>
    <row r="26" spans="1:9" s="12" customFormat="1" ht="15" x14ac:dyDescent="0.2">
      <c r="A26" s="106" t="s">
        <v>72</v>
      </c>
      <c r="B26" s="49"/>
      <c r="C26" s="96"/>
      <c r="D26" s="82"/>
      <c r="E26" s="60"/>
      <c r="F26" s="59">
        <f>F25</f>
        <v>0.12</v>
      </c>
      <c r="G26" s="8"/>
      <c r="I26" s="13"/>
    </row>
    <row r="27" spans="1:9" s="12" customFormat="1" ht="30" x14ac:dyDescent="0.2">
      <c r="A27" s="106" t="s">
        <v>13</v>
      </c>
      <c r="B27" s="102"/>
      <c r="C27" s="98" t="s">
        <v>139</v>
      </c>
      <c r="D27" s="112">
        <f>E27*G27</f>
        <v>144844.13</v>
      </c>
      <c r="E27" s="38">
        <f>F27*12</f>
        <v>34.32</v>
      </c>
      <c r="F27" s="113">
        <v>2.86</v>
      </c>
      <c r="G27" s="8">
        <v>4220.3999999999996</v>
      </c>
      <c r="H27" s="8">
        <v>1.07</v>
      </c>
      <c r="I27" s="9">
        <v>2.09</v>
      </c>
    </row>
    <row r="28" spans="1:9" s="12" customFormat="1" ht="15" x14ac:dyDescent="0.2">
      <c r="A28" s="73" t="s">
        <v>88</v>
      </c>
      <c r="B28" s="74" t="s">
        <v>14</v>
      </c>
      <c r="C28" s="85"/>
      <c r="D28" s="112"/>
      <c r="E28" s="38"/>
      <c r="F28" s="113"/>
      <c r="G28" s="8"/>
      <c r="I28" s="13"/>
    </row>
    <row r="29" spans="1:9" s="12" customFormat="1" ht="18.75" customHeight="1" x14ac:dyDescent="0.2">
      <c r="A29" s="73" t="s">
        <v>89</v>
      </c>
      <c r="B29" s="74" t="s">
        <v>90</v>
      </c>
      <c r="C29" s="85"/>
      <c r="D29" s="112"/>
      <c r="E29" s="38"/>
      <c r="F29" s="113"/>
      <c r="G29" s="8"/>
      <c r="I29" s="13"/>
    </row>
    <row r="30" spans="1:9" s="12" customFormat="1" ht="18.75" customHeight="1" x14ac:dyDescent="0.2">
      <c r="A30" s="73" t="s">
        <v>91</v>
      </c>
      <c r="B30" s="74" t="s">
        <v>92</v>
      </c>
      <c r="C30" s="85"/>
      <c r="D30" s="112"/>
      <c r="E30" s="38"/>
      <c r="F30" s="113"/>
      <c r="G30" s="8"/>
      <c r="I30" s="13"/>
    </row>
    <row r="31" spans="1:9" s="12" customFormat="1" ht="18" customHeight="1" x14ac:dyDescent="0.2">
      <c r="A31" s="73" t="s">
        <v>15</v>
      </c>
      <c r="B31" s="74" t="s">
        <v>14</v>
      </c>
      <c r="C31" s="85"/>
      <c r="D31" s="112"/>
      <c r="E31" s="38"/>
      <c r="F31" s="113"/>
      <c r="G31" s="8"/>
      <c r="I31" s="13"/>
    </row>
    <row r="32" spans="1:9" s="12" customFormat="1" ht="30.75" customHeight="1" x14ac:dyDescent="0.2">
      <c r="A32" s="73" t="s">
        <v>16</v>
      </c>
      <c r="B32" s="74" t="s">
        <v>17</v>
      </c>
      <c r="C32" s="85"/>
      <c r="D32" s="112"/>
      <c r="E32" s="38"/>
      <c r="F32" s="113"/>
      <c r="G32" s="8"/>
      <c r="I32" s="13"/>
    </row>
    <row r="33" spans="1:9" s="8" customFormat="1" ht="15" x14ac:dyDescent="0.2">
      <c r="A33" s="73" t="s">
        <v>18</v>
      </c>
      <c r="B33" s="74" t="s">
        <v>14</v>
      </c>
      <c r="C33" s="85"/>
      <c r="D33" s="112"/>
      <c r="E33" s="38"/>
      <c r="F33" s="113"/>
      <c r="I33" s="9"/>
    </row>
    <row r="34" spans="1:9" s="8" customFormat="1" ht="15" x14ac:dyDescent="0.2">
      <c r="A34" s="73" t="s">
        <v>19</v>
      </c>
      <c r="B34" s="74" t="s">
        <v>14</v>
      </c>
      <c r="C34" s="85"/>
      <c r="D34" s="112"/>
      <c r="E34" s="38"/>
      <c r="F34" s="113"/>
      <c r="I34" s="9"/>
    </row>
    <row r="35" spans="1:9" s="16" customFormat="1" ht="25.5" x14ac:dyDescent="0.2">
      <c r="A35" s="73" t="s">
        <v>20</v>
      </c>
      <c r="B35" s="74" t="s">
        <v>21</v>
      </c>
      <c r="C35" s="85"/>
      <c r="D35" s="112"/>
      <c r="E35" s="38"/>
      <c r="F35" s="113"/>
      <c r="G35" s="8"/>
      <c r="I35" s="17"/>
    </row>
    <row r="36" spans="1:9" s="16" customFormat="1" ht="31.5" customHeight="1" x14ac:dyDescent="0.2">
      <c r="A36" s="73" t="s">
        <v>93</v>
      </c>
      <c r="B36" s="74" t="s">
        <v>17</v>
      </c>
      <c r="C36" s="85"/>
      <c r="D36" s="112"/>
      <c r="E36" s="38"/>
      <c r="F36" s="113"/>
      <c r="G36" s="8"/>
      <c r="I36" s="17"/>
    </row>
    <row r="37" spans="1:9" s="16" customFormat="1" ht="35.25" customHeight="1" x14ac:dyDescent="0.2">
      <c r="A37" s="73" t="s">
        <v>94</v>
      </c>
      <c r="B37" s="74" t="s">
        <v>14</v>
      </c>
      <c r="C37" s="85"/>
      <c r="D37" s="112"/>
      <c r="E37" s="38"/>
      <c r="F37" s="113"/>
      <c r="G37" s="8"/>
      <c r="I37" s="17"/>
    </row>
    <row r="38" spans="1:9" s="16" customFormat="1" ht="15" x14ac:dyDescent="0.2">
      <c r="A38" s="68" t="s">
        <v>22</v>
      </c>
      <c r="B38" s="69" t="s">
        <v>23</v>
      </c>
      <c r="C38" s="95"/>
      <c r="D38" s="81">
        <f>E38*G38</f>
        <v>48311.98</v>
      </c>
      <c r="E38" s="15">
        <f>F38*12</f>
        <v>9.9600000000000009</v>
      </c>
      <c r="F38" s="113">
        <v>0.83</v>
      </c>
      <c r="G38" s="8">
        <v>4850.6000000000004</v>
      </c>
      <c r="H38" s="8">
        <v>1.07</v>
      </c>
      <c r="I38" s="9">
        <v>0.6</v>
      </c>
    </row>
    <row r="39" spans="1:9" s="12" customFormat="1" ht="15" x14ac:dyDescent="0.2">
      <c r="A39" s="68" t="s">
        <v>24</v>
      </c>
      <c r="B39" s="69" t="s">
        <v>25</v>
      </c>
      <c r="C39" s="95"/>
      <c r="D39" s="81">
        <f>E39*G39</f>
        <v>157159.44</v>
      </c>
      <c r="E39" s="15">
        <f>F39*12</f>
        <v>32.4</v>
      </c>
      <c r="F39" s="113">
        <v>2.7</v>
      </c>
      <c r="G39" s="8">
        <v>4850.6000000000004</v>
      </c>
      <c r="H39" s="8">
        <v>1.07</v>
      </c>
      <c r="I39" s="9">
        <v>1.94</v>
      </c>
    </row>
    <row r="40" spans="1:9" s="12" customFormat="1" ht="15" x14ac:dyDescent="0.2">
      <c r="A40" s="68" t="s">
        <v>102</v>
      </c>
      <c r="B40" s="69" t="s">
        <v>14</v>
      </c>
      <c r="C40" s="98"/>
      <c r="D40" s="81">
        <v>0</v>
      </c>
      <c r="E40" s="15">
        <f>D40/G40</f>
        <v>0</v>
      </c>
      <c r="F40" s="113">
        <f>E40/12</f>
        <v>0</v>
      </c>
      <c r="G40" s="8">
        <v>4220.3999999999996</v>
      </c>
      <c r="H40" s="8"/>
      <c r="I40" s="9"/>
    </row>
    <row r="41" spans="1:9" s="12" customFormat="1" ht="15" x14ac:dyDescent="0.2">
      <c r="A41" s="73" t="s">
        <v>95</v>
      </c>
      <c r="B41" s="74" t="s">
        <v>35</v>
      </c>
      <c r="C41" s="85"/>
      <c r="D41" s="81"/>
      <c r="E41" s="15"/>
      <c r="F41" s="59"/>
      <c r="G41" s="8"/>
      <c r="H41" s="8"/>
      <c r="I41" s="9"/>
    </row>
    <row r="42" spans="1:9" s="12" customFormat="1" ht="15" x14ac:dyDescent="0.2">
      <c r="A42" s="73" t="s">
        <v>96</v>
      </c>
      <c r="B42" s="74" t="s">
        <v>33</v>
      </c>
      <c r="C42" s="85"/>
      <c r="D42" s="81"/>
      <c r="E42" s="15"/>
      <c r="F42" s="59"/>
      <c r="G42" s="8"/>
      <c r="H42" s="8"/>
      <c r="I42" s="9"/>
    </row>
    <row r="43" spans="1:9" s="12" customFormat="1" ht="15" x14ac:dyDescent="0.2">
      <c r="A43" s="73" t="s">
        <v>97</v>
      </c>
      <c r="B43" s="74" t="s">
        <v>98</v>
      </c>
      <c r="C43" s="85"/>
      <c r="D43" s="81"/>
      <c r="E43" s="15"/>
      <c r="F43" s="59"/>
      <c r="G43" s="8"/>
      <c r="H43" s="8"/>
      <c r="I43" s="9"/>
    </row>
    <row r="44" spans="1:9" s="12" customFormat="1" ht="15" x14ac:dyDescent="0.2">
      <c r="A44" s="73" t="s">
        <v>99</v>
      </c>
      <c r="B44" s="74" t="s">
        <v>100</v>
      </c>
      <c r="C44" s="85"/>
      <c r="D44" s="81"/>
      <c r="E44" s="15"/>
      <c r="F44" s="59"/>
      <c r="G44" s="8"/>
      <c r="H44" s="8"/>
      <c r="I44" s="9"/>
    </row>
    <row r="45" spans="1:9" s="12" customFormat="1" ht="15" x14ac:dyDescent="0.2">
      <c r="A45" s="73" t="s">
        <v>101</v>
      </c>
      <c r="B45" s="74" t="s">
        <v>98</v>
      </c>
      <c r="C45" s="85"/>
      <c r="D45" s="81"/>
      <c r="E45" s="15"/>
      <c r="F45" s="59"/>
      <c r="G45" s="8"/>
      <c r="H45" s="8"/>
      <c r="I45" s="9"/>
    </row>
    <row r="46" spans="1:9" s="12" customFormat="1" ht="30" x14ac:dyDescent="0.2">
      <c r="A46" s="68" t="s">
        <v>132</v>
      </c>
      <c r="B46" s="69" t="s">
        <v>26</v>
      </c>
      <c r="C46" s="95" t="s">
        <v>140</v>
      </c>
      <c r="D46" s="81">
        <v>2246.7800000000002</v>
      </c>
      <c r="E46" s="15">
        <f>D46/G46</f>
        <v>0.46</v>
      </c>
      <c r="F46" s="113">
        <f>E46/12</f>
        <v>0.04</v>
      </c>
      <c r="G46" s="8">
        <v>4850.6000000000004</v>
      </c>
      <c r="H46" s="8">
        <v>1.07</v>
      </c>
      <c r="I46" s="9">
        <v>0.03</v>
      </c>
    </row>
    <row r="47" spans="1:9" s="12" customFormat="1" ht="30" x14ac:dyDescent="0.2">
      <c r="A47" s="68" t="s">
        <v>133</v>
      </c>
      <c r="B47" s="69" t="s">
        <v>26</v>
      </c>
      <c r="C47" s="95" t="s">
        <v>140</v>
      </c>
      <c r="D47" s="81">
        <v>2246.7800000000002</v>
      </c>
      <c r="E47" s="15">
        <f>D47/G47</f>
        <v>0.46</v>
      </c>
      <c r="F47" s="113">
        <f>E47/12</f>
        <v>0.04</v>
      </c>
      <c r="G47" s="8">
        <v>4850.6000000000004</v>
      </c>
      <c r="H47" s="8">
        <v>1.07</v>
      </c>
      <c r="I47" s="9">
        <v>0.03</v>
      </c>
    </row>
    <row r="48" spans="1:9" s="12" customFormat="1" ht="30" x14ac:dyDescent="0.2">
      <c r="A48" s="68" t="s">
        <v>134</v>
      </c>
      <c r="B48" s="69" t="s">
        <v>26</v>
      </c>
      <c r="C48" s="95" t="s">
        <v>140</v>
      </c>
      <c r="D48" s="81">
        <v>14185.73</v>
      </c>
      <c r="E48" s="15">
        <f>D48/G48</f>
        <v>2.92</v>
      </c>
      <c r="F48" s="113">
        <f>E48/12</f>
        <v>0.24</v>
      </c>
      <c r="G48" s="8">
        <v>4850.6000000000004</v>
      </c>
      <c r="H48" s="8">
        <v>1.07</v>
      </c>
      <c r="I48" s="9">
        <v>0.2</v>
      </c>
    </row>
    <row r="49" spans="1:9" s="12" customFormat="1" ht="18" customHeight="1" x14ac:dyDescent="0.2">
      <c r="A49" s="68" t="s">
        <v>27</v>
      </c>
      <c r="B49" s="69" t="s">
        <v>28</v>
      </c>
      <c r="C49" s="95"/>
      <c r="D49" s="81">
        <f t="shared" ref="D49" si="0">E49*G49</f>
        <v>4074.5</v>
      </c>
      <c r="E49" s="15">
        <f t="shared" ref="E49" si="1">F49*12</f>
        <v>0.84</v>
      </c>
      <c r="F49" s="113">
        <v>7.0000000000000007E-2</v>
      </c>
      <c r="G49" s="8">
        <v>4850.6000000000004</v>
      </c>
      <c r="H49" s="8">
        <v>1.07</v>
      </c>
      <c r="I49" s="9">
        <v>0.03</v>
      </c>
    </row>
    <row r="50" spans="1:9" s="12" customFormat="1" ht="21" customHeight="1" x14ac:dyDescent="0.2">
      <c r="A50" s="68" t="s">
        <v>29</v>
      </c>
      <c r="B50" s="114" t="s">
        <v>30</v>
      </c>
      <c r="C50" s="14"/>
      <c r="D50" s="81">
        <v>2228.9499999999998</v>
      </c>
      <c r="E50" s="15">
        <f>D50/G50</f>
        <v>0.46</v>
      </c>
      <c r="F50" s="113">
        <f>E50/12</f>
        <v>0.04</v>
      </c>
      <c r="G50" s="8">
        <v>4850.6000000000004</v>
      </c>
      <c r="H50" s="8">
        <v>1.07</v>
      </c>
      <c r="I50" s="9">
        <v>0.02</v>
      </c>
    </row>
    <row r="51" spans="1:9" s="12" customFormat="1" ht="30" x14ac:dyDescent="0.2">
      <c r="A51" s="68" t="s">
        <v>31</v>
      </c>
      <c r="B51" s="69"/>
      <c r="C51" s="14" t="s">
        <v>141</v>
      </c>
      <c r="D51" s="81">
        <v>2849.1</v>
      </c>
      <c r="E51" s="15">
        <f>D51/G51</f>
        <v>0.59</v>
      </c>
      <c r="F51" s="113">
        <f>E51/12</f>
        <v>0.05</v>
      </c>
      <c r="G51" s="8">
        <v>4850.6000000000004</v>
      </c>
      <c r="H51" s="8">
        <v>1.07</v>
      </c>
      <c r="I51" s="9">
        <v>0.03</v>
      </c>
    </row>
    <row r="52" spans="1:9" s="12" customFormat="1" ht="23.25" customHeight="1" x14ac:dyDescent="0.2">
      <c r="A52" s="68" t="s">
        <v>32</v>
      </c>
      <c r="B52" s="69"/>
      <c r="C52" s="102"/>
      <c r="D52" s="84">
        <f>SUM(D53:D65)</f>
        <v>102283.34</v>
      </c>
      <c r="E52" s="15">
        <f>D52/G52</f>
        <v>21.09</v>
      </c>
      <c r="F52" s="59">
        <f>E52/12</f>
        <v>1.76</v>
      </c>
      <c r="G52" s="8">
        <v>4850.6000000000004</v>
      </c>
      <c r="H52" s="8">
        <v>1.07</v>
      </c>
      <c r="I52" s="9">
        <v>0.82</v>
      </c>
    </row>
    <row r="53" spans="1:9" s="12" customFormat="1" ht="33.75" customHeight="1" x14ac:dyDescent="0.2">
      <c r="A53" s="56" t="s">
        <v>76</v>
      </c>
      <c r="B53" s="57" t="s">
        <v>33</v>
      </c>
      <c r="C53" s="100"/>
      <c r="D53" s="83">
        <v>923.85</v>
      </c>
      <c r="E53" s="20"/>
      <c r="F53" s="50"/>
      <c r="G53" s="8">
        <v>4850.6000000000004</v>
      </c>
      <c r="H53" s="8">
        <v>1.07</v>
      </c>
      <c r="I53" s="9">
        <v>0.01</v>
      </c>
    </row>
    <row r="54" spans="1:9" s="12" customFormat="1" ht="15" x14ac:dyDescent="0.2">
      <c r="A54" s="56" t="s">
        <v>34</v>
      </c>
      <c r="B54" s="57" t="s">
        <v>35</v>
      </c>
      <c r="C54" s="100"/>
      <c r="D54" s="83">
        <v>2021.67</v>
      </c>
      <c r="E54" s="20"/>
      <c r="F54" s="50"/>
      <c r="G54" s="8">
        <v>4850.6000000000004</v>
      </c>
      <c r="H54" s="8">
        <v>1.07</v>
      </c>
      <c r="I54" s="9">
        <v>0.02</v>
      </c>
    </row>
    <row r="55" spans="1:9" s="12" customFormat="1" ht="18.75" customHeight="1" x14ac:dyDescent="0.2">
      <c r="A55" s="56" t="s">
        <v>71</v>
      </c>
      <c r="B55" s="67" t="s">
        <v>33</v>
      </c>
      <c r="C55" s="101"/>
      <c r="D55" s="83">
        <v>3602.46</v>
      </c>
      <c r="E55" s="20"/>
      <c r="F55" s="50"/>
      <c r="G55" s="8">
        <v>4220.3999999999996</v>
      </c>
      <c r="H55" s="8"/>
      <c r="I55" s="9"/>
    </row>
    <row r="56" spans="1:9" s="16" customFormat="1" ht="15" x14ac:dyDescent="0.2">
      <c r="A56" s="56" t="s">
        <v>36</v>
      </c>
      <c r="B56" s="57" t="s">
        <v>33</v>
      </c>
      <c r="C56" s="100"/>
      <c r="D56" s="83">
        <v>3852.68</v>
      </c>
      <c r="E56" s="20"/>
      <c r="F56" s="50"/>
      <c r="G56" s="8">
        <v>4850.6000000000004</v>
      </c>
      <c r="H56" s="8">
        <v>1.07</v>
      </c>
      <c r="I56" s="9">
        <v>0.04</v>
      </c>
    </row>
    <row r="57" spans="1:9" s="12" customFormat="1" ht="15" x14ac:dyDescent="0.2">
      <c r="A57" s="56" t="s">
        <v>37</v>
      </c>
      <c r="B57" s="57" t="s">
        <v>33</v>
      </c>
      <c r="C57" s="100"/>
      <c r="D57" s="83">
        <v>8588.18</v>
      </c>
      <c r="E57" s="20"/>
      <c r="F57" s="50"/>
      <c r="G57" s="8">
        <v>4220.3999999999996</v>
      </c>
      <c r="H57" s="8">
        <v>1.07</v>
      </c>
      <c r="I57" s="9">
        <v>0.12</v>
      </c>
    </row>
    <row r="58" spans="1:9" s="12" customFormat="1" ht="15" x14ac:dyDescent="0.2">
      <c r="A58" s="56" t="s">
        <v>38</v>
      </c>
      <c r="B58" s="57" t="s">
        <v>33</v>
      </c>
      <c r="C58" s="100"/>
      <c r="D58" s="83">
        <v>1010.85</v>
      </c>
      <c r="E58" s="20"/>
      <c r="F58" s="50"/>
      <c r="G58" s="8">
        <v>4220.3999999999996</v>
      </c>
      <c r="H58" s="8">
        <v>1.07</v>
      </c>
      <c r="I58" s="9">
        <v>0.01</v>
      </c>
    </row>
    <row r="59" spans="1:9" s="12" customFormat="1" ht="15" x14ac:dyDescent="0.2">
      <c r="A59" s="56" t="s">
        <v>39</v>
      </c>
      <c r="B59" s="57" t="s">
        <v>33</v>
      </c>
      <c r="C59" s="100"/>
      <c r="D59" s="83">
        <v>1926.28</v>
      </c>
      <c r="E59" s="20"/>
      <c r="F59" s="50"/>
      <c r="G59" s="8">
        <v>4850.6000000000004</v>
      </c>
      <c r="H59" s="8">
        <v>1.07</v>
      </c>
      <c r="I59" s="9">
        <v>0.02</v>
      </c>
    </row>
    <row r="60" spans="1:9" s="12" customFormat="1" ht="15" x14ac:dyDescent="0.2">
      <c r="A60" s="56" t="s">
        <v>40</v>
      </c>
      <c r="B60" s="57" t="s">
        <v>35</v>
      </c>
      <c r="C60" s="100"/>
      <c r="D60" s="83">
        <v>7705.39</v>
      </c>
      <c r="E60" s="20"/>
      <c r="F60" s="50"/>
      <c r="G60" s="8">
        <v>4850.6000000000004</v>
      </c>
      <c r="H60" s="8">
        <v>1.07</v>
      </c>
      <c r="I60" s="9">
        <v>0.09</v>
      </c>
    </row>
    <row r="61" spans="1:9" s="12" customFormat="1" ht="25.5" x14ac:dyDescent="0.2">
      <c r="A61" s="56" t="s">
        <v>41</v>
      </c>
      <c r="B61" s="57" t="s">
        <v>33</v>
      </c>
      <c r="C61" s="100"/>
      <c r="D61" s="83">
        <v>3961.91</v>
      </c>
      <c r="E61" s="20"/>
      <c r="F61" s="50"/>
      <c r="G61" s="8">
        <v>4850.6000000000004</v>
      </c>
      <c r="H61" s="8">
        <v>1.07</v>
      </c>
      <c r="I61" s="9">
        <v>0.05</v>
      </c>
    </row>
    <row r="62" spans="1:9" s="12" customFormat="1" ht="25.5" x14ac:dyDescent="0.2">
      <c r="A62" s="56" t="s">
        <v>77</v>
      </c>
      <c r="B62" s="57" t="s">
        <v>33</v>
      </c>
      <c r="C62" s="100"/>
      <c r="D62" s="83">
        <v>13533.57</v>
      </c>
      <c r="E62" s="20"/>
      <c r="F62" s="50"/>
      <c r="G62" s="8">
        <v>4850.6000000000004</v>
      </c>
      <c r="H62" s="8">
        <v>1.07</v>
      </c>
      <c r="I62" s="9">
        <v>0.01</v>
      </c>
    </row>
    <row r="63" spans="1:9" s="12" customFormat="1" ht="25.5" x14ac:dyDescent="0.2">
      <c r="A63" s="56" t="s">
        <v>103</v>
      </c>
      <c r="B63" s="67" t="s">
        <v>47</v>
      </c>
      <c r="C63" s="101"/>
      <c r="D63" s="83">
        <v>5823.8</v>
      </c>
      <c r="E63" s="20"/>
      <c r="F63" s="50"/>
      <c r="G63" s="8">
        <v>4850.6000000000004</v>
      </c>
      <c r="H63" s="8"/>
      <c r="I63" s="9"/>
    </row>
    <row r="64" spans="1:9" s="12" customFormat="1" ht="15" x14ac:dyDescent="0.2">
      <c r="A64" s="56" t="s">
        <v>104</v>
      </c>
      <c r="B64" s="67" t="s">
        <v>33</v>
      </c>
      <c r="C64" s="101"/>
      <c r="D64" s="83">
        <v>0</v>
      </c>
      <c r="E64" s="20"/>
      <c r="F64" s="50"/>
      <c r="G64" s="8">
        <v>4850.6000000000004</v>
      </c>
      <c r="H64" s="8"/>
      <c r="I64" s="9"/>
    </row>
    <row r="65" spans="1:9" s="12" customFormat="1" ht="27" customHeight="1" x14ac:dyDescent="0.2">
      <c r="A65" s="76" t="s">
        <v>124</v>
      </c>
      <c r="B65" s="107" t="s">
        <v>47</v>
      </c>
      <c r="C65" s="57"/>
      <c r="D65" s="145">
        <v>49332.7</v>
      </c>
      <c r="E65" s="20"/>
      <c r="F65" s="50"/>
      <c r="G65" s="8">
        <v>4850.6000000000004</v>
      </c>
      <c r="H65" s="8">
        <v>1.07</v>
      </c>
      <c r="I65" s="9">
        <v>0.02</v>
      </c>
    </row>
    <row r="66" spans="1:9" s="12" customFormat="1" ht="30" x14ac:dyDescent="0.2">
      <c r="A66" s="68" t="s">
        <v>42</v>
      </c>
      <c r="B66" s="69"/>
      <c r="C66" s="102"/>
      <c r="D66" s="84">
        <f>SUM(D67:D76)</f>
        <v>22437.360000000001</v>
      </c>
      <c r="E66" s="15">
        <f>D66/G66</f>
        <v>4.63</v>
      </c>
      <c r="F66" s="59">
        <f>E66/12</f>
        <v>0.39</v>
      </c>
      <c r="G66" s="8">
        <v>4850.6000000000004</v>
      </c>
      <c r="H66" s="8">
        <v>1.07</v>
      </c>
      <c r="I66" s="9">
        <v>0.87</v>
      </c>
    </row>
    <row r="67" spans="1:9" s="12" customFormat="1" ht="15" customHeight="1" x14ac:dyDescent="0.2">
      <c r="A67" s="56" t="s">
        <v>43</v>
      </c>
      <c r="B67" s="57" t="s">
        <v>44</v>
      </c>
      <c r="C67" s="100"/>
      <c r="D67" s="83">
        <v>2889.52</v>
      </c>
      <c r="E67" s="20"/>
      <c r="F67" s="50"/>
      <c r="G67" s="8">
        <v>4850.6000000000004</v>
      </c>
      <c r="H67" s="8">
        <v>1.07</v>
      </c>
      <c r="I67" s="9">
        <v>0.03</v>
      </c>
    </row>
    <row r="68" spans="1:9" s="12" customFormat="1" ht="25.5" x14ac:dyDescent="0.2">
      <c r="A68" s="56" t="s">
        <v>45</v>
      </c>
      <c r="B68" s="67" t="s">
        <v>33</v>
      </c>
      <c r="C68" s="101"/>
      <c r="D68" s="83">
        <v>1926.35</v>
      </c>
      <c r="E68" s="20"/>
      <c r="F68" s="50"/>
      <c r="G68" s="8">
        <v>4850.6000000000004</v>
      </c>
      <c r="H68" s="8">
        <v>1.07</v>
      </c>
      <c r="I68" s="9">
        <v>0.02</v>
      </c>
    </row>
    <row r="69" spans="1:9" s="12" customFormat="1" ht="17.25" customHeight="1" x14ac:dyDescent="0.2">
      <c r="A69" s="56" t="s">
        <v>46</v>
      </c>
      <c r="B69" s="57" t="s">
        <v>47</v>
      </c>
      <c r="C69" s="100"/>
      <c r="D69" s="83">
        <v>2021.63</v>
      </c>
      <c r="E69" s="20"/>
      <c r="F69" s="50"/>
      <c r="G69" s="8">
        <v>4850.6000000000004</v>
      </c>
      <c r="H69" s="8">
        <v>1.07</v>
      </c>
      <c r="I69" s="9">
        <v>0.02</v>
      </c>
    </row>
    <row r="70" spans="1:9" s="12" customFormat="1" ht="25.5" x14ac:dyDescent="0.2">
      <c r="A70" s="56" t="s">
        <v>48</v>
      </c>
      <c r="B70" s="57" t="s">
        <v>49</v>
      </c>
      <c r="C70" s="100"/>
      <c r="D70" s="83">
        <v>1926.35</v>
      </c>
      <c r="E70" s="20"/>
      <c r="F70" s="50"/>
      <c r="G70" s="8">
        <v>4850.6000000000004</v>
      </c>
      <c r="H70" s="8">
        <v>1.07</v>
      </c>
      <c r="I70" s="9">
        <v>0.02</v>
      </c>
    </row>
    <row r="71" spans="1:9" s="12" customFormat="1" ht="20.25" customHeight="1" x14ac:dyDescent="0.2">
      <c r="A71" s="56" t="s">
        <v>50</v>
      </c>
      <c r="B71" s="67" t="s">
        <v>106</v>
      </c>
      <c r="C71" s="101"/>
      <c r="D71" s="83">
        <v>0</v>
      </c>
      <c r="E71" s="20"/>
      <c r="F71" s="50"/>
      <c r="G71" s="8">
        <v>4850.6000000000004</v>
      </c>
      <c r="H71" s="8"/>
      <c r="I71" s="9"/>
    </row>
    <row r="72" spans="1:9" s="12" customFormat="1" ht="17.25" customHeight="1" x14ac:dyDescent="0.2">
      <c r="A72" s="56" t="s">
        <v>51</v>
      </c>
      <c r="B72" s="57" t="s">
        <v>26</v>
      </c>
      <c r="C72" s="100"/>
      <c r="D72" s="83">
        <v>6851.28</v>
      </c>
      <c r="E72" s="20"/>
      <c r="F72" s="50"/>
      <c r="G72" s="8">
        <v>4850.6000000000004</v>
      </c>
      <c r="H72" s="8">
        <v>1.07</v>
      </c>
      <c r="I72" s="9">
        <v>0.09</v>
      </c>
    </row>
    <row r="73" spans="1:9" s="12" customFormat="1" ht="25.5" x14ac:dyDescent="0.2">
      <c r="A73" s="56" t="s">
        <v>105</v>
      </c>
      <c r="B73" s="67" t="s">
        <v>33</v>
      </c>
      <c r="C73" s="101"/>
      <c r="D73" s="83">
        <v>6822.23</v>
      </c>
      <c r="E73" s="20"/>
      <c r="F73" s="50"/>
      <c r="G73" s="8">
        <v>4850.6000000000004</v>
      </c>
      <c r="H73" s="8"/>
      <c r="I73" s="9"/>
    </row>
    <row r="74" spans="1:9" s="12" customFormat="1" ht="25.5" x14ac:dyDescent="0.2">
      <c r="A74" s="56" t="s">
        <v>103</v>
      </c>
      <c r="B74" s="67" t="s">
        <v>106</v>
      </c>
      <c r="C74" s="101"/>
      <c r="D74" s="83">
        <v>0</v>
      </c>
      <c r="E74" s="20"/>
      <c r="F74" s="50"/>
      <c r="G74" s="8">
        <v>4850.6000000000004</v>
      </c>
      <c r="H74" s="8"/>
      <c r="I74" s="9"/>
    </row>
    <row r="75" spans="1:9" s="12" customFormat="1" ht="15" x14ac:dyDescent="0.2">
      <c r="A75" s="76" t="s">
        <v>142</v>
      </c>
      <c r="B75" s="107" t="s">
        <v>47</v>
      </c>
      <c r="C75" s="77"/>
      <c r="D75" s="116">
        <v>0</v>
      </c>
      <c r="E75" s="20"/>
      <c r="F75" s="50"/>
      <c r="G75" s="8">
        <v>4850.6000000000004</v>
      </c>
      <c r="H75" s="8"/>
      <c r="I75" s="9"/>
    </row>
    <row r="76" spans="1:9" s="12" customFormat="1" ht="15" x14ac:dyDescent="0.2">
      <c r="A76" s="117" t="s">
        <v>107</v>
      </c>
      <c r="B76" s="67" t="s">
        <v>47</v>
      </c>
      <c r="C76" s="101"/>
      <c r="D76" s="83">
        <v>0</v>
      </c>
      <c r="E76" s="20"/>
      <c r="F76" s="50"/>
      <c r="G76" s="8">
        <v>4850.6000000000004</v>
      </c>
      <c r="H76" s="8">
        <v>1.07</v>
      </c>
      <c r="I76" s="9">
        <v>0.37</v>
      </c>
    </row>
    <row r="77" spans="1:9" s="12" customFormat="1" ht="27.75" customHeight="1" x14ac:dyDescent="0.2">
      <c r="A77" s="68" t="s">
        <v>52</v>
      </c>
      <c r="B77" s="57"/>
      <c r="C77" s="103"/>
      <c r="D77" s="148">
        <f>SUM(D78:D81)</f>
        <v>17294.669999999998</v>
      </c>
      <c r="E77" s="15">
        <f>D77/G77</f>
        <v>4.0999999999999996</v>
      </c>
      <c r="F77" s="59">
        <f>E77/12</f>
        <v>0.34</v>
      </c>
      <c r="G77" s="8">
        <v>4220.3999999999996</v>
      </c>
      <c r="H77" s="8">
        <v>1.07</v>
      </c>
      <c r="I77" s="9">
        <v>0.05</v>
      </c>
    </row>
    <row r="78" spans="1:9" s="12" customFormat="1" ht="25.5" customHeight="1" x14ac:dyDescent="0.2">
      <c r="A78" s="56" t="s">
        <v>108</v>
      </c>
      <c r="B78" s="67" t="s">
        <v>33</v>
      </c>
      <c r="C78" s="104"/>
      <c r="D78" s="85">
        <v>0</v>
      </c>
      <c r="E78" s="15"/>
      <c r="F78" s="59"/>
      <c r="G78" s="8">
        <v>4850.6000000000004</v>
      </c>
      <c r="H78" s="8"/>
      <c r="I78" s="9"/>
    </row>
    <row r="79" spans="1:9" s="12" customFormat="1" ht="21.75" customHeight="1" x14ac:dyDescent="0.2">
      <c r="A79" s="76" t="s">
        <v>125</v>
      </c>
      <c r="B79" s="107" t="s">
        <v>47</v>
      </c>
      <c r="C79" s="77"/>
      <c r="D79" s="146">
        <v>17294.669999999998</v>
      </c>
      <c r="E79" s="20"/>
      <c r="F79" s="50"/>
      <c r="G79" s="8">
        <v>4850.6000000000004</v>
      </c>
      <c r="H79" s="8">
        <v>1.07</v>
      </c>
      <c r="I79" s="9">
        <v>0.02</v>
      </c>
    </row>
    <row r="80" spans="1:9" s="12" customFormat="1" ht="21.75" customHeight="1" x14ac:dyDescent="0.2">
      <c r="A80" s="56" t="s">
        <v>109</v>
      </c>
      <c r="B80" s="57" t="s">
        <v>26</v>
      </c>
      <c r="C80" s="100"/>
      <c r="D80" s="83">
        <f>E80*G80</f>
        <v>0</v>
      </c>
      <c r="E80" s="20"/>
      <c r="F80" s="50"/>
      <c r="G80" s="8">
        <v>4220.3999999999996</v>
      </c>
      <c r="H80" s="8">
        <v>1.07</v>
      </c>
      <c r="I80" s="9">
        <v>0</v>
      </c>
    </row>
    <row r="81" spans="1:9" s="12" customFormat="1" ht="32.25" customHeight="1" x14ac:dyDescent="0.2">
      <c r="A81" s="56" t="s">
        <v>110</v>
      </c>
      <c r="B81" s="67" t="s">
        <v>47</v>
      </c>
      <c r="C81" s="104"/>
      <c r="D81" s="86">
        <v>0</v>
      </c>
      <c r="E81" s="62"/>
      <c r="F81" s="63"/>
      <c r="G81" s="8">
        <v>4850.6000000000004</v>
      </c>
      <c r="H81" s="8"/>
      <c r="I81" s="9"/>
    </row>
    <row r="82" spans="1:9" s="12" customFormat="1" ht="21" customHeight="1" x14ac:dyDescent="0.2">
      <c r="A82" s="68" t="s">
        <v>53</v>
      </c>
      <c r="B82" s="57"/>
      <c r="C82" s="103"/>
      <c r="D82" s="148">
        <f>SUM(D83:D88)</f>
        <v>18939.77</v>
      </c>
      <c r="E82" s="15">
        <f>D82/G82</f>
        <v>4.49</v>
      </c>
      <c r="F82" s="59">
        <f>E82/12</f>
        <v>0.37</v>
      </c>
      <c r="G82" s="8">
        <v>4220.3999999999996</v>
      </c>
      <c r="H82" s="8">
        <v>1.07</v>
      </c>
      <c r="I82" s="9">
        <v>0.37</v>
      </c>
    </row>
    <row r="83" spans="1:9" s="12" customFormat="1" ht="23.25" customHeight="1" x14ac:dyDescent="0.2">
      <c r="A83" s="56" t="s">
        <v>54</v>
      </c>
      <c r="B83" s="57" t="s">
        <v>26</v>
      </c>
      <c r="C83" s="100"/>
      <c r="D83" s="83">
        <v>1342.44</v>
      </c>
      <c r="E83" s="20"/>
      <c r="F83" s="50"/>
      <c r="G83" s="8">
        <v>4220.3999999999996</v>
      </c>
      <c r="H83" s="8">
        <v>1.07</v>
      </c>
      <c r="I83" s="9">
        <v>0.02</v>
      </c>
    </row>
    <row r="84" spans="1:9" s="8" customFormat="1" ht="42.75" customHeight="1" x14ac:dyDescent="0.2">
      <c r="A84" s="56" t="s">
        <v>111</v>
      </c>
      <c r="B84" s="57" t="s">
        <v>33</v>
      </c>
      <c r="C84" s="100"/>
      <c r="D84" s="83">
        <v>11522.53</v>
      </c>
      <c r="E84" s="20"/>
      <c r="F84" s="50"/>
      <c r="G84" s="8">
        <v>4220.3999999999996</v>
      </c>
      <c r="H84" s="8">
        <v>1.07</v>
      </c>
      <c r="I84" s="9">
        <v>0.16</v>
      </c>
    </row>
    <row r="85" spans="1:9" s="12" customFormat="1" ht="42" customHeight="1" x14ac:dyDescent="0.2">
      <c r="A85" s="56" t="s">
        <v>112</v>
      </c>
      <c r="B85" s="57" t="s">
        <v>33</v>
      </c>
      <c r="C85" s="100"/>
      <c r="D85" s="83">
        <v>1006.81</v>
      </c>
      <c r="E85" s="20"/>
      <c r="F85" s="50"/>
      <c r="G85" s="8">
        <v>4850.6000000000004</v>
      </c>
      <c r="H85" s="8">
        <v>1.07</v>
      </c>
      <c r="I85" s="9">
        <v>0.01</v>
      </c>
    </row>
    <row r="86" spans="1:9" s="8" customFormat="1" ht="25.5" x14ac:dyDescent="0.2">
      <c r="A86" s="56" t="s">
        <v>55</v>
      </c>
      <c r="B86" s="57" t="s">
        <v>17</v>
      </c>
      <c r="C86" s="100"/>
      <c r="D86" s="83">
        <v>5067.99</v>
      </c>
      <c r="E86" s="20"/>
      <c r="F86" s="50"/>
      <c r="G86" s="8">
        <v>4220.3999999999996</v>
      </c>
      <c r="H86" s="8">
        <v>1.07</v>
      </c>
      <c r="I86" s="9">
        <v>0</v>
      </c>
    </row>
    <row r="87" spans="1:9" s="12" customFormat="1" ht="18" customHeight="1" x14ac:dyDescent="0.2">
      <c r="A87" s="56" t="s">
        <v>78</v>
      </c>
      <c r="B87" s="67" t="s">
        <v>79</v>
      </c>
      <c r="C87" s="101"/>
      <c r="D87" s="83">
        <f>E87*G87</f>
        <v>0</v>
      </c>
      <c r="E87" s="20"/>
      <c r="F87" s="50"/>
      <c r="G87" s="8">
        <v>4220.3999999999996</v>
      </c>
      <c r="H87" s="8">
        <v>1.07</v>
      </c>
      <c r="I87" s="9">
        <v>0</v>
      </c>
    </row>
    <row r="88" spans="1:9" s="12" customFormat="1" ht="55.5" customHeight="1" x14ac:dyDescent="0.2">
      <c r="A88" s="56" t="s">
        <v>113</v>
      </c>
      <c r="B88" s="67" t="s">
        <v>69</v>
      </c>
      <c r="C88" s="101"/>
      <c r="D88" s="83">
        <f>E88*G88</f>
        <v>0</v>
      </c>
      <c r="E88" s="20"/>
      <c r="F88" s="50"/>
      <c r="G88" s="8">
        <v>4220.3999999999996</v>
      </c>
      <c r="H88" s="8">
        <v>1.07</v>
      </c>
      <c r="I88" s="9">
        <v>0</v>
      </c>
    </row>
    <row r="89" spans="1:9" s="12" customFormat="1" ht="20.25" customHeight="1" x14ac:dyDescent="0.2">
      <c r="A89" s="68" t="s">
        <v>56</v>
      </c>
      <c r="B89" s="57"/>
      <c r="C89" s="103"/>
      <c r="D89" s="148">
        <f>D90</f>
        <v>1208.01</v>
      </c>
      <c r="E89" s="15">
        <f>D89/G89</f>
        <v>0.25</v>
      </c>
      <c r="F89" s="59">
        <f>E89/12</f>
        <v>0.02</v>
      </c>
      <c r="G89" s="8">
        <v>4850.6000000000004</v>
      </c>
      <c r="H89" s="8">
        <v>1.07</v>
      </c>
      <c r="I89" s="9">
        <v>0.1</v>
      </c>
    </row>
    <row r="90" spans="1:9" s="8" customFormat="1" ht="15" x14ac:dyDescent="0.2">
      <c r="A90" s="56" t="s">
        <v>57</v>
      </c>
      <c r="B90" s="57" t="s">
        <v>33</v>
      </c>
      <c r="C90" s="100"/>
      <c r="D90" s="83">
        <v>1208.01</v>
      </c>
      <c r="E90" s="20"/>
      <c r="F90" s="50"/>
      <c r="G90" s="8">
        <v>4850.6000000000004</v>
      </c>
      <c r="H90" s="8">
        <v>1.07</v>
      </c>
      <c r="I90" s="9">
        <v>0.01</v>
      </c>
    </row>
    <row r="91" spans="1:9" s="8" customFormat="1" ht="21" customHeight="1" x14ac:dyDescent="0.2">
      <c r="A91" s="68" t="s">
        <v>58</v>
      </c>
      <c r="B91" s="69"/>
      <c r="C91" s="102"/>
      <c r="D91" s="84">
        <f>D92+D93</f>
        <v>0</v>
      </c>
      <c r="E91" s="15">
        <f>D91/G91</f>
        <v>0</v>
      </c>
      <c r="F91" s="59">
        <f>E91/12</f>
        <v>0</v>
      </c>
      <c r="G91" s="8">
        <v>4220.3999999999996</v>
      </c>
      <c r="H91" s="8">
        <v>1.07</v>
      </c>
      <c r="I91" s="9">
        <v>0.28999999999999998</v>
      </c>
    </row>
    <row r="92" spans="1:9" s="8" customFormat="1" ht="41.25" customHeight="1" x14ac:dyDescent="0.2">
      <c r="A92" s="117" t="s">
        <v>114</v>
      </c>
      <c r="B92" s="67" t="s">
        <v>35</v>
      </c>
      <c r="C92" s="101"/>
      <c r="D92" s="83">
        <v>0</v>
      </c>
      <c r="E92" s="20"/>
      <c r="F92" s="50"/>
      <c r="G92" s="8">
        <v>4220.3999999999996</v>
      </c>
      <c r="H92" s="8">
        <v>1.07</v>
      </c>
      <c r="I92" s="9">
        <v>0.02</v>
      </c>
    </row>
    <row r="93" spans="1:9" s="8" customFormat="1" ht="26.25" customHeight="1" x14ac:dyDescent="0.2">
      <c r="A93" s="117" t="s">
        <v>159</v>
      </c>
      <c r="B93" s="67" t="s">
        <v>69</v>
      </c>
      <c r="C93" s="104"/>
      <c r="D93" s="86">
        <v>0</v>
      </c>
      <c r="E93" s="62"/>
      <c r="F93" s="63"/>
      <c r="G93" s="8">
        <v>4220.3999999999996</v>
      </c>
      <c r="I93" s="9"/>
    </row>
    <row r="94" spans="1:9" s="8" customFormat="1" ht="18.75" customHeight="1" x14ac:dyDescent="0.2">
      <c r="A94" s="68" t="s">
        <v>59</v>
      </c>
      <c r="B94" s="69"/>
      <c r="C94" s="102"/>
      <c r="D94" s="148">
        <f>D95+D96+D97+D98</f>
        <v>13758.62</v>
      </c>
      <c r="E94" s="15">
        <f>D94/G94</f>
        <v>3.26</v>
      </c>
      <c r="F94" s="59">
        <f>E94/12</f>
        <v>0.27</v>
      </c>
      <c r="G94" s="8">
        <v>4220.3999999999996</v>
      </c>
      <c r="H94" s="8">
        <v>1.07</v>
      </c>
      <c r="I94" s="9">
        <v>0.32</v>
      </c>
    </row>
    <row r="95" spans="1:9" s="21" customFormat="1" ht="17.25" customHeight="1" x14ac:dyDescent="0.2">
      <c r="A95" s="56" t="s">
        <v>73</v>
      </c>
      <c r="B95" s="57" t="s">
        <v>44</v>
      </c>
      <c r="C95" s="100"/>
      <c r="D95" s="83">
        <v>8054.28</v>
      </c>
      <c r="E95" s="20"/>
      <c r="F95" s="50"/>
      <c r="G95" s="8">
        <v>4220.3999999999996</v>
      </c>
      <c r="H95" s="8">
        <v>1.07</v>
      </c>
      <c r="I95" s="9">
        <v>0.12</v>
      </c>
    </row>
    <row r="96" spans="1:9" s="22" customFormat="1" ht="17.25" customHeight="1" x14ac:dyDescent="0.2">
      <c r="A96" s="56" t="s">
        <v>60</v>
      </c>
      <c r="B96" s="57" t="s">
        <v>44</v>
      </c>
      <c r="C96" s="100"/>
      <c r="D96" s="83">
        <v>2684.88</v>
      </c>
      <c r="E96" s="20"/>
      <c r="F96" s="50"/>
      <c r="G96" s="8">
        <v>4220.3999999999996</v>
      </c>
      <c r="H96" s="8">
        <v>1.07</v>
      </c>
      <c r="I96" s="9">
        <v>0.04</v>
      </c>
    </row>
    <row r="97" spans="1:9" s="23" customFormat="1" ht="33" customHeight="1" x14ac:dyDescent="0.4">
      <c r="A97" s="56" t="s">
        <v>61</v>
      </c>
      <c r="B97" s="57" t="s">
        <v>33</v>
      </c>
      <c r="C97" s="100"/>
      <c r="D97" s="83">
        <v>3019.46</v>
      </c>
      <c r="E97" s="20"/>
      <c r="F97" s="50"/>
      <c r="G97" s="8">
        <v>4220.3999999999996</v>
      </c>
      <c r="H97" s="8">
        <v>1.07</v>
      </c>
      <c r="I97" s="9">
        <v>0.04</v>
      </c>
    </row>
    <row r="98" spans="1:9" s="23" customFormat="1" ht="23.25" customHeight="1" x14ac:dyDescent="0.4">
      <c r="A98" s="56" t="s">
        <v>167</v>
      </c>
      <c r="B98" s="67" t="s">
        <v>44</v>
      </c>
      <c r="C98" s="57"/>
      <c r="D98" s="118">
        <v>0</v>
      </c>
      <c r="E98" s="20"/>
      <c r="F98" s="20"/>
      <c r="G98" s="8">
        <v>4220.3999999999996</v>
      </c>
      <c r="H98" s="8"/>
      <c r="I98" s="9"/>
    </row>
    <row r="99" spans="1:9" s="22" customFormat="1" ht="153.75" customHeight="1" thickBot="1" x14ac:dyDescent="0.25">
      <c r="A99" s="68" t="s">
        <v>168</v>
      </c>
      <c r="B99" s="119" t="s">
        <v>17</v>
      </c>
      <c r="C99" s="78"/>
      <c r="D99" s="147">
        <v>20000</v>
      </c>
      <c r="E99" s="79">
        <f>D99/G99</f>
        <v>4.74</v>
      </c>
      <c r="F99" s="80">
        <f>E99/12</f>
        <v>0.4</v>
      </c>
      <c r="G99" s="8">
        <v>4220.3999999999996</v>
      </c>
      <c r="H99" s="8">
        <v>1.07</v>
      </c>
      <c r="I99" s="9">
        <v>0.3</v>
      </c>
    </row>
    <row r="100" spans="1:9" s="22" customFormat="1" ht="26.25" customHeight="1" thickBot="1" x14ac:dyDescent="0.25">
      <c r="A100" s="120" t="s">
        <v>62</v>
      </c>
      <c r="B100" s="34" t="s">
        <v>14</v>
      </c>
      <c r="C100" s="105"/>
      <c r="D100" s="88">
        <f>E100*G100</f>
        <v>96225.12</v>
      </c>
      <c r="E100" s="47">
        <f>F100*12</f>
        <v>22.8</v>
      </c>
      <c r="F100" s="64">
        <v>1.9</v>
      </c>
      <c r="G100" s="8">
        <v>4220.3999999999996</v>
      </c>
      <c r="I100" s="24"/>
    </row>
    <row r="101" spans="1:9" s="22" customFormat="1" ht="20.25" thickBot="1" x14ac:dyDescent="0.45">
      <c r="A101" s="48" t="s">
        <v>63</v>
      </c>
      <c r="B101" s="46"/>
      <c r="C101" s="46"/>
      <c r="D101" s="89">
        <f>D14+D27+D38+D39+D46+D47+D48+D49+D50+D51+D52+D66+D77+D82+D89+D91+D94+D99+D100+D40</f>
        <v>865870.47</v>
      </c>
      <c r="E101" s="65"/>
      <c r="F101" s="65"/>
      <c r="G101" s="8"/>
      <c r="I101" s="24"/>
    </row>
    <row r="102" spans="1:9" s="22" customFormat="1" ht="20.25" thickBot="1" x14ac:dyDescent="0.25">
      <c r="A102" s="66"/>
      <c r="B102" s="25"/>
      <c r="C102" s="25"/>
      <c r="D102" s="90"/>
      <c r="E102" s="25"/>
      <c r="F102" s="25"/>
      <c r="G102" s="21"/>
      <c r="I102" s="24"/>
    </row>
    <row r="103" spans="1:9" s="22" customFormat="1" ht="30.75" thickBot="1" x14ac:dyDescent="0.25">
      <c r="A103" s="29" t="s">
        <v>64</v>
      </c>
      <c r="B103" s="46"/>
      <c r="C103" s="46"/>
      <c r="D103" s="91">
        <f>SUM(D104:D123)</f>
        <v>521781.17</v>
      </c>
      <c r="E103" s="91">
        <f t="shared" ref="E103:F103" si="2">SUM(E104:E123)</f>
        <v>122.36</v>
      </c>
      <c r="F103" s="91">
        <f t="shared" si="2"/>
        <v>10.199999999999999</v>
      </c>
      <c r="G103" s="8"/>
      <c r="I103" s="24"/>
    </row>
    <row r="104" spans="1:9" s="42" customFormat="1" ht="22.5" customHeight="1" x14ac:dyDescent="0.2">
      <c r="A104" s="122" t="s">
        <v>115</v>
      </c>
      <c r="B104" s="72"/>
      <c r="C104" s="123"/>
      <c r="D104" s="143">
        <v>220908.75</v>
      </c>
      <c r="E104" s="124">
        <f t="shared" ref="E104:E123" si="3">D104/G104</f>
        <v>52.34</v>
      </c>
      <c r="F104" s="125">
        <f>E104/12</f>
        <v>4.3600000000000003</v>
      </c>
      <c r="G104" s="54">
        <v>4220.3999999999996</v>
      </c>
      <c r="I104" s="55"/>
    </row>
    <row r="105" spans="1:9" s="42" customFormat="1" ht="21.75" customHeight="1" x14ac:dyDescent="0.2">
      <c r="A105" s="18" t="s">
        <v>116</v>
      </c>
      <c r="B105" s="19"/>
      <c r="C105" s="99"/>
      <c r="D105" s="144">
        <v>8911.3799999999992</v>
      </c>
      <c r="E105" s="62">
        <f t="shared" si="3"/>
        <v>2.11</v>
      </c>
      <c r="F105" s="63">
        <f t="shared" ref="F105:F107" si="4">E105/12</f>
        <v>0.18</v>
      </c>
      <c r="G105" s="54">
        <v>4220.3999999999996</v>
      </c>
      <c r="I105" s="55"/>
    </row>
    <row r="106" spans="1:9" s="42" customFormat="1" ht="16.5" customHeight="1" x14ac:dyDescent="0.2">
      <c r="A106" s="18" t="s">
        <v>117</v>
      </c>
      <c r="B106" s="19"/>
      <c r="C106" s="99"/>
      <c r="D106" s="144">
        <v>9249.5300000000007</v>
      </c>
      <c r="E106" s="62">
        <f t="shared" si="3"/>
        <v>2.19</v>
      </c>
      <c r="F106" s="63">
        <f t="shared" si="4"/>
        <v>0.18</v>
      </c>
      <c r="G106" s="54">
        <v>4220.3999999999996</v>
      </c>
      <c r="I106" s="55"/>
    </row>
    <row r="107" spans="1:9" s="42" customFormat="1" ht="18" customHeight="1" x14ac:dyDescent="0.2">
      <c r="A107" s="56" t="s">
        <v>169</v>
      </c>
      <c r="B107" s="57"/>
      <c r="C107" s="57"/>
      <c r="D107" s="145">
        <v>39637.07</v>
      </c>
      <c r="E107" s="62">
        <f t="shared" si="3"/>
        <v>9.39</v>
      </c>
      <c r="F107" s="63">
        <f t="shared" si="4"/>
        <v>0.78</v>
      </c>
      <c r="G107" s="54">
        <v>4220.3999999999996</v>
      </c>
      <c r="I107" s="55"/>
    </row>
    <row r="108" spans="1:9" s="42" customFormat="1" ht="20.25" customHeight="1" x14ac:dyDescent="0.2">
      <c r="A108" s="76" t="s">
        <v>170</v>
      </c>
      <c r="B108" s="77"/>
      <c r="C108" s="77"/>
      <c r="D108" s="146">
        <v>154103.73000000001</v>
      </c>
      <c r="E108" s="62">
        <f t="shared" si="3"/>
        <v>36.51</v>
      </c>
      <c r="F108" s="63">
        <f t="shared" ref="F108:F114" si="5">E108/12</f>
        <v>3.04</v>
      </c>
      <c r="G108" s="54">
        <v>4220.3999999999996</v>
      </c>
      <c r="I108" s="55"/>
    </row>
    <row r="109" spans="1:9" s="42" customFormat="1" ht="21" customHeight="1" x14ac:dyDescent="0.2">
      <c r="A109" s="76" t="s">
        <v>120</v>
      </c>
      <c r="B109" s="77"/>
      <c r="C109" s="77"/>
      <c r="D109" s="116">
        <v>0</v>
      </c>
      <c r="E109" s="62">
        <f t="shared" si="3"/>
        <v>0</v>
      </c>
      <c r="F109" s="63">
        <f t="shared" si="5"/>
        <v>0</v>
      </c>
      <c r="G109" s="54">
        <v>4220.3999999999996</v>
      </c>
      <c r="I109" s="55"/>
    </row>
    <row r="110" spans="1:9" s="42" customFormat="1" ht="25.5" customHeight="1" x14ac:dyDescent="0.2">
      <c r="A110" s="76" t="s">
        <v>121</v>
      </c>
      <c r="B110" s="77"/>
      <c r="C110" s="77"/>
      <c r="D110" s="146">
        <v>47648.82</v>
      </c>
      <c r="E110" s="62">
        <f t="shared" si="3"/>
        <v>11.29</v>
      </c>
      <c r="F110" s="63">
        <f t="shared" si="5"/>
        <v>0.94</v>
      </c>
      <c r="G110" s="54">
        <v>4220.3999999999996</v>
      </c>
      <c r="I110" s="55"/>
    </row>
    <row r="111" spans="1:9" s="42" customFormat="1" ht="19.5" customHeight="1" x14ac:dyDescent="0.2">
      <c r="A111" s="76" t="s">
        <v>122</v>
      </c>
      <c r="B111" s="77"/>
      <c r="C111" s="77"/>
      <c r="D111" s="116">
        <v>0</v>
      </c>
      <c r="E111" s="62">
        <f t="shared" si="3"/>
        <v>0</v>
      </c>
      <c r="F111" s="63">
        <f t="shared" si="5"/>
        <v>0</v>
      </c>
      <c r="G111" s="54">
        <v>4220.3999999999996</v>
      </c>
      <c r="I111" s="55"/>
    </row>
    <row r="112" spans="1:9" s="42" customFormat="1" ht="15.75" customHeight="1" x14ac:dyDescent="0.2">
      <c r="A112" s="76" t="s">
        <v>123</v>
      </c>
      <c r="B112" s="77"/>
      <c r="C112" s="77"/>
      <c r="D112" s="116">
        <v>0</v>
      </c>
      <c r="E112" s="62">
        <f t="shared" si="3"/>
        <v>0</v>
      </c>
      <c r="F112" s="63">
        <f t="shared" si="5"/>
        <v>0</v>
      </c>
      <c r="G112" s="54">
        <v>4220.3999999999996</v>
      </c>
      <c r="I112" s="55"/>
    </row>
    <row r="113" spans="1:9" s="42" customFormat="1" ht="27.75" customHeight="1" x14ac:dyDescent="0.2">
      <c r="A113" s="76" t="s">
        <v>124</v>
      </c>
      <c r="B113" s="77"/>
      <c r="C113" s="77"/>
      <c r="D113" s="116">
        <v>0</v>
      </c>
      <c r="E113" s="62">
        <f t="shared" si="3"/>
        <v>0</v>
      </c>
      <c r="F113" s="63">
        <f t="shared" si="5"/>
        <v>0</v>
      </c>
      <c r="G113" s="54">
        <v>4850.6000000000004</v>
      </c>
      <c r="I113" s="55"/>
    </row>
    <row r="114" spans="1:9" s="42" customFormat="1" ht="19.5" customHeight="1" x14ac:dyDescent="0.2">
      <c r="A114" s="76" t="s">
        <v>125</v>
      </c>
      <c r="B114" s="77"/>
      <c r="C114" s="77"/>
      <c r="D114" s="116">
        <v>0</v>
      </c>
      <c r="E114" s="62">
        <f t="shared" si="3"/>
        <v>0</v>
      </c>
      <c r="F114" s="63">
        <f t="shared" si="5"/>
        <v>0</v>
      </c>
      <c r="G114" s="54">
        <v>4850.6000000000004</v>
      </c>
      <c r="I114" s="55"/>
    </row>
    <row r="115" spans="1:9" s="42" customFormat="1" ht="18" customHeight="1" x14ac:dyDescent="0.2">
      <c r="A115" s="76" t="s">
        <v>126</v>
      </c>
      <c r="B115" s="77"/>
      <c r="C115" s="77"/>
      <c r="D115" s="116">
        <v>0</v>
      </c>
      <c r="E115" s="62">
        <f t="shared" si="3"/>
        <v>0</v>
      </c>
      <c r="F115" s="63">
        <f t="shared" ref="F115:F123" si="6">E115/12</f>
        <v>0</v>
      </c>
      <c r="G115" s="54">
        <v>4850.6000000000004</v>
      </c>
      <c r="I115" s="55"/>
    </row>
    <row r="116" spans="1:9" s="42" customFormat="1" ht="16.5" customHeight="1" x14ac:dyDescent="0.2">
      <c r="A116" s="76" t="s">
        <v>127</v>
      </c>
      <c r="B116" s="77"/>
      <c r="C116" s="77"/>
      <c r="D116" s="116">
        <v>0</v>
      </c>
      <c r="E116" s="62">
        <f t="shared" si="3"/>
        <v>0</v>
      </c>
      <c r="F116" s="63">
        <f t="shared" si="6"/>
        <v>0</v>
      </c>
      <c r="G116" s="54">
        <v>4850.6000000000004</v>
      </c>
      <c r="I116" s="55"/>
    </row>
    <row r="117" spans="1:9" s="42" customFormat="1" ht="18" customHeight="1" x14ac:dyDescent="0.2">
      <c r="A117" s="76" t="s">
        <v>128</v>
      </c>
      <c r="B117" s="77"/>
      <c r="C117" s="77"/>
      <c r="D117" s="146">
        <v>899.61</v>
      </c>
      <c r="E117" s="62">
        <f t="shared" si="3"/>
        <v>0.19</v>
      </c>
      <c r="F117" s="63">
        <f t="shared" si="6"/>
        <v>0.02</v>
      </c>
      <c r="G117" s="54">
        <v>4850.6000000000004</v>
      </c>
      <c r="I117" s="55"/>
    </row>
    <row r="118" spans="1:9" s="42" customFormat="1" ht="17.25" customHeight="1" x14ac:dyDescent="0.2">
      <c r="A118" s="76" t="s">
        <v>129</v>
      </c>
      <c r="B118" s="77"/>
      <c r="C118" s="77"/>
      <c r="D118" s="146">
        <v>7462.8</v>
      </c>
      <c r="E118" s="62">
        <f t="shared" si="3"/>
        <v>1.54</v>
      </c>
      <c r="F118" s="63">
        <f t="shared" si="6"/>
        <v>0.13</v>
      </c>
      <c r="G118" s="54">
        <v>4850.6000000000004</v>
      </c>
      <c r="I118" s="55"/>
    </row>
    <row r="119" spans="1:9" s="42" customFormat="1" ht="26.25" customHeight="1" x14ac:dyDescent="0.2">
      <c r="A119" s="76" t="s">
        <v>130</v>
      </c>
      <c r="B119" s="77"/>
      <c r="C119" s="77"/>
      <c r="D119" s="146">
        <v>1486.86</v>
      </c>
      <c r="E119" s="62">
        <f t="shared" si="3"/>
        <v>0.31</v>
      </c>
      <c r="F119" s="63">
        <f t="shared" si="6"/>
        <v>0.03</v>
      </c>
      <c r="G119" s="54">
        <v>4850.6000000000004</v>
      </c>
      <c r="I119" s="55"/>
    </row>
    <row r="120" spans="1:9" s="42" customFormat="1" ht="22.5" customHeight="1" x14ac:dyDescent="0.2">
      <c r="A120" s="76" t="s">
        <v>131</v>
      </c>
      <c r="B120" s="77"/>
      <c r="C120" s="77"/>
      <c r="D120" s="146">
        <v>5240.2700000000004</v>
      </c>
      <c r="E120" s="20">
        <f t="shared" si="3"/>
        <v>1.08</v>
      </c>
      <c r="F120" s="20">
        <f t="shared" si="6"/>
        <v>0.09</v>
      </c>
      <c r="G120" s="54">
        <v>4850.6000000000004</v>
      </c>
      <c r="I120" s="55"/>
    </row>
    <row r="121" spans="1:9" s="42" customFormat="1" ht="22.5" customHeight="1" x14ac:dyDescent="0.2">
      <c r="A121" s="58" t="s">
        <v>135</v>
      </c>
      <c r="B121" s="57"/>
      <c r="C121" s="57"/>
      <c r="D121" s="115">
        <v>26232.35</v>
      </c>
      <c r="E121" s="20">
        <f t="shared" si="3"/>
        <v>5.41</v>
      </c>
      <c r="F121" s="20">
        <f t="shared" si="6"/>
        <v>0.45</v>
      </c>
      <c r="G121" s="54">
        <v>4850.6000000000004</v>
      </c>
      <c r="I121" s="55"/>
    </row>
    <row r="122" spans="1:9" s="42" customFormat="1" ht="22.5" customHeight="1" x14ac:dyDescent="0.2">
      <c r="A122" s="58" t="s">
        <v>144</v>
      </c>
      <c r="B122" s="57"/>
      <c r="C122" s="57"/>
      <c r="D122" s="115">
        <v>0</v>
      </c>
      <c r="E122" s="20">
        <f t="shared" si="3"/>
        <v>0</v>
      </c>
      <c r="F122" s="20">
        <f t="shared" si="6"/>
        <v>0</v>
      </c>
      <c r="G122" s="54">
        <v>4850.6000000000004</v>
      </c>
      <c r="I122" s="55"/>
    </row>
    <row r="123" spans="1:9" s="42" customFormat="1" ht="22.5" customHeight="1" x14ac:dyDescent="0.2">
      <c r="A123" s="58" t="s">
        <v>145</v>
      </c>
      <c r="B123" s="57"/>
      <c r="C123" s="57"/>
      <c r="D123" s="115">
        <v>0</v>
      </c>
      <c r="E123" s="20">
        <f t="shared" si="3"/>
        <v>0</v>
      </c>
      <c r="F123" s="20">
        <f t="shared" si="6"/>
        <v>0</v>
      </c>
      <c r="G123" s="54">
        <v>4220.3999999999996</v>
      </c>
      <c r="I123" s="55"/>
    </row>
    <row r="124" spans="1:9" s="22" customFormat="1" ht="18.75" x14ac:dyDescent="0.4">
      <c r="A124" s="170"/>
      <c r="B124" s="170"/>
      <c r="C124" s="170"/>
      <c r="D124" s="170"/>
      <c r="E124" s="170"/>
      <c r="F124" s="170"/>
      <c r="G124" s="23"/>
      <c r="I124" s="24"/>
    </row>
    <row r="125" spans="1:9" s="22" customFormat="1" ht="19.5" x14ac:dyDescent="0.2">
      <c r="A125" s="51" t="s">
        <v>65</v>
      </c>
      <c r="B125" s="52"/>
      <c r="C125" s="52"/>
      <c r="D125" s="92">
        <f>D101+D103</f>
        <v>1387651.64</v>
      </c>
      <c r="E125" s="53">
        <f>E101+E103</f>
        <v>122.36</v>
      </c>
      <c r="F125" s="53">
        <f>F101+F103</f>
        <v>10.199999999999999</v>
      </c>
      <c r="I125" s="24"/>
    </row>
    <row r="126" spans="1:9" s="22" customFormat="1" x14ac:dyDescent="0.2">
      <c r="A126" s="26"/>
      <c r="D126" s="42"/>
      <c r="E126" s="42"/>
      <c r="F126" s="42"/>
      <c r="I126" s="24"/>
    </row>
    <row r="127" spans="1:9" s="22" customFormat="1" x14ac:dyDescent="0.2">
      <c r="A127" s="26"/>
      <c r="D127" s="42"/>
      <c r="E127" s="42"/>
      <c r="F127" s="42"/>
      <c r="I127" s="24"/>
    </row>
    <row r="128" spans="1:9" s="22" customFormat="1" x14ac:dyDescent="0.2">
      <c r="A128" s="26"/>
      <c r="D128" s="42"/>
      <c r="E128" s="42"/>
      <c r="F128" s="42"/>
      <c r="I128" s="24"/>
    </row>
    <row r="129" spans="1:9" s="22" customFormat="1" ht="18.75" x14ac:dyDescent="0.4">
      <c r="A129" s="27"/>
      <c r="B129" s="28"/>
      <c r="C129" s="28"/>
      <c r="D129" s="43"/>
      <c r="E129" s="43"/>
      <c r="F129" s="43"/>
      <c r="G129" s="23"/>
      <c r="I129" s="24"/>
    </row>
    <row r="130" spans="1:9" s="22" customFormat="1" ht="18.75" x14ac:dyDescent="0.4">
      <c r="A130" s="27"/>
      <c r="B130" s="28"/>
      <c r="C130" s="28"/>
      <c r="D130" s="43"/>
      <c r="E130" s="43"/>
      <c r="F130" s="43"/>
      <c r="G130" s="23"/>
      <c r="I130" s="24"/>
    </row>
    <row r="131" spans="1:9" s="22" customFormat="1" ht="14.25" x14ac:dyDescent="0.2">
      <c r="A131" s="159" t="s">
        <v>66</v>
      </c>
      <c r="B131" s="159"/>
      <c r="C131" s="159"/>
      <c r="D131" s="159"/>
      <c r="E131" s="42" t="s">
        <v>67</v>
      </c>
      <c r="F131" s="42"/>
      <c r="I131" s="24"/>
    </row>
    <row r="132" spans="1:9" s="22" customFormat="1" x14ac:dyDescent="0.2">
      <c r="D132" s="42"/>
      <c r="E132" s="42"/>
      <c r="F132" s="42"/>
      <c r="I132" s="24"/>
    </row>
    <row r="133" spans="1:9" s="22" customFormat="1" x14ac:dyDescent="0.2">
      <c r="A133" s="26" t="s">
        <v>68</v>
      </c>
      <c r="D133" s="42"/>
      <c r="E133" s="42"/>
      <c r="F133" s="42"/>
      <c r="I133" s="24"/>
    </row>
    <row r="134" spans="1:9" s="22" customFormat="1" ht="18.75" x14ac:dyDescent="0.4">
      <c r="A134" s="27"/>
      <c r="B134" s="28"/>
      <c r="C134" s="28"/>
      <c r="D134" s="43"/>
      <c r="E134" s="43"/>
      <c r="F134" s="43"/>
      <c r="G134" s="23"/>
      <c r="I134" s="24"/>
    </row>
    <row r="135" spans="1:9" s="22" customFormat="1" ht="18.75" x14ac:dyDescent="0.4">
      <c r="A135" s="27"/>
      <c r="B135" s="28"/>
      <c r="C135" s="28"/>
      <c r="D135" s="43"/>
      <c r="E135" s="43"/>
      <c r="F135" s="43"/>
      <c r="G135" s="23"/>
      <c r="I135" s="24"/>
    </row>
    <row r="136" spans="1:9" s="22" customFormat="1" ht="18.75" x14ac:dyDescent="0.4">
      <c r="A136" s="27"/>
      <c r="B136" s="28"/>
      <c r="C136" s="28"/>
      <c r="D136" s="43"/>
      <c r="E136" s="43"/>
      <c r="F136" s="43"/>
      <c r="G136" s="23"/>
      <c r="I136" s="24"/>
    </row>
    <row r="137" spans="1:9" s="22" customFormat="1" ht="18.75" x14ac:dyDescent="0.4">
      <c r="A137" s="27"/>
      <c r="B137" s="28"/>
      <c r="C137" s="28"/>
      <c r="D137" s="43"/>
      <c r="E137" s="43"/>
      <c r="F137" s="43"/>
      <c r="G137" s="23"/>
      <c r="I137" s="24"/>
    </row>
    <row r="138" spans="1:9" s="22" customFormat="1" ht="18.75" x14ac:dyDescent="0.4">
      <c r="A138" s="27"/>
      <c r="B138" s="28"/>
      <c r="C138" s="28"/>
      <c r="D138" s="43"/>
      <c r="E138" s="43"/>
      <c r="F138" s="43"/>
      <c r="G138" s="23"/>
      <c r="I138" s="24"/>
    </row>
    <row r="139" spans="1:9" s="22" customFormat="1" ht="18.75" x14ac:dyDescent="0.4">
      <c r="A139" s="27"/>
      <c r="B139" s="28"/>
      <c r="C139" s="28"/>
      <c r="D139" s="43"/>
      <c r="E139" s="43"/>
      <c r="F139" s="43"/>
      <c r="G139" s="23"/>
      <c r="I139" s="24"/>
    </row>
    <row r="140" spans="1:9" s="22" customFormat="1" ht="18.75" x14ac:dyDescent="0.4">
      <c r="A140" s="27"/>
      <c r="B140" s="28"/>
      <c r="C140" s="28"/>
      <c r="D140" s="43"/>
      <c r="E140" s="43"/>
      <c r="F140" s="43"/>
      <c r="G140" s="23"/>
      <c r="I140" s="24"/>
    </row>
    <row r="141" spans="1:9" s="22" customFormat="1" ht="18.75" x14ac:dyDescent="0.4">
      <c r="A141" s="27"/>
      <c r="B141" s="28"/>
      <c r="C141" s="28"/>
      <c r="D141" s="43"/>
      <c r="E141" s="43"/>
      <c r="F141" s="43"/>
      <c r="G141" s="23"/>
      <c r="I141" s="24"/>
    </row>
    <row r="142" spans="1:9" s="22" customFormat="1" ht="18.75" x14ac:dyDescent="0.4">
      <c r="A142" s="27"/>
      <c r="B142" s="28"/>
      <c r="C142" s="28"/>
      <c r="D142" s="43"/>
      <c r="E142" s="43"/>
      <c r="F142" s="43"/>
      <c r="G142" s="23"/>
      <c r="I142" s="24"/>
    </row>
    <row r="143" spans="1:9" s="22" customFormat="1" ht="18.75" x14ac:dyDescent="0.4">
      <c r="A143" s="27"/>
      <c r="B143" s="28"/>
      <c r="C143" s="28"/>
      <c r="D143" s="43"/>
      <c r="E143" s="43"/>
      <c r="F143" s="43"/>
      <c r="G143" s="23"/>
      <c r="I143" s="24"/>
    </row>
    <row r="144" spans="1:9" s="22" customFormat="1" ht="18.75" x14ac:dyDescent="0.4">
      <c r="A144" s="27"/>
      <c r="B144" s="28"/>
      <c r="C144" s="28"/>
      <c r="D144" s="43"/>
      <c r="E144" s="43"/>
      <c r="F144" s="43"/>
      <c r="G144" s="23"/>
      <c r="I144" s="24"/>
    </row>
    <row r="145" spans="1:9" s="22" customFormat="1" ht="18.75" x14ac:dyDescent="0.4">
      <c r="A145" s="27"/>
      <c r="B145" s="28"/>
      <c r="C145" s="28"/>
      <c r="D145" s="43"/>
      <c r="E145" s="43"/>
      <c r="F145" s="43"/>
      <c r="G145" s="23"/>
      <c r="I145" s="24"/>
    </row>
    <row r="146" spans="1:9" s="22" customFormat="1" ht="18.75" x14ac:dyDescent="0.4">
      <c r="A146" s="27"/>
      <c r="B146" s="28"/>
      <c r="C146" s="28"/>
      <c r="D146" s="43"/>
      <c r="E146" s="43"/>
      <c r="F146" s="43"/>
      <c r="G146" s="23"/>
      <c r="I146" s="24"/>
    </row>
    <row r="147" spans="1:9" s="22" customFormat="1" ht="18.75" x14ac:dyDescent="0.4">
      <c r="A147" s="27"/>
      <c r="B147" s="28"/>
      <c r="C147" s="28"/>
      <c r="D147" s="43"/>
      <c r="E147" s="43"/>
      <c r="F147" s="43"/>
      <c r="G147" s="23"/>
      <c r="I147" s="24"/>
    </row>
    <row r="148" spans="1:9" s="22" customFormat="1" ht="18.75" x14ac:dyDescent="0.4">
      <c r="A148" s="27"/>
      <c r="B148" s="28"/>
      <c r="C148" s="28"/>
      <c r="D148" s="43"/>
      <c r="E148" s="43"/>
      <c r="F148" s="43"/>
      <c r="G148" s="23"/>
      <c r="I148" s="24"/>
    </row>
    <row r="149" spans="1:9" s="22" customFormat="1" ht="19.5" x14ac:dyDescent="0.2">
      <c r="A149" s="30"/>
      <c r="B149" s="31"/>
      <c r="C149" s="31"/>
      <c r="D149" s="44"/>
      <c r="E149" s="44"/>
      <c r="F149" s="44"/>
      <c r="G149" s="21"/>
      <c r="I149" s="24"/>
    </row>
    <row r="150" spans="1:9" s="22" customFormat="1" ht="14.25" x14ac:dyDescent="0.2">
      <c r="A150" s="159"/>
      <c r="B150" s="159"/>
      <c r="C150" s="159"/>
      <c r="D150" s="159"/>
      <c r="E150" s="42"/>
      <c r="F150" s="42"/>
      <c r="I150" s="24"/>
    </row>
    <row r="151" spans="1:9" s="22" customFormat="1" x14ac:dyDescent="0.2">
      <c r="D151" s="42"/>
      <c r="E151" s="42"/>
      <c r="F151" s="42"/>
      <c r="I151" s="24"/>
    </row>
    <row r="152" spans="1:9" s="22" customFormat="1" x14ac:dyDescent="0.2">
      <c r="A152" s="26"/>
      <c r="D152" s="42"/>
      <c r="E152" s="42"/>
      <c r="F152" s="42"/>
      <c r="I152" s="24"/>
    </row>
    <row r="153" spans="1:9" s="22" customFormat="1" x14ac:dyDescent="0.2">
      <c r="D153" s="42"/>
      <c r="E153" s="42"/>
      <c r="F153" s="42"/>
      <c r="I153" s="24"/>
    </row>
    <row r="154" spans="1:9" s="22" customFormat="1" x14ac:dyDescent="0.2">
      <c r="D154" s="42"/>
      <c r="E154" s="42"/>
      <c r="F154" s="42"/>
      <c r="I154" s="24"/>
    </row>
    <row r="155" spans="1:9" s="22" customFormat="1" x14ac:dyDescent="0.2">
      <c r="D155" s="42"/>
      <c r="E155" s="42"/>
      <c r="F155" s="42"/>
      <c r="I155" s="24"/>
    </row>
    <row r="156" spans="1:9" s="22" customFormat="1" x14ac:dyDescent="0.2">
      <c r="D156" s="42"/>
      <c r="E156" s="42"/>
      <c r="F156" s="42"/>
      <c r="I156" s="24"/>
    </row>
    <row r="157" spans="1:9" s="22" customFormat="1" x14ac:dyDescent="0.2">
      <c r="D157" s="42"/>
      <c r="E157" s="42"/>
      <c r="F157" s="42"/>
      <c r="I157" s="24"/>
    </row>
    <row r="158" spans="1:9" s="22" customFormat="1" x14ac:dyDescent="0.2">
      <c r="D158" s="42"/>
      <c r="E158" s="42"/>
      <c r="F158" s="42"/>
      <c r="I158" s="24"/>
    </row>
    <row r="159" spans="1:9" s="22" customFormat="1" x14ac:dyDescent="0.2">
      <c r="D159" s="42"/>
      <c r="E159" s="42"/>
      <c r="F159" s="42"/>
      <c r="I159" s="24"/>
    </row>
    <row r="160" spans="1:9" x14ac:dyDescent="0.2">
      <c r="A160" s="22"/>
      <c r="B160" s="22"/>
      <c r="C160" s="22"/>
      <c r="D160" s="42"/>
      <c r="E160" s="42"/>
      <c r="F160" s="42"/>
      <c r="G160" s="22"/>
    </row>
    <row r="161" spans="1:7" x14ac:dyDescent="0.2">
      <c r="A161" s="22"/>
      <c r="B161" s="22"/>
      <c r="C161" s="22"/>
      <c r="D161" s="42"/>
      <c r="E161" s="42"/>
      <c r="F161" s="42"/>
      <c r="G161" s="22"/>
    </row>
    <row r="162" spans="1:7" x14ac:dyDescent="0.2">
      <c r="A162" s="22"/>
      <c r="B162" s="22"/>
      <c r="C162" s="22"/>
      <c r="D162" s="42"/>
      <c r="E162" s="42"/>
      <c r="F162" s="42"/>
      <c r="G162" s="22"/>
    </row>
    <row r="163" spans="1:7" x14ac:dyDescent="0.2">
      <c r="A163" s="22"/>
      <c r="B163" s="22"/>
      <c r="C163" s="22"/>
      <c r="D163" s="42"/>
      <c r="E163" s="42"/>
      <c r="F163" s="42"/>
      <c r="G163" s="22"/>
    </row>
    <row r="164" spans="1:7" x14ac:dyDescent="0.2">
      <c r="A164" s="22"/>
      <c r="B164" s="22"/>
      <c r="C164" s="22"/>
      <c r="D164" s="42"/>
      <c r="E164" s="42"/>
      <c r="F164" s="42"/>
      <c r="G164" s="22"/>
    </row>
    <row r="165" spans="1:7" x14ac:dyDescent="0.2">
      <c r="A165" s="22"/>
      <c r="B165" s="22"/>
      <c r="C165" s="22"/>
      <c r="D165" s="42"/>
      <c r="E165" s="42"/>
      <c r="F165" s="42"/>
      <c r="G165" s="22"/>
    </row>
    <row r="166" spans="1:7" x14ac:dyDescent="0.2">
      <c r="A166" s="22"/>
      <c r="B166" s="22"/>
      <c r="C166" s="22"/>
      <c r="D166" s="42"/>
      <c r="E166" s="42"/>
      <c r="F166" s="42"/>
      <c r="G166" s="22"/>
    </row>
    <row r="167" spans="1:7" x14ac:dyDescent="0.2">
      <c r="A167" s="22"/>
      <c r="B167" s="22"/>
      <c r="C167" s="22"/>
      <c r="D167" s="42"/>
      <c r="E167" s="42"/>
      <c r="F167" s="42"/>
      <c r="G167" s="22"/>
    </row>
    <row r="168" spans="1:7" x14ac:dyDescent="0.2">
      <c r="A168" s="22"/>
      <c r="B168" s="22"/>
      <c r="C168" s="22"/>
      <c r="D168" s="42"/>
      <c r="E168" s="42"/>
      <c r="F168" s="42"/>
      <c r="G168" s="22"/>
    </row>
    <row r="169" spans="1:7" x14ac:dyDescent="0.2">
      <c r="A169" s="22"/>
      <c r="B169" s="22"/>
      <c r="C169" s="22"/>
      <c r="D169" s="42"/>
      <c r="E169" s="42"/>
      <c r="F169" s="42"/>
      <c r="G169" s="22"/>
    </row>
    <row r="170" spans="1:7" x14ac:dyDescent="0.2">
      <c r="A170" s="22"/>
      <c r="B170" s="22"/>
      <c r="C170" s="22"/>
      <c r="D170" s="42"/>
      <c r="E170" s="42"/>
      <c r="F170" s="42"/>
      <c r="G170" s="22"/>
    </row>
  </sheetData>
  <mergeCells count="13">
    <mergeCell ref="A7:F7"/>
    <mergeCell ref="A1:F1"/>
    <mergeCell ref="B2:F2"/>
    <mergeCell ref="B3:F3"/>
    <mergeCell ref="B4:F4"/>
    <mergeCell ref="A6:F6"/>
    <mergeCell ref="A150:D150"/>
    <mergeCell ref="A8:F8"/>
    <mergeCell ref="A9:F9"/>
    <mergeCell ref="A10:F10"/>
    <mergeCell ref="A13:F13"/>
    <mergeCell ref="A124:F124"/>
    <mergeCell ref="A131:D131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opLeftCell="A103" zoomScale="80" zoomScaleNormal="80" workbookViewId="0">
      <selection activeCell="J126" sqref="J12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5" customWidth="1"/>
    <col min="5" max="5" width="17.140625" style="45" bestFit="1" customWidth="1"/>
    <col min="6" max="6" width="20.85546875" style="45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54" t="s">
        <v>148</v>
      </c>
      <c r="B1" s="155"/>
      <c r="C1" s="155"/>
      <c r="D1" s="155"/>
      <c r="E1" s="155"/>
      <c r="F1" s="155"/>
    </row>
    <row r="2" spans="1:10" ht="27" customHeight="1" x14ac:dyDescent="0.3">
      <c r="A2" s="3" t="s">
        <v>137</v>
      </c>
      <c r="B2" s="156"/>
      <c r="C2" s="156"/>
      <c r="D2" s="156"/>
      <c r="E2" s="155"/>
      <c r="F2" s="155"/>
    </row>
    <row r="3" spans="1:10" ht="14.25" customHeight="1" x14ac:dyDescent="0.3">
      <c r="B3" s="156" t="s">
        <v>0</v>
      </c>
      <c r="C3" s="156"/>
      <c r="D3" s="156"/>
      <c r="E3" s="155"/>
      <c r="F3" s="155"/>
    </row>
    <row r="4" spans="1:10" ht="14.25" customHeight="1" x14ac:dyDescent="0.3">
      <c r="B4" s="156" t="s">
        <v>149</v>
      </c>
      <c r="C4" s="156"/>
      <c r="D4" s="156"/>
      <c r="E4" s="155"/>
      <c r="F4" s="155"/>
    </row>
    <row r="5" spans="1:10" ht="21" customHeight="1" x14ac:dyDescent="0.3">
      <c r="A5" s="108"/>
      <c r="B5" s="109"/>
      <c r="C5" s="109"/>
      <c r="D5" s="32"/>
      <c r="E5" s="33"/>
      <c r="F5" s="33"/>
    </row>
    <row r="6" spans="1:10" ht="20.25" customHeight="1" x14ac:dyDescent="0.4">
      <c r="A6" s="157"/>
      <c r="B6" s="158"/>
      <c r="C6" s="158"/>
      <c r="D6" s="158"/>
      <c r="E6" s="158"/>
      <c r="F6" s="158"/>
      <c r="I6" s="1"/>
    </row>
    <row r="7" spans="1:10" ht="20.25" customHeight="1" x14ac:dyDescent="0.2">
      <c r="A7" s="153" t="s">
        <v>146</v>
      </c>
      <c r="B7" s="153"/>
      <c r="C7" s="153"/>
      <c r="D7" s="153"/>
      <c r="E7" s="153"/>
      <c r="F7" s="153"/>
      <c r="I7" s="1"/>
    </row>
    <row r="8" spans="1:10" s="4" customFormat="1" ht="18.75" customHeight="1" x14ac:dyDescent="0.4">
      <c r="A8" s="160" t="s">
        <v>80</v>
      </c>
      <c r="B8" s="160"/>
      <c r="C8" s="160"/>
      <c r="D8" s="160"/>
      <c r="E8" s="161"/>
      <c r="F8" s="161"/>
    </row>
    <row r="9" spans="1:10" s="5" customFormat="1" ht="17.25" customHeight="1" x14ac:dyDescent="0.2">
      <c r="A9" s="162" t="s">
        <v>1</v>
      </c>
      <c r="B9" s="162"/>
      <c r="C9" s="162"/>
      <c r="D9" s="162"/>
      <c r="E9" s="163"/>
      <c r="F9" s="163"/>
    </row>
    <row r="10" spans="1:10" s="4" customFormat="1" ht="30" customHeight="1" thickBot="1" x14ac:dyDescent="0.25">
      <c r="A10" s="164" t="s">
        <v>2</v>
      </c>
      <c r="B10" s="164"/>
      <c r="C10" s="164"/>
      <c r="D10" s="164"/>
      <c r="E10" s="165"/>
      <c r="F10" s="165"/>
    </row>
    <row r="11" spans="1:10" s="8" customFormat="1" ht="139.5" customHeight="1" thickBot="1" x14ac:dyDescent="0.25">
      <c r="A11" s="6" t="s">
        <v>3</v>
      </c>
      <c r="B11" s="7" t="s">
        <v>4</v>
      </c>
      <c r="C11" s="7" t="s">
        <v>138</v>
      </c>
      <c r="D11" s="34" t="s">
        <v>6</v>
      </c>
      <c r="E11" s="34" t="s">
        <v>5</v>
      </c>
      <c r="F11" s="35" t="s">
        <v>7</v>
      </c>
      <c r="I11" s="9"/>
    </row>
    <row r="12" spans="1:10" s="12" customFormat="1" x14ac:dyDescent="0.2">
      <c r="A12" s="10">
        <v>1</v>
      </c>
      <c r="B12" s="11">
        <v>2</v>
      </c>
      <c r="C12" s="94">
        <v>3</v>
      </c>
      <c r="D12" s="36">
        <v>4</v>
      </c>
      <c r="E12" s="72">
        <v>5</v>
      </c>
      <c r="F12" s="37">
        <v>6</v>
      </c>
      <c r="I12" s="13"/>
    </row>
    <row r="13" spans="1:10" s="12" customFormat="1" ht="49.5" customHeight="1" x14ac:dyDescent="0.2">
      <c r="A13" s="166" t="s">
        <v>8</v>
      </c>
      <c r="B13" s="167"/>
      <c r="C13" s="167"/>
      <c r="D13" s="167"/>
      <c r="E13" s="168"/>
      <c r="F13" s="169"/>
      <c r="I13" s="13"/>
    </row>
    <row r="14" spans="1:10" s="8" customFormat="1" ht="24.75" customHeight="1" x14ac:dyDescent="0.2">
      <c r="A14" s="106" t="s">
        <v>9</v>
      </c>
      <c r="B14" s="69"/>
      <c r="C14" s="95" t="s">
        <v>150</v>
      </c>
      <c r="D14" s="112">
        <f>E14*G14</f>
        <v>170166.53</v>
      </c>
      <c r="E14" s="38">
        <f>F14*12</f>
        <v>40.32</v>
      </c>
      <c r="F14" s="113">
        <f>F24+F26</f>
        <v>3.36</v>
      </c>
      <c r="G14" s="8">
        <v>4220.3999999999996</v>
      </c>
      <c r="H14" s="8">
        <v>1.07</v>
      </c>
      <c r="I14" s="9">
        <v>2.2400000000000002</v>
      </c>
      <c r="J14" s="8">
        <v>4850.6000000000004</v>
      </c>
    </row>
    <row r="15" spans="1:10" s="8" customFormat="1" ht="27" customHeight="1" x14ac:dyDescent="0.2">
      <c r="A15" s="73" t="s">
        <v>10</v>
      </c>
      <c r="B15" s="74" t="s">
        <v>11</v>
      </c>
      <c r="C15" s="85"/>
      <c r="D15" s="112"/>
      <c r="E15" s="38"/>
      <c r="F15" s="113"/>
      <c r="I15" s="9"/>
    </row>
    <row r="16" spans="1:10" s="16" customFormat="1" ht="27" customHeight="1" x14ac:dyDescent="0.2">
      <c r="A16" s="73" t="s">
        <v>12</v>
      </c>
      <c r="B16" s="74" t="s">
        <v>11</v>
      </c>
      <c r="C16" s="85"/>
      <c r="D16" s="112"/>
      <c r="E16" s="38"/>
      <c r="F16" s="113"/>
      <c r="G16" s="8"/>
      <c r="I16" s="17"/>
    </row>
    <row r="17" spans="1:9" s="8" customFormat="1" ht="121.5" customHeight="1" x14ac:dyDescent="0.2">
      <c r="A17" s="73" t="s">
        <v>81</v>
      </c>
      <c r="B17" s="74" t="s">
        <v>35</v>
      </c>
      <c r="C17" s="85"/>
      <c r="D17" s="112"/>
      <c r="E17" s="38"/>
      <c r="F17" s="113"/>
      <c r="I17" s="9"/>
    </row>
    <row r="18" spans="1:9" s="12" customFormat="1" ht="19.5" customHeight="1" x14ac:dyDescent="0.2">
      <c r="A18" s="73" t="s">
        <v>82</v>
      </c>
      <c r="B18" s="74" t="s">
        <v>11</v>
      </c>
      <c r="C18" s="85"/>
      <c r="D18" s="112"/>
      <c r="E18" s="38"/>
      <c r="F18" s="113"/>
      <c r="G18" s="8"/>
      <c r="I18" s="13"/>
    </row>
    <row r="19" spans="1:9" s="12" customFormat="1" ht="15.75" customHeight="1" x14ac:dyDescent="0.2">
      <c r="A19" s="73" t="s">
        <v>83</v>
      </c>
      <c r="B19" s="74" t="s">
        <v>11</v>
      </c>
      <c r="C19" s="85"/>
      <c r="D19" s="112"/>
      <c r="E19" s="38"/>
      <c r="F19" s="113"/>
      <c r="G19" s="8"/>
      <c r="I19" s="13"/>
    </row>
    <row r="20" spans="1:9" s="12" customFormat="1" ht="25.5" x14ac:dyDescent="0.2">
      <c r="A20" s="73" t="s">
        <v>84</v>
      </c>
      <c r="B20" s="74" t="s">
        <v>17</v>
      </c>
      <c r="C20" s="85"/>
      <c r="D20" s="112"/>
      <c r="E20" s="38"/>
      <c r="F20" s="113"/>
      <c r="G20" s="8"/>
      <c r="I20" s="13"/>
    </row>
    <row r="21" spans="1:9" s="12" customFormat="1" ht="17.25" customHeight="1" x14ac:dyDescent="0.2">
      <c r="A21" s="73" t="s">
        <v>85</v>
      </c>
      <c r="B21" s="74" t="s">
        <v>23</v>
      </c>
      <c r="C21" s="85"/>
      <c r="D21" s="112"/>
      <c r="E21" s="38"/>
      <c r="F21" s="113"/>
      <c r="G21" s="8"/>
      <c r="I21" s="13"/>
    </row>
    <row r="22" spans="1:9" s="12" customFormat="1" ht="19.5" customHeight="1" x14ac:dyDescent="0.2">
      <c r="A22" s="73" t="s">
        <v>86</v>
      </c>
      <c r="B22" s="74" t="s">
        <v>11</v>
      </c>
      <c r="C22" s="85"/>
      <c r="D22" s="112"/>
      <c r="E22" s="38"/>
      <c r="F22" s="113"/>
      <c r="G22" s="8"/>
      <c r="I22" s="13"/>
    </row>
    <row r="23" spans="1:9" s="12" customFormat="1" ht="19.5" customHeight="1" x14ac:dyDescent="0.2">
      <c r="A23" s="73" t="s">
        <v>87</v>
      </c>
      <c r="B23" s="74" t="s">
        <v>33</v>
      </c>
      <c r="C23" s="85"/>
      <c r="D23" s="112"/>
      <c r="E23" s="38"/>
      <c r="F23" s="113"/>
      <c r="G23" s="8"/>
      <c r="I23" s="13"/>
    </row>
    <row r="24" spans="1:9" s="12" customFormat="1" ht="15" x14ac:dyDescent="0.2">
      <c r="A24" s="106" t="s">
        <v>72</v>
      </c>
      <c r="B24" s="49"/>
      <c r="C24" s="96"/>
      <c r="D24" s="85"/>
      <c r="E24" s="126"/>
      <c r="F24" s="113">
        <v>3.24</v>
      </c>
      <c r="G24" s="8"/>
      <c r="I24" s="13"/>
    </row>
    <row r="25" spans="1:9" s="12" customFormat="1" ht="15" x14ac:dyDescent="0.2">
      <c r="A25" s="75" t="s">
        <v>70</v>
      </c>
      <c r="B25" s="49" t="s">
        <v>11</v>
      </c>
      <c r="C25" s="97"/>
      <c r="D25" s="85"/>
      <c r="E25" s="126"/>
      <c r="F25" s="127">
        <v>0.12</v>
      </c>
      <c r="G25" s="8"/>
      <c r="I25" s="13"/>
    </row>
    <row r="26" spans="1:9" s="12" customFormat="1" ht="15" x14ac:dyDescent="0.2">
      <c r="A26" s="106" t="s">
        <v>72</v>
      </c>
      <c r="B26" s="49"/>
      <c r="C26" s="96"/>
      <c r="D26" s="85"/>
      <c r="E26" s="126"/>
      <c r="F26" s="113">
        <f>F25</f>
        <v>0.12</v>
      </c>
      <c r="G26" s="8"/>
      <c r="I26" s="13"/>
    </row>
    <row r="27" spans="1:9" s="12" customFormat="1" ht="30" x14ac:dyDescent="0.2">
      <c r="A27" s="106" t="s">
        <v>13</v>
      </c>
      <c r="B27" s="102"/>
      <c r="C27" s="98" t="s">
        <v>139</v>
      </c>
      <c r="D27" s="112">
        <f>E27*G27</f>
        <v>144844.13</v>
      </c>
      <c r="E27" s="38">
        <f>F27*12</f>
        <v>34.32</v>
      </c>
      <c r="F27" s="113">
        <v>2.86</v>
      </c>
      <c r="G27" s="8">
        <v>4220.3999999999996</v>
      </c>
      <c r="H27" s="8">
        <v>1.07</v>
      </c>
      <c r="I27" s="9">
        <v>2.09</v>
      </c>
    </row>
    <row r="28" spans="1:9" s="12" customFormat="1" ht="15" x14ac:dyDescent="0.2">
      <c r="A28" s="73" t="s">
        <v>88</v>
      </c>
      <c r="B28" s="74" t="s">
        <v>14</v>
      </c>
      <c r="C28" s="85"/>
      <c r="D28" s="112"/>
      <c r="E28" s="38"/>
      <c r="F28" s="113"/>
      <c r="G28" s="8"/>
      <c r="I28" s="13"/>
    </row>
    <row r="29" spans="1:9" s="12" customFormat="1" ht="18.75" customHeight="1" x14ac:dyDescent="0.2">
      <c r="A29" s="73" t="s">
        <v>89</v>
      </c>
      <c r="B29" s="74" t="s">
        <v>90</v>
      </c>
      <c r="C29" s="85"/>
      <c r="D29" s="112"/>
      <c r="E29" s="38"/>
      <c r="F29" s="113"/>
      <c r="G29" s="8"/>
      <c r="I29" s="13"/>
    </row>
    <row r="30" spans="1:9" s="12" customFormat="1" ht="18.75" customHeight="1" x14ac:dyDescent="0.2">
      <c r="A30" s="73" t="s">
        <v>91</v>
      </c>
      <c r="B30" s="74" t="s">
        <v>92</v>
      </c>
      <c r="C30" s="85"/>
      <c r="D30" s="112"/>
      <c r="E30" s="38"/>
      <c r="F30" s="113"/>
      <c r="G30" s="8"/>
      <c r="I30" s="13"/>
    </row>
    <row r="31" spans="1:9" s="12" customFormat="1" ht="18" customHeight="1" x14ac:dyDescent="0.2">
      <c r="A31" s="73" t="s">
        <v>15</v>
      </c>
      <c r="B31" s="74" t="s">
        <v>14</v>
      </c>
      <c r="C31" s="85"/>
      <c r="D31" s="112"/>
      <c r="E31" s="38"/>
      <c r="F31" s="113"/>
      <c r="G31" s="8"/>
      <c r="I31" s="13"/>
    </row>
    <row r="32" spans="1:9" s="12" customFormat="1" ht="30.75" customHeight="1" x14ac:dyDescent="0.2">
      <c r="A32" s="73" t="s">
        <v>16</v>
      </c>
      <c r="B32" s="74" t="s">
        <v>17</v>
      </c>
      <c r="C32" s="85"/>
      <c r="D32" s="112"/>
      <c r="E32" s="38"/>
      <c r="F32" s="113"/>
      <c r="G32" s="8"/>
      <c r="I32" s="13"/>
    </row>
    <row r="33" spans="1:10" s="8" customFormat="1" ht="15" x14ac:dyDescent="0.2">
      <c r="A33" s="73" t="s">
        <v>18</v>
      </c>
      <c r="B33" s="74" t="s">
        <v>14</v>
      </c>
      <c r="C33" s="85"/>
      <c r="D33" s="112"/>
      <c r="E33" s="38"/>
      <c r="F33" s="113"/>
      <c r="I33" s="9"/>
    </row>
    <row r="34" spans="1:10" s="8" customFormat="1" ht="15" x14ac:dyDescent="0.2">
      <c r="A34" s="73" t="s">
        <v>19</v>
      </c>
      <c r="B34" s="74" t="s">
        <v>14</v>
      </c>
      <c r="C34" s="85"/>
      <c r="D34" s="112"/>
      <c r="E34" s="38"/>
      <c r="F34" s="113"/>
      <c r="I34" s="9"/>
    </row>
    <row r="35" spans="1:10" s="16" customFormat="1" ht="25.5" x14ac:dyDescent="0.2">
      <c r="A35" s="73" t="s">
        <v>20</v>
      </c>
      <c r="B35" s="74" t="s">
        <v>21</v>
      </c>
      <c r="C35" s="85"/>
      <c r="D35" s="112"/>
      <c r="E35" s="38"/>
      <c r="F35" s="113"/>
      <c r="G35" s="8"/>
      <c r="I35" s="17"/>
    </row>
    <row r="36" spans="1:10" s="16" customFormat="1" ht="25.5" x14ac:dyDescent="0.2">
      <c r="A36" s="73" t="s">
        <v>93</v>
      </c>
      <c r="B36" s="74" t="s">
        <v>17</v>
      </c>
      <c r="C36" s="85"/>
      <c r="D36" s="112"/>
      <c r="E36" s="38"/>
      <c r="F36" s="113"/>
      <c r="G36" s="8"/>
      <c r="I36" s="17"/>
    </row>
    <row r="37" spans="1:10" s="16" customFormat="1" ht="28.5" customHeight="1" x14ac:dyDescent="0.2">
      <c r="A37" s="73" t="s">
        <v>94</v>
      </c>
      <c r="B37" s="74" t="s">
        <v>14</v>
      </c>
      <c r="C37" s="85"/>
      <c r="D37" s="112"/>
      <c r="E37" s="38"/>
      <c r="F37" s="113"/>
      <c r="G37" s="8"/>
      <c r="I37" s="17"/>
    </row>
    <row r="38" spans="1:10" s="16" customFormat="1" ht="18.75" customHeight="1" x14ac:dyDescent="0.2">
      <c r="A38" s="68" t="s">
        <v>22</v>
      </c>
      <c r="B38" s="69" t="s">
        <v>23</v>
      </c>
      <c r="C38" s="95" t="s">
        <v>150</v>
      </c>
      <c r="D38" s="112">
        <f>E38*G38</f>
        <v>42035.18</v>
      </c>
      <c r="E38" s="38">
        <f>F38*12</f>
        <v>9.9600000000000009</v>
      </c>
      <c r="F38" s="113">
        <v>0.83</v>
      </c>
      <c r="G38" s="8">
        <v>4220.3999999999996</v>
      </c>
      <c r="H38" s="8">
        <v>1.07</v>
      </c>
      <c r="I38" s="9">
        <v>0.6</v>
      </c>
      <c r="J38" s="16">
        <v>4850.6000000000004</v>
      </c>
    </row>
    <row r="39" spans="1:10" s="12" customFormat="1" ht="18" customHeight="1" x14ac:dyDescent="0.2">
      <c r="A39" s="68" t="s">
        <v>24</v>
      </c>
      <c r="B39" s="69" t="s">
        <v>25</v>
      </c>
      <c r="C39" s="95" t="s">
        <v>150</v>
      </c>
      <c r="D39" s="112">
        <f>E39*G39</f>
        <v>136740.96</v>
      </c>
      <c r="E39" s="38">
        <f>F39*12</f>
        <v>32.4</v>
      </c>
      <c r="F39" s="113">
        <v>2.7</v>
      </c>
      <c r="G39" s="8">
        <v>4220.3999999999996</v>
      </c>
      <c r="H39" s="8">
        <v>1.07</v>
      </c>
      <c r="I39" s="9">
        <v>1.94</v>
      </c>
      <c r="J39" s="12">
        <v>4850.6000000000004</v>
      </c>
    </row>
    <row r="40" spans="1:10" s="12" customFormat="1" ht="21" customHeight="1" x14ac:dyDescent="0.2">
      <c r="A40" s="68" t="s">
        <v>102</v>
      </c>
      <c r="B40" s="69" t="s">
        <v>14</v>
      </c>
      <c r="C40" s="98" t="s">
        <v>151</v>
      </c>
      <c r="D40" s="112">
        <v>0</v>
      </c>
      <c r="E40" s="38">
        <f>D40/G40</f>
        <v>0</v>
      </c>
      <c r="F40" s="113">
        <f>E40/12</f>
        <v>0</v>
      </c>
      <c r="G40" s="8">
        <v>4220.3999999999996</v>
      </c>
      <c r="H40" s="8"/>
      <c r="I40" s="9"/>
    </row>
    <row r="41" spans="1:10" s="12" customFormat="1" ht="18" customHeight="1" x14ac:dyDescent="0.2">
      <c r="A41" s="73" t="s">
        <v>95</v>
      </c>
      <c r="B41" s="74" t="s">
        <v>35</v>
      </c>
      <c r="C41" s="85"/>
      <c r="D41" s="112"/>
      <c r="E41" s="38"/>
      <c r="F41" s="113"/>
      <c r="G41" s="8"/>
      <c r="H41" s="8"/>
      <c r="I41" s="9"/>
    </row>
    <row r="42" spans="1:10" s="12" customFormat="1" ht="18" customHeight="1" x14ac:dyDescent="0.2">
      <c r="A42" s="73" t="s">
        <v>96</v>
      </c>
      <c r="B42" s="74" t="s">
        <v>33</v>
      </c>
      <c r="C42" s="85"/>
      <c r="D42" s="112"/>
      <c r="E42" s="38"/>
      <c r="F42" s="113"/>
      <c r="G42" s="8"/>
      <c r="H42" s="8"/>
      <c r="I42" s="9"/>
    </row>
    <row r="43" spans="1:10" s="12" customFormat="1" ht="18.75" customHeight="1" x14ac:dyDescent="0.2">
      <c r="A43" s="73" t="s">
        <v>97</v>
      </c>
      <c r="B43" s="74" t="s">
        <v>98</v>
      </c>
      <c r="C43" s="85"/>
      <c r="D43" s="112"/>
      <c r="E43" s="38"/>
      <c r="F43" s="113"/>
      <c r="G43" s="8"/>
      <c r="H43" s="8"/>
      <c r="I43" s="9"/>
    </row>
    <row r="44" spans="1:10" s="12" customFormat="1" ht="15.75" customHeight="1" x14ac:dyDescent="0.2">
      <c r="A44" s="73" t="s">
        <v>99</v>
      </c>
      <c r="B44" s="74" t="s">
        <v>100</v>
      </c>
      <c r="C44" s="85"/>
      <c r="D44" s="112"/>
      <c r="E44" s="38"/>
      <c r="F44" s="113"/>
      <c r="G44" s="8"/>
      <c r="H44" s="8"/>
      <c r="I44" s="9"/>
    </row>
    <row r="45" spans="1:10" s="12" customFormat="1" ht="21" customHeight="1" x14ac:dyDescent="0.2">
      <c r="A45" s="73" t="s">
        <v>101</v>
      </c>
      <c r="B45" s="74" t="s">
        <v>98</v>
      </c>
      <c r="C45" s="85"/>
      <c r="D45" s="112"/>
      <c r="E45" s="38"/>
      <c r="F45" s="113"/>
      <c r="G45" s="8"/>
      <c r="H45" s="8"/>
      <c r="I45" s="9"/>
    </row>
    <row r="46" spans="1:10" s="12" customFormat="1" ht="30" x14ac:dyDescent="0.2">
      <c r="A46" s="68" t="s">
        <v>132</v>
      </c>
      <c r="B46" s="69" t="s">
        <v>26</v>
      </c>
      <c r="C46" s="95" t="s">
        <v>140</v>
      </c>
      <c r="D46" s="112">
        <f>2246.78*G46/J46</f>
        <v>1954.87</v>
      </c>
      <c r="E46" s="38">
        <f>D46/G46</f>
        <v>0.46</v>
      </c>
      <c r="F46" s="113">
        <f>E46/12</f>
        <v>0.04</v>
      </c>
      <c r="G46" s="8">
        <v>4220.3999999999996</v>
      </c>
      <c r="H46" s="8">
        <v>1.07</v>
      </c>
      <c r="I46" s="9">
        <v>0.03</v>
      </c>
      <c r="J46" s="12">
        <v>4850.6000000000004</v>
      </c>
    </row>
    <row r="47" spans="1:10" s="12" customFormat="1" ht="30" x14ac:dyDescent="0.2">
      <c r="A47" s="68" t="s">
        <v>133</v>
      </c>
      <c r="B47" s="69" t="s">
        <v>26</v>
      </c>
      <c r="C47" s="95" t="s">
        <v>140</v>
      </c>
      <c r="D47" s="112">
        <f>2246.78*G47/J47</f>
        <v>1954.87</v>
      </c>
      <c r="E47" s="38">
        <f>D47/G47</f>
        <v>0.46</v>
      </c>
      <c r="F47" s="113">
        <f>E47/12</f>
        <v>0.04</v>
      </c>
      <c r="G47" s="8">
        <v>4220.3999999999996</v>
      </c>
      <c r="H47" s="8">
        <v>1.07</v>
      </c>
      <c r="I47" s="9">
        <v>0.03</v>
      </c>
      <c r="J47" s="12">
        <v>4850.6000000000004</v>
      </c>
    </row>
    <row r="48" spans="1:10" s="12" customFormat="1" ht="30" x14ac:dyDescent="0.2">
      <c r="A48" s="68" t="s">
        <v>134</v>
      </c>
      <c r="B48" s="69" t="s">
        <v>26</v>
      </c>
      <c r="C48" s="95" t="s">
        <v>140</v>
      </c>
      <c r="D48" s="112">
        <f>14185.73*G48/J48</f>
        <v>12342.69</v>
      </c>
      <c r="E48" s="38">
        <f>D48/G48</f>
        <v>2.92</v>
      </c>
      <c r="F48" s="113">
        <f>E48/12</f>
        <v>0.24</v>
      </c>
      <c r="G48" s="8">
        <v>4220.3999999999996</v>
      </c>
      <c r="H48" s="8">
        <v>1.07</v>
      </c>
      <c r="I48" s="9">
        <v>0.2</v>
      </c>
      <c r="J48" s="12">
        <v>4850.6000000000004</v>
      </c>
    </row>
    <row r="49" spans="1:10" s="12" customFormat="1" ht="18" customHeight="1" x14ac:dyDescent="0.2">
      <c r="A49" s="68" t="s">
        <v>27</v>
      </c>
      <c r="B49" s="69" t="s">
        <v>28</v>
      </c>
      <c r="C49" s="95" t="s">
        <v>152</v>
      </c>
      <c r="D49" s="112">
        <f t="shared" ref="D49" si="0">E49*G49</f>
        <v>3545.14</v>
      </c>
      <c r="E49" s="38">
        <f t="shared" ref="E49" si="1">F49*12</f>
        <v>0.84</v>
      </c>
      <c r="F49" s="113">
        <v>7.0000000000000007E-2</v>
      </c>
      <c r="G49" s="8">
        <v>4220.3999999999996</v>
      </c>
      <c r="H49" s="8">
        <v>1.07</v>
      </c>
      <c r="I49" s="9">
        <v>0.03</v>
      </c>
      <c r="J49" s="12">
        <v>4850.6000000000004</v>
      </c>
    </row>
    <row r="50" spans="1:10" s="12" customFormat="1" ht="21" customHeight="1" x14ac:dyDescent="0.2">
      <c r="A50" s="68" t="s">
        <v>29</v>
      </c>
      <c r="B50" s="114" t="s">
        <v>30</v>
      </c>
      <c r="C50" s="14" t="s">
        <v>152</v>
      </c>
      <c r="D50" s="112">
        <f>2228.95*G50/J50</f>
        <v>1939.36</v>
      </c>
      <c r="E50" s="38">
        <f>D50/G50</f>
        <v>0.46</v>
      </c>
      <c r="F50" s="113">
        <f>E50/12</f>
        <v>0.04</v>
      </c>
      <c r="G50" s="8">
        <v>4220.3999999999996</v>
      </c>
      <c r="H50" s="8">
        <v>1.07</v>
      </c>
      <c r="I50" s="9">
        <v>0.02</v>
      </c>
      <c r="J50" s="12">
        <v>4850.6000000000004</v>
      </c>
    </row>
    <row r="51" spans="1:10" s="12" customFormat="1" ht="30" x14ac:dyDescent="0.2">
      <c r="A51" s="68" t="s">
        <v>31</v>
      </c>
      <c r="B51" s="69"/>
      <c r="C51" s="14" t="s">
        <v>141</v>
      </c>
      <c r="D51" s="112">
        <f>2849.1*G51/J51</f>
        <v>2478.94</v>
      </c>
      <c r="E51" s="38">
        <f>D51/G51</f>
        <v>0.59</v>
      </c>
      <c r="F51" s="113">
        <f>E51/12</f>
        <v>0.05</v>
      </c>
      <c r="G51" s="8">
        <v>4220.3999999999996</v>
      </c>
      <c r="H51" s="8">
        <v>1.07</v>
      </c>
      <c r="I51" s="9">
        <v>0.03</v>
      </c>
      <c r="J51" s="12">
        <v>4850.6000000000004</v>
      </c>
    </row>
    <row r="52" spans="1:10" s="12" customFormat="1" ht="15" x14ac:dyDescent="0.2">
      <c r="A52" s="68" t="s">
        <v>32</v>
      </c>
      <c r="B52" s="69"/>
      <c r="C52" s="102" t="s">
        <v>153</v>
      </c>
      <c r="D52" s="84">
        <f>SUM(D53:D65)</f>
        <v>90709.63</v>
      </c>
      <c r="E52" s="38">
        <f>D52/G52</f>
        <v>21.49</v>
      </c>
      <c r="F52" s="113">
        <f>E52/12</f>
        <v>1.79</v>
      </c>
      <c r="G52" s="8">
        <v>4220.3999999999996</v>
      </c>
      <c r="H52" s="8">
        <v>1.07</v>
      </c>
      <c r="I52" s="9">
        <v>0.82</v>
      </c>
    </row>
    <row r="53" spans="1:10" s="12" customFormat="1" ht="23.25" customHeight="1" x14ac:dyDescent="0.2">
      <c r="A53" s="56" t="s">
        <v>76</v>
      </c>
      <c r="B53" s="57" t="s">
        <v>33</v>
      </c>
      <c r="C53" s="100"/>
      <c r="D53" s="83">
        <f>923.85*G53/J53</f>
        <v>803.82</v>
      </c>
      <c r="E53" s="39"/>
      <c r="F53" s="40"/>
      <c r="G53" s="8">
        <v>4220.3999999999996</v>
      </c>
      <c r="H53" s="8">
        <v>1.07</v>
      </c>
      <c r="I53" s="9">
        <v>0.01</v>
      </c>
      <c r="J53" s="12">
        <v>4850.6000000000004</v>
      </c>
    </row>
    <row r="54" spans="1:10" s="12" customFormat="1" ht="15" x14ac:dyDescent="0.2">
      <c r="A54" s="56" t="s">
        <v>34</v>
      </c>
      <c r="B54" s="57" t="s">
        <v>35</v>
      </c>
      <c r="C54" s="100"/>
      <c r="D54" s="83">
        <f>2021.67*G54/J54</f>
        <v>1759.01</v>
      </c>
      <c r="E54" s="39"/>
      <c r="F54" s="40"/>
      <c r="G54" s="8">
        <v>4220.3999999999996</v>
      </c>
      <c r="H54" s="8">
        <v>1.07</v>
      </c>
      <c r="I54" s="9">
        <v>0.02</v>
      </c>
      <c r="J54" s="12">
        <v>4850.6000000000004</v>
      </c>
    </row>
    <row r="55" spans="1:10" s="12" customFormat="1" ht="18.75" customHeight="1" x14ac:dyDescent="0.2">
      <c r="A55" s="56" t="s">
        <v>71</v>
      </c>
      <c r="B55" s="67" t="s">
        <v>33</v>
      </c>
      <c r="C55" s="101"/>
      <c r="D55" s="83">
        <v>3602.46</v>
      </c>
      <c r="E55" s="39"/>
      <c r="F55" s="40"/>
      <c r="G55" s="8">
        <v>4220.3999999999996</v>
      </c>
      <c r="H55" s="8"/>
      <c r="I55" s="9"/>
    </row>
    <row r="56" spans="1:10" s="16" customFormat="1" ht="18" customHeight="1" x14ac:dyDescent="0.2">
      <c r="A56" s="56" t="s">
        <v>36</v>
      </c>
      <c r="B56" s="57" t="s">
        <v>33</v>
      </c>
      <c r="C56" s="100"/>
      <c r="D56" s="83">
        <f>3852.68*G56/J56</f>
        <v>3352.13</v>
      </c>
      <c r="E56" s="39"/>
      <c r="F56" s="40"/>
      <c r="G56" s="8">
        <v>4220.3999999999996</v>
      </c>
      <c r="H56" s="8">
        <v>1.07</v>
      </c>
      <c r="I56" s="9">
        <v>0.04</v>
      </c>
      <c r="J56" s="16">
        <v>4850.6000000000004</v>
      </c>
    </row>
    <row r="57" spans="1:10" s="12" customFormat="1" ht="15" x14ac:dyDescent="0.2">
      <c r="A57" s="56" t="s">
        <v>37</v>
      </c>
      <c r="B57" s="57" t="s">
        <v>33</v>
      </c>
      <c r="C57" s="100"/>
      <c r="D57" s="83">
        <v>8588.18</v>
      </c>
      <c r="E57" s="39"/>
      <c r="F57" s="40"/>
      <c r="G57" s="8">
        <v>4220.3999999999996</v>
      </c>
      <c r="H57" s="8">
        <v>1.07</v>
      </c>
      <c r="I57" s="9">
        <v>0.12</v>
      </c>
    </row>
    <row r="58" spans="1:10" s="12" customFormat="1" ht="15" x14ac:dyDescent="0.2">
      <c r="A58" s="56" t="s">
        <v>38</v>
      </c>
      <c r="B58" s="57" t="s">
        <v>33</v>
      </c>
      <c r="C58" s="100"/>
      <c r="D58" s="83">
        <v>1010.85</v>
      </c>
      <c r="E58" s="39"/>
      <c r="F58" s="40"/>
      <c r="G58" s="8">
        <v>4220.3999999999996</v>
      </c>
      <c r="H58" s="8">
        <v>1.07</v>
      </c>
      <c r="I58" s="9">
        <v>0.01</v>
      </c>
    </row>
    <row r="59" spans="1:10" s="12" customFormat="1" ht="15" x14ac:dyDescent="0.2">
      <c r="A59" s="56" t="s">
        <v>39</v>
      </c>
      <c r="B59" s="57" t="s">
        <v>33</v>
      </c>
      <c r="C59" s="100"/>
      <c r="D59" s="83">
        <f>1926.28*G59/J59</f>
        <v>1676.01</v>
      </c>
      <c r="E59" s="39"/>
      <c r="F59" s="40"/>
      <c r="G59" s="8">
        <v>4220.3999999999996</v>
      </c>
      <c r="H59" s="8">
        <v>1.07</v>
      </c>
      <c r="I59" s="9">
        <v>0.02</v>
      </c>
      <c r="J59" s="12">
        <v>4850.6000000000004</v>
      </c>
    </row>
    <row r="60" spans="1:10" s="12" customFormat="1" ht="15" x14ac:dyDescent="0.2">
      <c r="A60" s="56" t="s">
        <v>40</v>
      </c>
      <c r="B60" s="57" t="s">
        <v>35</v>
      </c>
      <c r="C60" s="100"/>
      <c r="D60" s="83">
        <f>7705.39*G60/J60</f>
        <v>6704.29</v>
      </c>
      <c r="E60" s="39"/>
      <c r="F60" s="40"/>
      <c r="G60" s="8">
        <v>4220.3999999999996</v>
      </c>
      <c r="H60" s="8">
        <v>1.07</v>
      </c>
      <c r="I60" s="9">
        <v>0.09</v>
      </c>
      <c r="J60" s="12">
        <v>4850.6000000000004</v>
      </c>
    </row>
    <row r="61" spans="1:10" s="12" customFormat="1" ht="25.5" x14ac:dyDescent="0.2">
      <c r="A61" s="56" t="s">
        <v>41</v>
      </c>
      <c r="B61" s="57" t="s">
        <v>33</v>
      </c>
      <c r="C61" s="100"/>
      <c r="D61" s="83">
        <f>3961.91*G61/J61</f>
        <v>3447.17</v>
      </c>
      <c r="E61" s="39"/>
      <c r="F61" s="40"/>
      <c r="G61" s="8">
        <v>4220.3999999999996</v>
      </c>
      <c r="H61" s="8">
        <v>1.07</v>
      </c>
      <c r="I61" s="9">
        <v>0.05</v>
      </c>
      <c r="J61" s="12">
        <v>4850.6000000000004</v>
      </c>
    </row>
    <row r="62" spans="1:10" s="12" customFormat="1" ht="29.25" customHeight="1" x14ac:dyDescent="0.2">
      <c r="A62" s="56" t="s">
        <v>77</v>
      </c>
      <c r="B62" s="57" t="s">
        <v>33</v>
      </c>
      <c r="C62" s="100"/>
      <c r="D62" s="83">
        <f>13533.57*G62/J62</f>
        <v>11775.26</v>
      </c>
      <c r="E62" s="39"/>
      <c r="F62" s="40"/>
      <c r="G62" s="8">
        <v>4220.3999999999996</v>
      </c>
      <c r="H62" s="8">
        <v>1.07</v>
      </c>
      <c r="I62" s="9">
        <v>0.01</v>
      </c>
      <c r="J62" s="12">
        <v>4850.6000000000004</v>
      </c>
    </row>
    <row r="63" spans="1:10" s="12" customFormat="1" ht="28.5" customHeight="1" x14ac:dyDescent="0.2">
      <c r="A63" s="56" t="s">
        <v>103</v>
      </c>
      <c r="B63" s="67" t="s">
        <v>47</v>
      </c>
      <c r="C63" s="101"/>
      <c r="D63" s="83">
        <f>5823.8*G63/J63</f>
        <v>5067.16</v>
      </c>
      <c r="E63" s="39"/>
      <c r="F63" s="40"/>
      <c r="G63" s="8">
        <v>4220.3999999999996</v>
      </c>
      <c r="H63" s="8"/>
      <c r="I63" s="9"/>
      <c r="J63" s="12">
        <v>4850.6000000000004</v>
      </c>
    </row>
    <row r="64" spans="1:10" s="12" customFormat="1" ht="18" customHeight="1" x14ac:dyDescent="0.2">
      <c r="A64" s="56" t="s">
        <v>104</v>
      </c>
      <c r="B64" s="67" t="s">
        <v>33</v>
      </c>
      <c r="C64" s="101"/>
      <c r="D64" s="83">
        <v>0</v>
      </c>
      <c r="E64" s="39"/>
      <c r="F64" s="40"/>
      <c r="G64" s="8">
        <v>4220.3999999999996</v>
      </c>
      <c r="H64" s="8"/>
      <c r="I64" s="9"/>
      <c r="J64" s="12">
        <v>4850.6000000000004</v>
      </c>
    </row>
    <row r="65" spans="1:10" s="12" customFormat="1" ht="27" customHeight="1" x14ac:dyDescent="0.2">
      <c r="A65" s="76" t="s">
        <v>124</v>
      </c>
      <c r="B65" s="107" t="s">
        <v>47</v>
      </c>
      <c r="C65" s="57"/>
      <c r="D65" s="115">
        <f>49332.7*G65/J65</f>
        <v>42923.29</v>
      </c>
      <c r="E65" s="39"/>
      <c r="F65" s="40"/>
      <c r="G65" s="8">
        <v>4220.3999999999996</v>
      </c>
      <c r="H65" s="8">
        <v>1.07</v>
      </c>
      <c r="I65" s="9">
        <v>0.02</v>
      </c>
      <c r="J65" s="12">
        <v>4850.6000000000004</v>
      </c>
    </row>
    <row r="66" spans="1:10" s="12" customFormat="1" ht="30" x14ac:dyDescent="0.2">
      <c r="A66" s="68" t="s">
        <v>42</v>
      </c>
      <c r="B66" s="69"/>
      <c r="C66" s="102" t="s">
        <v>154</v>
      </c>
      <c r="D66" s="84">
        <f>SUM(D67:D76)</f>
        <v>19522.25</v>
      </c>
      <c r="E66" s="38">
        <f>D66/G66</f>
        <v>4.63</v>
      </c>
      <c r="F66" s="113">
        <f>E66/12</f>
        <v>0.39</v>
      </c>
      <c r="G66" s="8">
        <v>4220.3999999999996</v>
      </c>
      <c r="H66" s="8">
        <v>1.07</v>
      </c>
      <c r="I66" s="9">
        <v>0.87</v>
      </c>
    </row>
    <row r="67" spans="1:10" s="12" customFormat="1" ht="18" customHeight="1" x14ac:dyDescent="0.2">
      <c r="A67" s="56" t="s">
        <v>43</v>
      </c>
      <c r="B67" s="57" t="s">
        <v>44</v>
      </c>
      <c r="C67" s="100"/>
      <c r="D67" s="83">
        <f>2889.52*G67/J67</f>
        <v>2514.11</v>
      </c>
      <c r="E67" s="39"/>
      <c r="F67" s="40"/>
      <c r="G67" s="8">
        <v>4220.3999999999996</v>
      </c>
      <c r="H67" s="8">
        <v>1.07</v>
      </c>
      <c r="I67" s="9">
        <v>0.03</v>
      </c>
      <c r="J67" s="12">
        <v>4850.6000000000004</v>
      </c>
    </row>
    <row r="68" spans="1:10" s="12" customFormat="1" ht="25.5" x14ac:dyDescent="0.2">
      <c r="A68" s="56" t="s">
        <v>45</v>
      </c>
      <c r="B68" s="67" t="s">
        <v>33</v>
      </c>
      <c r="C68" s="101"/>
      <c r="D68" s="83">
        <f>1926.35*G68/J68</f>
        <v>1676.07</v>
      </c>
      <c r="E68" s="39"/>
      <c r="F68" s="40"/>
      <c r="G68" s="8">
        <v>4220.3999999999996</v>
      </c>
      <c r="H68" s="8">
        <v>1.07</v>
      </c>
      <c r="I68" s="9">
        <v>0.02</v>
      </c>
      <c r="J68" s="12">
        <v>4850.6000000000004</v>
      </c>
    </row>
    <row r="69" spans="1:10" s="12" customFormat="1" ht="17.25" customHeight="1" x14ac:dyDescent="0.2">
      <c r="A69" s="56" t="s">
        <v>46</v>
      </c>
      <c r="B69" s="57" t="s">
        <v>47</v>
      </c>
      <c r="C69" s="100"/>
      <c r="D69" s="83">
        <f>2021.63*G69/J69</f>
        <v>1758.98</v>
      </c>
      <c r="E69" s="39"/>
      <c r="F69" s="40"/>
      <c r="G69" s="8">
        <v>4220.3999999999996</v>
      </c>
      <c r="H69" s="8">
        <v>1.07</v>
      </c>
      <c r="I69" s="9">
        <v>0.02</v>
      </c>
      <c r="J69" s="12">
        <v>4850.6000000000004</v>
      </c>
    </row>
    <row r="70" spans="1:10" s="12" customFormat="1" ht="25.5" x14ac:dyDescent="0.2">
      <c r="A70" s="56" t="s">
        <v>48</v>
      </c>
      <c r="B70" s="57" t="s">
        <v>49</v>
      </c>
      <c r="C70" s="100"/>
      <c r="D70" s="83">
        <f>1926.35*G70/J70</f>
        <v>1676.07</v>
      </c>
      <c r="E70" s="39"/>
      <c r="F70" s="40"/>
      <c r="G70" s="8">
        <v>4220.3999999999996</v>
      </c>
      <c r="H70" s="8">
        <v>1.07</v>
      </c>
      <c r="I70" s="9">
        <v>0.02</v>
      </c>
      <c r="J70" s="12">
        <v>4850.6000000000004</v>
      </c>
    </row>
    <row r="71" spans="1:10" s="12" customFormat="1" ht="20.25" customHeight="1" x14ac:dyDescent="0.2">
      <c r="A71" s="56" t="s">
        <v>50</v>
      </c>
      <c r="B71" s="67" t="s">
        <v>106</v>
      </c>
      <c r="C71" s="101"/>
      <c r="D71" s="83">
        <v>0</v>
      </c>
      <c r="E71" s="39"/>
      <c r="F71" s="40"/>
      <c r="G71" s="8">
        <v>4220.3999999999996</v>
      </c>
      <c r="H71" s="8"/>
      <c r="I71" s="9"/>
      <c r="J71" s="12">
        <v>4850.6000000000004</v>
      </c>
    </row>
    <row r="72" spans="1:10" s="12" customFormat="1" ht="17.25" customHeight="1" x14ac:dyDescent="0.2">
      <c r="A72" s="56" t="s">
        <v>51</v>
      </c>
      <c r="B72" s="57" t="s">
        <v>26</v>
      </c>
      <c r="C72" s="100"/>
      <c r="D72" s="83">
        <f>6851.28*G72/J72</f>
        <v>5961.15</v>
      </c>
      <c r="E72" s="39"/>
      <c r="F72" s="40"/>
      <c r="G72" s="8">
        <v>4220.3999999999996</v>
      </c>
      <c r="H72" s="8">
        <v>1.07</v>
      </c>
      <c r="I72" s="9">
        <v>0.09</v>
      </c>
      <c r="J72" s="12">
        <v>4850.6000000000004</v>
      </c>
    </row>
    <row r="73" spans="1:10" s="12" customFormat="1" ht="25.5" x14ac:dyDescent="0.2">
      <c r="A73" s="56" t="s">
        <v>105</v>
      </c>
      <c r="B73" s="67" t="s">
        <v>33</v>
      </c>
      <c r="C73" s="101"/>
      <c r="D73" s="83">
        <f>6822.23*G73/J73</f>
        <v>5935.87</v>
      </c>
      <c r="E73" s="39"/>
      <c r="F73" s="40"/>
      <c r="G73" s="8">
        <v>4220.3999999999996</v>
      </c>
      <c r="H73" s="8"/>
      <c r="I73" s="9"/>
      <c r="J73" s="12">
        <v>4850.6000000000004</v>
      </c>
    </row>
    <row r="74" spans="1:10" s="12" customFormat="1" ht="25.5" x14ac:dyDescent="0.2">
      <c r="A74" s="56" t="s">
        <v>103</v>
      </c>
      <c r="B74" s="67" t="s">
        <v>106</v>
      </c>
      <c r="C74" s="101"/>
      <c r="D74" s="83">
        <v>0</v>
      </c>
      <c r="E74" s="39"/>
      <c r="F74" s="40"/>
      <c r="G74" s="8">
        <v>4220.3999999999996</v>
      </c>
      <c r="H74" s="8"/>
      <c r="I74" s="9"/>
      <c r="J74" s="12">
        <v>4850.6000000000004</v>
      </c>
    </row>
    <row r="75" spans="1:10" s="12" customFormat="1" ht="18" customHeight="1" x14ac:dyDescent="0.2">
      <c r="A75" s="76" t="s">
        <v>142</v>
      </c>
      <c r="B75" s="107" t="s">
        <v>47</v>
      </c>
      <c r="C75" s="77"/>
      <c r="D75" s="116">
        <v>0</v>
      </c>
      <c r="E75" s="39"/>
      <c r="F75" s="40"/>
      <c r="G75" s="8">
        <v>4220.3999999999996</v>
      </c>
      <c r="H75" s="8"/>
      <c r="I75" s="9"/>
      <c r="J75" s="12">
        <v>4850.6000000000004</v>
      </c>
    </row>
    <row r="76" spans="1:10" s="12" customFormat="1" ht="22.5" customHeight="1" x14ac:dyDescent="0.2">
      <c r="A76" s="117" t="s">
        <v>107</v>
      </c>
      <c r="B76" s="67" t="s">
        <v>47</v>
      </c>
      <c r="C76" s="101"/>
      <c r="D76" s="83">
        <v>0</v>
      </c>
      <c r="E76" s="39"/>
      <c r="F76" s="40"/>
      <c r="G76" s="8">
        <v>4220.3999999999996</v>
      </c>
      <c r="H76" s="8">
        <v>1.07</v>
      </c>
      <c r="I76" s="9">
        <v>0.37</v>
      </c>
      <c r="J76" s="12">
        <v>4850.6000000000004</v>
      </c>
    </row>
    <row r="77" spans="1:10" s="12" customFormat="1" ht="31.5" customHeight="1" x14ac:dyDescent="0.2">
      <c r="A77" s="68" t="s">
        <v>52</v>
      </c>
      <c r="B77" s="57"/>
      <c r="C77" s="102" t="s">
        <v>155</v>
      </c>
      <c r="D77" s="84">
        <f>SUM(D78:D81)</f>
        <v>15047.71</v>
      </c>
      <c r="E77" s="38">
        <f>D77/G77</f>
        <v>3.57</v>
      </c>
      <c r="F77" s="113">
        <f>E77/12</f>
        <v>0.3</v>
      </c>
      <c r="G77" s="8">
        <v>4220.3999999999996</v>
      </c>
      <c r="H77" s="8">
        <v>1.07</v>
      </c>
      <c r="I77" s="9">
        <v>0.05</v>
      </c>
    </row>
    <row r="78" spans="1:10" s="12" customFormat="1" ht="25.5" customHeight="1" x14ac:dyDescent="0.2">
      <c r="A78" s="56" t="s">
        <v>108</v>
      </c>
      <c r="B78" s="67" t="s">
        <v>33</v>
      </c>
      <c r="C78" s="98"/>
      <c r="D78" s="85">
        <v>0</v>
      </c>
      <c r="E78" s="38"/>
      <c r="F78" s="113"/>
      <c r="G78" s="8">
        <v>4220.3999999999996</v>
      </c>
      <c r="H78" s="8"/>
      <c r="I78" s="9"/>
      <c r="J78" s="12">
        <v>4850.6000000000004</v>
      </c>
    </row>
    <row r="79" spans="1:10" s="12" customFormat="1" ht="21.75" customHeight="1" x14ac:dyDescent="0.2">
      <c r="A79" s="76" t="s">
        <v>125</v>
      </c>
      <c r="B79" s="107" t="s">
        <v>47</v>
      </c>
      <c r="C79" s="114"/>
      <c r="D79" s="116">
        <f>17294.67*G79/J79</f>
        <v>15047.71</v>
      </c>
      <c r="E79" s="39"/>
      <c r="F79" s="40"/>
      <c r="G79" s="8">
        <v>4220.3999999999996</v>
      </c>
      <c r="H79" s="8">
        <v>1.07</v>
      </c>
      <c r="I79" s="9">
        <v>0.02</v>
      </c>
      <c r="J79" s="12">
        <v>4850.6000000000004</v>
      </c>
    </row>
    <row r="80" spans="1:10" s="12" customFormat="1" ht="21.75" customHeight="1" x14ac:dyDescent="0.2">
      <c r="A80" s="56" t="s">
        <v>109</v>
      </c>
      <c r="B80" s="57" t="s">
        <v>26</v>
      </c>
      <c r="C80" s="138"/>
      <c r="D80" s="83">
        <f>E80*G80</f>
        <v>0</v>
      </c>
      <c r="E80" s="39"/>
      <c r="F80" s="40"/>
      <c r="G80" s="8">
        <v>4220.3999999999996</v>
      </c>
      <c r="H80" s="8">
        <v>1.07</v>
      </c>
      <c r="I80" s="9">
        <v>0</v>
      </c>
    </row>
    <row r="81" spans="1:10" s="12" customFormat="1" ht="32.25" customHeight="1" x14ac:dyDescent="0.2">
      <c r="A81" s="56" t="s">
        <v>110</v>
      </c>
      <c r="B81" s="67" t="s">
        <v>47</v>
      </c>
      <c r="C81" s="98"/>
      <c r="D81" s="86">
        <v>0</v>
      </c>
      <c r="E81" s="41"/>
      <c r="F81" s="128"/>
      <c r="G81" s="8">
        <v>4220.3999999999996</v>
      </c>
      <c r="H81" s="8"/>
      <c r="I81" s="9"/>
      <c r="J81" s="12">
        <v>4850.6000000000004</v>
      </c>
    </row>
    <row r="82" spans="1:10" s="12" customFormat="1" ht="21" customHeight="1" x14ac:dyDescent="0.2">
      <c r="A82" s="68" t="s">
        <v>53</v>
      </c>
      <c r="B82" s="57"/>
      <c r="C82" s="102" t="s">
        <v>160</v>
      </c>
      <c r="D82" s="84">
        <f>SUM(D83:D88)</f>
        <v>18808.96</v>
      </c>
      <c r="E82" s="38">
        <f>D82/G82</f>
        <v>4.46</v>
      </c>
      <c r="F82" s="113">
        <f>E82/12</f>
        <v>0.37</v>
      </c>
      <c r="G82" s="8">
        <v>4220.3999999999996</v>
      </c>
      <c r="H82" s="8">
        <v>1.07</v>
      </c>
      <c r="I82" s="9">
        <v>0.37</v>
      </c>
    </row>
    <row r="83" spans="1:10" s="12" customFormat="1" ht="23.25" customHeight="1" x14ac:dyDescent="0.2">
      <c r="A83" s="56" t="s">
        <v>54</v>
      </c>
      <c r="B83" s="57" t="s">
        <v>26</v>
      </c>
      <c r="C83" s="138"/>
      <c r="D83" s="83">
        <v>1342.44</v>
      </c>
      <c r="E83" s="39"/>
      <c r="F83" s="40"/>
      <c r="G83" s="8">
        <v>4220.3999999999996</v>
      </c>
      <c r="H83" s="8">
        <v>1.07</v>
      </c>
      <c r="I83" s="9">
        <v>0.02</v>
      </c>
    </row>
    <row r="84" spans="1:10" s="8" customFormat="1" ht="42.75" customHeight="1" x14ac:dyDescent="0.2">
      <c r="A84" s="56" t="s">
        <v>111</v>
      </c>
      <c r="B84" s="57" t="s">
        <v>33</v>
      </c>
      <c r="C84" s="138"/>
      <c r="D84" s="83">
        <v>11522.53</v>
      </c>
      <c r="E84" s="39"/>
      <c r="F84" s="40"/>
      <c r="G84" s="8">
        <v>4220.3999999999996</v>
      </c>
      <c r="H84" s="8">
        <v>1.07</v>
      </c>
      <c r="I84" s="9">
        <v>0.16</v>
      </c>
    </row>
    <row r="85" spans="1:10" s="12" customFormat="1" ht="42" customHeight="1" x14ac:dyDescent="0.2">
      <c r="A85" s="56" t="s">
        <v>112</v>
      </c>
      <c r="B85" s="57" t="s">
        <v>33</v>
      </c>
      <c r="C85" s="138"/>
      <c r="D85" s="83">
        <f>1006.81*G85/J85</f>
        <v>876</v>
      </c>
      <c r="E85" s="39"/>
      <c r="F85" s="40"/>
      <c r="G85" s="8">
        <v>4220.3999999999996</v>
      </c>
      <c r="H85" s="8">
        <v>1.07</v>
      </c>
      <c r="I85" s="9">
        <v>0.01</v>
      </c>
      <c r="J85" s="12">
        <v>4850.6000000000004</v>
      </c>
    </row>
    <row r="86" spans="1:10" s="8" customFormat="1" ht="25.5" x14ac:dyDescent="0.2">
      <c r="A86" s="56" t="s">
        <v>55</v>
      </c>
      <c r="B86" s="57" t="s">
        <v>17</v>
      </c>
      <c r="C86" s="138"/>
      <c r="D86" s="83">
        <v>5067.99</v>
      </c>
      <c r="E86" s="39"/>
      <c r="F86" s="40"/>
      <c r="G86" s="8">
        <v>4220.3999999999996</v>
      </c>
      <c r="H86" s="8">
        <v>1.07</v>
      </c>
      <c r="I86" s="9">
        <v>0</v>
      </c>
    </row>
    <row r="87" spans="1:10" s="12" customFormat="1" ht="18" customHeight="1" x14ac:dyDescent="0.2">
      <c r="A87" s="56" t="s">
        <v>78</v>
      </c>
      <c r="B87" s="67" t="s">
        <v>79</v>
      </c>
      <c r="C87" s="138"/>
      <c r="D87" s="83">
        <f>E87*G87</f>
        <v>0</v>
      </c>
      <c r="E87" s="39"/>
      <c r="F87" s="40"/>
      <c r="G87" s="8">
        <v>4220.3999999999996</v>
      </c>
      <c r="H87" s="8">
        <v>1.07</v>
      </c>
      <c r="I87" s="9">
        <v>0</v>
      </c>
    </row>
    <row r="88" spans="1:10" s="12" customFormat="1" ht="55.5" customHeight="1" x14ac:dyDescent="0.2">
      <c r="A88" s="56" t="s">
        <v>113</v>
      </c>
      <c r="B88" s="67" t="s">
        <v>69</v>
      </c>
      <c r="C88" s="138"/>
      <c r="D88" s="83">
        <f>E88*G88</f>
        <v>0</v>
      </c>
      <c r="E88" s="39"/>
      <c r="F88" s="40"/>
      <c r="G88" s="8">
        <v>4220.3999999999996</v>
      </c>
      <c r="H88" s="8">
        <v>1.07</v>
      </c>
      <c r="I88" s="9">
        <v>0</v>
      </c>
    </row>
    <row r="89" spans="1:10" s="12" customFormat="1" ht="20.25" customHeight="1" x14ac:dyDescent="0.2">
      <c r="A89" s="68" t="s">
        <v>56</v>
      </c>
      <c r="B89" s="57"/>
      <c r="C89" s="102" t="s">
        <v>156</v>
      </c>
      <c r="D89" s="84">
        <f>D90</f>
        <v>1051.06</v>
      </c>
      <c r="E89" s="38">
        <f>D89/G89</f>
        <v>0.25</v>
      </c>
      <c r="F89" s="113">
        <f>E89/12</f>
        <v>0.02</v>
      </c>
      <c r="G89" s="8">
        <v>4220.3999999999996</v>
      </c>
      <c r="H89" s="8">
        <v>1.07</v>
      </c>
      <c r="I89" s="9">
        <v>0.1</v>
      </c>
    </row>
    <row r="90" spans="1:10" s="8" customFormat="1" ht="15" x14ac:dyDescent="0.2">
      <c r="A90" s="56" t="s">
        <v>57</v>
      </c>
      <c r="B90" s="57" t="s">
        <v>33</v>
      </c>
      <c r="C90" s="100"/>
      <c r="D90" s="83">
        <f>1208.01*G90/J90</f>
        <v>1051.06</v>
      </c>
      <c r="E90" s="39"/>
      <c r="F90" s="40"/>
      <c r="G90" s="8">
        <v>4220.3999999999996</v>
      </c>
      <c r="H90" s="8">
        <v>1.07</v>
      </c>
      <c r="I90" s="9">
        <v>0.01</v>
      </c>
      <c r="J90" s="8">
        <v>4850.6000000000004</v>
      </c>
    </row>
    <row r="91" spans="1:10" s="8" customFormat="1" ht="29.25" customHeight="1" x14ac:dyDescent="0.2">
      <c r="A91" s="68" t="s">
        <v>58</v>
      </c>
      <c r="B91" s="69"/>
      <c r="C91" s="102" t="s">
        <v>157</v>
      </c>
      <c r="D91" s="84">
        <f>D92+D93</f>
        <v>0</v>
      </c>
      <c r="E91" s="38">
        <f>D91/G91</f>
        <v>0</v>
      </c>
      <c r="F91" s="113">
        <f>E91/12</f>
        <v>0</v>
      </c>
      <c r="G91" s="8">
        <v>4220.3999999999996</v>
      </c>
      <c r="H91" s="8">
        <v>1.07</v>
      </c>
      <c r="I91" s="9">
        <v>0.28999999999999998</v>
      </c>
    </row>
    <row r="92" spans="1:10" s="8" customFormat="1" ht="41.25" customHeight="1" x14ac:dyDescent="0.2">
      <c r="A92" s="117" t="s">
        <v>114</v>
      </c>
      <c r="B92" s="67" t="s">
        <v>35</v>
      </c>
      <c r="C92" s="101"/>
      <c r="D92" s="83">
        <v>0</v>
      </c>
      <c r="E92" s="39"/>
      <c r="F92" s="40"/>
      <c r="G92" s="8">
        <v>4220.3999999999996</v>
      </c>
      <c r="H92" s="8">
        <v>1.07</v>
      </c>
      <c r="I92" s="9">
        <v>0.02</v>
      </c>
    </row>
    <row r="93" spans="1:10" s="8" customFormat="1" ht="26.25" customHeight="1" x14ac:dyDescent="0.2">
      <c r="A93" s="117" t="s">
        <v>159</v>
      </c>
      <c r="B93" s="67" t="s">
        <v>69</v>
      </c>
      <c r="C93" s="104"/>
      <c r="D93" s="86">
        <v>0</v>
      </c>
      <c r="E93" s="41"/>
      <c r="F93" s="128"/>
      <c r="G93" s="8">
        <v>4220.3999999999996</v>
      </c>
      <c r="I93" s="9"/>
    </row>
    <row r="94" spans="1:10" s="8" customFormat="1" ht="18.75" customHeight="1" x14ac:dyDescent="0.2">
      <c r="A94" s="68" t="s">
        <v>59</v>
      </c>
      <c r="B94" s="69"/>
      <c r="C94" s="102" t="s">
        <v>158</v>
      </c>
      <c r="D94" s="84">
        <f>D95+D96+D97+D98</f>
        <v>13758.62</v>
      </c>
      <c r="E94" s="38">
        <f>D94/G94</f>
        <v>3.26</v>
      </c>
      <c r="F94" s="113">
        <f>E94/12</f>
        <v>0.27</v>
      </c>
      <c r="G94" s="8">
        <v>4220.3999999999996</v>
      </c>
      <c r="H94" s="8">
        <v>1.07</v>
      </c>
      <c r="I94" s="9">
        <v>0.32</v>
      </c>
    </row>
    <row r="95" spans="1:10" s="21" customFormat="1" ht="17.25" customHeight="1" x14ac:dyDescent="0.2">
      <c r="A95" s="56" t="s">
        <v>73</v>
      </c>
      <c r="B95" s="57" t="s">
        <v>44</v>
      </c>
      <c r="C95" s="100"/>
      <c r="D95" s="83">
        <v>8054.28</v>
      </c>
      <c r="E95" s="39"/>
      <c r="F95" s="40"/>
      <c r="G95" s="8">
        <v>4220.3999999999996</v>
      </c>
      <c r="H95" s="8">
        <v>1.07</v>
      </c>
      <c r="I95" s="9">
        <v>0.12</v>
      </c>
    </row>
    <row r="96" spans="1:10" s="22" customFormat="1" ht="17.25" customHeight="1" x14ac:dyDescent="0.2">
      <c r="A96" s="56" t="s">
        <v>60</v>
      </c>
      <c r="B96" s="57" t="s">
        <v>44</v>
      </c>
      <c r="C96" s="100"/>
      <c r="D96" s="83">
        <v>2684.88</v>
      </c>
      <c r="E96" s="39"/>
      <c r="F96" s="40"/>
      <c r="G96" s="8">
        <v>4220.3999999999996</v>
      </c>
      <c r="H96" s="8">
        <v>1.07</v>
      </c>
      <c r="I96" s="9">
        <v>0.04</v>
      </c>
    </row>
    <row r="97" spans="1:10" s="23" customFormat="1" ht="27" customHeight="1" x14ac:dyDescent="0.4">
      <c r="A97" s="56" t="s">
        <v>61</v>
      </c>
      <c r="B97" s="57" t="s">
        <v>33</v>
      </c>
      <c r="C97" s="100"/>
      <c r="D97" s="83">
        <v>3019.46</v>
      </c>
      <c r="E97" s="39"/>
      <c r="F97" s="40"/>
      <c r="G97" s="8">
        <v>4220.3999999999996</v>
      </c>
      <c r="H97" s="8">
        <v>1.07</v>
      </c>
      <c r="I97" s="9">
        <v>0.04</v>
      </c>
    </row>
    <row r="98" spans="1:10" s="23" customFormat="1" ht="17.25" customHeight="1" x14ac:dyDescent="0.4">
      <c r="A98" s="56" t="s">
        <v>143</v>
      </c>
      <c r="B98" s="67" t="s">
        <v>44</v>
      </c>
      <c r="C98" s="57"/>
      <c r="D98" s="118">
        <v>0</v>
      </c>
      <c r="E98" s="39"/>
      <c r="F98" s="39"/>
      <c r="G98" s="8">
        <v>4220.3999999999996</v>
      </c>
      <c r="H98" s="8"/>
      <c r="I98" s="9"/>
    </row>
    <row r="99" spans="1:10" s="22" customFormat="1" ht="151.5" customHeight="1" thickBot="1" x14ac:dyDescent="0.25">
      <c r="A99" s="68" t="s">
        <v>168</v>
      </c>
      <c r="B99" s="119" t="s">
        <v>17</v>
      </c>
      <c r="C99" s="78"/>
      <c r="D99" s="129">
        <v>20000</v>
      </c>
      <c r="E99" s="130">
        <f>D99/G99</f>
        <v>4.74</v>
      </c>
      <c r="F99" s="131">
        <f>E99/12</f>
        <v>0.4</v>
      </c>
      <c r="G99" s="8">
        <v>4220.3999999999996</v>
      </c>
      <c r="H99" s="8">
        <v>1.07</v>
      </c>
      <c r="I99" s="9">
        <v>0.3</v>
      </c>
    </row>
    <row r="100" spans="1:10" s="22" customFormat="1" ht="26.25" customHeight="1" thickBot="1" x14ac:dyDescent="0.25">
      <c r="A100" s="120" t="s">
        <v>62</v>
      </c>
      <c r="B100" s="34" t="s">
        <v>14</v>
      </c>
      <c r="C100" s="105"/>
      <c r="D100" s="132">
        <f>E100*G100</f>
        <v>96225.12</v>
      </c>
      <c r="E100" s="133">
        <f>F100*12</f>
        <v>22.8</v>
      </c>
      <c r="F100" s="134">
        <v>1.9</v>
      </c>
      <c r="G100" s="8">
        <v>4220.3999999999996</v>
      </c>
      <c r="I100" s="24"/>
    </row>
    <row r="101" spans="1:10" s="22" customFormat="1" ht="20.25" thickBot="1" x14ac:dyDescent="0.45">
      <c r="A101" s="48" t="s">
        <v>63</v>
      </c>
      <c r="B101" s="46"/>
      <c r="C101" s="46"/>
      <c r="D101" s="89">
        <f>D14+D27+D38+D39+D46+D47+D48+D49+D50+D51+D52+D66+D77+D82+D89+D91+D94+D99+D100+D40</f>
        <v>793126.02</v>
      </c>
      <c r="E101" s="89">
        <f>E14+E27+E38+E39+E46+E47+E48+E49+E50+E51+E52+E66+E77+E82+E89+E91+E94+E99+E100+E40</f>
        <v>187.93</v>
      </c>
      <c r="F101" s="89">
        <f>F14+F27+F38+F39+F46+F47+F48+F49+F50+F51+F52+F66+F77+F82+F89+F91+F94+F99+F100+F40</f>
        <v>15.67</v>
      </c>
      <c r="G101" s="8"/>
      <c r="I101" s="24"/>
    </row>
    <row r="102" spans="1:10" s="22" customFormat="1" ht="20.25" thickBot="1" x14ac:dyDescent="0.25">
      <c r="A102" s="66"/>
      <c r="B102" s="25"/>
      <c r="C102" s="25"/>
      <c r="D102" s="90"/>
      <c r="E102" s="25"/>
      <c r="F102" s="25"/>
      <c r="G102" s="21"/>
      <c r="I102" s="24"/>
    </row>
    <row r="103" spans="1:10" s="22" customFormat="1" ht="30.75" thickBot="1" x14ac:dyDescent="0.25">
      <c r="A103" s="29" t="s">
        <v>64</v>
      </c>
      <c r="B103" s="46"/>
      <c r="C103" s="46"/>
      <c r="D103" s="91">
        <f>SUM(D104:D114)</f>
        <v>516412.54</v>
      </c>
      <c r="E103" s="91">
        <f>SUM(E104:E114)</f>
        <v>122.36</v>
      </c>
      <c r="F103" s="91">
        <f>SUM(F104:F114)</f>
        <v>10.199999999999999</v>
      </c>
      <c r="G103" s="8"/>
      <c r="I103" s="24"/>
    </row>
    <row r="104" spans="1:10" s="42" customFormat="1" ht="22.5" customHeight="1" thickBot="1" x14ac:dyDescent="0.25">
      <c r="A104" s="122" t="s">
        <v>115</v>
      </c>
      <c r="B104" s="72"/>
      <c r="C104" s="123"/>
      <c r="D104" s="121">
        <v>220908.75</v>
      </c>
      <c r="E104" s="124">
        <f t="shared" ref="E104:E114" si="2">D104/G104</f>
        <v>52.34</v>
      </c>
      <c r="F104" s="125">
        <f>E104/12</f>
        <v>4.3600000000000003</v>
      </c>
      <c r="G104" s="54">
        <v>4220.3999999999996</v>
      </c>
      <c r="I104" s="55"/>
    </row>
    <row r="105" spans="1:10" s="42" customFormat="1" ht="22.5" customHeight="1" x14ac:dyDescent="0.2">
      <c r="A105" s="18" t="s">
        <v>116</v>
      </c>
      <c r="B105" s="19"/>
      <c r="C105" s="99"/>
      <c r="D105" s="83">
        <v>8911.3799999999992</v>
      </c>
      <c r="E105" s="124">
        <f t="shared" si="2"/>
        <v>2.11</v>
      </c>
      <c r="F105" s="125">
        <f>E105/12</f>
        <v>0.18</v>
      </c>
      <c r="G105" s="54">
        <v>4220.3999999999996</v>
      </c>
      <c r="I105" s="55"/>
    </row>
    <row r="106" spans="1:10" s="42" customFormat="1" ht="16.5" customHeight="1" x14ac:dyDescent="0.2">
      <c r="A106" s="18" t="s">
        <v>117</v>
      </c>
      <c r="B106" s="19"/>
      <c r="C106" s="99"/>
      <c r="D106" s="83">
        <v>9249.5300000000007</v>
      </c>
      <c r="E106" s="62">
        <f t="shared" si="2"/>
        <v>2.19</v>
      </c>
      <c r="F106" s="63">
        <f t="shared" ref="F106:F114" si="3">E106/12</f>
        <v>0.18</v>
      </c>
      <c r="G106" s="54">
        <v>4220.3999999999996</v>
      </c>
      <c r="I106" s="55"/>
    </row>
    <row r="107" spans="1:10" s="42" customFormat="1" ht="18" customHeight="1" x14ac:dyDescent="0.2">
      <c r="A107" s="56" t="s">
        <v>169</v>
      </c>
      <c r="B107" s="57"/>
      <c r="C107" s="57"/>
      <c r="D107" s="115">
        <v>39637.07</v>
      </c>
      <c r="E107" s="62">
        <f t="shared" si="2"/>
        <v>9.39</v>
      </c>
      <c r="F107" s="63">
        <f t="shared" si="3"/>
        <v>0.78</v>
      </c>
      <c r="G107" s="54">
        <v>4220.3999999999996</v>
      </c>
      <c r="I107" s="55"/>
    </row>
    <row r="108" spans="1:10" s="42" customFormat="1" ht="20.25" customHeight="1" x14ac:dyDescent="0.2">
      <c r="A108" s="76" t="s">
        <v>170</v>
      </c>
      <c r="B108" s="77"/>
      <c r="C108" s="77"/>
      <c r="D108" s="116">
        <v>154103.73000000001</v>
      </c>
      <c r="E108" s="62">
        <f t="shared" si="2"/>
        <v>36.51</v>
      </c>
      <c r="F108" s="63">
        <f t="shared" si="3"/>
        <v>3.04</v>
      </c>
      <c r="G108" s="54">
        <v>4220.3999999999996</v>
      </c>
      <c r="I108" s="55"/>
    </row>
    <row r="109" spans="1:10" s="42" customFormat="1" ht="28.5" customHeight="1" x14ac:dyDescent="0.2">
      <c r="A109" s="76" t="s">
        <v>121</v>
      </c>
      <c r="B109" s="77"/>
      <c r="C109" s="77"/>
      <c r="D109" s="116">
        <v>47648.82</v>
      </c>
      <c r="E109" s="62">
        <f t="shared" si="2"/>
        <v>11.29</v>
      </c>
      <c r="F109" s="63">
        <f t="shared" si="3"/>
        <v>0.94</v>
      </c>
      <c r="G109" s="54">
        <v>4220.3999999999996</v>
      </c>
      <c r="I109" s="55"/>
    </row>
    <row r="110" spans="1:10" s="42" customFormat="1" ht="18" customHeight="1" x14ac:dyDescent="0.2">
      <c r="A110" s="76" t="s">
        <v>128</v>
      </c>
      <c r="B110" s="77"/>
      <c r="C110" s="77"/>
      <c r="D110" s="116">
        <f>899.61*G110/J110</f>
        <v>782.73</v>
      </c>
      <c r="E110" s="62">
        <f t="shared" si="2"/>
        <v>0.19</v>
      </c>
      <c r="F110" s="63">
        <f t="shared" si="3"/>
        <v>0.02</v>
      </c>
      <c r="G110" s="54">
        <v>4220.3999999999996</v>
      </c>
      <c r="I110" s="55"/>
      <c r="J110" s="42">
        <v>4850.6000000000004</v>
      </c>
    </row>
    <row r="111" spans="1:10" s="42" customFormat="1" ht="17.25" customHeight="1" x14ac:dyDescent="0.2">
      <c r="A111" s="76" t="s">
        <v>129</v>
      </c>
      <c r="B111" s="77"/>
      <c r="C111" s="77"/>
      <c r="D111" s="116">
        <f>7462.8*G111/J111</f>
        <v>6493.22</v>
      </c>
      <c r="E111" s="62">
        <f t="shared" si="2"/>
        <v>1.54</v>
      </c>
      <c r="F111" s="63">
        <f t="shared" si="3"/>
        <v>0.13</v>
      </c>
      <c r="G111" s="54">
        <v>4220.3999999999996</v>
      </c>
      <c r="I111" s="55"/>
      <c r="J111" s="42">
        <v>4850.6000000000004</v>
      </c>
    </row>
    <row r="112" spans="1:10" s="42" customFormat="1" ht="26.25" customHeight="1" x14ac:dyDescent="0.2">
      <c r="A112" s="76" t="s">
        <v>130</v>
      </c>
      <c r="B112" s="77"/>
      <c r="C112" s="77"/>
      <c r="D112" s="116">
        <f>1486.86*G112/J112</f>
        <v>1293.68</v>
      </c>
      <c r="E112" s="62">
        <f t="shared" si="2"/>
        <v>0.31</v>
      </c>
      <c r="F112" s="63">
        <f t="shared" si="3"/>
        <v>0.03</v>
      </c>
      <c r="G112" s="54">
        <v>4220.3999999999996</v>
      </c>
      <c r="I112" s="55"/>
      <c r="J112" s="42">
        <v>4850.6000000000004</v>
      </c>
    </row>
    <row r="113" spans="1:10" s="42" customFormat="1" ht="22.5" customHeight="1" x14ac:dyDescent="0.2">
      <c r="A113" s="76" t="s">
        <v>131</v>
      </c>
      <c r="B113" s="77"/>
      <c r="C113" s="77"/>
      <c r="D113" s="116">
        <f>5240.27*G113/J113</f>
        <v>4559.4399999999996</v>
      </c>
      <c r="E113" s="20">
        <f t="shared" si="2"/>
        <v>1.08</v>
      </c>
      <c r="F113" s="20">
        <f t="shared" si="3"/>
        <v>0.09</v>
      </c>
      <c r="G113" s="54">
        <v>4220.3999999999996</v>
      </c>
      <c r="I113" s="55"/>
      <c r="J113" s="42">
        <v>4850.6000000000004</v>
      </c>
    </row>
    <row r="114" spans="1:10" s="42" customFormat="1" ht="22.5" customHeight="1" x14ac:dyDescent="0.2">
      <c r="A114" s="58" t="s">
        <v>135</v>
      </c>
      <c r="B114" s="57"/>
      <c r="C114" s="57"/>
      <c r="D114" s="115">
        <f>26232.35*G114/J114</f>
        <v>22824.19</v>
      </c>
      <c r="E114" s="20">
        <f t="shared" si="2"/>
        <v>5.41</v>
      </c>
      <c r="F114" s="20">
        <f t="shared" si="3"/>
        <v>0.45</v>
      </c>
      <c r="G114" s="54">
        <v>4220.3999999999996</v>
      </c>
      <c r="I114" s="55"/>
      <c r="J114" s="42">
        <v>4850.6000000000004</v>
      </c>
    </row>
    <row r="115" spans="1:10" s="22" customFormat="1" ht="18.75" x14ac:dyDescent="0.4">
      <c r="A115" s="170"/>
      <c r="B115" s="170"/>
      <c r="C115" s="170"/>
      <c r="D115" s="170"/>
      <c r="E115" s="170"/>
      <c r="F115" s="170"/>
      <c r="G115" s="23"/>
      <c r="I115" s="24"/>
    </row>
    <row r="116" spans="1:10" s="22" customFormat="1" ht="19.5" x14ac:dyDescent="0.2">
      <c r="A116" s="51" t="s">
        <v>171</v>
      </c>
      <c r="B116" s="52"/>
      <c r="C116" s="52"/>
      <c r="D116" s="92">
        <f>D101+D103</f>
        <v>1309538.56</v>
      </c>
      <c r="E116" s="53">
        <f>E101+E103</f>
        <v>310.29000000000002</v>
      </c>
      <c r="F116" s="53">
        <f>F101+F103</f>
        <v>25.87</v>
      </c>
      <c r="I116" s="24"/>
    </row>
    <row r="117" spans="1:10" s="22" customFormat="1" x14ac:dyDescent="0.2">
      <c r="A117" s="26"/>
      <c r="D117" s="42"/>
      <c r="E117" s="42"/>
      <c r="F117" s="42"/>
      <c r="I117" s="24"/>
    </row>
    <row r="118" spans="1:10" s="22" customFormat="1" ht="25.5" customHeight="1" x14ac:dyDescent="0.2">
      <c r="A118" s="68" t="s">
        <v>102</v>
      </c>
      <c r="B118" s="69" t="s">
        <v>14</v>
      </c>
      <c r="C118" s="69" t="s">
        <v>151</v>
      </c>
      <c r="D118" s="139">
        <v>161295.07999999999</v>
      </c>
      <c r="E118" s="140">
        <f>D118/G118</f>
        <v>38.22</v>
      </c>
      <c r="F118" s="140">
        <f>E118/12</f>
        <v>3.19</v>
      </c>
      <c r="G118" s="22">
        <v>4220.3999999999996</v>
      </c>
      <c r="I118" s="24"/>
    </row>
    <row r="119" spans="1:10" s="22" customFormat="1" x14ac:dyDescent="0.2">
      <c r="A119" s="26"/>
      <c r="D119" s="42"/>
      <c r="E119" s="42"/>
      <c r="F119" s="42"/>
      <c r="I119" s="24"/>
    </row>
    <row r="120" spans="1:10" s="22" customFormat="1" ht="24" customHeight="1" x14ac:dyDescent="0.2">
      <c r="A120" s="51" t="s">
        <v>172</v>
      </c>
      <c r="B120" s="149"/>
      <c r="C120" s="149"/>
      <c r="D120" s="150">
        <f>D116+D118</f>
        <v>1470833.64</v>
      </c>
      <c r="E120" s="150">
        <f t="shared" ref="E120:F120" si="4">E116+E118</f>
        <v>348.51</v>
      </c>
      <c r="F120" s="150">
        <f t="shared" si="4"/>
        <v>29.06</v>
      </c>
      <c r="I120" s="24"/>
    </row>
    <row r="121" spans="1:10" s="22" customFormat="1" x14ac:dyDescent="0.2">
      <c r="A121" s="26"/>
      <c r="D121" s="42"/>
      <c r="E121" s="42"/>
      <c r="F121" s="42"/>
      <c r="I121" s="24"/>
    </row>
    <row r="122" spans="1:10" s="22" customFormat="1" ht="18.75" x14ac:dyDescent="0.4">
      <c r="A122" s="27"/>
      <c r="B122" s="28"/>
      <c r="C122" s="28"/>
      <c r="D122" s="43"/>
      <c r="E122" s="43"/>
      <c r="F122" s="43"/>
      <c r="G122" s="23"/>
      <c r="I122" s="24"/>
    </row>
    <row r="123" spans="1:10" s="22" customFormat="1" ht="18.75" x14ac:dyDescent="0.4">
      <c r="A123" s="27"/>
      <c r="B123" s="28"/>
      <c r="C123" s="28"/>
      <c r="D123" s="43"/>
      <c r="E123" s="43"/>
      <c r="F123" s="43"/>
      <c r="G123" s="23"/>
      <c r="I123" s="24"/>
    </row>
    <row r="124" spans="1:10" s="22" customFormat="1" ht="14.25" x14ac:dyDescent="0.2">
      <c r="A124" s="159" t="s">
        <v>66</v>
      </c>
      <c r="B124" s="159"/>
      <c r="C124" s="159"/>
      <c r="D124" s="159"/>
      <c r="E124" s="42" t="s">
        <v>67</v>
      </c>
      <c r="F124" s="42"/>
      <c r="I124" s="24"/>
    </row>
    <row r="125" spans="1:10" s="22" customFormat="1" x14ac:dyDescent="0.2">
      <c r="D125" s="42"/>
      <c r="E125" s="42"/>
      <c r="F125" s="42"/>
      <c r="I125" s="24"/>
    </row>
    <row r="126" spans="1:10" s="22" customFormat="1" x14ac:dyDescent="0.2">
      <c r="A126" s="26" t="s">
        <v>68</v>
      </c>
      <c r="D126" s="42"/>
      <c r="E126" s="42"/>
      <c r="F126" s="42"/>
      <c r="I126" s="24"/>
    </row>
    <row r="127" spans="1:10" s="22" customFormat="1" ht="18.75" x14ac:dyDescent="0.4">
      <c r="A127" s="27"/>
      <c r="B127" s="28"/>
      <c r="C127" s="28"/>
      <c r="D127" s="43"/>
      <c r="E127" s="43"/>
      <c r="F127" s="43"/>
      <c r="G127" s="23"/>
      <c r="I127" s="24"/>
    </row>
    <row r="128" spans="1:10" s="22" customFormat="1" ht="18.75" x14ac:dyDescent="0.4">
      <c r="A128" s="27"/>
      <c r="B128" s="28"/>
      <c r="C128" s="28"/>
      <c r="D128" s="43"/>
      <c r="E128" s="43"/>
      <c r="F128" s="43"/>
      <c r="G128" s="23"/>
      <c r="I128" s="24"/>
    </row>
    <row r="129" spans="1:9" s="22" customFormat="1" ht="18.75" x14ac:dyDescent="0.4">
      <c r="A129" s="27"/>
      <c r="B129" s="28"/>
      <c r="C129" s="28"/>
      <c r="D129" s="43"/>
      <c r="E129" s="43"/>
      <c r="F129" s="43"/>
      <c r="G129" s="23"/>
      <c r="I129" s="24"/>
    </row>
    <row r="130" spans="1:9" s="22" customFormat="1" ht="18.75" x14ac:dyDescent="0.4">
      <c r="A130" s="27"/>
      <c r="B130" s="28"/>
      <c r="C130" s="28"/>
      <c r="D130" s="43"/>
      <c r="E130" s="43"/>
      <c r="F130" s="43"/>
      <c r="G130" s="23"/>
      <c r="I130" s="24"/>
    </row>
    <row r="131" spans="1:9" s="22" customFormat="1" ht="18.75" x14ac:dyDescent="0.4">
      <c r="A131" s="27"/>
      <c r="B131" s="28"/>
      <c r="C131" s="28"/>
      <c r="D131" s="43"/>
      <c r="E131" s="43"/>
      <c r="F131" s="43"/>
      <c r="G131" s="23"/>
      <c r="I131" s="24"/>
    </row>
    <row r="132" spans="1:9" s="22" customFormat="1" ht="18.75" x14ac:dyDescent="0.4">
      <c r="A132" s="27"/>
      <c r="B132" s="28"/>
      <c r="C132" s="28"/>
      <c r="D132" s="43"/>
      <c r="E132" s="43"/>
      <c r="F132" s="43"/>
      <c r="G132" s="23"/>
      <c r="I132" s="24"/>
    </row>
    <row r="133" spans="1:9" s="22" customFormat="1" ht="18.75" x14ac:dyDescent="0.4">
      <c r="A133" s="27"/>
      <c r="B133" s="28"/>
      <c r="C133" s="28"/>
      <c r="D133" s="43"/>
      <c r="E133" s="43"/>
      <c r="F133" s="43"/>
      <c r="G133" s="23"/>
      <c r="I133" s="24"/>
    </row>
    <row r="134" spans="1:9" s="22" customFormat="1" ht="18.75" x14ac:dyDescent="0.4">
      <c r="A134" s="27"/>
      <c r="B134" s="28"/>
      <c r="C134" s="28"/>
      <c r="D134" s="43"/>
      <c r="E134" s="43"/>
      <c r="F134" s="43"/>
      <c r="G134" s="23"/>
      <c r="I134" s="24"/>
    </row>
    <row r="135" spans="1:9" s="22" customFormat="1" ht="18.75" x14ac:dyDescent="0.4">
      <c r="A135" s="27"/>
      <c r="B135" s="28"/>
      <c r="C135" s="28"/>
      <c r="D135" s="43"/>
      <c r="E135" s="43"/>
      <c r="F135" s="43"/>
      <c r="G135" s="23"/>
      <c r="I135" s="24"/>
    </row>
    <row r="136" spans="1:9" s="22" customFormat="1" ht="18.75" x14ac:dyDescent="0.4">
      <c r="A136" s="27"/>
      <c r="B136" s="28"/>
      <c r="C136" s="28"/>
      <c r="D136" s="43"/>
      <c r="E136" s="43"/>
      <c r="F136" s="43"/>
      <c r="G136" s="23"/>
      <c r="I136" s="24"/>
    </row>
    <row r="137" spans="1:9" s="22" customFormat="1" ht="18.75" x14ac:dyDescent="0.4">
      <c r="A137" s="27"/>
      <c r="B137" s="28"/>
      <c r="C137" s="28"/>
      <c r="D137" s="43"/>
      <c r="E137" s="43"/>
      <c r="F137" s="43"/>
      <c r="G137" s="23"/>
      <c r="I137" s="24"/>
    </row>
    <row r="138" spans="1:9" s="22" customFormat="1" ht="18.75" x14ac:dyDescent="0.4">
      <c r="A138" s="27"/>
      <c r="B138" s="28"/>
      <c r="C138" s="28"/>
      <c r="D138" s="43"/>
      <c r="E138" s="43"/>
      <c r="F138" s="43"/>
      <c r="G138" s="23"/>
      <c r="I138" s="24"/>
    </row>
    <row r="139" spans="1:9" s="22" customFormat="1" ht="18.75" x14ac:dyDescent="0.4">
      <c r="A139" s="27"/>
      <c r="B139" s="28"/>
      <c r="C139" s="28"/>
      <c r="D139" s="43"/>
      <c r="E139" s="43"/>
      <c r="F139" s="43"/>
      <c r="G139" s="23"/>
      <c r="I139" s="24"/>
    </row>
    <row r="140" spans="1:9" s="22" customFormat="1" ht="18.75" x14ac:dyDescent="0.4">
      <c r="A140" s="27"/>
      <c r="B140" s="28"/>
      <c r="C140" s="28"/>
      <c r="D140" s="43"/>
      <c r="E140" s="43"/>
      <c r="F140" s="43"/>
      <c r="G140" s="23"/>
      <c r="I140" s="24"/>
    </row>
    <row r="141" spans="1:9" s="22" customFormat="1" ht="18.75" x14ac:dyDescent="0.4">
      <c r="A141" s="27"/>
      <c r="B141" s="28"/>
      <c r="C141" s="28"/>
      <c r="D141" s="43"/>
      <c r="E141" s="43"/>
      <c r="F141" s="43"/>
      <c r="G141" s="23"/>
      <c r="I141" s="24"/>
    </row>
    <row r="142" spans="1:9" s="22" customFormat="1" ht="19.5" x14ac:dyDescent="0.2">
      <c r="A142" s="30"/>
      <c r="B142" s="31"/>
      <c r="C142" s="31"/>
      <c r="D142" s="44"/>
      <c r="E142" s="44"/>
      <c r="F142" s="44"/>
      <c r="G142" s="21"/>
      <c r="I142" s="24"/>
    </row>
    <row r="143" spans="1:9" s="22" customFormat="1" ht="14.25" x14ac:dyDescent="0.2">
      <c r="A143" s="159"/>
      <c r="B143" s="159"/>
      <c r="C143" s="159"/>
      <c r="D143" s="159"/>
      <c r="E143" s="42"/>
      <c r="F143" s="42"/>
      <c r="I143" s="24"/>
    </row>
    <row r="144" spans="1:9" s="22" customFormat="1" x14ac:dyDescent="0.2">
      <c r="D144" s="42"/>
      <c r="E144" s="42"/>
      <c r="F144" s="42"/>
      <c r="I144" s="24"/>
    </row>
    <row r="145" spans="1:9" s="22" customFormat="1" x14ac:dyDescent="0.2">
      <c r="A145" s="26"/>
      <c r="D145" s="42"/>
      <c r="E145" s="42"/>
      <c r="F145" s="42"/>
      <c r="I145" s="24"/>
    </row>
    <row r="146" spans="1:9" s="22" customFormat="1" x14ac:dyDescent="0.2">
      <c r="D146" s="42"/>
      <c r="E146" s="42"/>
      <c r="F146" s="42"/>
      <c r="I146" s="24"/>
    </row>
    <row r="147" spans="1:9" s="22" customFormat="1" x14ac:dyDescent="0.2">
      <c r="D147" s="42"/>
      <c r="E147" s="42"/>
      <c r="F147" s="42"/>
      <c r="I147" s="24"/>
    </row>
    <row r="148" spans="1:9" s="22" customFormat="1" x14ac:dyDescent="0.2">
      <c r="D148" s="42"/>
      <c r="E148" s="42"/>
      <c r="F148" s="42"/>
      <c r="I148" s="24"/>
    </row>
    <row r="149" spans="1:9" s="22" customFormat="1" x14ac:dyDescent="0.2">
      <c r="D149" s="42"/>
      <c r="E149" s="42"/>
      <c r="F149" s="42"/>
      <c r="I149" s="24"/>
    </row>
    <row r="150" spans="1:9" s="22" customFormat="1" x14ac:dyDescent="0.2">
      <c r="D150" s="42"/>
      <c r="E150" s="42"/>
      <c r="F150" s="42"/>
      <c r="I150" s="24"/>
    </row>
    <row r="151" spans="1:9" s="22" customFormat="1" x14ac:dyDescent="0.2">
      <c r="D151" s="42"/>
      <c r="E151" s="42"/>
      <c r="F151" s="42"/>
      <c r="I151" s="24"/>
    </row>
    <row r="152" spans="1:9" s="22" customFormat="1" x14ac:dyDescent="0.2">
      <c r="D152" s="42"/>
      <c r="E152" s="42"/>
      <c r="F152" s="42"/>
      <c r="I152" s="24"/>
    </row>
    <row r="153" spans="1:9" x14ac:dyDescent="0.2">
      <c r="A153" s="22"/>
      <c r="B153" s="22"/>
      <c r="C153" s="22"/>
      <c r="D153" s="42"/>
      <c r="E153" s="42"/>
      <c r="F153" s="42"/>
      <c r="G153" s="22"/>
    </row>
    <row r="154" spans="1:9" x14ac:dyDescent="0.2">
      <c r="A154" s="22"/>
      <c r="B154" s="22"/>
      <c r="C154" s="22"/>
      <c r="D154" s="42"/>
      <c r="E154" s="42"/>
      <c r="F154" s="42"/>
      <c r="G154" s="22"/>
    </row>
    <row r="155" spans="1:9" x14ac:dyDescent="0.2">
      <c r="A155" s="22"/>
      <c r="B155" s="22"/>
      <c r="C155" s="22"/>
      <c r="D155" s="42"/>
      <c r="E155" s="42"/>
      <c r="F155" s="42"/>
      <c r="G155" s="22"/>
    </row>
    <row r="156" spans="1:9" x14ac:dyDescent="0.2">
      <c r="A156" s="22"/>
      <c r="B156" s="22"/>
      <c r="C156" s="22"/>
      <c r="D156" s="42"/>
      <c r="E156" s="42"/>
      <c r="F156" s="42"/>
      <c r="G156" s="22"/>
    </row>
    <row r="157" spans="1:9" x14ac:dyDescent="0.2">
      <c r="A157" s="22"/>
      <c r="B157" s="22"/>
      <c r="C157" s="22"/>
      <c r="D157" s="42"/>
      <c r="E157" s="42"/>
      <c r="F157" s="42"/>
      <c r="G157" s="22"/>
    </row>
    <row r="158" spans="1:9" x14ac:dyDescent="0.2">
      <c r="A158" s="22"/>
      <c r="B158" s="22"/>
      <c r="C158" s="22"/>
      <c r="D158" s="42"/>
      <c r="E158" s="42"/>
      <c r="F158" s="42"/>
      <c r="G158" s="22"/>
    </row>
    <row r="159" spans="1:9" x14ac:dyDescent="0.2">
      <c r="A159" s="22"/>
      <c r="B159" s="22"/>
      <c r="C159" s="22"/>
      <c r="D159" s="42"/>
      <c r="E159" s="42"/>
      <c r="F159" s="42"/>
      <c r="G159" s="22"/>
    </row>
    <row r="160" spans="1:9" x14ac:dyDescent="0.2">
      <c r="A160" s="22"/>
      <c r="B160" s="22"/>
      <c r="C160" s="22"/>
      <c r="D160" s="42"/>
      <c r="E160" s="42"/>
      <c r="F160" s="42"/>
      <c r="G160" s="22"/>
    </row>
    <row r="161" spans="1:7" x14ac:dyDescent="0.2">
      <c r="A161" s="22"/>
      <c r="B161" s="22"/>
      <c r="C161" s="22"/>
      <c r="D161" s="42"/>
      <c r="E161" s="42"/>
      <c r="F161" s="42"/>
      <c r="G161" s="22"/>
    </row>
    <row r="162" spans="1:7" x14ac:dyDescent="0.2">
      <c r="A162" s="22"/>
      <c r="B162" s="22"/>
      <c r="C162" s="22"/>
      <c r="D162" s="42"/>
      <c r="E162" s="42"/>
      <c r="F162" s="42"/>
      <c r="G162" s="22"/>
    </row>
    <row r="163" spans="1:7" x14ac:dyDescent="0.2">
      <c r="A163" s="22"/>
      <c r="B163" s="22"/>
      <c r="C163" s="22"/>
      <c r="D163" s="42"/>
      <c r="E163" s="42"/>
      <c r="F163" s="42"/>
      <c r="G163" s="22"/>
    </row>
  </sheetData>
  <mergeCells count="13">
    <mergeCell ref="A143:D143"/>
    <mergeCell ref="A8:F8"/>
    <mergeCell ref="A9:F9"/>
    <mergeCell ref="A10:F10"/>
    <mergeCell ref="A13:F13"/>
    <mergeCell ref="A115:F115"/>
    <mergeCell ref="A124:D124"/>
    <mergeCell ref="A7:F7"/>
    <mergeCell ref="A1:F1"/>
    <mergeCell ref="B2:F2"/>
    <mergeCell ref="B3:F3"/>
    <mergeCell ref="B4:F4"/>
    <mergeCell ref="A6:F6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zoomScale="80" zoomScaleNormal="80" workbookViewId="0">
      <selection activeCell="D11" sqref="D1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5" customWidth="1"/>
    <col min="5" max="5" width="17.140625" style="45" bestFit="1" customWidth="1"/>
    <col min="6" max="6" width="20.85546875" style="45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54" t="s">
        <v>148</v>
      </c>
      <c r="B1" s="155"/>
      <c r="C1" s="155"/>
      <c r="D1" s="155"/>
      <c r="E1" s="155"/>
      <c r="F1" s="155"/>
    </row>
    <row r="2" spans="1:10" ht="27" customHeight="1" x14ac:dyDescent="0.3">
      <c r="A2" s="3" t="s">
        <v>137</v>
      </c>
      <c r="B2" s="156"/>
      <c r="C2" s="156"/>
      <c r="D2" s="156"/>
      <c r="E2" s="155"/>
      <c r="F2" s="155"/>
    </row>
    <row r="3" spans="1:10" ht="14.25" customHeight="1" x14ac:dyDescent="0.3">
      <c r="B3" s="156" t="s">
        <v>0</v>
      </c>
      <c r="C3" s="156"/>
      <c r="D3" s="156"/>
      <c r="E3" s="155"/>
      <c r="F3" s="155"/>
    </row>
    <row r="4" spans="1:10" ht="14.25" customHeight="1" x14ac:dyDescent="0.3">
      <c r="B4" s="156" t="s">
        <v>149</v>
      </c>
      <c r="C4" s="156"/>
      <c r="D4" s="156"/>
      <c r="E4" s="155"/>
      <c r="F4" s="155"/>
    </row>
    <row r="5" spans="1:10" ht="21" customHeight="1" x14ac:dyDescent="0.3">
      <c r="A5" s="151"/>
      <c r="B5" s="152"/>
      <c r="C5" s="152"/>
      <c r="D5" s="32"/>
      <c r="E5" s="33"/>
      <c r="F5" s="33"/>
    </row>
    <row r="6" spans="1:10" ht="20.25" customHeight="1" x14ac:dyDescent="0.4">
      <c r="A6" s="157"/>
      <c r="B6" s="158"/>
      <c r="C6" s="158"/>
      <c r="D6" s="158"/>
      <c r="E6" s="158"/>
      <c r="F6" s="158"/>
      <c r="I6" s="1"/>
    </row>
    <row r="7" spans="1:10" ht="20.25" customHeight="1" x14ac:dyDescent="0.2">
      <c r="A7" s="153" t="s">
        <v>146</v>
      </c>
      <c r="B7" s="153"/>
      <c r="C7" s="153"/>
      <c r="D7" s="153"/>
      <c r="E7" s="153"/>
      <c r="F7" s="153"/>
      <c r="I7" s="1"/>
    </row>
    <row r="8" spans="1:10" s="4" customFormat="1" ht="18.75" customHeight="1" x14ac:dyDescent="0.4">
      <c r="A8" s="160" t="s">
        <v>173</v>
      </c>
      <c r="B8" s="160"/>
      <c r="C8" s="160"/>
      <c r="D8" s="160"/>
      <c r="E8" s="161"/>
      <c r="F8" s="161"/>
    </row>
    <row r="9" spans="1:10" s="5" customFormat="1" ht="17.25" customHeight="1" x14ac:dyDescent="0.2">
      <c r="A9" s="162" t="s">
        <v>1</v>
      </c>
      <c r="B9" s="162"/>
      <c r="C9" s="162"/>
      <c r="D9" s="162"/>
      <c r="E9" s="163"/>
      <c r="F9" s="163"/>
    </row>
    <row r="10" spans="1:10" s="4" customFormat="1" ht="30" customHeight="1" thickBot="1" x14ac:dyDescent="0.25">
      <c r="A10" s="164" t="s">
        <v>2</v>
      </c>
      <c r="B10" s="164"/>
      <c r="C10" s="164"/>
      <c r="D10" s="164"/>
      <c r="E10" s="165"/>
      <c r="F10" s="165"/>
    </row>
    <row r="11" spans="1:10" s="8" customFormat="1" ht="139.5" customHeight="1" thickBot="1" x14ac:dyDescent="0.25">
      <c r="A11" s="6" t="s">
        <v>3</v>
      </c>
      <c r="B11" s="7" t="s">
        <v>4</v>
      </c>
      <c r="C11" s="7" t="s">
        <v>138</v>
      </c>
      <c r="D11" s="34" t="s">
        <v>6</v>
      </c>
      <c r="E11" s="34" t="s">
        <v>5</v>
      </c>
      <c r="F11" s="35" t="s">
        <v>7</v>
      </c>
      <c r="I11" s="9"/>
    </row>
    <row r="12" spans="1:10" s="12" customFormat="1" x14ac:dyDescent="0.2">
      <c r="A12" s="10">
        <v>1</v>
      </c>
      <c r="B12" s="11">
        <v>2</v>
      </c>
      <c r="C12" s="94">
        <v>3</v>
      </c>
      <c r="D12" s="36">
        <v>4</v>
      </c>
      <c r="E12" s="72">
        <v>5</v>
      </c>
      <c r="F12" s="37">
        <v>6</v>
      </c>
      <c r="I12" s="13"/>
    </row>
    <row r="13" spans="1:10" s="12" customFormat="1" ht="49.5" customHeight="1" x14ac:dyDescent="0.2">
      <c r="A13" s="166" t="s">
        <v>8</v>
      </c>
      <c r="B13" s="167"/>
      <c r="C13" s="167"/>
      <c r="D13" s="167"/>
      <c r="E13" s="168"/>
      <c r="F13" s="169"/>
      <c r="I13" s="13"/>
    </row>
    <row r="14" spans="1:10" s="8" customFormat="1" ht="24.75" customHeight="1" x14ac:dyDescent="0.2">
      <c r="A14" s="106" t="s">
        <v>9</v>
      </c>
      <c r="B14" s="69"/>
      <c r="C14" s="95" t="s">
        <v>150</v>
      </c>
      <c r="D14" s="112">
        <f>E14*G14</f>
        <v>164089.15</v>
      </c>
      <c r="E14" s="38">
        <f>F14*12</f>
        <v>38.880000000000003</v>
      </c>
      <c r="F14" s="113">
        <f>F24+F26</f>
        <v>3.24</v>
      </c>
      <c r="G14" s="8">
        <v>4220.3999999999996</v>
      </c>
      <c r="H14" s="8">
        <v>1.07</v>
      </c>
      <c r="I14" s="9">
        <v>2.2400000000000002</v>
      </c>
      <c r="J14" s="8">
        <v>4850.6000000000004</v>
      </c>
    </row>
    <row r="15" spans="1:10" s="8" customFormat="1" ht="27" customHeight="1" x14ac:dyDescent="0.2">
      <c r="A15" s="73" t="s">
        <v>10</v>
      </c>
      <c r="B15" s="74" t="s">
        <v>11</v>
      </c>
      <c r="C15" s="85"/>
      <c r="D15" s="112"/>
      <c r="E15" s="38"/>
      <c r="F15" s="113"/>
      <c r="I15" s="9"/>
    </row>
    <row r="16" spans="1:10" s="16" customFormat="1" ht="27" customHeight="1" x14ac:dyDescent="0.2">
      <c r="A16" s="73" t="s">
        <v>12</v>
      </c>
      <c r="B16" s="74" t="s">
        <v>11</v>
      </c>
      <c r="C16" s="85"/>
      <c r="D16" s="112"/>
      <c r="E16" s="38"/>
      <c r="F16" s="113"/>
      <c r="G16" s="8"/>
      <c r="I16" s="17"/>
    </row>
    <row r="17" spans="1:9" s="8" customFormat="1" ht="121.5" customHeight="1" x14ac:dyDescent="0.2">
      <c r="A17" s="73" t="s">
        <v>81</v>
      </c>
      <c r="B17" s="74" t="s">
        <v>35</v>
      </c>
      <c r="C17" s="85"/>
      <c r="D17" s="112"/>
      <c r="E17" s="38"/>
      <c r="F17" s="113"/>
      <c r="I17" s="9"/>
    </row>
    <row r="18" spans="1:9" s="12" customFormat="1" ht="19.5" customHeight="1" x14ac:dyDescent="0.2">
      <c r="A18" s="73" t="s">
        <v>82</v>
      </c>
      <c r="B18" s="74" t="s">
        <v>11</v>
      </c>
      <c r="C18" s="85"/>
      <c r="D18" s="112"/>
      <c r="E18" s="38"/>
      <c r="F18" s="113"/>
      <c r="G18" s="8"/>
      <c r="I18" s="13"/>
    </row>
    <row r="19" spans="1:9" s="12" customFormat="1" ht="15.75" customHeight="1" x14ac:dyDescent="0.2">
      <c r="A19" s="73" t="s">
        <v>83</v>
      </c>
      <c r="B19" s="74" t="s">
        <v>11</v>
      </c>
      <c r="C19" s="85"/>
      <c r="D19" s="112"/>
      <c r="E19" s="38"/>
      <c r="F19" s="113"/>
      <c r="G19" s="8"/>
      <c r="I19" s="13"/>
    </row>
    <row r="20" spans="1:9" s="12" customFormat="1" ht="25.5" x14ac:dyDescent="0.2">
      <c r="A20" s="73" t="s">
        <v>84</v>
      </c>
      <c r="B20" s="74" t="s">
        <v>17</v>
      </c>
      <c r="C20" s="85"/>
      <c r="D20" s="112"/>
      <c r="E20" s="38"/>
      <c r="F20" s="113"/>
      <c r="G20" s="8"/>
      <c r="I20" s="13"/>
    </row>
    <row r="21" spans="1:9" s="12" customFormat="1" ht="17.25" customHeight="1" x14ac:dyDescent="0.2">
      <c r="A21" s="73" t="s">
        <v>85</v>
      </c>
      <c r="B21" s="74" t="s">
        <v>23</v>
      </c>
      <c r="C21" s="85"/>
      <c r="D21" s="112"/>
      <c r="E21" s="38"/>
      <c r="F21" s="113"/>
      <c r="G21" s="8"/>
      <c r="I21" s="13"/>
    </row>
    <row r="22" spans="1:9" s="12" customFormat="1" ht="19.5" customHeight="1" x14ac:dyDescent="0.2">
      <c r="A22" s="73" t="s">
        <v>86</v>
      </c>
      <c r="B22" s="74" t="s">
        <v>11</v>
      </c>
      <c r="C22" s="85"/>
      <c r="D22" s="112"/>
      <c r="E22" s="38"/>
      <c r="F22" s="113"/>
      <c r="G22" s="8"/>
      <c r="I22" s="13"/>
    </row>
    <row r="23" spans="1:9" s="12" customFormat="1" ht="19.5" customHeight="1" x14ac:dyDescent="0.2">
      <c r="A23" s="73" t="s">
        <v>87</v>
      </c>
      <c r="B23" s="74" t="s">
        <v>33</v>
      </c>
      <c r="C23" s="85"/>
      <c r="D23" s="112"/>
      <c r="E23" s="38"/>
      <c r="F23" s="113"/>
      <c r="G23" s="8"/>
      <c r="I23" s="13"/>
    </row>
    <row r="24" spans="1:9" s="12" customFormat="1" ht="15" x14ac:dyDescent="0.2">
      <c r="A24" s="106" t="s">
        <v>72</v>
      </c>
      <c r="B24" s="49"/>
      <c r="C24" s="96"/>
      <c r="D24" s="85"/>
      <c r="E24" s="126"/>
      <c r="F24" s="113">
        <v>3.24</v>
      </c>
      <c r="G24" s="8"/>
      <c r="I24" s="13"/>
    </row>
    <row r="25" spans="1:9" s="12" customFormat="1" ht="15" x14ac:dyDescent="0.2">
      <c r="A25" s="75" t="s">
        <v>70</v>
      </c>
      <c r="B25" s="49" t="s">
        <v>11</v>
      </c>
      <c r="C25" s="97"/>
      <c r="D25" s="85"/>
      <c r="E25" s="126"/>
      <c r="F25" s="127">
        <v>0</v>
      </c>
      <c r="G25" s="8"/>
      <c r="I25" s="13"/>
    </row>
    <row r="26" spans="1:9" s="12" customFormat="1" ht="15" x14ac:dyDescent="0.2">
      <c r="A26" s="106" t="s">
        <v>72</v>
      </c>
      <c r="B26" s="49"/>
      <c r="C26" s="96"/>
      <c r="D26" s="85"/>
      <c r="E26" s="126"/>
      <c r="F26" s="113">
        <f>F25</f>
        <v>0</v>
      </c>
      <c r="G26" s="8"/>
      <c r="I26" s="13"/>
    </row>
    <row r="27" spans="1:9" s="12" customFormat="1" ht="30" x14ac:dyDescent="0.2">
      <c r="A27" s="106" t="s">
        <v>13</v>
      </c>
      <c r="B27" s="102"/>
      <c r="C27" s="98" t="s">
        <v>139</v>
      </c>
      <c r="D27" s="112">
        <f>E27*G27</f>
        <v>144844.13</v>
      </c>
      <c r="E27" s="38">
        <f>F27*12</f>
        <v>34.32</v>
      </c>
      <c r="F27" s="113">
        <v>2.86</v>
      </c>
      <c r="G27" s="8">
        <v>4220.3999999999996</v>
      </c>
      <c r="H27" s="8">
        <v>1.07</v>
      </c>
      <c r="I27" s="9">
        <v>2.09</v>
      </c>
    </row>
    <row r="28" spans="1:9" s="12" customFormat="1" ht="15" x14ac:dyDescent="0.2">
      <c r="A28" s="73" t="s">
        <v>88</v>
      </c>
      <c r="B28" s="74" t="s">
        <v>14</v>
      </c>
      <c r="C28" s="85"/>
      <c r="D28" s="112"/>
      <c r="E28" s="38"/>
      <c r="F28" s="113"/>
      <c r="G28" s="8"/>
      <c r="I28" s="13"/>
    </row>
    <row r="29" spans="1:9" s="12" customFormat="1" ht="18.75" customHeight="1" x14ac:dyDescent="0.2">
      <c r="A29" s="73" t="s">
        <v>89</v>
      </c>
      <c r="B29" s="74" t="s">
        <v>90</v>
      </c>
      <c r="C29" s="85"/>
      <c r="D29" s="112"/>
      <c r="E29" s="38"/>
      <c r="F29" s="113"/>
      <c r="G29" s="8"/>
      <c r="I29" s="13"/>
    </row>
    <row r="30" spans="1:9" s="12" customFormat="1" ht="18.75" customHeight="1" x14ac:dyDescent="0.2">
      <c r="A30" s="73" t="s">
        <v>91</v>
      </c>
      <c r="B30" s="74" t="s">
        <v>92</v>
      </c>
      <c r="C30" s="85"/>
      <c r="D30" s="112"/>
      <c r="E30" s="38"/>
      <c r="F30" s="113"/>
      <c r="G30" s="8"/>
      <c r="I30" s="13"/>
    </row>
    <row r="31" spans="1:9" s="12" customFormat="1" ht="18" customHeight="1" x14ac:dyDescent="0.2">
      <c r="A31" s="73" t="s">
        <v>15</v>
      </c>
      <c r="B31" s="74" t="s">
        <v>14</v>
      </c>
      <c r="C31" s="85"/>
      <c r="D31" s="112"/>
      <c r="E31" s="38"/>
      <c r="F31" s="113"/>
      <c r="G31" s="8"/>
      <c r="I31" s="13"/>
    </row>
    <row r="32" spans="1:9" s="12" customFormat="1" ht="30.75" customHeight="1" x14ac:dyDescent="0.2">
      <c r="A32" s="73" t="s">
        <v>16</v>
      </c>
      <c r="B32" s="74" t="s">
        <v>17</v>
      </c>
      <c r="C32" s="85"/>
      <c r="D32" s="112"/>
      <c r="E32" s="38"/>
      <c r="F32" s="113"/>
      <c r="G32" s="8"/>
      <c r="I32" s="13"/>
    </row>
    <row r="33" spans="1:10" s="8" customFormat="1" ht="15" x14ac:dyDescent="0.2">
      <c r="A33" s="73" t="s">
        <v>18</v>
      </c>
      <c r="B33" s="74" t="s">
        <v>14</v>
      </c>
      <c r="C33" s="85"/>
      <c r="D33" s="112"/>
      <c r="E33" s="38"/>
      <c r="F33" s="113"/>
      <c r="I33" s="9"/>
    </row>
    <row r="34" spans="1:10" s="8" customFormat="1" ht="15" x14ac:dyDescent="0.2">
      <c r="A34" s="73" t="s">
        <v>19</v>
      </c>
      <c r="B34" s="74" t="s">
        <v>14</v>
      </c>
      <c r="C34" s="85"/>
      <c r="D34" s="112"/>
      <c r="E34" s="38"/>
      <c r="F34" s="113"/>
      <c r="I34" s="9"/>
    </row>
    <row r="35" spans="1:10" s="16" customFormat="1" ht="25.5" x14ac:dyDescent="0.2">
      <c r="A35" s="73" t="s">
        <v>20</v>
      </c>
      <c r="B35" s="74" t="s">
        <v>21</v>
      </c>
      <c r="C35" s="85"/>
      <c r="D35" s="112"/>
      <c r="E35" s="38"/>
      <c r="F35" s="113"/>
      <c r="G35" s="8"/>
      <c r="I35" s="17"/>
    </row>
    <row r="36" spans="1:10" s="16" customFormat="1" ht="25.5" x14ac:dyDescent="0.2">
      <c r="A36" s="73" t="s">
        <v>93</v>
      </c>
      <c r="B36" s="74" t="s">
        <v>17</v>
      </c>
      <c r="C36" s="85"/>
      <c r="D36" s="112"/>
      <c r="E36" s="38"/>
      <c r="F36" s="113"/>
      <c r="G36" s="8"/>
      <c r="I36" s="17"/>
    </row>
    <row r="37" spans="1:10" s="16" customFormat="1" ht="28.5" customHeight="1" x14ac:dyDescent="0.2">
      <c r="A37" s="73" t="s">
        <v>94</v>
      </c>
      <c r="B37" s="74" t="s">
        <v>14</v>
      </c>
      <c r="C37" s="85"/>
      <c r="D37" s="112"/>
      <c r="E37" s="38"/>
      <c r="F37" s="113"/>
      <c r="G37" s="8"/>
      <c r="I37" s="17"/>
    </row>
    <row r="38" spans="1:10" s="16" customFormat="1" ht="18.75" customHeight="1" x14ac:dyDescent="0.2">
      <c r="A38" s="68" t="s">
        <v>22</v>
      </c>
      <c r="B38" s="69" t="s">
        <v>23</v>
      </c>
      <c r="C38" s="95" t="s">
        <v>150</v>
      </c>
      <c r="D38" s="112">
        <f>E38*G38</f>
        <v>42035.18</v>
      </c>
      <c r="E38" s="38">
        <f>F38*12</f>
        <v>9.9600000000000009</v>
      </c>
      <c r="F38" s="113">
        <v>0.83</v>
      </c>
      <c r="G38" s="8">
        <v>4220.3999999999996</v>
      </c>
      <c r="H38" s="8">
        <v>1.07</v>
      </c>
      <c r="I38" s="9">
        <v>0.6</v>
      </c>
      <c r="J38" s="16">
        <v>4850.6000000000004</v>
      </c>
    </row>
    <row r="39" spans="1:10" s="12" customFormat="1" ht="18" customHeight="1" x14ac:dyDescent="0.2">
      <c r="A39" s="68" t="s">
        <v>24</v>
      </c>
      <c r="B39" s="69" t="s">
        <v>25</v>
      </c>
      <c r="C39" s="95" t="s">
        <v>150</v>
      </c>
      <c r="D39" s="112">
        <f>E39*G39</f>
        <v>136740.96</v>
      </c>
      <c r="E39" s="38">
        <f>F39*12</f>
        <v>32.4</v>
      </c>
      <c r="F39" s="113">
        <v>2.7</v>
      </c>
      <c r="G39" s="8">
        <v>4220.3999999999996</v>
      </c>
      <c r="H39" s="8">
        <v>1.07</v>
      </c>
      <c r="I39" s="9">
        <v>1.94</v>
      </c>
      <c r="J39" s="12">
        <v>4850.6000000000004</v>
      </c>
    </row>
    <row r="40" spans="1:10" s="12" customFormat="1" ht="21" customHeight="1" x14ac:dyDescent="0.2">
      <c r="A40" s="68" t="s">
        <v>102</v>
      </c>
      <c r="B40" s="69" t="s">
        <v>14</v>
      </c>
      <c r="C40" s="98" t="s">
        <v>151</v>
      </c>
      <c r="D40" s="112">
        <v>0</v>
      </c>
      <c r="E40" s="38">
        <f>D40/G40</f>
        <v>0</v>
      </c>
      <c r="F40" s="113">
        <f>E40/12</f>
        <v>0</v>
      </c>
      <c r="G40" s="8">
        <v>4220.3999999999996</v>
      </c>
      <c r="H40" s="8"/>
      <c r="I40" s="9"/>
    </row>
    <row r="41" spans="1:10" s="12" customFormat="1" ht="18" customHeight="1" x14ac:dyDescent="0.2">
      <c r="A41" s="73" t="s">
        <v>95</v>
      </c>
      <c r="B41" s="74" t="s">
        <v>35</v>
      </c>
      <c r="C41" s="85"/>
      <c r="D41" s="112"/>
      <c r="E41" s="38"/>
      <c r="F41" s="113"/>
      <c r="G41" s="8"/>
      <c r="H41" s="8"/>
      <c r="I41" s="9"/>
    </row>
    <row r="42" spans="1:10" s="12" customFormat="1" ht="18" customHeight="1" x14ac:dyDescent="0.2">
      <c r="A42" s="73" t="s">
        <v>96</v>
      </c>
      <c r="B42" s="74" t="s">
        <v>33</v>
      </c>
      <c r="C42" s="85"/>
      <c r="D42" s="112"/>
      <c r="E42" s="38"/>
      <c r="F42" s="113"/>
      <c r="G42" s="8"/>
      <c r="H42" s="8"/>
      <c r="I42" s="9"/>
    </row>
    <row r="43" spans="1:10" s="12" customFormat="1" ht="18.75" customHeight="1" x14ac:dyDescent="0.2">
      <c r="A43" s="73" t="s">
        <v>97</v>
      </c>
      <c r="B43" s="74" t="s">
        <v>98</v>
      </c>
      <c r="C43" s="85"/>
      <c r="D43" s="112"/>
      <c r="E43" s="38"/>
      <c r="F43" s="113"/>
      <c r="G43" s="8"/>
      <c r="H43" s="8"/>
      <c r="I43" s="9"/>
    </row>
    <row r="44" spans="1:10" s="12" customFormat="1" ht="15.75" customHeight="1" x14ac:dyDescent="0.2">
      <c r="A44" s="73" t="s">
        <v>99</v>
      </c>
      <c r="B44" s="74" t="s">
        <v>100</v>
      </c>
      <c r="C44" s="85"/>
      <c r="D44" s="112"/>
      <c r="E44" s="38"/>
      <c r="F44" s="113"/>
      <c r="G44" s="8"/>
      <c r="H44" s="8"/>
      <c r="I44" s="9"/>
    </row>
    <row r="45" spans="1:10" s="12" customFormat="1" ht="21" customHeight="1" x14ac:dyDescent="0.2">
      <c r="A45" s="73" t="s">
        <v>101</v>
      </c>
      <c r="B45" s="74" t="s">
        <v>98</v>
      </c>
      <c r="C45" s="85"/>
      <c r="D45" s="112"/>
      <c r="E45" s="38"/>
      <c r="F45" s="113"/>
      <c r="G45" s="8"/>
      <c r="H45" s="8"/>
      <c r="I45" s="9"/>
    </row>
    <row r="46" spans="1:10" s="12" customFormat="1" ht="30" x14ac:dyDescent="0.2">
      <c r="A46" s="68" t="s">
        <v>132</v>
      </c>
      <c r="B46" s="69" t="s">
        <v>26</v>
      </c>
      <c r="C46" s="95" t="s">
        <v>140</v>
      </c>
      <c r="D46" s="112">
        <f>2246.78*G46/J46</f>
        <v>1954.87</v>
      </c>
      <c r="E46" s="38">
        <f>D46/G46</f>
        <v>0.46</v>
      </c>
      <c r="F46" s="113">
        <f>E46/12</f>
        <v>0.04</v>
      </c>
      <c r="G46" s="8">
        <v>4220.3999999999996</v>
      </c>
      <c r="H46" s="8">
        <v>1.07</v>
      </c>
      <c r="I46" s="9">
        <v>0.03</v>
      </c>
      <c r="J46" s="12">
        <v>4850.6000000000004</v>
      </c>
    </row>
    <row r="47" spans="1:10" s="12" customFormat="1" ht="30" x14ac:dyDescent="0.2">
      <c r="A47" s="68" t="s">
        <v>133</v>
      </c>
      <c r="B47" s="69" t="s">
        <v>26</v>
      </c>
      <c r="C47" s="95" t="s">
        <v>140</v>
      </c>
      <c r="D47" s="112">
        <f>2246.78*G47/J47</f>
        <v>1954.87</v>
      </c>
      <c r="E47" s="38">
        <f>D47/G47</f>
        <v>0.46</v>
      </c>
      <c r="F47" s="113">
        <f>E47/12</f>
        <v>0.04</v>
      </c>
      <c r="G47" s="8">
        <v>4220.3999999999996</v>
      </c>
      <c r="H47" s="8">
        <v>1.07</v>
      </c>
      <c r="I47" s="9">
        <v>0.03</v>
      </c>
      <c r="J47" s="12">
        <v>4850.6000000000004</v>
      </c>
    </row>
    <row r="48" spans="1:10" s="12" customFormat="1" ht="30" x14ac:dyDescent="0.2">
      <c r="A48" s="68" t="s">
        <v>134</v>
      </c>
      <c r="B48" s="69" t="s">
        <v>26</v>
      </c>
      <c r="C48" s="95" t="s">
        <v>140</v>
      </c>
      <c r="D48" s="112">
        <f>14185.73*G48/J48</f>
        <v>12342.69</v>
      </c>
      <c r="E48" s="38">
        <f>D48/G48</f>
        <v>2.92</v>
      </c>
      <c r="F48" s="113">
        <f>E48/12</f>
        <v>0.24</v>
      </c>
      <c r="G48" s="8">
        <v>4220.3999999999996</v>
      </c>
      <c r="H48" s="8">
        <v>1.07</v>
      </c>
      <c r="I48" s="9">
        <v>0.2</v>
      </c>
      <c r="J48" s="12">
        <v>4850.6000000000004</v>
      </c>
    </row>
    <row r="49" spans="1:10" s="12" customFormat="1" ht="18" customHeight="1" x14ac:dyDescent="0.2">
      <c r="A49" s="68" t="s">
        <v>27</v>
      </c>
      <c r="B49" s="69" t="s">
        <v>28</v>
      </c>
      <c r="C49" s="95" t="s">
        <v>152</v>
      </c>
      <c r="D49" s="112">
        <f t="shared" ref="D49" si="0">E49*G49</f>
        <v>3545.14</v>
      </c>
      <c r="E49" s="38">
        <f t="shared" ref="E49" si="1">F49*12</f>
        <v>0.84</v>
      </c>
      <c r="F49" s="113">
        <v>7.0000000000000007E-2</v>
      </c>
      <c r="G49" s="8">
        <v>4220.3999999999996</v>
      </c>
      <c r="H49" s="8">
        <v>1.07</v>
      </c>
      <c r="I49" s="9">
        <v>0.03</v>
      </c>
      <c r="J49" s="12">
        <v>4850.6000000000004</v>
      </c>
    </row>
    <row r="50" spans="1:10" s="12" customFormat="1" ht="21" customHeight="1" x14ac:dyDescent="0.2">
      <c r="A50" s="68" t="s">
        <v>29</v>
      </c>
      <c r="B50" s="114" t="s">
        <v>30</v>
      </c>
      <c r="C50" s="14" t="s">
        <v>152</v>
      </c>
      <c r="D50" s="112">
        <f>2228.95*G50/J50</f>
        <v>1939.36</v>
      </c>
      <c r="E50" s="38">
        <f>D50/G50</f>
        <v>0.46</v>
      </c>
      <c r="F50" s="113">
        <f>E50/12</f>
        <v>0.04</v>
      </c>
      <c r="G50" s="8">
        <v>4220.3999999999996</v>
      </c>
      <c r="H50" s="8">
        <v>1.07</v>
      </c>
      <c r="I50" s="9">
        <v>0.02</v>
      </c>
      <c r="J50" s="12">
        <v>4850.6000000000004</v>
      </c>
    </row>
    <row r="51" spans="1:10" s="12" customFormat="1" ht="30" x14ac:dyDescent="0.2">
      <c r="A51" s="68" t="s">
        <v>31</v>
      </c>
      <c r="B51" s="69"/>
      <c r="C51" s="14" t="s">
        <v>141</v>
      </c>
      <c r="D51" s="112">
        <f>2849.1*G51/J51</f>
        <v>2478.94</v>
      </c>
      <c r="E51" s="38">
        <f>D51/G51</f>
        <v>0.59</v>
      </c>
      <c r="F51" s="113">
        <f>E51/12</f>
        <v>0.05</v>
      </c>
      <c r="G51" s="8">
        <v>4220.3999999999996</v>
      </c>
      <c r="H51" s="8">
        <v>1.07</v>
      </c>
      <c r="I51" s="9">
        <v>0.03</v>
      </c>
      <c r="J51" s="12">
        <v>4850.6000000000004</v>
      </c>
    </row>
    <row r="52" spans="1:10" s="12" customFormat="1" ht="15" x14ac:dyDescent="0.2">
      <c r="A52" s="68" t="s">
        <v>32</v>
      </c>
      <c r="B52" s="69"/>
      <c r="C52" s="102" t="s">
        <v>153</v>
      </c>
      <c r="D52" s="84">
        <f>SUM(D53:D65)</f>
        <v>90709.63</v>
      </c>
      <c r="E52" s="38">
        <f>D52/G52</f>
        <v>21.49</v>
      </c>
      <c r="F52" s="113">
        <f>E52/12</f>
        <v>1.79</v>
      </c>
      <c r="G52" s="8">
        <v>4220.3999999999996</v>
      </c>
      <c r="H52" s="8">
        <v>1.07</v>
      </c>
      <c r="I52" s="9">
        <v>0.82</v>
      </c>
    </row>
    <row r="53" spans="1:10" s="12" customFormat="1" ht="23.25" customHeight="1" x14ac:dyDescent="0.2">
      <c r="A53" s="56" t="s">
        <v>76</v>
      </c>
      <c r="B53" s="57" t="s">
        <v>33</v>
      </c>
      <c r="C53" s="100"/>
      <c r="D53" s="83">
        <f>923.85*G53/J53</f>
        <v>803.82</v>
      </c>
      <c r="E53" s="39"/>
      <c r="F53" s="40"/>
      <c r="G53" s="8">
        <v>4220.3999999999996</v>
      </c>
      <c r="H53" s="8">
        <v>1.07</v>
      </c>
      <c r="I53" s="9">
        <v>0.01</v>
      </c>
      <c r="J53" s="12">
        <v>4850.6000000000004</v>
      </c>
    </row>
    <row r="54" spans="1:10" s="12" customFormat="1" ht="15" x14ac:dyDescent="0.2">
      <c r="A54" s="56" t="s">
        <v>34</v>
      </c>
      <c r="B54" s="57" t="s">
        <v>35</v>
      </c>
      <c r="C54" s="100"/>
      <c r="D54" s="83">
        <f>2021.67*G54/J54</f>
        <v>1759.01</v>
      </c>
      <c r="E54" s="39"/>
      <c r="F54" s="40"/>
      <c r="G54" s="8">
        <v>4220.3999999999996</v>
      </c>
      <c r="H54" s="8">
        <v>1.07</v>
      </c>
      <c r="I54" s="9">
        <v>0.02</v>
      </c>
      <c r="J54" s="12">
        <v>4850.6000000000004</v>
      </c>
    </row>
    <row r="55" spans="1:10" s="12" customFormat="1" ht="18.75" customHeight="1" x14ac:dyDescent="0.2">
      <c r="A55" s="56" t="s">
        <v>71</v>
      </c>
      <c r="B55" s="67" t="s">
        <v>33</v>
      </c>
      <c r="C55" s="101"/>
      <c r="D55" s="83">
        <v>3602.46</v>
      </c>
      <c r="E55" s="39"/>
      <c r="F55" s="40"/>
      <c r="G55" s="8">
        <v>4220.3999999999996</v>
      </c>
      <c r="H55" s="8"/>
      <c r="I55" s="9"/>
    </row>
    <row r="56" spans="1:10" s="16" customFormat="1" ht="18" customHeight="1" x14ac:dyDescent="0.2">
      <c r="A56" s="56" t="s">
        <v>36</v>
      </c>
      <c r="B56" s="57" t="s">
        <v>33</v>
      </c>
      <c r="C56" s="100"/>
      <c r="D56" s="83">
        <f>3852.68*G56/J56</f>
        <v>3352.13</v>
      </c>
      <c r="E56" s="39"/>
      <c r="F56" s="40"/>
      <c r="G56" s="8">
        <v>4220.3999999999996</v>
      </c>
      <c r="H56" s="8">
        <v>1.07</v>
      </c>
      <c r="I56" s="9">
        <v>0.04</v>
      </c>
      <c r="J56" s="16">
        <v>4850.6000000000004</v>
      </c>
    </row>
    <row r="57" spans="1:10" s="12" customFormat="1" ht="15" x14ac:dyDescent="0.2">
      <c r="A57" s="56" t="s">
        <v>37</v>
      </c>
      <c r="B57" s="57" t="s">
        <v>33</v>
      </c>
      <c r="C57" s="100"/>
      <c r="D57" s="83">
        <v>8588.18</v>
      </c>
      <c r="E57" s="39"/>
      <c r="F57" s="40"/>
      <c r="G57" s="8">
        <v>4220.3999999999996</v>
      </c>
      <c r="H57" s="8">
        <v>1.07</v>
      </c>
      <c r="I57" s="9">
        <v>0.12</v>
      </c>
    </row>
    <row r="58" spans="1:10" s="12" customFormat="1" ht="15" x14ac:dyDescent="0.2">
      <c r="A58" s="56" t="s">
        <v>38</v>
      </c>
      <c r="B58" s="57" t="s">
        <v>33</v>
      </c>
      <c r="C58" s="100"/>
      <c r="D58" s="83">
        <v>1010.85</v>
      </c>
      <c r="E58" s="39"/>
      <c r="F58" s="40"/>
      <c r="G58" s="8">
        <v>4220.3999999999996</v>
      </c>
      <c r="H58" s="8">
        <v>1.07</v>
      </c>
      <c r="I58" s="9">
        <v>0.01</v>
      </c>
    </row>
    <row r="59" spans="1:10" s="12" customFormat="1" ht="15" x14ac:dyDescent="0.2">
      <c r="A59" s="56" t="s">
        <v>39</v>
      </c>
      <c r="B59" s="57" t="s">
        <v>33</v>
      </c>
      <c r="C59" s="100"/>
      <c r="D59" s="83">
        <f>1926.28*G59/J59</f>
        <v>1676.01</v>
      </c>
      <c r="E59" s="39"/>
      <c r="F59" s="40"/>
      <c r="G59" s="8">
        <v>4220.3999999999996</v>
      </c>
      <c r="H59" s="8">
        <v>1.07</v>
      </c>
      <c r="I59" s="9">
        <v>0.02</v>
      </c>
      <c r="J59" s="12">
        <v>4850.6000000000004</v>
      </c>
    </row>
    <row r="60" spans="1:10" s="12" customFormat="1" ht="15" x14ac:dyDescent="0.2">
      <c r="A60" s="56" t="s">
        <v>40</v>
      </c>
      <c r="B60" s="57" t="s">
        <v>35</v>
      </c>
      <c r="C60" s="100"/>
      <c r="D60" s="83">
        <f>7705.39*G60/J60</f>
        <v>6704.29</v>
      </c>
      <c r="E60" s="39"/>
      <c r="F60" s="40"/>
      <c r="G60" s="8">
        <v>4220.3999999999996</v>
      </c>
      <c r="H60" s="8">
        <v>1.07</v>
      </c>
      <c r="I60" s="9">
        <v>0.09</v>
      </c>
      <c r="J60" s="12">
        <v>4850.6000000000004</v>
      </c>
    </row>
    <row r="61" spans="1:10" s="12" customFormat="1" ht="25.5" x14ac:dyDescent="0.2">
      <c r="A61" s="56" t="s">
        <v>41</v>
      </c>
      <c r="B61" s="57" t="s">
        <v>33</v>
      </c>
      <c r="C61" s="100"/>
      <c r="D61" s="83">
        <f>3961.91*G61/J61</f>
        <v>3447.17</v>
      </c>
      <c r="E61" s="39"/>
      <c r="F61" s="40"/>
      <c r="G61" s="8">
        <v>4220.3999999999996</v>
      </c>
      <c r="H61" s="8">
        <v>1.07</v>
      </c>
      <c r="I61" s="9">
        <v>0.05</v>
      </c>
      <c r="J61" s="12">
        <v>4850.6000000000004</v>
      </c>
    </row>
    <row r="62" spans="1:10" s="12" customFormat="1" ht="29.25" customHeight="1" x14ac:dyDescent="0.2">
      <c r="A62" s="56" t="s">
        <v>77</v>
      </c>
      <c r="B62" s="57" t="s">
        <v>33</v>
      </c>
      <c r="C62" s="100"/>
      <c r="D62" s="83">
        <f>13533.57*G62/J62</f>
        <v>11775.26</v>
      </c>
      <c r="E62" s="39"/>
      <c r="F62" s="40"/>
      <c r="G62" s="8">
        <v>4220.3999999999996</v>
      </c>
      <c r="H62" s="8">
        <v>1.07</v>
      </c>
      <c r="I62" s="9">
        <v>0.01</v>
      </c>
      <c r="J62" s="12">
        <v>4850.6000000000004</v>
      </c>
    </row>
    <row r="63" spans="1:10" s="12" customFormat="1" ht="28.5" customHeight="1" x14ac:dyDescent="0.2">
      <c r="A63" s="56" t="s">
        <v>103</v>
      </c>
      <c r="B63" s="67" t="s">
        <v>47</v>
      </c>
      <c r="C63" s="101"/>
      <c r="D63" s="83">
        <f>5823.8*G63/J63</f>
        <v>5067.16</v>
      </c>
      <c r="E63" s="39"/>
      <c r="F63" s="40"/>
      <c r="G63" s="8">
        <v>4220.3999999999996</v>
      </c>
      <c r="H63" s="8"/>
      <c r="I63" s="9"/>
      <c r="J63" s="12">
        <v>4850.6000000000004</v>
      </c>
    </row>
    <row r="64" spans="1:10" s="12" customFormat="1" ht="18" customHeight="1" x14ac:dyDescent="0.2">
      <c r="A64" s="56" t="s">
        <v>104</v>
      </c>
      <c r="B64" s="67" t="s">
        <v>33</v>
      </c>
      <c r="C64" s="101"/>
      <c r="D64" s="83">
        <v>0</v>
      </c>
      <c r="E64" s="39"/>
      <c r="F64" s="40"/>
      <c r="G64" s="8">
        <v>4220.3999999999996</v>
      </c>
      <c r="H64" s="8"/>
      <c r="I64" s="9"/>
      <c r="J64" s="12">
        <v>4850.6000000000004</v>
      </c>
    </row>
    <row r="65" spans="1:10" s="12" customFormat="1" ht="27" customHeight="1" x14ac:dyDescent="0.2">
      <c r="A65" s="76" t="s">
        <v>124</v>
      </c>
      <c r="B65" s="107" t="s">
        <v>47</v>
      </c>
      <c r="C65" s="57"/>
      <c r="D65" s="115">
        <f>49332.7*G65/J65</f>
        <v>42923.29</v>
      </c>
      <c r="E65" s="39"/>
      <c r="F65" s="40"/>
      <c r="G65" s="8">
        <v>4220.3999999999996</v>
      </c>
      <c r="H65" s="8">
        <v>1.07</v>
      </c>
      <c r="I65" s="9">
        <v>0.02</v>
      </c>
      <c r="J65" s="12">
        <v>4850.6000000000004</v>
      </c>
    </row>
    <row r="66" spans="1:10" s="12" customFormat="1" ht="30" x14ac:dyDescent="0.2">
      <c r="A66" s="68" t="s">
        <v>42</v>
      </c>
      <c r="B66" s="69"/>
      <c r="C66" s="102" t="s">
        <v>154</v>
      </c>
      <c r="D66" s="84">
        <f>SUM(D67:D76)</f>
        <v>19522.25</v>
      </c>
      <c r="E66" s="38">
        <f>D66/G66</f>
        <v>4.63</v>
      </c>
      <c r="F66" s="113">
        <f>E66/12</f>
        <v>0.39</v>
      </c>
      <c r="G66" s="8">
        <v>4220.3999999999996</v>
      </c>
      <c r="H66" s="8">
        <v>1.07</v>
      </c>
      <c r="I66" s="9">
        <v>0.87</v>
      </c>
    </row>
    <row r="67" spans="1:10" s="12" customFormat="1" ht="18" customHeight="1" x14ac:dyDescent="0.2">
      <c r="A67" s="56" t="s">
        <v>43</v>
      </c>
      <c r="B67" s="57" t="s">
        <v>44</v>
      </c>
      <c r="C67" s="100"/>
      <c r="D67" s="83">
        <f>2889.52*G67/J67</f>
        <v>2514.11</v>
      </c>
      <c r="E67" s="39"/>
      <c r="F67" s="40"/>
      <c r="G67" s="8">
        <v>4220.3999999999996</v>
      </c>
      <c r="H67" s="8">
        <v>1.07</v>
      </c>
      <c r="I67" s="9">
        <v>0.03</v>
      </c>
      <c r="J67" s="12">
        <v>4850.6000000000004</v>
      </c>
    </row>
    <row r="68" spans="1:10" s="12" customFormat="1" ht="25.5" x14ac:dyDescent="0.2">
      <c r="A68" s="56" t="s">
        <v>45</v>
      </c>
      <c r="B68" s="67" t="s">
        <v>33</v>
      </c>
      <c r="C68" s="101"/>
      <c r="D68" s="83">
        <f>1926.35*G68/J68</f>
        <v>1676.07</v>
      </c>
      <c r="E68" s="39"/>
      <c r="F68" s="40"/>
      <c r="G68" s="8">
        <v>4220.3999999999996</v>
      </c>
      <c r="H68" s="8">
        <v>1.07</v>
      </c>
      <c r="I68" s="9">
        <v>0.02</v>
      </c>
      <c r="J68" s="12">
        <v>4850.6000000000004</v>
      </c>
    </row>
    <row r="69" spans="1:10" s="12" customFormat="1" ht="17.25" customHeight="1" x14ac:dyDescent="0.2">
      <c r="A69" s="56" t="s">
        <v>46</v>
      </c>
      <c r="B69" s="57" t="s">
        <v>47</v>
      </c>
      <c r="C69" s="100"/>
      <c r="D69" s="83">
        <f>2021.63*G69/J69</f>
        <v>1758.98</v>
      </c>
      <c r="E69" s="39"/>
      <c r="F69" s="40"/>
      <c r="G69" s="8">
        <v>4220.3999999999996</v>
      </c>
      <c r="H69" s="8">
        <v>1.07</v>
      </c>
      <c r="I69" s="9">
        <v>0.02</v>
      </c>
      <c r="J69" s="12">
        <v>4850.6000000000004</v>
      </c>
    </row>
    <row r="70" spans="1:10" s="12" customFormat="1" ht="25.5" x14ac:dyDescent="0.2">
      <c r="A70" s="56" t="s">
        <v>48</v>
      </c>
      <c r="B70" s="57" t="s">
        <v>49</v>
      </c>
      <c r="C70" s="100"/>
      <c r="D70" s="83">
        <f>1926.35*G70/J70</f>
        <v>1676.07</v>
      </c>
      <c r="E70" s="39"/>
      <c r="F70" s="40"/>
      <c r="G70" s="8">
        <v>4220.3999999999996</v>
      </c>
      <c r="H70" s="8">
        <v>1.07</v>
      </c>
      <c r="I70" s="9">
        <v>0.02</v>
      </c>
      <c r="J70" s="12">
        <v>4850.6000000000004</v>
      </c>
    </row>
    <row r="71" spans="1:10" s="12" customFormat="1" ht="20.25" customHeight="1" x14ac:dyDescent="0.2">
      <c r="A71" s="56" t="s">
        <v>50</v>
      </c>
      <c r="B71" s="67" t="s">
        <v>106</v>
      </c>
      <c r="C71" s="101"/>
      <c r="D71" s="83">
        <v>0</v>
      </c>
      <c r="E71" s="39"/>
      <c r="F71" s="40"/>
      <c r="G71" s="8">
        <v>4220.3999999999996</v>
      </c>
      <c r="H71" s="8"/>
      <c r="I71" s="9"/>
      <c r="J71" s="12">
        <v>4850.6000000000004</v>
      </c>
    </row>
    <row r="72" spans="1:10" s="12" customFormat="1" ht="17.25" customHeight="1" x14ac:dyDescent="0.2">
      <c r="A72" s="56" t="s">
        <v>51</v>
      </c>
      <c r="B72" s="57" t="s">
        <v>26</v>
      </c>
      <c r="C72" s="100"/>
      <c r="D72" s="83">
        <f>6851.28*G72/J72</f>
        <v>5961.15</v>
      </c>
      <c r="E72" s="39"/>
      <c r="F72" s="40"/>
      <c r="G72" s="8">
        <v>4220.3999999999996</v>
      </c>
      <c r="H72" s="8">
        <v>1.07</v>
      </c>
      <c r="I72" s="9">
        <v>0.09</v>
      </c>
      <c r="J72" s="12">
        <v>4850.6000000000004</v>
      </c>
    </row>
    <row r="73" spans="1:10" s="12" customFormat="1" ht="25.5" x14ac:dyDescent="0.2">
      <c r="A73" s="56" t="s">
        <v>105</v>
      </c>
      <c r="B73" s="67" t="s">
        <v>33</v>
      </c>
      <c r="C73" s="101"/>
      <c r="D73" s="83">
        <f>6822.23*G73/J73</f>
        <v>5935.87</v>
      </c>
      <c r="E73" s="39"/>
      <c r="F73" s="40"/>
      <c r="G73" s="8">
        <v>4220.3999999999996</v>
      </c>
      <c r="H73" s="8"/>
      <c r="I73" s="9"/>
      <c r="J73" s="12">
        <v>4850.6000000000004</v>
      </c>
    </row>
    <row r="74" spans="1:10" s="12" customFormat="1" ht="25.5" x14ac:dyDescent="0.2">
      <c r="A74" s="56" t="s">
        <v>103</v>
      </c>
      <c r="B74" s="67" t="s">
        <v>106</v>
      </c>
      <c r="C74" s="101"/>
      <c r="D74" s="83">
        <v>0</v>
      </c>
      <c r="E74" s="39"/>
      <c r="F74" s="40"/>
      <c r="G74" s="8">
        <v>4220.3999999999996</v>
      </c>
      <c r="H74" s="8"/>
      <c r="I74" s="9"/>
      <c r="J74" s="12">
        <v>4850.6000000000004</v>
      </c>
    </row>
    <row r="75" spans="1:10" s="12" customFormat="1" ht="18" customHeight="1" x14ac:dyDescent="0.2">
      <c r="A75" s="76" t="s">
        <v>142</v>
      </c>
      <c r="B75" s="107" t="s">
        <v>47</v>
      </c>
      <c r="C75" s="77"/>
      <c r="D75" s="116">
        <v>0</v>
      </c>
      <c r="E75" s="39"/>
      <c r="F75" s="40"/>
      <c r="G75" s="8">
        <v>4220.3999999999996</v>
      </c>
      <c r="H75" s="8"/>
      <c r="I75" s="9"/>
      <c r="J75" s="12">
        <v>4850.6000000000004</v>
      </c>
    </row>
    <row r="76" spans="1:10" s="12" customFormat="1" ht="22.5" customHeight="1" x14ac:dyDescent="0.2">
      <c r="A76" s="117" t="s">
        <v>107</v>
      </c>
      <c r="B76" s="67" t="s">
        <v>47</v>
      </c>
      <c r="C76" s="101"/>
      <c r="D76" s="83">
        <v>0</v>
      </c>
      <c r="E76" s="39"/>
      <c r="F76" s="40"/>
      <c r="G76" s="8">
        <v>4220.3999999999996</v>
      </c>
      <c r="H76" s="8">
        <v>1.07</v>
      </c>
      <c r="I76" s="9">
        <v>0.37</v>
      </c>
      <c r="J76" s="12">
        <v>4850.6000000000004</v>
      </c>
    </row>
    <row r="77" spans="1:10" s="12" customFormat="1" ht="31.5" customHeight="1" x14ac:dyDescent="0.2">
      <c r="A77" s="68" t="s">
        <v>52</v>
      </c>
      <c r="B77" s="57"/>
      <c r="C77" s="102" t="s">
        <v>155</v>
      </c>
      <c r="D77" s="84">
        <f>SUM(D78:D81)</f>
        <v>15047.71</v>
      </c>
      <c r="E77" s="38">
        <f>D77/G77</f>
        <v>3.57</v>
      </c>
      <c r="F77" s="113">
        <f>E77/12</f>
        <v>0.3</v>
      </c>
      <c r="G77" s="8">
        <v>4220.3999999999996</v>
      </c>
      <c r="H77" s="8">
        <v>1.07</v>
      </c>
      <c r="I77" s="9">
        <v>0.05</v>
      </c>
    </row>
    <row r="78" spans="1:10" s="12" customFormat="1" ht="25.5" customHeight="1" x14ac:dyDescent="0.2">
      <c r="A78" s="56" t="s">
        <v>108</v>
      </c>
      <c r="B78" s="67" t="s">
        <v>33</v>
      </c>
      <c r="C78" s="98"/>
      <c r="D78" s="85">
        <v>0</v>
      </c>
      <c r="E78" s="38"/>
      <c r="F78" s="113"/>
      <c r="G78" s="8">
        <v>4220.3999999999996</v>
      </c>
      <c r="H78" s="8"/>
      <c r="I78" s="9"/>
      <c r="J78" s="12">
        <v>4850.6000000000004</v>
      </c>
    </row>
    <row r="79" spans="1:10" s="12" customFormat="1" ht="21.75" customHeight="1" x14ac:dyDescent="0.2">
      <c r="A79" s="76" t="s">
        <v>125</v>
      </c>
      <c r="B79" s="107" t="s">
        <v>47</v>
      </c>
      <c r="C79" s="114"/>
      <c r="D79" s="116">
        <f>17294.67*G79/J79</f>
        <v>15047.71</v>
      </c>
      <c r="E79" s="39"/>
      <c r="F79" s="40"/>
      <c r="G79" s="8">
        <v>4220.3999999999996</v>
      </c>
      <c r="H79" s="8">
        <v>1.07</v>
      </c>
      <c r="I79" s="9">
        <v>0.02</v>
      </c>
      <c r="J79" s="12">
        <v>4850.6000000000004</v>
      </c>
    </row>
    <row r="80" spans="1:10" s="12" customFormat="1" ht="21.75" customHeight="1" x14ac:dyDescent="0.2">
      <c r="A80" s="56" t="s">
        <v>109</v>
      </c>
      <c r="B80" s="57" t="s">
        <v>26</v>
      </c>
      <c r="C80" s="138"/>
      <c r="D80" s="83">
        <f>E80*G80</f>
        <v>0</v>
      </c>
      <c r="E80" s="39"/>
      <c r="F80" s="40"/>
      <c r="G80" s="8">
        <v>4220.3999999999996</v>
      </c>
      <c r="H80" s="8">
        <v>1.07</v>
      </c>
      <c r="I80" s="9">
        <v>0</v>
      </c>
    </row>
    <row r="81" spans="1:10" s="12" customFormat="1" ht="32.25" customHeight="1" x14ac:dyDescent="0.2">
      <c r="A81" s="56" t="s">
        <v>110</v>
      </c>
      <c r="B81" s="67" t="s">
        <v>47</v>
      </c>
      <c r="C81" s="98"/>
      <c r="D81" s="86">
        <v>0</v>
      </c>
      <c r="E81" s="41"/>
      <c r="F81" s="128"/>
      <c r="G81" s="8">
        <v>4220.3999999999996</v>
      </c>
      <c r="H81" s="8"/>
      <c r="I81" s="9"/>
      <c r="J81" s="12">
        <v>4850.6000000000004</v>
      </c>
    </row>
    <row r="82" spans="1:10" s="12" customFormat="1" ht="21" customHeight="1" x14ac:dyDescent="0.2">
      <c r="A82" s="68" t="s">
        <v>53</v>
      </c>
      <c r="B82" s="57"/>
      <c r="C82" s="102" t="s">
        <v>160</v>
      </c>
      <c r="D82" s="84">
        <f>SUM(D83:D88)</f>
        <v>18808.96</v>
      </c>
      <c r="E82" s="38">
        <f>D82/G82</f>
        <v>4.46</v>
      </c>
      <c r="F82" s="113">
        <f>E82/12</f>
        <v>0.37</v>
      </c>
      <c r="G82" s="8">
        <v>4220.3999999999996</v>
      </c>
      <c r="H82" s="8">
        <v>1.07</v>
      </c>
      <c r="I82" s="9">
        <v>0.37</v>
      </c>
    </row>
    <row r="83" spans="1:10" s="12" customFormat="1" ht="23.25" customHeight="1" x14ac:dyDescent="0.2">
      <c r="A83" s="56" t="s">
        <v>54</v>
      </c>
      <c r="B83" s="57" t="s">
        <v>26</v>
      </c>
      <c r="C83" s="138"/>
      <c r="D83" s="83">
        <v>1342.44</v>
      </c>
      <c r="E83" s="39"/>
      <c r="F83" s="40"/>
      <c r="G83" s="8">
        <v>4220.3999999999996</v>
      </c>
      <c r="H83" s="8">
        <v>1.07</v>
      </c>
      <c r="I83" s="9">
        <v>0.02</v>
      </c>
    </row>
    <row r="84" spans="1:10" s="8" customFormat="1" ht="42.75" customHeight="1" x14ac:dyDescent="0.2">
      <c r="A84" s="56" t="s">
        <v>111</v>
      </c>
      <c r="B84" s="57" t="s">
        <v>33</v>
      </c>
      <c r="C84" s="138"/>
      <c r="D84" s="83">
        <v>11522.53</v>
      </c>
      <c r="E84" s="39"/>
      <c r="F84" s="40"/>
      <c r="G84" s="8">
        <v>4220.3999999999996</v>
      </c>
      <c r="H84" s="8">
        <v>1.07</v>
      </c>
      <c r="I84" s="9">
        <v>0.16</v>
      </c>
    </row>
    <row r="85" spans="1:10" s="12" customFormat="1" ht="42" customHeight="1" x14ac:dyDescent="0.2">
      <c r="A85" s="56" t="s">
        <v>112</v>
      </c>
      <c r="B85" s="57" t="s">
        <v>33</v>
      </c>
      <c r="C85" s="138"/>
      <c r="D85" s="83">
        <f>1006.81*G85/J85</f>
        <v>876</v>
      </c>
      <c r="E85" s="39"/>
      <c r="F85" s="40"/>
      <c r="G85" s="8">
        <v>4220.3999999999996</v>
      </c>
      <c r="H85" s="8">
        <v>1.07</v>
      </c>
      <c r="I85" s="9">
        <v>0.01</v>
      </c>
      <c r="J85" s="12">
        <v>4850.6000000000004</v>
      </c>
    </row>
    <row r="86" spans="1:10" s="8" customFormat="1" ht="25.5" x14ac:dyDescent="0.2">
      <c r="A86" s="56" t="s">
        <v>55</v>
      </c>
      <c r="B86" s="57" t="s">
        <v>17</v>
      </c>
      <c r="C86" s="138"/>
      <c r="D86" s="83">
        <v>5067.99</v>
      </c>
      <c r="E86" s="39"/>
      <c r="F86" s="40"/>
      <c r="G86" s="8">
        <v>4220.3999999999996</v>
      </c>
      <c r="H86" s="8">
        <v>1.07</v>
      </c>
      <c r="I86" s="9">
        <v>0</v>
      </c>
    </row>
    <row r="87" spans="1:10" s="12" customFormat="1" ht="18" customHeight="1" x14ac:dyDescent="0.2">
      <c r="A87" s="56" t="s">
        <v>78</v>
      </c>
      <c r="B87" s="67" t="s">
        <v>79</v>
      </c>
      <c r="C87" s="138"/>
      <c r="D87" s="83">
        <f>E87*G87</f>
        <v>0</v>
      </c>
      <c r="E87" s="39"/>
      <c r="F87" s="40"/>
      <c r="G87" s="8">
        <v>4220.3999999999996</v>
      </c>
      <c r="H87" s="8">
        <v>1.07</v>
      </c>
      <c r="I87" s="9">
        <v>0</v>
      </c>
    </row>
    <row r="88" spans="1:10" s="12" customFormat="1" ht="55.5" customHeight="1" x14ac:dyDescent="0.2">
      <c r="A88" s="56" t="s">
        <v>113</v>
      </c>
      <c r="B88" s="67" t="s">
        <v>69</v>
      </c>
      <c r="C88" s="138"/>
      <c r="D88" s="83">
        <f>E88*G88</f>
        <v>0</v>
      </c>
      <c r="E88" s="39"/>
      <c r="F88" s="40"/>
      <c r="G88" s="8">
        <v>4220.3999999999996</v>
      </c>
      <c r="H88" s="8">
        <v>1.07</v>
      </c>
      <c r="I88" s="9">
        <v>0</v>
      </c>
    </row>
    <row r="89" spans="1:10" s="12" customFormat="1" ht="20.25" customHeight="1" x14ac:dyDescent="0.2">
      <c r="A89" s="68" t="s">
        <v>56</v>
      </c>
      <c r="B89" s="57"/>
      <c r="C89" s="102" t="s">
        <v>156</v>
      </c>
      <c r="D89" s="84">
        <f>D90</f>
        <v>1051.06</v>
      </c>
      <c r="E89" s="38">
        <f>D89/G89</f>
        <v>0.25</v>
      </c>
      <c r="F89" s="113">
        <f>E89/12</f>
        <v>0.02</v>
      </c>
      <c r="G89" s="8">
        <v>4220.3999999999996</v>
      </c>
      <c r="H89" s="8">
        <v>1.07</v>
      </c>
      <c r="I89" s="9">
        <v>0.1</v>
      </c>
    </row>
    <row r="90" spans="1:10" s="8" customFormat="1" ht="15" x14ac:dyDescent="0.2">
      <c r="A90" s="56" t="s">
        <v>57</v>
      </c>
      <c r="B90" s="57" t="s">
        <v>33</v>
      </c>
      <c r="C90" s="100"/>
      <c r="D90" s="83">
        <f>1208.01*G90/J90</f>
        <v>1051.06</v>
      </c>
      <c r="E90" s="39"/>
      <c r="F90" s="40"/>
      <c r="G90" s="8">
        <v>4220.3999999999996</v>
      </c>
      <c r="H90" s="8">
        <v>1.07</v>
      </c>
      <c r="I90" s="9">
        <v>0.01</v>
      </c>
      <c r="J90" s="8">
        <v>4850.6000000000004</v>
      </c>
    </row>
    <row r="91" spans="1:10" s="8" customFormat="1" ht="29.25" customHeight="1" x14ac:dyDescent="0.2">
      <c r="A91" s="68" t="s">
        <v>58</v>
      </c>
      <c r="B91" s="69"/>
      <c r="C91" s="102" t="s">
        <v>157</v>
      </c>
      <c r="D91" s="84">
        <f>D92+D93</f>
        <v>0</v>
      </c>
      <c r="E91" s="38">
        <f>D91/G91</f>
        <v>0</v>
      </c>
      <c r="F91" s="113">
        <f>E91/12</f>
        <v>0</v>
      </c>
      <c r="G91" s="8">
        <v>4220.3999999999996</v>
      </c>
      <c r="H91" s="8">
        <v>1.07</v>
      </c>
      <c r="I91" s="9">
        <v>0.28999999999999998</v>
      </c>
    </row>
    <row r="92" spans="1:10" s="8" customFormat="1" ht="41.25" customHeight="1" x14ac:dyDescent="0.2">
      <c r="A92" s="117" t="s">
        <v>114</v>
      </c>
      <c r="B92" s="67" t="s">
        <v>35</v>
      </c>
      <c r="C92" s="101"/>
      <c r="D92" s="83">
        <v>0</v>
      </c>
      <c r="E92" s="39"/>
      <c r="F92" s="40"/>
      <c r="G92" s="8">
        <v>4220.3999999999996</v>
      </c>
      <c r="H92" s="8">
        <v>1.07</v>
      </c>
      <c r="I92" s="9">
        <v>0.02</v>
      </c>
    </row>
    <row r="93" spans="1:10" s="8" customFormat="1" ht="26.25" customHeight="1" x14ac:dyDescent="0.2">
      <c r="A93" s="117" t="s">
        <v>159</v>
      </c>
      <c r="B93" s="67" t="s">
        <v>69</v>
      </c>
      <c r="C93" s="104"/>
      <c r="D93" s="86">
        <v>0</v>
      </c>
      <c r="E93" s="41"/>
      <c r="F93" s="128"/>
      <c r="G93" s="8">
        <v>4220.3999999999996</v>
      </c>
      <c r="I93" s="9"/>
    </row>
    <row r="94" spans="1:10" s="8" customFormat="1" ht="18.75" customHeight="1" x14ac:dyDescent="0.2">
      <c r="A94" s="68" t="s">
        <v>59</v>
      </c>
      <c r="B94" s="69"/>
      <c r="C94" s="102" t="s">
        <v>158</v>
      </c>
      <c r="D94" s="84">
        <f>D95+D96+D97+D98</f>
        <v>13758.62</v>
      </c>
      <c r="E94" s="38">
        <f>D94/G94</f>
        <v>3.26</v>
      </c>
      <c r="F94" s="113">
        <f>E94/12</f>
        <v>0.27</v>
      </c>
      <c r="G94" s="8">
        <v>4220.3999999999996</v>
      </c>
      <c r="H94" s="8">
        <v>1.07</v>
      </c>
      <c r="I94" s="9">
        <v>0.32</v>
      </c>
    </row>
    <row r="95" spans="1:10" s="21" customFormat="1" ht="17.25" customHeight="1" x14ac:dyDescent="0.2">
      <c r="A95" s="56" t="s">
        <v>73</v>
      </c>
      <c r="B95" s="57" t="s">
        <v>44</v>
      </c>
      <c r="C95" s="100"/>
      <c r="D95" s="83">
        <v>8054.28</v>
      </c>
      <c r="E95" s="39"/>
      <c r="F95" s="40"/>
      <c r="G95" s="8">
        <v>4220.3999999999996</v>
      </c>
      <c r="H95" s="8">
        <v>1.07</v>
      </c>
      <c r="I95" s="9">
        <v>0.12</v>
      </c>
    </row>
    <row r="96" spans="1:10" s="22" customFormat="1" ht="17.25" customHeight="1" x14ac:dyDescent="0.2">
      <c r="A96" s="56" t="s">
        <v>60</v>
      </c>
      <c r="B96" s="57" t="s">
        <v>44</v>
      </c>
      <c r="C96" s="100"/>
      <c r="D96" s="83">
        <v>2684.88</v>
      </c>
      <c r="E96" s="39"/>
      <c r="F96" s="40"/>
      <c r="G96" s="8">
        <v>4220.3999999999996</v>
      </c>
      <c r="H96" s="8">
        <v>1.07</v>
      </c>
      <c r="I96" s="9">
        <v>0.04</v>
      </c>
    </row>
    <row r="97" spans="1:10" s="23" customFormat="1" ht="27" customHeight="1" x14ac:dyDescent="0.4">
      <c r="A97" s="56" t="s">
        <v>61</v>
      </c>
      <c r="B97" s="57" t="s">
        <v>33</v>
      </c>
      <c r="C97" s="100"/>
      <c r="D97" s="83">
        <v>3019.46</v>
      </c>
      <c r="E97" s="39"/>
      <c r="F97" s="40"/>
      <c r="G97" s="8">
        <v>4220.3999999999996</v>
      </c>
      <c r="H97" s="8">
        <v>1.07</v>
      </c>
      <c r="I97" s="9">
        <v>0.04</v>
      </c>
    </row>
    <row r="98" spans="1:10" s="23" customFormat="1" ht="17.25" customHeight="1" x14ac:dyDescent="0.4">
      <c r="A98" s="56" t="s">
        <v>143</v>
      </c>
      <c r="B98" s="67" t="s">
        <v>44</v>
      </c>
      <c r="C98" s="57"/>
      <c r="D98" s="118">
        <v>0</v>
      </c>
      <c r="E98" s="39"/>
      <c r="F98" s="39"/>
      <c r="G98" s="8">
        <v>4220.3999999999996</v>
      </c>
      <c r="H98" s="8"/>
      <c r="I98" s="9"/>
    </row>
    <row r="99" spans="1:10" s="22" customFormat="1" ht="151.5" customHeight="1" thickBot="1" x14ac:dyDescent="0.25">
      <c r="A99" s="68" t="s">
        <v>168</v>
      </c>
      <c r="B99" s="119" t="s">
        <v>17</v>
      </c>
      <c r="C99" s="78"/>
      <c r="D99" s="129">
        <f>20000+6077.38</f>
        <v>26077.38</v>
      </c>
      <c r="E99" s="130">
        <f>D99/G99</f>
        <v>6.18</v>
      </c>
      <c r="F99" s="131">
        <f>E99/12</f>
        <v>0.52</v>
      </c>
      <c r="G99" s="8">
        <v>4220.3999999999996</v>
      </c>
      <c r="H99" s="8">
        <v>1.07</v>
      </c>
      <c r="I99" s="9">
        <v>0.3</v>
      </c>
    </row>
    <row r="100" spans="1:10" s="22" customFormat="1" ht="26.25" customHeight="1" thickBot="1" x14ac:dyDescent="0.25">
      <c r="A100" s="120" t="s">
        <v>62</v>
      </c>
      <c r="B100" s="34" t="s">
        <v>14</v>
      </c>
      <c r="C100" s="105"/>
      <c r="D100" s="132">
        <f>E100*G100</f>
        <v>96225.12</v>
      </c>
      <c r="E100" s="133">
        <f>F100*12</f>
        <v>22.8</v>
      </c>
      <c r="F100" s="134">
        <v>1.9</v>
      </c>
      <c r="G100" s="8">
        <v>4220.3999999999996</v>
      </c>
      <c r="I100" s="24"/>
    </row>
    <row r="101" spans="1:10" s="22" customFormat="1" ht="20.25" thickBot="1" x14ac:dyDescent="0.45">
      <c r="A101" s="48" t="s">
        <v>63</v>
      </c>
      <c r="B101" s="46"/>
      <c r="C101" s="46"/>
      <c r="D101" s="89">
        <f>D14+D27+D38+D39+D46+D47+D48+D49+D50+D51+D52+D66+D77+D82+D89+D91+D94+D99+D100+D40</f>
        <v>793126.02</v>
      </c>
      <c r="E101" s="89">
        <f>E14+E27+E38+E39+E46+E47+E48+E49+E50+E51+E52+E66+E77+E82+E89+E91+E94+E99+E100+E40</f>
        <v>187.93</v>
      </c>
      <c r="F101" s="89">
        <f>F14+F27+F38+F39+F46+F47+F48+F49+F50+F51+F52+F66+F77+F82+F89+F91+F94+F99+F100+F40</f>
        <v>15.67</v>
      </c>
      <c r="G101" s="8"/>
      <c r="I101" s="24"/>
    </row>
    <row r="102" spans="1:10" s="22" customFormat="1" ht="20.25" thickBot="1" x14ac:dyDescent="0.25">
      <c r="A102" s="66"/>
      <c r="B102" s="25"/>
      <c r="C102" s="25"/>
      <c r="D102" s="90"/>
      <c r="E102" s="25"/>
      <c r="F102" s="25"/>
      <c r="G102" s="21"/>
      <c r="I102" s="24"/>
    </row>
    <row r="103" spans="1:10" s="22" customFormat="1" ht="30.75" thickBot="1" x14ac:dyDescent="0.25">
      <c r="A103" s="29" t="s">
        <v>64</v>
      </c>
      <c r="B103" s="46"/>
      <c r="C103" s="46"/>
      <c r="D103" s="91">
        <f>SUM(D104:D112)</f>
        <v>510559.42</v>
      </c>
      <c r="E103" s="91">
        <f>SUM(E104:E112)</f>
        <v>120.97</v>
      </c>
      <c r="F103" s="91">
        <f>SUM(F104:F112)</f>
        <v>10.08</v>
      </c>
      <c r="G103" s="8"/>
      <c r="I103" s="24"/>
    </row>
    <row r="104" spans="1:10" s="42" customFormat="1" ht="22.5" customHeight="1" thickBot="1" x14ac:dyDescent="0.25">
      <c r="A104" s="122" t="s">
        <v>115</v>
      </c>
      <c r="B104" s="72"/>
      <c r="C104" s="123"/>
      <c r="D104" s="121">
        <v>220908.75</v>
      </c>
      <c r="E104" s="124">
        <f t="shared" ref="E104:E112" si="2">D104/G104</f>
        <v>52.34</v>
      </c>
      <c r="F104" s="125">
        <f>E104/12</f>
        <v>4.3600000000000003</v>
      </c>
      <c r="G104" s="54">
        <v>4220.3999999999996</v>
      </c>
      <c r="I104" s="55"/>
    </row>
    <row r="105" spans="1:10" s="42" customFormat="1" ht="22.5" customHeight="1" x14ac:dyDescent="0.2">
      <c r="A105" s="18" t="s">
        <v>116</v>
      </c>
      <c r="B105" s="19"/>
      <c r="C105" s="99"/>
      <c r="D105" s="83">
        <v>8911.3799999999992</v>
      </c>
      <c r="E105" s="124">
        <f t="shared" si="2"/>
        <v>2.11</v>
      </c>
      <c r="F105" s="125">
        <f>E105/12</f>
        <v>0.18</v>
      </c>
      <c r="G105" s="54">
        <v>4220.3999999999996</v>
      </c>
      <c r="I105" s="55"/>
    </row>
    <row r="106" spans="1:10" s="42" customFormat="1" ht="16.5" customHeight="1" x14ac:dyDescent="0.2">
      <c r="A106" s="18" t="s">
        <v>117</v>
      </c>
      <c r="B106" s="19"/>
      <c r="C106" s="99"/>
      <c r="D106" s="83">
        <v>9249.5300000000007</v>
      </c>
      <c r="E106" s="62">
        <f t="shared" si="2"/>
        <v>2.19</v>
      </c>
      <c r="F106" s="63">
        <f t="shared" ref="F106:F112" si="3">E106/12</f>
        <v>0.18</v>
      </c>
      <c r="G106" s="54">
        <v>4220.3999999999996</v>
      </c>
      <c r="I106" s="55"/>
    </row>
    <row r="107" spans="1:10" s="42" customFormat="1" ht="18" customHeight="1" x14ac:dyDescent="0.2">
      <c r="A107" s="56" t="s">
        <v>169</v>
      </c>
      <c r="B107" s="57"/>
      <c r="C107" s="57"/>
      <c r="D107" s="115">
        <v>39637.07</v>
      </c>
      <c r="E107" s="62">
        <f t="shared" si="2"/>
        <v>9.39</v>
      </c>
      <c r="F107" s="63">
        <f t="shared" si="3"/>
        <v>0.78</v>
      </c>
      <c r="G107" s="54">
        <v>4220.3999999999996</v>
      </c>
      <c r="I107" s="55"/>
    </row>
    <row r="108" spans="1:10" s="42" customFormat="1" ht="20.25" customHeight="1" x14ac:dyDescent="0.2">
      <c r="A108" s="76" t="s">
        <v>170</v>
      </c>
      <c r="B108" s="77"/>
      <c r="C108" s="77"/>
      <c r="D108" s="116">
        <v>154103.73000000001</v>
      </c>
      <c r="E108" s="62">
        <f t="shared" si="2"/>
        <v>36.51</v>
      </c>
      <c r="F108" s="63">
        <f t="shared" si="3"/>
        <v>3.04</v>
      </c>
      <c r="G108" s="54">
        <v>4220.3999999999996</v>
      </c>
      <c r="I108" s="55"/>
    </row>
    <row r="109" spans="1:10" s="42" customFormat="1" ht="28.5" customHeight="1" x14ac:dyDescent="0.2">
      <c r="A109" s="76" t="s">
        <v>121</v>
      </c>
      <c r="B109" s="77"/>
      <c r="C109" s="77"/>
      <c r="D109" s="116">
        <v>47648.82</v>
      </c>
      <c r="E109" s="62">
        <f t="shared" si="2"/>
        <v>11.29</v>
      </c>
      <c r="F109" s="63">
        <f t="shared" si="3"/>
        <v>0.94</v>
      </c>
      <c r="G109" s="54">
        <v>4220.3999999999996</v>
      </c>
      <c r="I109" s="55"/>
    </row>
    <row r="110" spans="1:10" s="42" customFormat="1" ht="18" customHeight="1" x14ac:dyDescent="0.2">
      <c r="A110" s="76" t="s">
        <v>128</v>
      </c>
      <c r="B110" s="77"/>
      <c r="C110" s="77"/>
      <c r="D110" s="116">
        <f>899.61*G110/J110</f>
        <v>782.73</v>
      </c>
      <c r="E110" s="62">
        <f t="shared" si="2"/>
        <v>0.19</v>
      </c>
      <c r="F110" s="63">
        <f t="shared" si="3"/>
        <v>0.02</v>
      </c>
      <c r="G110" s="54">
        <v>4220.3999999999996</v>
      </c>
      <c r="I110" s="55"/>
      <c r="J110" s="42">
        <v>4850.6000000000004</v>
      </c>
    </row>
    <row r="111" spans="1:10" s="42" customFormat="1" ht="17.25" customHeight="1" x14ac:dyDescent="0.2">
      <c r="A111" s="76" t="s">
        <v>129</v>
      </c>
      <c r="B111" s="77"/>
      <c r="C111" s="77"/>
      <c r="D111" s="116">
        <f>7462.8*G111/J111</f>
        <v>6493.22</v>
      </c>
      <c r="E111" s="62">
        <f t="shared" si="2"/>
        <v>1.54</v>
      </c>
      <c r="F111" s="63">
        <f t="shared" si="3"/>
        <v>0.13</v>
      </c>
      <c r="G111" s="54">
        <v>4220.3999999999996</v>
      </c>
      <c r="I111" s="55"/>
      <c r="J111" s="42">
        <v>4850.6000000000004</v>
      </c>
    </row>
    <row r="112" spans="1:10" s="42" customFormat="1" ht="22.5" customHeight="1" x14ac:dyDescent="0.2">
      <c r="A112" s="58" t="s">
        <v>135</v>
      </c>
      <c r="B112" s="57"/>
      <c r="C112" s="57"/>
      <c r="D112" s="115">
        <f>26232.35*G112/J112</f>
        <v>22824.19</v>
      </c>
      <c r="E112" s="20">
        <f t="shared" si="2"/>
        <v>5.41</v>
      </c>
      <c r="F112" s="20">
        <f t="shared" si="3"/>
        <v>0.45</v>
      </c>
      <c r="G112" s="54">
        <v>4220.3999999999996</v>
      </c>
      <c r="I112" s="55"/>
      <c r="J112" s="42">
        <v>4850.6000000000004</v>
      </c>
    </row>
    <row r="113" spans="1:9" s="22" customFormat="1" ht="18.75" x14ac:dyDescent="0.4">
      <c r="A113" s="170"/>
      <c r="B113" s="170"/>
      <c r="C113" s="170"/>
      <c r="D113" s="170"/>
      <c r="E113" s="170"/>
      <c r="F113" s="170"/>
      <c r="G113" s="23"/>
      <c r="I113" s="24"/>
    </row>
    <row r="114" spans="1:9" s="22" customFormat="1" ht="19.5" x14ac:dyDescent="0.2">
      <c r="A114" s="51" t="s">
        <v>171</v>
      </c>
      <c r="B114" s="52"/>
      <c r="C114" s="52"/>
      <c r="D114" s="92">
        <f>D101+D103</f>
        <v>1303685.44</v>
      </c>
      <c r="E114" s="53">
        <f>E101+E103</f>
        <v>308.89999999999998</v>
      </c>
      <c r="F114" s="53">
        <f>F101+F103</f>
        <v>25.75</v>
      </c>
      <c r="I114" s="24"/>
    </row>
    <row r="115" spans="1:9" s="22" customFormat="1" x14ac:dyDescent="0.2">
      <c r="A115" s="26"/>
      <c r="D115" s="42"/>
      <c r="E115" s="42"/>
      <c r="F115" s="42"/>
      <c r="I115" s="24"/>
    </row>
    <row r="116" spans="1:9" s="22" customFormat="1" x14ac:dyDescent="0.2">
      <c r="A116" s="26"/>
      <c r="D116" s="42"/>
      <c r="E116" s="42"/>
      <c r="F116" s="42"/>
      <c r="I116" s="24"/>
    </row>
    <row r="117" spans="1:9" s="22" customFormat="1" x14ac:dyDescent="0.2">
      <c r="A117" s="26"/>
      <c r="D117" s="42"/>
      <c r="E117" s="42"/>
      <c r="F117" s="42"/>
      <c r="I117" s="24"/>
    </row>
    <row r="118" spans="1:9" s="22" customFormat="1" ht="18.75" x14ac:dyDescent="0.4">
      <c r="A118" s="27"/>
      <c r="B118" s="28"/>
      <c r="C118" s="28"/>
      <c r="D118" s="43"/>
      <c r="E118" s="43"/>
      <c r="F118" s="43"/>
      <c r="G118" s="23"/>
      <c r="I118" s="24"/>
    </row>
    <row r="119" spans="1:9" s="22" customFormat="1" ht="18.75" x14ac:dyDescent="0.4">
      <c r="A119" s="27"/>
      <c r="B119" s="28"/>
      <c r="C119" s="28"/>
      <c r="D119" s="43"/>
      <c r="E119" s="43"/>
      <c r="F119" s="43"/>
      <c r="G119" s="23"/>
      <c r="I119" s="24"/>
    </row>
    <row r="120" spans="1:9" s="22" customFormat="1" ht="14.25" x14ac:dyDescent="0.2">
      <c r="A120" s="159" t="s">
        <v>66</v>
      </c>
      <c r="B120" s="159"/>
      <c r="C120" s="159"/>
      <c r="D120" s="159"/>
      <c r="E120" s="42" t="s">
        <v>67</v>
      </c>
      <c r="F120" s="42"/>
      <c r="I120" s="24"/>
    </row>
    <row r="121" spans="1:9" s="22" customFormat="1" x14ac:dyDescent="0.2">
      <c r="D121" s="42"/>
      <c r="E121" s="42"/>
      <c r="F121" s="42"/>
      <c r="I121" s="24"/>
    </row>
    <row r="122" spans="1:9" s="22" customFormat="1" x14ac:dyDescent="0.2">
      <c r="A122" s="26" t="s">
        <v>68</v>
      </c>
      <c r="D122" s="42"/>
      <c r="E122" s="42"/>
      <c r="F122" s="42"/>
      <c r="I122" s="24"/>
    </row>
    <row r="123" spans="1:9" s="22" customFormat="1" ht="18.75" x14ac:dyDescent="0.4">
      <c r="A123" s="27"/>
      <c r="B123" s="28"/>
      <c r="C123" s="28"/>
      <c r="D123" s="43"/>
      <c r="E123" s="43"/>
      <c r="F123" s="43"/>
      <c r="G123" s="23"/>
      <c r="I123" s="24"/>
    </row>
    <row r="124" spans="1:9" s="22" customFormat="1" ht="18.75" x14ac:dyDescent="0.4">
      <c r="A124" s="27"/>
      <c r="B124" s="28"/>
      <c r="C124" s="28"/>
      <c r="D124" s="43"/>
      <c r="E124" s="43"/>
      <c r="F124" s="43"/>
      <c r="G124" s="23"/>
      <c r="I124" s="24"/>
    </row>
    <row r="125" spans="1:9" s="22" customFormat="1" ht="18.75" x14ac:dyDescent="0.4">
      <c r="A125" s="27"/>
      <c r="B125" s="28"/>
      <c r="C125" s="28"/>
      <c r="D125" s="43"/>
      <c r="E125" s="43"/>
      <c r="F125" s="43"/>
      <c r="G125" s="23"/>
      <c r="I125" s="24"/>
    </row>
    <row r="126" spans="1:9" s="22" customFormat="1" ht="18.75" x14ac:dyDescent="0.4">
      <c r="A126" s="27"/>
      <c r="B126" s="28"/>
      <c r="C126" s="28"/>
      <c r="D126" s="43"/>
      <c r="E126" s="43"/>
      <c r="F126" s="43"/>
      <c r="G126" s="23"/>
      <c r="I126" s="24"/>
    </row>
    <row r="127" spans="1:9" s="22" customFormat="1" ht="18.75" x14ac:dyDescent="0.4">
      <c r="A127" s="27"/>
      <c r="B127" s="28"/>
      <c r="C127" s="28"/>
      <c r="D127" s="43"/>
      <c r="E127" s="43"/>
      <c r="F127" s="43"/>
      <c r="G127" s="23"/>
      <c r="I127" s="24"/>
    </row>
    <row r="128" spans="1:9" s="22" customFormat="1" ht="18.75" x14ac:dyDescent="0.4">
      <c r="A128" s="27"/>
      <c r="B128" s="28"/>
      <c r="C128" s="28"/>
      <c r="D128" s="43"/>
      <c r="E128" s="43"/>
      <c r="F128" s="43"/>
      <c r="G128" s="23"/>
      <c r="I128" s="24"/>
    </row>
    <row r="129" spans="1:9" s="22" customFormat="1" ht="18.75" x14ac:dyDescent="0.4">
      <c r="A129" s="27"/>
      <c r="B129" s="28"/>
      <c r="C129" s="28"/>
      <c r="D129" s="43"/>
      <c r="E129" s="43"/>
      <c r="F129" s="43"/>
      <c r="G129" s="23"/>
      <c r="I129" s="24"/>
    </row>
    <row r="130" spans="1:9" s="22" customFormat="1" ht="18.75" x14ac:dyDescent="0.4">
      <c r="A130" s="27"/>
      <c r="B130" s="28"/>
      <c r="C130" s="28"/>
      <c r="D130" s="43"/>
      <c r="E130" s="43"/>
      <c r="F130" s="43"/>
      <c r="G130" s="23"/>
      <c r="I130" s="24"/>
    </row>
    <row r="131" spans="1:9" s="22" customFormat="1" ht="18.75" x14ac:dyDescent="0.4">
      <c r="A131" s="27"/>
      <c r="B131" s="28"/>
      <c r="C131" s="28"/>
      <c r="D131" s="43"/>
      <c r="E131" s="43"/>
      <c r="F131" s="43"/>
      <c r="G131" s="23"/>
      <c r="I131" s="24"/>
    </row>
    <row r="132" spans="1:9" s="22" customFormat="1" ht="18.75" x14ac:dyDescent="0.4">
      <c r="A132" s="27"/>
      <c r="B132" s="28"/>
      <c r="C132" s="28"/>
      <c r="D132" s="43"/>
      <c r="E132" s="43"/>
      <c r="F132" s="43"/>
      <c r="G132" s="23"/>
      <c r="I132" s="24"/>
    </row>
    <row r="133" spans="1:9" s="22" customFormat="1" ht="18.75" x14ac:dyDescent="0.4">
      <c r="A133" s="27"/>
      <c r="B133" s="28"/>
      <c r="C133" s="28"/>
      <c r="D133" s="43"/>
      <c r="E133" s="43"/>
      <c r="F133" s="43"/>
      <c r="G133" s="23"/>
      <c r="I133" s="24"/>
    </row>
    <row r="134" spans="1:9" s="22" customFormat="1" ht="18.75" x14ac:dyDescent="0.4">
      <c r="A134" s="27"/>
      <c r="B134" s="28"/>
      <c r="C134" s="28"/>
      <c r="D134" s="43"/>
      <c r="E134" s="43"/>
      <c r="F134" s="43"/>
      <c r="G134" s="23"/>
      <c r="I134" s="24"/>
    </row>
    <row r="135" spans="1:9" s="22" customFormat="1" ht="18.75" x14ac:dyDescent="0.4">
      <c r="A135" s="27"/>
      <c r="B135" s="28"/>
      <c r="C135" s="28"/>
      <c r="D135" s="43"/>
      <c r="E135" s="43"/>
      <c r="F135" s="43"/>
      <c r="G135" s="23"/>
      <c r="I135" s="24"/>
    </row>
    <row r="136" spans="1:9" s="22" customFormat="1" ht="18.75" x14ac:dyDescent="0.4">
      <c r="A136" s="27"/>
      <c r="B136" s="28"/>
      <c r="C136" s="28"/>
      <c r="D136" s="43"/>
      <c r="E136" s="43"/>
      <c r="F136" s="43"/>
      <c r="G136" s="23"/>
      <c r="I136" s="24"/>
    </row>
    <row r="137" spans="1:9" s="22" customFormat="1" ht="18.75" x14ac:dyDescent="0.4">
      <c r="A137" s="27"/>
      <c r="B137" s="28"/>
      <c r="C137" s="28"/>
      <c r="D137" s="43"/>
      <c r="E137" s="43"/>
      <c r="F137" s="43"/>
      <c r="G137" s="23"/>
      <c r="I137" s="24"/>
    </row>
    <row r="138" spans="1:9" s="22" customFormat="1" ht="19.5" x14ac:dyDescent="0.2">
      <c r="A138" s="30"/>
      <c r="B138" s="31"/>
      <c r="C138" s="31"/>
      <c r="D138" s="44"/>
      <c r="E138" s="44"/>
      <c r="F138" s="44"/>
      <c r="G138" s="21"/>
      <c r="I138" s="24"/>
    </row>
    <row r="139" spans="1:9" s="22" customFormat="1" ht="14.25" x14ac:dyDescent="0.2">
      <c r="A139" s="159"/>
      <c r="B139" s="159"/>
      <c r="C139" s="159"/>
      <c r="D139" s="159"/>
      <c r="E139" s="42"/>
      <c r="F139" s="42"/>
      <c r="I139" s="24"/>
    </row>
    <row r="140" spans="1:9" s="22" customFormat="1" x14ac:dyDescent="0.2">
      <c r="D140" s="42"/>
      <c r="E140" s="42"/>
      <c r="F140" s="42"/>
      <c r="I140" s="24"/>
    </row>
    <row r="141" spans="1:9" s="22" customFormat="1" x14ac:dyDescent="0.2">
      <c r="A141" s="26"/>
      <c r="D141" s="42"/>
      <c r="E141" s="42"/>
      <c r="F141" s="42"/>
      <c r="I141" s="24"/>
    </row>
    <row r="142" spans="1:9" s="22" customFormat="1" x14ac:dyDescent="0.2">
      <c r="D142" s="42"/>
      <c r="E142" s="42"/>
      <c r="F142" s="42"/>
      <c r="I142" s="24"/>
    </row>
    <row r="143" spans="1:9" s="22" customFormat="1" x14ac:dyDescent="0.2">
      <c r="D143" s="42"/>
      <c r="E143" s="42"/>
      <c r="F143" s="42"/>
      <c r="I143" s="24"/>
    </row>
    <row r="144" spans="1:9" s="22" customFormat="1" x14ac:dyDescent="0.2">
      <c r="D144" s="42"/>
      <c r="E144" s="42"/>
      <c r="F144" s="42"/>
      <c r="I144" s="24"/>
    </row>
    <row r="145" spans="1:9" s="22" customFormat="1" x14ac:dyDescent="0.2">
      <c r="D145" s="42"/>
      <c r="E145" s="42"/>
      <c r="F145" s="42"/>
      <c r="I145" s="24"/>
    </row>
    <row r="146" spans="1:9" s="22" customFormat="1" x14ac:dyDescent="0.2">
      <c r="D146" s="42"/>
      <c r="E146" s="42"/>
      <c r="F146" s="42"/>
      <c r="I146" s="24"/>
    </row>
    <row r="147" spans="1:9" s="22" customFormat="1" x14ac:dyDescent="0.2">
      <c r="D147" s="42"/>
      <c r="E147" s="42"/>
      <c r="F147" s="42"/>
      <c r="I147" s="24"/>
    </row>
    <row r="148" spans="1:9" s="22" customFormat="1" x14ac:dyDescent="0.2">
      <c r="D148" s="42"/>
      <c r="E148" s="42"/>
      <c r="F148" s="42"/>
      <c r="I148" s="24"/>
    </row>
    <row r="149" spans="1:9" x14ac:dyDescent="0.2">
      <c r="A149" s="22"/>
      <c r="B149" s="22"/>
      <c r="C149" s="22"/>
      <c r="D149" s="42"/>
      <c r="E149" s="42"/>
      <c r="F149" s="42"/>
      <c r="G149" s="22"/>
    </row>
    <row r="150" spans="1:9" x14ac:dyDescent="0.2">
      <c r="A150" s="22"/>
      <c r="B150" s="22"/>
      <c r="C150" s="22"/>
      <c r="D150" s="42"/>
      <c r="E150" s="42"/>
      <c r="F150" s="42"/>
      <c r="G150" s="22"/>
    </row>
    <row r="151" spans="1:9" x14ac:dyDescent="0.2">
      <c r="A151" s="22"/>
      <c r="B151" s="22"/>
      <c r="C151" s="22"/>
      <c r="D151" s="42"/>
      <c r="E151" s="42"/>
      <c r="F151" s="42"/>
      <c r="G151" s="22"/>
    </row>
    <row r="152" spans="1:9" x14ac:dyDescent="0.2">
      <c r="A152" s="22"/>
      <c r="B152" s="22"/>
      <c r="C152" s="22"/>
      <c r="D152" s="42"/>
      <c r="E152" s="42"/>
      <c r="F152" s="42"/>
      <c r="G152" s="22"/>
    </row>
    <row r="153" spans="1:9" x14ac:dyDescent="0.2">
      <c r="A153" s="22"/>
      <c r="B153" s="22"/>
      <c r="C153" s="22"/>
      <c r="D153" s="42"/>
      <c r="E153" s="42"/>
      <c r="F153" s="42"/>
      <c r="G153" s="22"/>
    </row>
    <row r="154" spans="1:9" x14ac:dyDescent="0.2">
      <c r="A154" s="22"/>
      <c r="B154" s="22"/>
      <c r="C154" s="22"/>
      <c r="D154" s="42"/>
      <c r="E154" s="42"/>
      <c r="F154" s="42"/>
      <c r="G154" s="22"/>
    </row>
    <row r="155" spans="1:9" x14ac:dyDescent="0.2">
      <c r="A155" s="22"/>
      <c r="B155" s="22"/>
      <c r="C155" s="22"/>
      <c r="D155" s="42"/>
      <c r="E155" s="42"/>
      <c r="F155" s="42"/>
      <c r="G155" s="22"/>
    </row>
    <row r="156" spans="1:9" x14ac:dyDescent="0.2">
      <c r="A156" s="22"/>
      <c r="B156" s="22"/>
      <c r="C156" s="22"/>
      <c r="D156" s="42"/>
      <c r="E156" s="42"/>
      <c r="F156" s="42"/>
      <c r="G156" s="22"/>
    </row>
    <row r="157" spans="1:9" x14ac:dyDescent="0.2">
      <c r="A157" s="22"/>
      <c r="B157" s="22"/>
      <c r="C157" s="22"/>
      <c r="D157" s="42"/>
      <c r="E157" s="42"/>
      <c r="F157" s="42"/>
      <c r="G157" s="22"/>
    </row>
    <row r="158" spans="1:9" x14ac:dyDescent="0.2">
      <c r="A158" s="22"/>
      <c r="B158" s="22"/>
      <c r="C158" s="22"/>
      <c r="D158" s="42"/>
      <c r="E158" s="42"/>
      <c r="F158" s="42"/>
      <c r="G158" s="22"/>
    </row>
    <row r="159" spans="1:9" x14ac:dyDescent="0.2">
      <c r="A159" s="22"/>
      <c r="B159" s="22"/>
      <c r="C159" s="22"/>
      <c r="D159" s="42"/>
      <c r="E159" s="42"/>
      <c r="F159" s="42"/>
      <c r="G159" s="22"/>
    </row>
  </sheetData>
  <mergeCells count="13">
    <mergeCell ref="A7:F7"/>
    <mergeCell ref="A1:F1"/>
    <mergeCell ref="B2:F2"/>
    <mergeCell ref="B3:F3"/>
    <mergeCell ref="B4:F4"/>
    <mergeCell ref="A6:F6"/>
    <mergeCell ref="A139:D139"/>
    <mergeCell ref="A8:F8"/>
    <mergeCell ref="A9:F9"/>
    <mergeCell ref="A10:F10"/>
    <mergeCell ref="A13:F13"/>
    <mergeCell ref="A113:F113"/>
    <mergeCell ref="A120:D120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49" zoomScale="80" zoomScaleNormal="80" workbookViewId="0">
      <selection activeCell="F71" sqref="F71:F7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5" customWidth="1"/>
    <col min="5" max="5" width="17.140625" style="45" bestFit="1" customWidth="1"/>
    <col min="6" max="6" width="20.85546875" style="45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54" t="s">
        <v>148</v>
      </c>
      <c r="B1" s="155"/>
      <c r="C1" s="155"/>
      <c r="D1" s="155"/>
      <c r="E1" s="155"/>
      <c r="F1" s="155"/>
    </row>
    <row r="2" spans="1:10" ht="27" customHeight="1" x14ac:dyDescent="0.3">
      <c r="A2" s="3" t="s">
        <v>137</v>
      </c>
      <c r="B2" s="156"/>
      <c r="C2" s="156"/>
      <c r="D2" s="156"/>
      <c r="E2" s="155"/>
      <c r="F2" s="155"/>
    </row>
    <row r="3" spans="1:10" ht="14.25" customHeight="1" x14ac:dyDescent="0.3">
      <c r="B3" s="156" t="s">
        <v>0</v>
      </c>
      <c r="C3" s="156"/>
      <c r="D3" s="156"/>
      <c r="E3" s="155"/>
      <c r="F3" s="155"/>
    </row>
    <row r="4" spans="1:10" ht="14.25" customHeight="1" x14ac:dyDescent="0.3">
      <c r="B4" s="156" t="s">
        <v>149</v>
      </c>
      <c r="C4" s="156"/>
      <c r="D4" s="156"/>
      <c r="E4" s="155"/>
      <c r="F4" s="155"/>
    </row>
    <row r="5" spans="1:10" ht="21" customHeight="1" x14ac:dyDescent="0.3">
      <c r="A5" s="110"/>
      <c r="B5" s="111"/>
      <c r="C5" s="111"/>
      <c r="D5" s="32"/>
      <c r="E5" s="33"/>
      <c r="F5" s="33"/>
    </row>
    <row r="6" spans="1:10" ht="20.25" customHeight="1" x14ac:dyDescent="0.4">
      <c r="A6" s="157"/>
      <c r="B6" s="158"/>
      <c r="C6" s="158"/>
      <c r="D6" s="158"/>
      <c r="E6" s="158"/>
      <c r="F6" s="158"/>
      <c r="I6" s="1"/>
    </row>
    <row r="7" spans="1:10" ht="20.25" customHeight="1" x14ac:dyDescent="0.2">
      <c r="A7" s="153" t="s">
        <v>146</v>
      </c>
      <c r="B7" s="153"/>
      <c r="C7" s="153"/>
      <c r="D7" s="153"/>
      <c r="E7" s="153"/>
      <c r="F7" s="153"/>
      <c r="I7" s="1"/>
    </row>
    <row r="8" spans="1:10" s="4" customFormat="1" ht="18.75" customHeight="1" x14ac:dyDescent="0.4">
      <c r="A8" s="160" t="s">
        <v>74</v>
      </c>
      <c r="B8" s="160"/>
      <c r="C8" s="160"/>
      <c r="D8" s="160"/>
      <c r="E8" s="161"/>
      <c r="F8" s="161"/>
      <c r="G8" s="161"/>
      <c r="H8" s="161"/>
    </row>
    <row r="9" spans="1:10" s="5" customFormat="1" ht="17.25" customHeight="1" x14ac:dyDescent="0.2">
      <c r="A9" s="162" t="s">
        <v>1</v>
      </c>
      <c r="B9" s="162"/>
      <c r="C9" s="162"/>
      <c r="D9" s="162"/>
      <c r="E9" s="163"/>
      <c r="F9" s="163"/>
      <c r="G9" s="163"/>
      <c r="H9" s="163"/>
    </row>
    <row r="10" spans="1:10" s="5" customFormat="1" ht="17.25" customHeight="1" x14ac:dyDescent="0.2">
      <c r="A10" s="171" t="s">
        <v>75</v>
      </c>
      <c r="B10" s="171"/>
      <c r="C10" s="171"/>
      <c r="D10" s="171"/>
      <c r="E10" s="171"/>
      <c r="F10" s="171"/>
      <c r="G10" s="171"/>
      <c r="H10" s="171"/>
    </row>
    <row r="11" spans="1:10" s="4" customFormat="1" ht="30" customHeight="1" thickBot="1" x14ac:dyDescent="0.25">
      <c r="A11" s="164" t="s">
        <v>2</v>
      </c>
      <c r="B11" s="164"/>
      <c r="C11" s="164"/>
      <c r="D11" s="164"/>
      <c r="E11" s="165"/>
      <c r="F11" s="165"/>
    </row>
    <row r="12" spans="1:10" s="8" customFormat="1" ht="139.5" customHeight="1" thickBot="1" x14ac:dyDescent="0.25">
      <c r="A12" s="6" t="s">
        <v>3</v>
      </c>
      <c r="B12" s="7" t="s">
        <v>4</v>
      </c>
      <c r="C12" s="7" t="s">
        <v>138</v>
      </c>
      <c r="D12" s="34" t="s">
        <v>6</v>
      </c>
      <c r="E12" s="34" t="s">
        <v>5</v>
      </c>
      <c r="F12" s="35" t="s">
        <v>7</v>
      </c>
      <c r="I12" s="9"/>
    </row>
    <row r="13" spans="1:10" s="12" customFormat="1" x14ac:dyDescent="0.2">
      <c r="A13" s="10">
        <v>1</v>
      </c>
      <c r="B13" s="11">
        <v>2</v>
      </c>
      <c r="C13" s="94">
        <v>3</v>
      </c>
      <c r="D13" s="36">
        <v>4</v>
      </c>
      <c r="E13" s="72">
        <v>5</v>
      </c>
      <c r="F13" s="37">
        <v>6</v>
      </c>
      <c r="I13" s="13"/>
    </row>
    <row r="14" spans="1:10" s="12" customFormat="1" ht="49.5" customHeight="1" x14ac:dyDescent="0.2">
      <c r="A14" s="166" t="s">
        <v>8</v>
      </c>
      <c r="B14" s="167"/>
      <c r="C14" s="167"/>
      <c r="D14" s="167"/>
      <c r="E14" s="168"/>
      <c r="F14" s="169"/>
      <c r="I14" s="13"/>
    </row>
    <row r="15" spans="1:10" s="8" customFormat="1" ht="24.75" customHeight="1" x14ac:dyDescent="0.2">
      <c r="A15" s="106" t="s">
        <v>9</v>
      </c>
      <c r="B15" s="69"/>
      <c r="C15" s="95" t="s">
        <v>147</v>
      </c>
      <c r="D15" s="112">
        <f>E15*G15</f>
        <v>25409.66</v>
      </c>
      <c r="E15" s="38">
        <f>F15*12</f>
        <v>40.32</v>
      </c>
      <c r="F15" s="113">
        <f>F25+F27</f>
        <v>3.36</v>
      </c>
      <c r="G15" s="8">
        <v>630.20000000000005</v>
      </c>
      <c r="H15" s="8">
        <v>1.07</v>
      </c>
      <c r="I15" s="9">
        <v>2.2400000000000002</v>
      </c>
      <c r="J15" s="8">
        <v>4850.6000000000004</v>
      </c>
    </row>
    <row r="16" spans="1:10" s="8" customFormat="1" ht="27" customHeight="1" x14ac:dyDescent="0.2">
      <c r="A16" s="73" t="s">
        <v>10</v>
      </c>
      <c r="B16" s="74" t="s">
        <v>11</v>
      </c>
      <c r="C16" s="85"/>
      <c r="D16" s="112"/>
      <c r="E16" s="38"/>
      <c r="F16" s="113"/>
      <c r="I16" s="9"/>
    </row>
    <row r="17" spans="1:10" s="16" customFormat="1" ht="27" customHeight="1" x14ac:dyDescent="0.2">
      <c r="A17" s="73" t="s">
        <v>12</v>
      </c>
      <c r="B17" s="74" t="s">
        <v>11</v>
      </c>
      <c r="C17" s="85"/>
      <c r="D17" s="112"/>
      <c r="E17" s="38"/>
      <c r="F17" s="113"/>
      <c r="G17" s="8"/>
      <c r="I17" s="17"/>
    </row>
    <row r="18" spans="1:10" s="8" customFormat="1" ht="121.5" customHeight="1" x14ac:dyDescent="0.2">
      <c r="A18" s="73" t="s">
        <v>81</v>
      </c>
      <c r="B18" s="74" t="s">
        <v>35</v>
      </c>
      <c r="C18" s="85"/>
      <c r="D18" s="112"/>
      <c r="E18" s="38"/>
      <c r="F18" s="113"/>
      <c r="I18" s="9"/>
    </row>
    <row r="19" spans="1:10" s="12" customFormat="1" ht="19.5" customHeight="1" x14ac:dyDescent="0.2">
      <c r="A19" s="73" t="s">
        <v>82</v>
      </c>
      <c r="B19" s="74" t="s">
        <v>11</v>
      </c>
      <c r="C19" s="85"/>
      <c r="D19" s="112"/>
      <c r="E19" s="38"/>
      <c r="F19" s="113"/>
      <c r="G19" s="8"/>
      <c r="I19" s="13"/>
    </row>
    <row r="20" spans="1:10" s="12" customFormat="1" ht="15.75" customHeight="1" x14ac:dyDescent="0.2">
      <c r="A20" s="73" t="s">
        <v>83</v>
      </c>
      <c r="B20" s="74" t="s">
        <v>11</v>
      </c>
      <c r="C20" s="85"/>
      <c r="D20" s="112"/>
      <c r="E20" s="38"/>
      <c r="F20" s="113"/>
      <c r="G20" s="8"/>
      <c r="I20" s="13"/>
    </row>
    <row r="21" spans="1:10" s="12" customFormat="1" ht="25.5" x14ac:dyDescent="0.2">
      <c r="A21" s="73" t="s">
        <v>84</v>
      </c>
      <c r="B21" s="74" t="s">
        <v>17</v>
      </c>
      <c r="C21" s="85"/>
      <c r="D21" s="112"/>
      <c r="E21" s="38"/>
      <c r="F21" s="113"/>
      <c r="G21" s="8"/>
      <c r="I21" s="13"/>
    </row>
    <row r="22" spans="1:10" s="12" customFormat="1" ht="17.25" customHeight="1" x14ac:dyDescent="0.2">
      <c r="A22" s="73" t="s">
        <v>85</v>
      </c>
      <c r="B22" s="74" t="s">
        <v>23</v>
      </c>
      <c r="C22" s="85"/>
      <c r="D22" s="112"/>
      <c r="E22" s="38"/>
      <c r="F22" s="113"/>
      <c r="G22" s="8"/>
      <c r="I22" s="13"/>
    </row>
    <row r="23" spans="1:10" s="12" customFormat="1" ht="19.5" customHeight="1" x14ac:dyDescent="0.2">
      <c r="A23" s="73" t="s">
        <v>86</v>
      </c>
      <c r="B23" s="74" t="s">
        <v>11</v>
      </c>
      <c r="C23" s="85"/>
      <c r="D23" s="112"/>
      <c r="E23" s="38"/>
      <c r="F23" s="113"/>
      <c r="G23" s="8"/>
      <c r="I23" s="13"/>
    </row>
    <row r="24" spans="1:10" s="12" customFormat="1" ht="19.5" customHeight="1" x14ac:dyDescent="0.2">
      <c r="A24" s="73" t="s">
        <v>87</v>
      </c>
      <c r="B24" s="74" t="s">
        <v>33</v>
      </c>
      <c r="C24" s="85"/>
      <c r="D24" s="112"/>
      <c r="E24" s="38"/>
      <c r="F24" s="113"/>
      <c r="G24" s="8"/>
      <c r="I24" s="13"/>
    </row>
    <row r="25" spans="1:10" s="12" customFormat="1" ht="15" x14ac:dyDescent="0.2">
      <c r="A25" s="106" t="s">
        <v>72</v>
      </c>
      <c r="B25" s="49"/>
      <c r="C25" s="96"/>
      <c r="D25" s="85"/>
      <c r="E25" s="126"/>
      <c r="F25" s="113">
        <v>3.24</v>
      </c>
      <c r="G25" s="8"/>
      <c r="I25" s="13"/>
    </row>
    <row r="26" spans="1:10" s="12" customFormat="1" ht="15" x14ac:dyDescent="0.2">
      <c r="A26" s="75" t="s">
        <v>70</v>
      </c>
      <c r="B26" s="49" t="s">
        <v>11</v>
      </c>
      <c r="C26" s="97"/>
      <c r="D26" s="85"/>
      <c r="E26" s="126"/>
      <c r="F26" s="127">
        <v>0.12</v>
      </c>
      <c r="G26" s="8"/>
      <c r="I26" s="13"/>
    </row>
    <row r="27" spans="1:10" s="12" customFormat="1" ht="15" x14ac:dyDescent="0.2">
      <c r="A27" s="106" t="s">
        <v>72</v>
      </c>
      <c r="B27" s="49"/>
      <c r="C27" s="96"/>
      <c r="D27" s="85"/>
      <c r="E27" s="126"/>
      <c r="F27" s="113">
        <f>F26</f>
        <v>0.12</v>
      </c>
      <c r="G27" s="8"/>
      <c r="I27" s="13"/>
    </row>
    <row r="28" spans="1:10" s="16" customFormat="1" ht="18.75" customHeight="1" x14ac:dyDescent="0.2">
      <c r="A28" s="68" t="s">
        <v>22</v>
      </c>
      <c r="B28" s="69" t="s">
        <v>23</v>
      </c>
      <c r="C28" s="95" t="s">
        <v>147</v>
      </c>
      <c r="D28" s="112">
        <f>E28*G28</f>
        <v>6276.79</v>
      </c>
      <c r="E28" s="38">
        <f>F28*12</f>
        <v>9.9600000000000009</v>
      </c>
      <c r="F28" s="113">
        <v>0.83</v>
      </c>
      <c r="G28" s="8">
        <v>630.20000000000005</v>
      </c>
      <c r="H28" s="8">
        <v>1.07</v>
      </c>
      <c r="I28" s="9">
        <v>0.6</v>
      </c>
      <c r="J28" s="16">
        <v>4850.6000000000004</v>
      </c>
    </row>
    <row r="29" spans="1:10" s="12" customFormat="1" ht="18" customHeight="1" x14ac:dyDescent="0.2">
      <c r="A29" s="68" t="s">
        <v>24</v>
      </c>
      <c r="B29" s="69" t="s">
        <v>25</v>
      </c>
      <c r="C29" s="95" t="s">
        <v>147</v>
      </c>
      <c r="D29" s="112">
        <f>E29*G29</f>
        <v>20418.48</v>
      </c>
      <c r="E29" s="38">
        <f>F29*12</f>
        <v>32.4</v>
      </c>
      <c r="F29" s="113">
        <v>2.7</v>
      </c>
      <c r="G29" s="8">
        <v>630.20000000000005</v>
      </c>
      <c r="H29" s="8">
        <v>1.07</v>
      </c>
      <c r="I29" s="9">
        <v>1.94</v>
      </c>
      <c r="J29" s="12">
        <v>4850.6000000000004</v>
      </c>
    </row>
    <row r="30" spans="1:10" s="12" customFormat="1" ht="30" x14ac:dyDescent="0.2">
      <c r="A30" s="68" t="s">
        <v>132</v>
      </c>
      <c r="B30" s="69" t="s">
        <v>26</v>
      </c>
      <c r="C30" s="95" t="s">
        <v>140</v>
      </c>
      <c r="D30" s="112">
        <f>2246.78*G30/J30</f>
        <v>291.91000000000003</v>
      </c>
      <c r="E30" s="38">
        <f>D30/G30</f>
        <v>0.46</v>
      </c>
      <c r="F30" s="113">
        <f>E30/12</f>
        <v>0.04</v>
      </c>
      <c r="G30" s="8">
        <v>630.20000000000005</v>
      </c>
      <c r="H30" s="8">
        <v>1.07</v>
      </c>
      <c r="I30" s="9">
        <v>0.03</v>
      </c>
      <c r="J30" s="12">
        <v>4850.6000000000004</v>
      </c>
    </row>
    <row r="31" spans="1:10" s="12" customFormat="1" ht="30" x14ac:dyDescent="0.2">
      <c r="A31" s="68" t="s">
        <v>133</v>
      </c>
      <c r="B31" s="69" t="s">
        <v>26</v>
      </c>
      <c r="C31" s="95" t="s">
        <v>140</v>
      </c>
      <c r="D31" s="112">
        <f>2246.78*G31/J31</f>
        <v>291.91000000000003</v>
      </c>
      <c r="E31" s="38">
        <f>D31/G31</f>
        <v>0.46</v>
      </c>
      <c r="F31" s="113">
        <f>E31/12</f>
        <v>0.04</v>
      </c>
      <c r="G31" s="8">
        <v>630.20000000000005</v>
      </c>
      <c r="H31" s="8">
        <v>1.07</v>
      </c>
      <c r="I31" s="9">
        <v>0.03</v>
      </c>
      <c r="J31" s="12">
        <v>4850.6000000000004</v>
      </c>
    </row>
    <row r="32" spans="1:10" s="12" customFormat="1" ht="30" x14ac:dyDescent="0.2">
      <c r="A32" s="68" t="s">
        <v>134</v>
      </c>
      <c r="B32" s="69" t="s">
        <v>26</v>
      </c>
      <c r="C32" s="95" t="s">
        <v>140</v>
      </c>
      <c r="D32" s="112">
        <f>14185.73*G32/J32</f>
        <v>1843.04</v>
      </c>
      <c r="E32" s="38">
        <f>D32/G32</f>
        <v>2.92</v>
      </c>
      <c r="F32" s="113">
        <f>E32/12</f>
        <v>0.24</v>
      </c>
      <c r="G32" s="8">
        <v>630.20000000000005</v>
      </c>
      <c r="H32" s="8">
        <v>1.07</v>
      </c>
      <c r="I32" s="9">
        <v>0.2</v>
      </c>
      <c r="J32" s="12">
        <v>4850.6000000000004</v>
      </c>
    </row>
    <row r="33" spans="1:10" s="12" customFormat="1" ht="18" customHeight="1" x14ac:dyDescent="0.2">
      <c r="A33" s="68" t="s">
        <v>27</v>
      </c>
      <c r="B33" s="69" t="s">
        <v>28</v>
      </c>
      <c r="C33" s="95"/>
      <c r="D33" s="112">
        <f t="shared" ref="D33" si="0">E33*G33</f>
        <v>529.37</v>
      </c>
      <c r="E33" s="38">
        <f t="shared" ref="E33" si="1">F33*12</f>
        <v>0.84</v>
      </c>
      <c r="F33" s="113">
        <v>7.0000000000000007E-2</v>
      </c>
      <c r="G33" s="8">
        <v>630.20000000000005</v>
      </c>
      <c r="H33" s="8">
        <v>1.07</v>
      </c>
      <c r="I33" s="9">
        <v>0.03</v>
      </c>
      <c r="J33" s="12">
        <v>4850.6000000000004</v>
      </c>
    </row>
    <row r="34" spans="1:10" s="12" customFormat="1" ht="21" customHeight="1" x14ac:dyDescent="0.2">
      <c r="A34" s="68" t="s">
        <v>29</v>
      </c>
      <c r="B34" s="114" t="s">
        <v>30</v>
      </c>
      <c r="C34" s="14"/>
      <c r="D34" s="112">
        <f>2228.95*G34/J34</f>
        <v>289.58999999999997</v>
      </c>
      <c r="E34" s="38">
        <f>D34/G34</f>
        <v>0.46</v>
      </c>
      <c r="F34" s="113">
        <f>E34/12</f>
        <v>0.04</v>
      </c>
      <c r="G34" s="8">
        <v>630.20000000000005</v>
      </c>
      <c r="H34" s="8">
        <v>1.07</v>
      </c>
      <c r="I34" s="9">
        <v>0.02</v>
      </c>
      <c r="J34" s="12">
        <v>4850.6000000000004</v>
      </c>
    </row>
    <row r="35" spans="1:10" s="12" customFormat="1" ht="30" x14ac:dyDescent="0.2">
      <c r="A35" s="68" t="s">
        <v>31</v>
      </c>
      <c r="B35" s="69"/>
      <c r="C35" s="14" t="s">
        <v>141</v>
      </c>
      <c r="D35" s="112">
        <f>2849.1*G35/J35</f>
        <v>370.16</v>
      </c>
      <c r="E35" s="38">
        <f>D35/G35</f>
        <v>0.59</v>
      </c>
      <c r="F35" s="113">
        <f>E35/12</f>
        <v>0.05</v>
      </c>
      <c r="G35" s="8">
        <v>630.20000000000005</v>
      </c>
      <c r="H35" s="8">
        <v>1.07</v>
      </c>
      <c r="I35" s="9">
        <v>0.03</v>
      </c>
      <c r="J35" s="12">
        <v>4850.6000000000004</v>
      </c>
    </row>
    <row r="36" spans="1:10" s="12" customFormat="1" ht="15" x14ac:dyDescent="0.2">
      <c r="A36" s="68" t="s">
        <v>32</v>
      </c>
      <c r="B36" s="69"/>
      <c r="C36" s="102"/>
      <c r="D36" s="84">
        <f>SUM(D37:D46)</f>
        <v>11573.71</v>
      </c>
      <c r="E36" s="38">
        <f>D36/G36</f>
        <v>18.37</v>
      </c>
      <c r="F36" s="113">
        <f>E36/12</f>
        <v>1.53</v>
      </c>
      <c r="G36" s="8">
        <v>630.20000000000005</v>
      </c>
      <c r="H36" s="8">
        <v>1.07</v>
      </c>
      <c r="I36" s="9">
        <v>0.82</v>
      </c>
    </row>
    <row r="37" spans="1:10" s="12" customFormat="1" ht="30" customHeight="1" x14ac:dyDescent="0.2">
      <c r="A37" s="56" t="s">
        <v>76</v>
      </c>
      <c r="B37" s="57" t="s">
        <v>33</v>
      </c>
      <c r="C37" s="100"/>
      <c r="D37" s="83">
        <f>923.85*G37/J37</f>
        <v>120.03</v>
      </c>
      <c r="E37" s="39"/>
      <c r="F37" s="40"/>
      <c r="G37" s="8">
        <v>630.20000000000005</v>
      </c>
      <c r="H37" s="8">
        <v>1.07</v>
      </c>
      <c r="I37" s="9">
        <v>0.01</v>
      </c>
      <c r="J37" s="12">
        <v>4850.6000000000004</v>
      </c>
    </row>
    <row r="38" spans="1:10" s="12" customFormat="1" ht="21.75" customHeight="1" x14ac:dyDescent="0.2">
      <c r="A38" s="56" t="s">
        <v>34</v>
      </c>
      <c r="B38" s="57" t="s">
        <v>35</v>
      </c>
      <c r="C38" s="100"/>
      <c r="D38" s="83">
        <f>2021.67*G38/J38</f>
        <v>262.66000000000003</v>
      </c>
      <c r="E38" s="39"/>
      <c r="F38" s="40"/>
      <c r="G38" s="8">
        <v>630.20000000000005</v>
      </c>
      <c r="H38" s="8">
        <v>1.07</v>
      </c>
      <c r="I38" s="9">
        <v>0.02</v>
      </c>
      <c r="J38" s="12">
        <v>4850.6000000000004</v>
      </c>
    </row>
    <row r="39" spans="1:10" s="16" customFormat="1" ht="18" customHeight="1" x14ac:dyDescent="0.2">
      <c r="A39" s="56" t="s">
        <v>36</v>
      </c>
      <c r="B39" s="57" t="s">
        <v>33</v>
      </c>
      <c r="C39" s="100"/>
      <c r="D39" s="83">
        <f>3852.68*G39/J39</f>
        <v>500.55</v>
      </c>
      <c r="E39" s="39"/>
      <c r="F39" s="40"/>
      <c r="G39" s="8">
        <v>630.20000000000005</v>
      </c>
      <c r="H39" s="8">
        <v>1.07</v>
      </c>
      <c r="I39" s="9">
        <v>0.04</v>
      </c>
      <c r="J39" s="16">
        <v>4850.6000000000004</v>
      </c>
    </row>
    <row r="40" spans="1:10" s="12" customFormat="1" ht="18" customHeight="1" x14ac:dyDescent="0.2">
      <c r="A40" s="56" t="s">
        <v>39</v>
      </c>
      <c r="B40" s="57" t="s">
        <v>33</v>
      </c>
      <c r="C40" s="100"/>
      <c r="D40" s="83">
        <f>1926.28*G40/J40</f>
        <v>250.27</v>
      </c>
      <c r="E40" s="39"/>
      <c r="F40" s="40"/>
      <c r="G40" s="8">
        <v>630.20000000000005</v>
      </c>
      <c r="H40" s="8">
        <v>1.07</v>
      </c>
      <c r="I40" s="9">
        <v>0.02</v>
      </c>
      <c r="J40" s="12">
        <v>4850.6000000000004</v>
      </c>
    </row>
    <row r="41" spans="1:10" s="12" customFormat="1" ht="18" customHeight="1" x14ac:dyDescent="0.2">
      <c r="A41" s="56" t="s">
        <v>40</v>
      </c>
      <c r="B41" s="57" t="s">
        <v>35</v>
      </c>
      <c r="C41" s="100"/>
      <c r="D41" s="83">
        <f>7705.39*G41/J41</f>
        <v>1001.1</v>
      </c>
      <c r="E41" s="39"/>
      <c r="F41" s="40"/>
      <c r="G41" s="8">
        <v>630.20000000000005</v>
      </c>
      <c r="H41" s="8">
        <v>1.07</v>
      </c>
      <c r="I41" s="9">
        <v>0.09</v>
      </c>
      <c r="J41" s="12">
        <v>4850.6000000000004</v>
      </c>
    </row>
    <row r="42" spans="1:10" s="12" customFormat="1" ht="26.25" customHeight="1" x14ac:dyDescent="0.2">
      <c r="A42" s="56" t="s">
        <v>41</v>
      </c>
      <c r="B42" s="57" t="s">
        <v>33</v>
      </c>
      <c r="C42" s="100"/>
      <c r="D42" s="83">
        <f>3961.91*G42/J42</f>
        <v>514.74</v>
      </c>
      <c r="E42" s="39"/>
      <c r="F42" s="40"/>
      <c r="G42" s="8">
        <v>630.20000000000005</v>
      </c>
      <c r="H42" s="8">
        <v>1.07</v>
      </c>
      <c r="I42" s="9">
        <v>0.05</v>
      </c>
      <c r="J42" s="12">
        <v>4850.6000000000004</v>
      </c>
    </row>
    <row r="43" spans="1:10" s="12" customFormat="1" ht="29.25" customHeight="1" x14ac:dyDescent="0.2">
      <c r="A43" s="56" t="s">
        <v>77</v>
      </c>
      <c r="B43" s="57" t="s">
        <v>33</v>
      </c>
      <c r="C43" s="100"/>
      <c r="D43" s="83">
        <f>13533.57*G43/J43</f>
        <v>1758.31</v>
      </c>
      <c r="E43" s="39"/>
      <c r="F43" s="40"/>
      <c r="G43" s="8">
        <v>630.20000000000005</v>
      </c>
      <c r="H43" s="8">
        <v>1.07</v>
      </c>
      <c r="I43" s="9">
        <v>0.01</v>
      </c>
      <c r="J43" s="12">
        <v>4850.6000000000004</v>
      </c>
    </row>
    <row r="44" spans="1:10" s="12" customFormat="1" ht="28.5" customHeight="1" x14ac:dyDescent="0.2">
      <c r="A44" s="56" t="s">
        <v>103</v>
      </c>
      <c r="B44" s="67" t="s">
        <v>47</v>
      </c>
      <c r="C44" s="101"/>
      <c r="D44" s="83">
        <f>5823.8*G44/J44</f>
        <v>756.64</v>
      </c>
      <c r="E44" s="39"/>
      <c r="F44" s="40"/>
      <c r="G44" s="8">
        <v>630.20000000000005</v>
      </c>
      <c r="H44" s="8"/>
      <c r="I44" s="9"/>
      <c r="J44" s="12">
        <v>4850.6000000000004</v>
      </c>
    </row>
    <row r="45" spans="1:10" s="12" customFormat="1" ht="18" customHeight="1" x14ac:dyDescent="0.2">
      <c r="A45" s="56" t="s">
        <v>104</v>
      </c>
      <c r="B45" s="67" t="s">
        <v>33</v>
      </c>
      <c r="C45" s="101"/>
      <c r="D45" s="83">
        <v>0</v>
      </c>
      <c r="E45" s="39"/>
      <c r="F45" s="40"/>
      <c r="G45" s="8">
        <v>630.20000000000005</v>
      </c>
      <c r="H45" s="8"/>
      <c r="I45" s="9"/>
      <c r="J45" s="12">
        <v>4850.6000000000004</v>
      </c>
    </row>
    <row r="46" spans="1:10" s="12" customFormat="1" ht="27" customHeight="1" x14ac:dyDescent="0.2">
      <c r="A46" s="76" t="s">
        <v>124</v>
      </c>
      <c r="B46" s="107" t="s">
        <v>47</v>
      </c>
      <c r="C46" s="57"/>
      <c r="D46" s="115">
        <f>49332.7*G46/J46</f>
        <v>6409.41</v>
      </c>
      <c r="E46" s="39"/>
      <c r="F46" s="40"/>
      <c r="G46" s="8">
        <v>630.20000000000005</v>
      </c>
      <c r="H46" s="8">
        <v>1.07</v>
      </c>
      <c r="I46" s="9">
        <v>0.02</v>
      </c>
      <c r="J46" s="12">
        <v>4850.6000000000004</v>
      </c>
    </row>
    <row r="47" spans="1:10" s="12" customFormat="1" ht="30" x14ac:dyDescent="0.2">
      <c r="A47" s="68" t="s">
        <v>42</v>
      </c>
      <c r="B47" s="69"/>
      <c r="C47" s="102"/>
      <c r="D47" s="84">
        <f>SUM(D48:D57)</f>
        <v>2915.11</v>
      </c>
      <c r="E47" s="38">
        <f>D47/G47</f>
        <v>4.63</v>
      </c>
      <c r="F47" s="113">
        <f>E47/12</f>
        <v>0.39</v>
      </c>
      <c r="G47" s="8">
        <v>630.20000000000005</v>
      </c>
      <c r="H47" s="8">
        <v>1.07</v>
      </c>
      <c r="I47" s="9">
        <v>0.87</v>
      </c>
    </row>
    <row r="48" spans="1:10" s="12" customFormat="1" ht="26.25" customHeight="1" x14ac:dyDescent="0.2">
      <c r="A48" s="56" t="s">
        <v>43</v>
      </c>
      <c r="B48" s="57" t="s">
        <v>44</v>
      </c>
      <c r="C48" s="100"/>
      <c r="D48" s="83">
        <f>2889.52*G48/J48</f>
        <v>375.41</v>
      </c>
      <c r="E48" s="39"/>
      <c r="F48" s="40"/>
      <c r="G48" s="8">
        <v>630.20000000000005</v>
      </c>
      <c r="H48" s="8">
        <v>1.07</v>
      </c>
      <c r="I48" s="9">
        <v>0.03</v>
      </c>
      <c r="J48" s="12">
        <v>4850.6000000000004</v>
      </c>
    </row>
    <row r="49" spans="1:10" s="12" customFormat="1" ht="30" customHeight="1" x14ac:dyDescent="0.2">
      <c r="A49" s="56" t="s">
        <v>45</v>
      </c>
      <c r="B49" s="67" t="s">
        <v>33</v>
      </c>
      <c r="C49" s="101"/>
      <c r="D49" s="83">
        <f>1926.35*G49/J49</f>
        <v>250.28</v>
      </c>
      <c r="E49" s="39"/>
      <c r="F49" s="40"/>
      <c r="G49" s="8">
        <v>630.20000000000005</v>
      </c>
      <c r="H49" s="8">
        <v>1.07</v>
      </c>
      <c r="I49" s="9">
        <v>0.02</v>
      </c>
      <c r="J49" s="12">
        <v>4850.6000000000004</v>
      </c>
    </row>
    <row r="50" spans="1:10" s="12" customFormat="1" ht="17.25" customHeight="1" x14ac:dyDescent="0.2">
      <c r="A50" s="56" t="s">
        <v>46</v>
      </c>
      <c r="B50" s="57" t="s">
        <v>47</v>
      </c>
      <c r="C50" s="100"/>
      <c r="D50" s="83">
        <f>2021.63*G50/J50</f>
        <v>262.64999999999998</v>
      </c>
      <c r="E50" s="39"/>
      <c r="F50" s="40"/>
      <c r="G50" s="8">
        <v>630.20000000000005</v>
      </c>
      <c r="H50" s="8">
        <v>1.07</v>
      </c>
      <c r="I50" s="9">
        <v>0.02</v>
      </c>
      <c r="J50" s="12">
        <v>4850.6000000000004</v>
      </c>
    </row>
    <row r="51" spans="1:10" s="12" customFormat="1" ht="25.5" x14ac:dyDescent="0.2">
      <c r="A51" s="56" t="s">
        <v>48</v>
      </c>
      <c r="B51" s="57" t="s">
        <v>49</v>
      </c>
      <c r="C51" s="100"/>
      <c r="D51" s="83">
        <f>1926.35*G51/J51</f>
        <v>250.28</v>
      </c>
      <c r="E51" s="39"/>
      <c r="F51" s="40"/>
      <c r="G51" s="8">
        <v>630.20000000000005</v>
      </c>
      <c r="H51" s="8">
        <v>1.07</v>
      </c>
      <c r="I51" s="9">
        <v>0.02</v>
      </c>
      <c r="J51" s="12">
        <v>4850.6000000000004</v>
      </c>
    </row>
    <row r="52" spans="1:10" s="12" customFormat="1" ht="20.25" customHeight="1" x14ac:dyDescent="0.2">
      <c r="A52" s="56" t="s">
        <v>50</v>
      </c>
      <c r="B52" s="67" t="s">
        <v>106</v>
      </c>
      <c r="C52" s="101"/>
      <c r="D52" s="83">
        <v>0</v>
      </c>
      <c r="E52" s="39"/>
      <c r="F52" s="40"/>
      <c r="G52" s="8">
        <v>630.20000000000005</v>
      </c>
      <c r="H52" s="8"/>
      <c r="I52" s="9"/>
      <c r="J52" s="12">
        <v>4850.6000000000004</v>
      </c>
    </row>
    <row r="53" spans="1:10" s="12" customFormat="1" ht="19.5" customHeight="1" x14ac:dyDescent="0.2">
      <c r="A53" s="56" t="s">
        <v>51</v>
      </c>
      <c r="B53" s="57" t="s">
        <v>26</v>
      </c>
      <c r="C53" s="100"/>
      <c r="D53" s="83">
        <f>6851.28*G53/J53</f>
        <v>890.13</v>
      </c>
      <c r="E53" s="39"/>
      <c r="F53" s="40"/>
      <c r="G53" s="8">
        <v>630.20000000000005</v>
      </c>
      <c r="H53" s="8">
        <v>1.07</v>
      </c>
      <c r="I53" s="9">
        <v>0.09</v>
      </c>
      <c r="J53" s="12">
        <v>4850.6000000000004</v>
      </c>
    </row>
    <row r="54" spans="1:10" s="12" customFormat="1" ht="32.25" customHeight="1" x14ac:dyDescent="0.2">
      <c r="A54" s="56" t="s">
        <v>105</v>
      </c>
      <c r="B54" s="67" t="s">
        <v>33</v>
      </c>
      <c r="C54" s="101"/>
      <c r="D54" s="83">
        <f>6822.23*G54/J54</f>
        <v>886.36</v>
      </c>
      <c r="E54" s="39"/>
      <c r="F54" s="40"/>
      <c r="G54" s="8">
        <v>630.20000000000005</v>
      </c>
      <c r="H54" s="8"/>
      <c r="I54" s="9"/>
      <c r="J54" s="12">
        <v>4850.6000000000004</v>
      </c>
    </row>
    <row r="55" spans="1:10" s="12" customFormat="1" ht="28.5" customHeight="1" x14ac:dyDescent="0.2">
      <c r="A55" s="56" t="s">
        <v>103</v>
      </c>
      <c r="B55" s="67" t="s">
        <v>106</v>
      </c>
      <c r="C55" s="101"/>
      <c r="D55" s="83">
        <v>0</v>
      </c>
      <c r="E55" s="39"/>
      <c r="F55" s="40"/>
      <c r="G55" s="8">
        <v>630.20000000000005</v>
      </c>
      <c r="H55" s="8"/>
      <c r="I55" s="9"/>
      <c r="J55" s="12">
        <v>4850.6000000000004</v>
      </c>
    </row>
    <row r="56" spans="1:10" s="12" customFormat="1" ht="18" customHeight="1" x14ac:dyDescent="0.2">
      <c r="A56" s="76" t="s">
        <v>142</v>
      </c>
      <c r="B56" s="107" t="s">
        <v>47</v>
      </c>
      <c r="C56" s="77"/>
      <c r="D56" s="116">
        <v>0</v>
      </c>
      <c r="E56" s="39"/>
      <c r="F56" s="40"/>
      <c r="G56" s="8">
        <v>630.20000000000005</v>
      </c>
      <c r="H56" s="8"/>
      <c r="I56" s="9"/>
      <c r="J56" s="12">
        <v>4850.6000000000004</v>
      </c>
    </row>
    <row r="57" spans="1:10" s="12" customFormat="1" ht="22.5" customHeight="1" x14ac:dyDescent="0.2">
      <c r="A57" s="117" t="s">
        <v>107</v>
      </c>
      <c r="B57" s="67" t="s">
        <v>47</v>
      </c>
      <c r="C57" s="101"/>
      <c r="D57" s="83">
        <v>0</v>
      </c>
      <c r="E57" s="39"/>
      <c r="F57" s="40"/>
      <c r="G57" s="8">
        <v>630.20000000000005</v>
      </c>
      <c r="H57" s="8">
        <v>1.07</v>
      </c>
      <c r="I57" s="9">
        <v>0.37</v>
      </c>
      <c r="J57" s="12">
        <v>4850.6000000000004</v>
      </c>
    </row>
    <row r="58" spans="1:10" s="12" customFormat="1" ht="31.5" customHeight="1" x14ac:dyDescent="0.2">
      <c r="A58" s="68" t="s">
        <v>52</v>
      </c>
      <c r="B58" s="57"/>
      <c r="C58" s="103"/>
      <c r="D58" s="84">
        <f>SUM(D59:D61)</f>
        <v>2246.96</v>
      </c>
      <c r="E58" s="38">
        <f>D58/G58</f>
        <v>3.57</v>
      </c>
      <c r="F58" s="113">
        <f>E58/12</f>
        <v>0.3</v>
      </c>
      <c r="G58" s="8">
        <v>630.20000000000005</v>
      </c>
      <c r="H58" s="8">
        <v>1.07</v>
      </c>
      <c r="I58" s="9">
        <v>0.05</v>
      </c>
    </row>
    <row r="59" spans="1:10" s="12" customFormat="1" ht="25.5" customHeight="1" x14ac:dyDescent="0.2">
      <c r="A59" s="56" t="s">
        <v>108</v>
      </c>
      <c r="B59" s="67" t="s">
        <v>33</v>
      </c>
      <c r="C59" s="104"/>
      <c r="D59" s="85">
        <v>0</v>
      </c>
      <c r="E59" s="38"/>
      <c r="F59" s="113"/>
      <c r="G59" s="8">
        <v>630.20000000000005</v>
      </c>
      <c r="H59" s="8"/>
      <c r="I59" s="9"/>
      <c r="J59" s="12">
        <v>4850.6000000000004</v>
      </c>
    </row>
    <row r="60" spans="1:10" s="12" customFormat="1" ht="21.75" customHeight="1" x14ac:dyDescent="0.2">
      <c r="A60" s="76" t="s">
        <v>125</v>
      </c>
      <c r="B60" s="107" t="s">
        <v>47</v>
      </c>
      <c r="C60" s="57"/>
      <c r="D60" s="115">
        <f>17294.67*G60/J60</f>
        <v>2246.96</v>
      </c>
      <c r="E60" s="39"/>
      <c r="F60" s="40"/>
      <c r="G60" s="8">
        <v>630.20000000000005</v>
      </c>
      <c r="H60" s="8">
        <v>1.07</v>
      </c>
      <c r="I60" s="9">
        <v>0.02</v>
      </c>
      <c r="J60" s="12">
        <v>4850.6000000000004</v>
      </c>
    </row>
    <row r="61" spans="1:10" s="12" customFormat="1" ht="32.25" customHeight="1" x14ac:dyDescent="0.2">
      <c r="A61" s="56" t="s">
        <v>110</v>
      </c>
      <c r="B61" s="67" t="s">
        <v>47</v>
      </c>
      <c r="C61" s="67"/>
      <c r="D61" s="118">
        <v>0</v>
      </c>
      <c r="E61" s="41"/>
      <c r="F61" s="128"/>
      <c r="G61" s="8">
        <v>630.20000000000005</v>
      </c>
      <c r="H61" s="8"/>
      <c r="I61" s="9"/>
      <c r="J61" s="12">
        <v>4850.6000000000004</v>
      </c>
    </row>
    <row r="62" spans="1:10" s="12" customFormat="1" ht="21" customHeight="1" x14ac:dyDescent="0.2">
      <c r="A62" s="68" t="s">
        <v>53</v>
      </c>
      <c r="B62" s="57"/>
      <c r="C62" s="103"/>
      <c r="D62" s="84">
        <f>SUM(D63:D63)</f>
        <v>130.81</v>
      </c>
      <c r="E62" s="38">
        <f>D62/G62</f>
        <v>0.21</v>
      </c>
      <c r="F62" s="113">
        <f>E62/12</f>
        <v>0.02</v>
      </c>
      <c r="G62" s="8">
        <v>630.20000000000005</v>
      </c>
      <c r="H62" s="8">
        <v>1.07</v>
      </c>
      <c r="I62" s="9">
        <v>0.37</v>
      </c>
    </row>
    <row r="63" spans="1:10" s="12" customFormat="1" ht="42" customHeight="1" x14ac:dyDescent="0.2">
      <c r="A63" s="56" t="s">
        <v>112</v>
      </c>
      <c r="B63" s="57" t="s">
        <v>33</v>
      </c>
      <c r="C63" s="100"/>
      <c r="D63" s="83">
        <f>1006.81*G63/J63</f>
        <v>130.81</v>
      </c>
      <c r="E63" s="39"/>
      <c r="F63" s="40"/>
      <c r="G63" s="8">
        <v>630.20000000000005</v>
      </c>
      <c r="H63" s="8">
        <v>1.07</v>
      </c>
      <c r="I63" s="9">
        <v>0.01</v>
      </c>
      <c r="J63" s="12">
        <v>4850.6000000000004</v>
      </c>
    </row>
    <row r="64" spans="1:10" s="12" customFormat="1" ht="20.25" customHeight="1" x14ac:dyDescent="0.2">
      <c r="A64" s="68" t="s">
        <v>56</v>
      </c>
      <c r="B64" s="57"/>
      <c r="C64" s="103"/>
      <c r="D64" s="84">
        <f>D65</f>
        <v>156.94999999999999</v>
      </c>
      <c r="E64" s="38">
        <f>D64/G64</f>
        <v>0.25</v>
      </c>
      <c r="F64" s="113">
        <f>E64/12</f>
        <v>0.02</v>
      </c>
      <c r="G64" s="8">
        <v>630.20000000000005</v>
      </c>
      <c r="H64" s="8">
        <v>1.07</v>
      </c>
      <c r="I64" s="9">
        <v>0.1</v>
      </c>
    </row>
    <row r="65" spans="1:10" s="8" customFormat="1" ht="15.75" thickBot="1" x14ac:dyDescent="0.25">
      <c r="A65" s="56" t="s">
        <v>57</v>
      </c>
      <c r="B65" s="57" t="s">
        <v>33</v>
      </c>
      <c r="C65" s="100"/>
      <c r="D65" s="83">
        <f>1208.01*G65/J65</f>
        <v>156.94999999999999</v>
      </c>
      <c r="E65" s="39"/>
      <c r="F65" s="40"/>
      <c r="G65" s="8">
        <v>630.20000000000005</v>
      </c>
      <c r="H65" s="8">
        <v>1.07</v>
      </c>
      <c r="I65" s="9">
        <v>0.01</v>
      </c>
      <c r="J65" s="8">
        <v>4850.6000000000004</v>
      </c>
    </row>
    <row r="66" spans="1:10" s="22" customFormat="1" ht="20.25" thickBot="1" x14ac:dyDescent="0.45">
      <c r="A66" s="48" t="s">
        <v>63</v>
      </c>
      <c r="B66" s="46"/>
      <c r="C66" s="46"/>
      <c r="D66" s="89">
        <f>D64+D62+D58+D47+D36+D35+D34+D33+D32+D31+D30+D29+D28+D15</f>
        <v>72744.45</v>
      </c>
      <c r="E66" s="89">
        <f t="shared" ref="E66:F66" si="2">E64+E62+E58+E47+E36+E35+E34+E33+E32+E31+E30+E29+E28+E15</f>
        <v>115.44</v>
      </c>
      <c r="F66" s="89">
        <f t="shared" si="2"/>
        <v>9.6300000000000008</v>
      </c>
      <c r="G66" s="8">
        <v>630.20000000000005</v>
      </c>
      <c r="I66" s="24"/>
    </row>
    <row r="67" spans="1:10" s="22" customFormat="1" ht="19.5" x14ac:dyDescent="0.4">
      <c r="A67" s="135"/>
      <c r="B67" s="136"/>
      <c r="C67" s="136"/>
      <c r="D67" s="137"/>
      <c r="E67" s="137"/>
      <c r="F67" s="137"/>
      <c r="G67" s="8"/>
      <c r="I67" s="24"/>
    </row>
    <row r="68" spans="1:10" s="22" customFormat="1" ht="19.5" x14ac:dyDescent="0.4">
      <c r="A68" s="135"/>
      <c r="B68" s="136"/>
      <c r="C68" s="136"/>
      <c r="D68" s="137"/>
      <c r="E68" s="137"/>
      <c r="F68" s="137"/>
      <c r="G68" s="8"/>
      <c r="I68" s="24"/>
    </row>
    <row r="69" spans="1:10" s="22" customFormat="1" ht="19.5" thickBot="1" x14ac:dyDescent="0.25">
      <c r="A69" s="66"/>
      <c r="B69" s="25"/>
      <c r="C69" s="25"/>
      <c r="D69" s="90"/>
      <c r="E69" s="25"/>
      <c r="F69" s="25"/>
      <c r="G69" s="8">
        <v>630.20000000000005</v>
      </c>
      <c r="I69" s="24"/>
    </row>
    <row r="70" spans="1:10" s="22" customFormat="1" ht="30.75" thickBot="1" x14ac:dyDescent="0.25">
      <c r="A70" s="29" t="s">
        <v>64</v>
      </c>
      <c r="B70" s="46"/>
      <c r="C70" s="46"/>
      <c r="D70" s="91">
        <f>SUM(D71:D73)</f>
        <v>4494.62</v>
      </c>
      <c r="E70" s="91">
        <f>SUM(E71:E73)</f>
        <v>7.14</v>
      </c>
      <c r="F70" s="91">
        <f>SUM(F71:F73)</f>
        <v>0.6</v>
      </c>
      <c r="G70" s="8">
        <v>630.20000000000005</v>
      </c>
      <c r="I70" s="24"/>
    </row>
    <row r="71" spans="1:10" s="42" customFormat="1" ht="18" customHeight="1" x14ac:dyDescent="0.2">
      <c r="A71" s="76" t="s">
        <v>128</v>
      </c>
      <c r="B71" s="77"/>
      <c r="C71" s="77"/>
      <c r="D71" s="116">
        <f>899.61*G71/J71</f>
        <v>116.88</v>
      </c>
      <c r="E71" s="62">
        <f t="shared" ref="E71:E73" si="3">D71/G71</f>
        <v>0.19</v>
      </c>
      <c r="F71" s="63">
        <f t="shared" ref="F71:F73" si="4">E71/12</f>
        <v>0.02</v>
      </c>
      <c r="G71" s="8">
        <v>630.20000000000005</v>
      </c>
      <c r="I71" s="55"/>
      <c r="J71" s="42">
        <v>4850.6000000000004</v>
      </c>
    </row>
    <row r="72" spans="1:10" s="42" customFormat="1" ht="17.25" customHeight="1" x14ac:dyDescent="0.2">
      <c r="A72" s="76" t="s">
        <v>129</v>
      </c>
      <c r="B72" s="77"/>
      <c r="C72" s="77"/>
      <c r="D72" s="116">
        <f>7462.8*G72/J72</f>
        <v>969.58</v>
      </c>
      <c r="E72" s="62">
        <f t="shared" si="3"/>
        <v>1.54</v>
      </c>
      <c r="F72" s="63">
        <f t="shared" si="4"/>
        <v>0.13</v>
      </c>
      <c r="G72" s="8">
        <v>630.20000000000005</v>
      </c>
      <c r="I72" s="55"/>
      <c r="J72" s="42">
        <v>4850.6000000000004</v>
      </c>
    </row>
    <row r="73" spans="1:10" s="42" customFormat="1" ht="22.5" customHeight="1" x14ac:dyDescent="0.2">
      <c r="A73" s="58" t="s">
        <v>135</v>
      </c>
      <c r="B73" s="57"/>
      <c r="C73" s="57"/>
      <c r="D73" s="115">
        <f>26232.35*G73/J73</f>
        <v>3408.16</v>
      </c>
      <c r="E73" s="20">
        <f t="shared" si="3"/>
        <v>5.41</v>
      </c>
      <c r="F73" s="20">
        <f t="shared" si="4"/>
        <v>0.45</v>
      </c>
      <c r="G73" s="8">
        <v>630.20000000000005</v>
      </c>
      <c r="I73" s="55"/>
      <c r="J73" s="42">
        <v>4850.6000000000004</v>
      </c>
    </row>
    <row r="74" spans="1:10" s="22" customFormat="1" ht="18.75" x14ac:dyDescent="0.4">
      <c r="A74" s="170"/>
      <c r="B74" s="170"/>
      <c r="C74" s="170"/>
      <c r="D74" s="170"/>
      <c r="E74" s="170"/>
      <c r="F74" s="170"/>
      <c r="G74" s="23"/>
      <c r="I74" s="24"/>
    </row>
    <row r="75" spans="1:10" s="22" customFormat="1" ht="19.5" x14ac:dyDescent="0.2">
      <c r="A75" s="51" t="s">
        <v>65</v>
      </c>
      <c r="B75" s="52"/>
      <c r="C75" s="52"/>
      <c r="D75" s="92">
        <f>D66+D70</f>
        <v>77239.070000000007</v>
      </c>
      <c r="E75" s="53">
        <f>E66+E70</f>
        <v>122.58</v>
      </c>
      <c r="F75" s="53">
        <f>F66+F70</f>
        <v>10.23</v>
      </c>
      <c r="I75" s="24"/>
    </row>
    <row r="76" spans="1:10" s="22" customFormat="1" x14ac:dyDescent="0.2">
      <c r="A76" s="26"/>
      <c r="D76" s="42"/>
      <c r="E76" s="42"/>
      <c r="F76" s="42"/>
      <c r="I76" s="24"/>
    </row>
    <row r="77" spans="1:10" s="22" customFormat="1" x14ac:dyDescent="0.2">
      <c r="A77" s="26"/>
      <c r="D77" s="42"/>
      <c r="E77" s="42"/>
      <c r="F77" s="42"/>
      <c r="I77" s="24"/>
    </row>
    <row r="78" spans="1:10" s="22" customFormat="1" x14ac:dyDescent="0.2">
      <c r="A78" s="26"/>
      <c r="D78" s="42"/>
      <c r="E78" s="42"/>
      <c r="F78" s="42"/>
      <c r="I78" s="24"/>
    </row>
    <row r="79" spans="1:10" s="22" customFormat="1" ht="18.75" x14ac:dyDescent="0.4">
      <c r="A79" s="27"/>
      <c r="B79" s="28"/>
      <c r="C79" s="28"/>
      <c r="D79" s="43"/>
      <c r="E79" s="43"/>
      <c r="F79" s="43"/>
      <c r="G79" s="23"/>
      <c r="I79" s="24"/>
    </row>
    <row r="80" spans="1:10" s="22" customFormat="1" ht="18.75" x14ac:dyDescent="0.4">
      <c r="A80" s="27"/>
      <c r="B80" s="28"/>
      <c r="C80" s="28"/>
      <c r="D80" s="43"/>
      <c r="E80" s="43"/>
      <c r="F80" s="43"/>
      <c r="G80" s="23"/>
      <c r="I80" s="24"/>
    </row>
    <row r="81" spans="1:9" s="22" customFormat="1" ht="14.25" x14ac:dyDescent="0.2">
      <c r="A81" s="159" t="s">
        <v>66</v>
      </c>
      <c r="B81" s="159"/>
      <c r="C81" s="159"/>
      <c r="D81" s="159"/>
      <c r="E81" s="42" t="s">
        <v>67</v>
      </c>
      <c r="F81" s="42"/>
      <c r="I81" s="24"/>
    </row>
    <row r="82" spans="1:9" s="22" customFormat="1" x14ac:dyDescent="0.2">
      <c r="D82" s="42"/>
      <c r="E82" s="42"/>
      <c r="F82" s="42"/>
      <c r="I82" s="24"/>
    </row>
    <row r="83" spans="1:9" s="22" customFormat="1" x14ac:dyDescent="0.2">
      <c r="A83" s="26" t="s">
        <v>68</v>
      </c>
      <c r="D83" s="42"/>
      <c r="E83" s="42"/>
      <c r="F83" s="42"/>
      <c r="I83" s="24"/>
    </row>
    <row r="84" spans="1:9" s="22" customFormat="1" ht="18.75" x14ac:dyDescent="0.4">
      <c r="A84" s="27"/>
      <c r="B84" s="28"/>
      <c r="C84" s="28"/>
      <c r="D84" s="43"/>
      <c r="E84" s="43"/>
      <c r="F84" s="43"/>
      <c r="G84" s="23"/>
      <c r="I84" s="24"/>
    </row>
    <row r="85" spans="1:9" s="22" customFormat="1" ht="18.75" x14ac:dyDescent="0.4">
      <c r="A85" s="27"/>
      <c r="B85" s="28"/>
      <c r="C85" s="28"/>
      <c r="D85" s="43"/>
      <c r="E85" s="43"/>
      <c r="F85" s="43"/>
      <c r="G85" s="23"/>
      <c r="I85" s="24"/>
    </row>
    <row r="86" spans="1:9" s="22" customFormat="1" ht="18.75" x14ac:dyDescent="0.4">
      <c r="A86" s="27"/>
      <c r="B86" s="28"/>
      <c r="C86" s="28"/>
      <c r="D86" s="43"/>
      <c r="E86" s="43"/>
      <c r="F86" s="43"/>
      <c r="G86" s="23"/>
      <c r="I86" s="24"/>
    </row>
    <row r="87" spans="1:9" s="22" customFormat="1" ht="18.75" x14ac:dyDescent="0.4">
      <c r="A87" s="27"/>
      <c r="B87" s="28"/>
      <c r="C87" s="28"/>
      <c r="D87" s="43"/>
      <c r="E87" s="43"/>
      <c r="F87" s="43"/>
      <c r="G87" s="23"/>
      <c r="I87" s="24"/>
    </row>
    <row r="88" spans="1:9" s="22" customFormat="1" ht="18.75" x14ac:dyDescent="0.4">
      <c r="A88" s="27"/>
      <c r="B88" s="28"/>
      <c r="C88" s="28"/>
      <c r="D88" s="43"/>
      <c r="E88" s="43"/>
      <c r="F88" s="43"/>
      <c r="G88" s="23"/>
      <c r="I88" s="24"/>
    </row>
    <row r="89" spans="1:9" s="22" customFormat="1" ht="18.75" x14ac:dyDescent="0.4">
      <c r="A89" s="27"/>
      <c r="B89" s="28"/>
      <c r="C89" s="28"/>
      <c r="D89" s="43"/>
      <c r="E89" s="43"/>
      <c r="F89" s="43"/>
      <c r="G89" s="23"/>
      <c r="I89" s="24"/>
    </row>
    <row r="90" spans="1:9" s="22" customFormat="1" ht="18.75" x14ac:dyDescent="0.4">
      <c r="A90" s="27"/>
      <c r="B90" s="28"/>
      <c r="C90" s="28"/>
      <c r="D90" s="43"/>
      <c r="E90" s="43"/>
      <c r="F90" s="43"/>
      <c r="G90" s="23"/>
      <c r="I90" s="24"/>
    </row>
    <row r="91" spans="1:9" s="22" customFormat="1" ht="18.75" x14ac:dyDescent="0.4">
      <c r="A91" s="27"/>
      <c r="B91" s="28"/>
      <c r="C91" s="28"/>
      <c r="D91" s="43"/>
      <c r="E91" s="43"/>
      <c r="F91" s="43"/>
      <c r="G91" s="23"/>
      <c r="I91" s="24"/>
    </row>
    <row r="92" spans="1:9" s="22" customFormat="1" ht="18.75" x14ac:dyDescent="0.4">
      <c r="A92" s="27"/>
      <c r="B92" s="28"/>
      <c r="C92" s="28"/>
      <c r="D92" s="43"/>
      <c r="E92" s="43"/>
      <c r="F92" s="43"/>
      <c r="G92" s="23"/>
      <c r="I92" s="24"/>
    </row>
    <row r="93" spans="1:9" s="22" customFormat="1" ht="18.75" x14ac:dyDescent="0.4">
      <c r="A93" s="27"/>
      <c r="B93" s="28"/>
      <c r="C93" s="28"/>
      <c r="D93" s="43"/>
      <c r="E93" s="43"/>
      <c r="F93" s="43"/>
      <c r="G93" s="23"/>
      <c r="I93" s="24"/>
    </row>
    <row r="94" spans="1:9" s="22" customFormat="1" ht="18.75" x14ac:dyDescent="0.4">
      <c r="A94" s="27"/>
      <c r="B94" s="28"/>
      <c r="C94" s="28"/>
      <c r="D94" s="43"/>
      <c r="E94" s="43"/>
      <c r="F94" s="43"/>
      <c r="G94" s="23"/>
      <c r="I94" s="24"/>
    </row>
    <row r="95" spans="1:9" s="22" customFormat="1" ht="18.75" x14ac:dyDescent="0.4">
      <c r="A95" s="27"/>
      <c r="B95" s="28"/>
      <c r="C95" s="28"/>
      <c r="D95" s="43"/>
      <c r="E95" s="43"/>
      <c r="F95" s="43"/>
      <c r="G95" s="23"/>
      <c r="I95" s="24"/>
    </row>
    <row r="96" spans="1:9" s="22" customFormat="1" ht="18.75" x14ac:dyDescent="0.4">
      <c r="A96" s="27"/>
      <c r="B96" s="28"/>
      <c r="C96" s="28"/>
      <c r="D96" s="43"/>
      <c r="E96" s="43"/>
      <c r="F96" s="43"/>
      <c r="G96" s="23"/>
      <c r="I96" s="24"/>
    </row>
    <row r="97" spans="1:9" s="22" customFormat="1" ht="18.75" x14ac:dyDescent="0.4">
      <c r="A97" s="27"/>
      <c r="B97" s="28"/>
      <c r="C97" s="28"/>
      <c r="D97" s="43"/>
      <c r="E97" s="43"/>
      <c r="F97" s="43"/>
      <c r="G97" s="23"/>
      <c r="I97" s="24"/>
    </row>
    <row r="98" spans="1:9" s="22" customFormat="1" ht="18.75" x14ac:dyDescent="0.4">
      <c r="A98" s="27"/>
      <c r="B98" s="28"/>
      <c r="C98" s="28"/>
      <c r="D98" s="43"/>
      <c r="E98" s="43"/>
      <c r="F98" s="43"/>
      <c r="G98" s="23"/>
      <c r="I98" s="24"/>
    </row>
    <row r="99" spans="1:9" s="22" customFormat="1" ht="19.5" x14ac:dyDescent="0.2">
      <c r="A99" s="30"/>
      <c r="B99" s="31"/>
      <c r="C99" s="31"/>
      <c r="D99" s="44"/>
      <c r="E99" s="44"/>
      <c r="F99" s="44"/>
      <c r="G99" s="21"/>
      <c r="I99" s="24"/>
    </row>
    <row r="100" spans="1:9" s="22" customFormat="1" ht="14.25" x14ac:dyDescent="0.2">
      <c r="A100" s="159"/>
      <c r="B100" s="159"/>
      <c r="C100" s="159"/>
      <c r="D100" s="159"/>
      <c r="E100" s="42"/>
      <c r="F100" s="42"/>
      <c r="I100" s="24"/>
    </row>
    <row r="101" spans="1:9" s="22" customFormat="1" x14ac:dyDescent="0.2">
      <c r="D101" s="42"/>
      <c r="E101" s="42"/>
      <c r="F101" s="42"/>
      <c r="I101" s="24"/>
    </row>
    <row r="102" spans="1:9" s="22" customFormat="1" x14ac:dyDescent="0.2">
      <c r="A102" s="26"/>
      <c r="D102" s="42"/>
      <c r="E102" s="42"/>
      <c r="F102" s="42"/>
      <c r="I102" s="24"/>
    </row>
    <row r="103" spans="1:9" s="22" customFormat="1" x14ac:dyDescent="0.2">
      <c r="D103" s="42"/>
      <c r="E103" s="42"/>
      <c r="F103" s="42"/>
      <c r="I103" s="24"/>
    </row>
    <row r="104" spans="1:9" s="22" customFormat="1" x14ac:dyDescent="0.2">
      <c r="D104" s="42"/>
      <c r="E104" s="42"/>
      <c r="F104" s="42"/>
      <c r="I104" s="24"/>
    </row>
    <row r="105" spans="1:9" s="22" customFormat="1" x14ac:dyDescent="0.2">
      <c r="D105" s="42"/>
      <c r="E105" s="42"/>
      <c r="F105" s="42"/>
      <c r="I105" s="24"/>
    </row>
    <row r="106" spans="1:9" s="22" customFormat="1" x14ac:dyDescent="0.2">
      <c r="D106" s="42"/>
      <c r="E106" s="42"/>
      <c r="F106" s="42"/>
      <c r="I106" s="24"/>
    </row>
    <row r="107" spans="1:9" s="22" customFormat="1" x14ac:dyDescent="0.2">
      <c r="D107" s="42"/>
      <c r="E107" s="42"/>
      <c r="F107" s="42"/>
      <c r="I107" s="24"/>
    </row>
    <row r="108" spans="1:9" s="22" customFormat="1" x14ac:dyDescent="0.2">
      <c r="D108" s="42"/>
      <c r="E108" s="42"/>
      <c r="F108" s="42"/>
      <c r="I108" s="24"/>
    </row>
    <row r="109" spans="1:9" s="22" customFormat="1" x14ac:dyDescent="0.2">
      <c r="D109" s="42"/>
      <c r="E109" s="42"/>
      <c r="F109" s="42"/>
      <c r="I109" s="24"/>
    </row>
    <row r="110" spans="1:9" x14ac:dyDescent="0.2">
      <c r="A110" s="22"/>
      <c r="B110" s="22"/>
      <c r="C110" s="22"/>
      <c r="D110" s="42"/>
      <c r="E110" s="42"/>
      <c r="F110" s="42"/>
      <c r="G110" s="22"/>
    </row>
    <row r="111" spans="1:9" x14ac:dyDescent="0.2">
      <c r="A111" s="22"/>
      <c r="B111" s="22"/>
      <c r="C111" s="22"/>
      <c r="D111" s="42"/>
      <c r="E111" s="42"/>
      <c r="F111" s="42"/>
      <c r="G111" s="22"/>
    </row>
    <row r="112" spans="1:9" x14ac:dyDescent="0.2">
      <c r="A112" s="22"/>
      <c r="B112" s="22"/>
      <c r="C112" s="22"/>
      <c r="D112" s="42"/>
      <c r="E112" s="42"/>
      <c r="F112" s="42"/>
      <c r="G112" s="22"/>
    </row>
    <row r="113" spans="1:7" x14ac:dyDescent="0.2">
      <c r="A113" s="22"/>
      <c r="B113" s="22"/>
      <c r="C113" s="22"/>
      <c r="D113" s="42"/>
      <c r="E113" s="42"/>
      <c r="F113" s="42"/>
      <c r="G113" s="22"/>
    </row>
    <row r="114" spans="1:7" x14ac:dyDescent="0.2">
      <c r="A114" s="22"/>
      <c r="B114" s="22"/>
      <c r="C114" s="22"/>
      <c r="D114" s="42"/>
      <c r="E114" s="42"/>
      <c r="F114" s="42"/>
      <c r="G114" s="22"/>
    </row>
    <row r="115" spans="1:7" x14ac:dyDescent="0.2">
      <c r="A115" s="22"/>
      <c r="B115" s="22"/>
      <c r="C115" s="22"/>
      <c r="D115" s="42"/>
      <c r="E115" s="42"/>
      <c r="F115" s="42"/>
      <c r="G115" s="22"/>
    </row>
    <row r="116" spans="1:7" x14ac:dyDescent="0.2">
      <c r="A116" s="22"/>
      <c r="B116" s="22"/>
      <c r="C116" s="22"/>
      <c r="D116" s="42"/>
      <c r="E116" s="42"/>
      <c r="F116" s="42"/>
      <c r="G116" s="22"/>
    </row>
    <row r="117" spans="1:7" x14ac:dyDescent="0.2">
      <c r="A117" s="22"/>
      <c r="B117" s="22"/>
      <c r="C117" s="22"/>
      <c r="D117" s="42"/>
      <c r="E117" s="42"/>
      <c r="F117" s="42"/>
      <c r="G117" s="22"/>
    </row>
    <row r="118" spans="1:7" x14ac:dyDescent="0.2">
      <c r="A118" s="22"/>
      <c r="B118" s="22"/>
      <c r="C118" s="22"/>
      <c r="D118" s="42"/>
      <c r="E118" s="42"/>
      <c r="F118" s="42"/>
      <c r="G118" s="22"/>
    </row>
    <row r="119" spans="1:7" x14ac:dyDescent="0.2">
      <c r="A119" s="22"/>
      <c r="B119" s="22"/>
      <c r="C119" s="22"/>
      <c r="D119" s="42"/>
      <c r="E119" s="42"/>
      <c r="F119" s="42"/>
      <c r="G119" s="22"/>
    </row>
    <row r="120" spans="1:7" x14ac:dyDescent="0.2">
      <c r="A120" s="22"/>
      <c r="B120" s="22"/>
      <c r="C120" s="22"/>
      <c r="D120" s="42"/>
      <c r="E120" s="42"/>
      <c r="F120" s="42"/>
      <c r="G120" s="22"/>
    </row>
  </sheetData>
  <mergeCells count="14">
    <mergeCell ref="A7:F7"/>
    <mergeCell ref="A1:F1"/>
    <mergeCell ref="B2:F2"/>
    <mergeCell ref="B3:F3"/>
    <mergeCell ref="B4:F4"/>
    <mergeCell ref="A6:F6"/>
    <mergeCell ref="A100:D100"/>
    <mergeCell ref="A8:H8"/>
    <mergeCell ref="A9:H9"/>
    <mergeCell ref="A10:H10"/>
    <mergeCell ref="A11:F11"/>
    <mergeCell ref="A14:F14"/>
    <mergeCell ref="A74:F74"/>
    <mergeCell ref="A81:D81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пост. 290 проект</vt:lpstr>
      <vt:lpstr>по заявлению</vt:lpstr>
      <vt:lpstr>население</vt:lpstr>
      <vt:lpstr>по голосованию</vt:lpstr>
      <vt:lpstr>библиотека</vt:lpstr>
      <vt:lpstr>библиотека!Область_печати</vt:lpstr>
      <vt:lpstr>население!Область_печати</vt:lpstr>
      <vt:lpstr>'по голосованию'!Область_печати</vt:lpstr>
      <vt:lpstr>'по заявлению'!Область_печати</vt:lpstr>
      <vt:lpstr>'пост. 290 проект'!Область_печати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2016-05-06T07:14:58Z</cp:lastPrinted>
  <dcterms:created xsi:type="dcterms:W3CDTF">2014-01-22T09:14:50Z</dcterms:created>
  <dcterms:modified xsi:type="dcterms:W3CDTF">2016-05-23T11:03:30Z</dcterms:modified>
</cp:coreProperties>
</file>