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голосованию'!$A$1:$H$170</definedName>
  </definedNames>
  <calcPr fullCalcOnLoad="1" fullPrecision="0"/>
</workbook>
</file>

<file path=xl/sharedStrings.xml><?xml version="1.0" encoding="utf-8"?>
<sst xmlns="http://schemas.openxmlformats.org/spreadsheetml/2006/main" count="439" uniqueCount="289">
  <si>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</si>
  <si>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</si>
  <si>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</si>
  <si>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</si>
  <si>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</si>
  <si>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</si>
  <si>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</si>
  <si>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</si>
  <si>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</si>
  <si>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</si>
  <si>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</si>
  <si>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</si>
  <si>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</si>
  <si>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</si>
  <si>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</si>
  <si>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</si>
  <si>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</si>
  <si>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</si>
  <si>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</si>
  <si>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</si>
  <si>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</si>
  <si>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</si>
  <si>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</si>
  <si>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</si>
  <si>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</si>
  <si>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</si>
  <si>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</si>
  <si>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</si>
  <si>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</si>
  <si>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</si>
  <si>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</si>
  <si>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</si>
  <si>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</si>
  <si>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</si>
  <si>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</si>
  <si>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</si>
  <si>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</si>
  <si>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</si>
  <si>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</si>
  <si>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</si>
  <si>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</si>
  <si>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</si>
  <si>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</si>
  <si>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</si>
  <si>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</si>
  <si>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</si>
  <si>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</si>
  <si>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</si>
  <si>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</si>
  <si>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</si>
  <si>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</si>
  <si>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</si>
  <si>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</si>
  <si>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</si>
  <si>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</si>
  <si>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</si>
  <si>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</si>
  <si>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</si>
  <si>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</si>
  <si>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</si>
  <si>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</si>
  <si>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</si>
  <si>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</si>
  <si>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</si>
  <si>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</si>
  <si>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</si>
  <si>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</si>
  <si>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</si>
  <si>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</si>
  <si>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</si>
  <si>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</si>
  <si>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</si>
  <si>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</si>
  <si>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</si>
  <si>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</si>
  <si>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</si>
  <si>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</si>
  <si>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</si>
  <si>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</si>
  <si>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</si>
  <si>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</si>
  <si>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</si>
  <si>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</si>
  <si>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</si>
  <si>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</si>
  <si>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</si>
  <si>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</si>
  <si>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</si>
  <si>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</si>
  <si>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</si>
  <si>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</si>
  <si>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</si>
  <si>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</si>
  <si>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</si>
  <si>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</si>
  <si>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</si>
  <si>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</si>
  <si>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</si>
  <si>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</si>
  <si>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</si>
  <si>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</si>
  <si>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</si>
  <si>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</si>
  <si>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</si>
  <si>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</si>
  <si>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</si>
  <si>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</si>
  <si>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</si>
  <si>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</si>
  <si>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</si>
  <si>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</si>
  <si>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</si>
  <si>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ремонт кровли</t>
  </si>
  <si>
    <t>смена КИП (эл.узел)</t>
  </si>
  <si>
    <t>установка КИП (бойлер)</t>
  </si>
  <si>
    <t>ремонт системы водоотведения</t>
  </si>
  <si>
    <t>ремонт системы электроснабжения</t>
  </si>
  <si>
    <t>Сбор, вывоз и утилизация ТБО, руб/м2</t>
  </si>
  <si>
    <t>руб./чел.</t>
  </si>
  <si>
    <t>Дополнительные работы (текущий ремонт),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</si>
  <si>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</si>
  <si>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</si>
  <si>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</si>
  <si>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</si>
  <si>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по адресу: ул.Ленинского Комсомола, д.18/2 (Sобщ.=3265,0 м2; Sзем.уч.=1492,85м2)</t>
  </si>
  <si>
    <t>(многоквартирный дом с газовыми плитами и повышающими насосами)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</si>
  <si>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</si>
  <si>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</si>
  <si>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ремонт пола в мусорокамере 4 м2</t>
  </si>
  <si>
    <t>ремонт плитки на стеновых панелях 2 м2</t>
  </si>
  <si>
    <t>замена контейнера 1 шт.</t>
  </si>
  <si>
    <t>устройство резиновых  уплотнителей на крышке клапанов 6 п.м.</t>
  </si>
  <si>
    <t>ремонт дверей в мусорокамере</t>
  </si>
  <si>
    <t>окраска клапанов мусоропровода 1,25 м2</t>
  </si>
  <si>
    <t>восстановление шибера 1 шт.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</si>
  <si>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</si>
  <si>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</si>
  <si>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</si>
  <si>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</si>
  <si>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</si>
  <si>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монтаж установки защиты бойлера от закипания</t>
  </si>
  <si>
    <t xml:space="preserve">1 раз </t>
  </si>
  <si>
    <t>установка КИП на ВВП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</si>
  <si>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</si>
  <si>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</si>
  <si>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</si>
  <si>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</si>
  <si>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замена  КИП  манометр 1 шт.</t>
  </si>
  <si>
    <t>замена трансформатора тока (1 узел учета/3 ТТ)</t>
  </si>
  <si>
    <t>1 раз в 4 года</t>
  </si>
  <si>
    <t>Регламентные работы по системе вентиляции в т.числе:</t>
  </si>
  <si>
    <t>восстановление водостоков ( мелкий ремонт после очистки от снега и льда )</t>
  </si>
  <si>
    <t>ремонт полов</t>
  </si>
  <si>
    <t>смена запорной арматуры (водоснабжение)</t>
  </si>
  <si>
    <t>ремонт изоляции трубопроводов</t>
  </si>
  <si>
    <t>установка воздухоотводчиков</t>
  </si>
  <si>
    <t>Погашение задолженности прошлых периодов</t>
  </si>
  <si>
    <t>по состоянию на 01.05.12</t>
  </si>
  <si>
    <t>* для жилых помещений</t>
  </si>
  <si>
    <t>смена задвижек ХВС на ВВП д.80 - 1 шт.</t>
  </si>
  <si>
    <t>окраска трубопроводов ХВС грунтовкой</t>
  </si>
  <si>
    <t>Управление федерального казначейства</t>
  </si>
  <si>
    <t>Радио Волгореченск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</si>
  <si>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</si>
  <si>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</si>
  <si>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</si>
  <si>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</si>
  <si>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ООО "РГС Центр"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</si>
  <si>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</si>
  <si>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</si>
  <si>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</si>
  <si>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</si>
  <si>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</si>
  <si>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</si>
  <si>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</si>
  <si>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</si>
  <si>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</si>
  <si>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</si>
  <si>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</si>
  <si>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</si>
  <si>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</si>
  <si>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</si>
  <si>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г.г.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</si>
  <si>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</si>
  <si>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</si>
  <si>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</si>
  <si>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</si>
  <si>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 xml:space="preserve">1 раз в год </t>
  </si>
  <si>
    <t>Замена общедомовых приборов учета холодного водоснабжения</t>
  </si>
  <si>
    <t>гидравлическое испытание элеваторных узлов и запорной арматуры</t>
  </si>
  <si>
    <t>ревизия задвижек отопления ( д.80-1шт.)</t>
  </si>
  <si>
    <t>смена задвижек СТС (д.80 - 2 шт.)</t>
  </si>
  <si>
    <t>замена  КИП манометр 4 шт.,термометр 4 шт.</t>
  </si>
  <si>
    <t>смена задвижек ХВС на ВВП (д.80 - 1 шт.)</t>
  </si>
  <si>
    <t>замена  КИП на ВВП манометр 10 шт., термометр 10 шт.</t>
  </si>
  <si>
    <t>смена задвижек  ХВС (д.50-1шт., д.80-3шт.)</t>
  </si>
  <si>
    <t>пылеудаление и дезинфекция вентканалов без пробивки</t>
  </si>
  <si>
    <t>1 раз в 3 года</t>
  </si>
  <si>
    <t>очистка водосточных воронок</t>
  </si>
  <si>
    <t>ремонт кровли 100 м2, примыканий 19 п.м.</t>
  </si>
  <si>
    <t>ремонт отмостки 30 м2</t>
  </si>
  <si>
    <t>ремонт ступеней входа в подъезд</t>
  </si>
  <si>
    <t>смена задвижек ХВС (д.50 - 1 шт., д.80 - 3 шт.)</t>
  </si>
  <si>
    <t>установка шаровых кранов на эл.узел (д.15мм-2шт.)</t>
  </si>
  <si>
    <t>ремонт ливневой канализации и устройство ж/б лотков 10 м</t>
  </si>
  <si>
    <t>ремонт освещения подходов к машинному отделению лифта</t>
  </si>
  <si>
    <t>гидравлическое испытание элеваторных узлов и  запорной арматуры</t>
  </si>
  <si>
    <t>смена задвижек СТС ( д. 80 мм -2 шт.)</t>
  </si>
  <si>
    <t>замена КИП ( манометр 4 шт., термометр 4 шт.)</t>
  </si>
  <si>
    <t>смена задвижек ХВС на ВВП ( д. 80 мм - -1 шт.)</t>
  </si>
  <si>
    <t>замена насоса ГВС ( резерв)</t>
  </si>
  <si>
    <t>замена КИП на ВВП ( манометр 10 шт., термометр 10 шт.)</t>
  </si>
  <si>
    <t>замена КИП манометр 1 шт.</t>
  </si>
  <si>
    <t>очистка  водосточных воронок)</t>
  </si>
  <si>
    <t>23899,8 (по тарифу)</t>
  </si>
  <si>
    <t>Лицевой счет многоквартирного дома по адресу: ул. Ленинского Комсомола, д. 18/2 на период с 1 мая 2014 по 30 апреля 2015 года</t>
  </si>
  <si>
    <t>72</t>
  </si>
  <si>
    <t>Смена регулятора РТДО 25 ( без стоимости)</t>
  </si>
  <si>
    <t>55</t>
  </si>
  <si>
    <t>73</t>
  </si>
  <si>
    <t>88</t>
  </si>
  <si>
    <t>Ревизия вводной распаячной коробки</t>
  </si>
  <si>
    <t>86</t>
  </si>
  <si>
    <t>85</t>
  </si>
  <si>
    <t>06.06.2014</t>
  </si>
  <si>
    <t>1202,78</t>
  </si>
  <si>
    <t>Ревизия задвижек ГВС ф 80 мм - 1 шт</t>
  </si>
  <si>
    <t>Н.Ф.Каюткина</t>
  </si>
  <si>
    <t>Остаток(+) / Долг(-) на 1.05.14г.</t>
  </si>
  <si>
    <t>Удаление воздушных пробок в системе ГВС после работ ТПК</t>
  </si>
  <si>
    <t>Замена патрона, замена лампочек в подъезде</t>
  </si>
  <si>
    <t>Экономия(+) / Долг(-) на 1.05.2015</t>
  </si>
  <si>
    <t>Подключение системы отопления в связи с плановым остановом ТС</t>
  </si>
  <si>
    <t>122</t>
  </si>
  <si>
    <t>Отключение системы отопления в связи с плановым остановом ТС</t>
  </si>
  <si>
    <t>Смена задвижек ХВС ( ф 80 мм -3 шт., ф 50 мм - 1 шт.)</t>
  </si>
  <si>
    <t>119</t>
  </si>
  <si>
    <t>121</t>
  </si>
  <si>
    <t>1</t>
  </si>
  <si>
    <t>131</t>
  </si>
  <si>
    <t>134</t>
  </si>
  <si>
    <t>136</t>
  </si>
  <si>
    <t>142</t>
  </si>
  <si>
    <t>Перевод ВВП на зимнюю схему</t>
  </si>
  <si>
    <t>Оценка соответствия лифтов( АНО ЦЭС "Техкранэнерго")</t>
  </si>
  <si>
    <t>ЦЭС-2013/1394-9</t>
  </si>
  <si>
    <t>27,08.2014</t>
  </si>
  <si>
    <t>155</t>
  </si>
  <si>
    <t>ООО " Полипроф" (до 31 августа 2014 г.)</t>
  </si>
  <si>
    <t>Дмитриева Е.А. ( с 01 сентября 2014 г.)</t>
  </si>
  <si>
    <t>168</t>
  </si>
  <si>
    <t>Перенос выключателя к выходу в подвал</t>
  </si>
  <si>
    <t>170</t>
  </si>
  <si>
    <t>Ремонт батареи ( кв.7)</t>
  </si>
  <si>
    <t>185</t>
  </si>
  <si>
    <t>акт 501</t>
  </si>
  <si>
    <t>5/02574</t>
  </si>
  <si>
    <t>Поступления от Ростелекома</t>
  </si>
  <si>
    <t>Ремонт канализации в подвале</t>
  </si>
  <si>
    <t>2</t>
  </si>
  <si>
    <t>6</t>
  </si>
  <si>
    <t>Страхование лифта (филиаи ООО"Росгосмстрах")</t>
  </si>
  <si>
    <t>144008040-4431003821</t>
  </si>
  <si>
    <t>Ревизия задвижек  ХВС (д.50-1шт., д.80-3шт.) факт ф 50 мм - 2 шт., ф 80 мм - 3 шт.</t>
  </si>
  <si>
    <t>Восстановление энергоснабжения после промочки, заливание каналов</t>
  </si>
  <si>
    <t>35</t>
  </si>
  <si>
    <t>Уборка снежных шапок с кровли</t>
  </si>
  <si>
    <t>39</t>
  </si>
  <si>
    <t>Ремонт элеваторного узла СТС</t>
  </si>
  <si>
    <t>49</t>
  </si>
  <si>
    <t>47</t>
  </si>
  <si>
    <t>75</t>
  </si>
  <si>
    <t>77</t>
  </si>
  <si>
    <t>Стоимость таблички - 1 таб. ( ООО "РЕКОМ")</t>
  </si>
  <si>
    <t>Установка табличек на доме</t>
  </si>
  <si>
    <t>Смена шарового крана на стояке ХВС</t>
  </si>
  <si>
    <t>94</t>
  </si>
  <si>
    <t>Закрывание проема вентшахты</t>
  </si>
  <si>
    <t>Установка регулятора на ГВС (ООО "Энергоэффект)</t>
  </si>
  <si>
    <t>145</t>
  </si>
  <si>
    <t>Услуги типографии по печати доп.соглашений</t>
  </si>
  <si>
    <t>т/н 185</t>
  </si>
  <si>
    <t>Обслуживание вводных и внутренних газопроводов жилого фонда( Корректировка по выставленному счету фактуре № 5767 от 23.04.2015 г. на сумму 20824,54 руб.)</t>
  </si>
  <si>
    <t>Сумма уплаты за размещение(выставленные счета)</t>
  </si>
  <si>
    <t>Сумма списанная с л/ч(с учетом оплаты)</t>
  </si>
  <si>
    <t>Поступления от Ростелекома ( 1 точка с октября 2014 года)</t>
  </si>
  <si>
    <t>2014-2015</t>
  </si>
  <si>
    <t>Управление федерального казначейства ( январь с рез.фондом 1558,32)</t>
  </si>
  <si>
    <t>ООО "РГС Центр" ( январь с рез.фондом 1369,86 )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</si>
</sst>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name val="Arial Narrow"/>
      <family val="2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indexed="8"/>
      <name val="Arial Cyr"/>
      <family val="2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0"/>
      <color theme="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5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9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51" xfId="0" applyNumberFormat="1" applyFont="1" applyFill="1" applyBorder="1" applyAlignment="1">
      <alignment horizontal="center" vertical="center" wrapText="1"/>
    </xf>
    <xf numFmtId="4" fontId="27" fillId="24" borderId="27" xfId="0" applyNumberFormat="1" applyFont="1" applyFill="1" applyBorder="1" applyAlignment="1">
      <alignment horizontal="left" vertical="center" wrapText="1"/>
    </xf>
    <xf numFmtId="4" fontId="27" fillId="24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54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2" fontId="22" fillId="24" borderId="58" xfId="0" applyNumberFormat="1" applyFont="1" applyFill="1" applyBorder="1" applyAlignment="1">
      <alignment horizontal="center"/>
    </xf>
    <xf numFmtId="0" fontId="0" fillId="26" borderId="26" xfId="0" applyFill="1" applyBorder="1" applyAlignment="1">
      <alignment horizontal="left" vertical="center"/>
    </xf>
    <xf numFmtId="2" fontId="0" fillId="0" borderId="0" xfId="0" applyNumberFormat="1" applyFill="1" applyAlignment="1">
      <alignment/>
    </xf>
    <xf numFmtId="0" fontId="22" fillId="26" borderId="0" xfId="0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2" fontId="20" fillId="24" borderId="51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25" borderId="14" xfId="0" applyNumberFormat="1" applyFont="1" applyFill="1" applyBorder="1" applyAlignment="1">
      <alignment horizontal="center" vertical="center" wrapText="1"/>
    </xf>
    <xf numFmtId="2" fontId="27" fillId="25" borderId="13" xfId="0" applyNumberFormat="1" applyFont="1" applyFill="1" applyBorder="1" applyAlignment="1">
      <alignment horizontal="center" vertical="center" wrapText="1"/>
    </xf>
    <xf numFmtId="2" fontId="27" fillId="25" borderId="5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27" fillId="25" borderId="36" xfId="0" applyNumberFormat="1" applyFont="1" applyFill="1" applyBorder="1" applyAlignment="1">
      <alignment horizontal="center" vertical="center" wrapText="1"/>
    </xf>
    <xf numFmtId="2" fontId="27" fillId="25" borderId="53" xfId="0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43" xfId="0" applyNumberFormat="1" applyFont="1" applyFill="1" applyBorder="1" applyAlignment="1">
      <alignment horizontal="center" vertical="center" wrapText="1"/>
    </xf>
    <xf numFmtId="2" fontId="20" fillId="25" borderId="44" xfId="0" applyNumberFormat="1" applyFont="1" applyFill="1" applyBorder="1" applyAlignment="1">
      <alignment horizontal="center"/>
    </xf>
    <xf numFmtId="0" fontId="18" fillId="25" borderId="43" xfId="0" applyFont="1" applyFill="1" applyBorder="1" applyAlignment="1">
      <alignment horizontal="center" vertical="center"/>
    </xf>
    <xf numFmtId="0" fontId="18" fillId="25" borderId="39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5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20" fillId="25" borderId="39" xfId="0" applyNumberFormat="1" applyFont="1" applyFill="1" applyBorder="1" applyAlignment="1">
      <alignment horizontal="center" vertical="center" wrapText="1"/>
    </xf>
    <xf numFmtId="2" fontId="20" fillId="25" borderId="4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center" vertical="center"/>
    </xf>
    <xf numFmtId="2" fontId="22" fillId="0" borderId="39" xfId="0" applyNumberFormat="1" applyFont="1" applyFill="1" applyBorder="1" applyAlignment="1">
      <alignment horizontal="center" vertical="center"/>
    </xf>
    <xf numFmtId="2" fontId="20" fillId="25" borderId="39" xfId="0" applyNumberFormat="1" applyFont="1" applyFill="1" applyBorder="1" applyAlignment="1">
      <alignment horizontal="center" vertical="center"/>
    </xf>
    <xf numFmtId="2" fontId="20" fillId="25" borderId="44" xfId="0" applyNumberFormat="1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2" fontId="27" fillId="25" borderId="5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center" vertical="center"/>
    </xf>
    <xf numFmtId="2" fontId="20" fillId="0" borderId="3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40" fillId="25" borderId="26" xfId="0" applyNumberFormat="1" applyFont="1" applyFill="1" applyBorder="1" applyAlignment="1">
      <alignment horizontal="center" vertical="center" wrapText="1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4" borderId="61" xfId="0" applyNumberFormat="1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27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51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 wrapText="1"/>
    </xf>
    <xf numFmtId="49" fontId="0" fillId="24" borderId="36" xfId="0" applyNumberFormat="1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vertical="center" wrapText="1"/>
    </xf>
    <xf numFmtId="49" fontId="0" fillId="24" borderId="29" xfId="0" applyNumberFormat="1" applyFont="1" applyFill="1" applyBorder="1" applyAlignment="1">
      <alignment vertical="center" wrapText="1"/>
    </xf>
    <xf numFmtId="2" fontId="19" fillId="0" borderId="10" xfId="0" applyNumberFormat="1" applyFont="1" applyBorder="1" applyAlignment="1">
      <alignment horizontal="center"/>
    </xf>
    <xf numFmtId="49" fontId="18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2" fontId="24" fillId="24" borderId="40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4" borderId="61" xfId="0" applyFont="1" applyFill="1" applyBorder="1" applyAlignment="1">
      <alignment horizontal="center" vertical="center" wrapText="1"/>
    </xf>
    <xf numFmtId="0" fontId="25" fillId="24" borderId="55" xfId="0" applyFont="1" applyFill="1" applyBorder="1" applyAlignment="1">
      <alignment horizontal="center" vertical="center" wrapText="1"/>
    </xf>
    <xf numFmtId="2" fontId="25" fillId="24" borderId="56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14" fontId="35" fillId="26" borderId="10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 wrapText="1"/>
    </xf>
    <xf numFmtId="14" fontId="42" fillId="24" borderId="10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14" fontId="27" fillId="26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0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9" fillId="25" borderId="0" xfId="0" applyFont="1" applyFill="1" applyAlignment="1">
      <alignment horizontal="center"/>
    </xf>
    <xf numFmtId="0" fontId="0" fillId="0" borderId="62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4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34" fillId="24" borderId="73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34" fillId="24" borderId="73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4" borderId="10" xfId="0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7"/>
  <sheetViews>
    <sheetView zoomScale="75" zoomScaleNormal="75" zoomScalePageLayoutView="0" workbookViewId="0" topLeftCell="A68">
      <selection activeCell="A134" sqref="A134:A137"/>
    </sheetView>
  </sheetViews>
  <sheetFormatPr defaultColWidth="9.00390625" defaultRowHeight="12.75"/>
  <cols>
    <col min="1" max="1" width="72.75390625" style="97" customWidth="1"/>
    <col min="2" max="2" width="19.125" style="97" customWidth="1"/>
    <col min="3" max="3" width="13.875" style="97" hidden="1" customWidth="1"/>
    <col min="4" max="4" width="14.875" style="97" customWidth="1"/>
    <col min="5" max="5" width="13.875" style="97" hidden="1" customWidth="1"/>
    <col min="6" max="6" width="20.875" style="3" hidden="1" customWidth="1"/>
    <col min="7" max="7" width="13.875" style="97" customWidth="1"/>
    <col min="8" max="8" width="20.875" style="3" customWidth="1"/>
    <col min="9" max="9" width="15.375" style="97" customWidth="1"/>
    <col min="10" max="10" width="15.375" style="97" hidden="1" customWidth="1"/>
    <col min="11" max="11" width="15.375" style="151" hidden="1" customWidth="1"/>
    <col min="12" max="14" width="15.375" style="97" customWidth="1"/>
    <col min="15" max="16384" width="9.125" style="97" customWidth="1"/>
  </cols>
  <sheetData>
    <row r="1" spans="1:8" ht="16.5" customHeight="1">
      <c r="A1" s="282" t="s">
        <v>30</v>
      </c>
      <c r="B1" s="283"/>
      <c r="C1" s="283"/>
      <c r="D1" s="283"/>
      <c r="E1" s="283"/>
      <c r="F1" s="283"/>
      <c r="G1" s="283"/>
      <c r="H1" s="283"/>
    </row>
    <row r="2" spans="2:8" ht="12.75" customHeight="1">
      <c r="B2" s="284" t="s">
        <v>31</v>
      </c>
      <c r="C2" s="284"/>
      <c r="D2" s="284"/>
      <c r="E2" s="284"/>
      <c r="F2" s="284"/>
      <c r="G2" s="283"/>
      <c r="H2" s="283"/>
    </row>
    <row r="3" spans="2:8" ht="14.25" customHeight="1">
      <c r="B3" s="284" t="s">
        <v>32</v>
      </c>
      <c r="C3" s="284"/>
      <c r="D3" s="284"/>
      <c r="E3" s="284"/>
      <c r="F3" s="284"/>
      <c r="G3" s="283"/>
      <c r="H3" s="283"/>
    </row>
    <row r="4" spans="1:8" ht="24" customHeight="1">
      <c r="A4" s="152" t="s">
        <v>182</v>
      </c>
      <c r="B4" s="284" t="s">
        <v>33</v>
      </c>
      <c r="C4" s="284"/>
      <c r="D4" s="284"/>
      <c r="E4" s="284"/>
      <c r="F4" s="284"/>
      <c r="G4" s="283"/>
      <c r="H4" s="283"/>
    </row>
    <row r="5" spans="1:8" ht="24" customHeight="1">
      <c r="A5" s="285"/>
      <c r="B5" s="285"/>
      <c r="C5" s="285"/>
      <c r="D5" s="285"/>
      <c r="E5" s="285"/>
      <c r="F5" s="285"/>
      <c r="G5" s="285"/>
      <c r="H5" s="285"/>
    </row>
    <row r="6" spans="1:8" ht="24" customHeight="1">
      <c r="A6" s="285"/>
      <c r="B6" s="285"/>
      <c r="C6" s="285"/>
      <c r="D6" s="285"/>
      <c r="E6" s="285"/>
      <c r="F6" s="285"/>
      <c r="G6" s="285"/>
      <c r="H6" s="285"/>
    </row>
    <row r="7" spans="1:8" ht="24" customHeight="1">
      <c r="A7" s="288" t="s">
        <v>183</v>
      </c>
      <c r="B7" s="288"/>
      <c r="C7" s="288"/>
      <c r="D7" s="288"/>
      <c r="E7" s="288"/>
      <c r="F7" s="288"/>
      <c r="G7" s="288"/>
      <c r="H7" s="288"/>
    </row>
    <row r="8" spans="1:11" s="98" customFormat="1" ht="22.5" customHeight="1">
      <c r="A8" s="286" t="s">
        <v>34</v>
      </c>
      <c r="B8" s="286"/>
      <c r="C8" s="286"/>
      <c r="D8" s="286"/>
      <c r="E8" s="287"/>
      <c r="F8" s="287"/>
      <c r="G8" s="287"/>
      <c r="H8" s="287"/>
      <c r="K8" s="153"/>
    </row>
    <row r="9" spans="1:8" s="99" customFormat="1" ht="18.75" customHeight="1">
      <c r="A9" s="286" t="s">
        <v>124</v>
      </c>
      <c r="B9" s="286"/>
      <c r="C9" s="286"/>
      <c r="D9" s="286"/>
      <c r="E9" s="287"/>
      <c r="F9" s="287"/>
      <c r="G9" s="287"/>
      <c r="H9" s="287"/>
    </row>
    <row r="10" spans="1:8" s="100" customFormat="1" ht="17.25" customHeight="1">
      <c r="A10" s="275" t="s">
        <v>125</v>
      </c>
      <c r="B10" s="275"/>
      <c r="C10" s="275"/>
      <c r="D10" s="275"/>
      <c r="E10" s="276"/>
      <c r="F10" s="276"/>
      <c r="G10" s="276"/>
      <c r="H10" s="276"/>
    </row>
    <row r="11" spans="1:8" s="99" customFormat="1" ht="30" customHeight="1" thickBot="1">
      <c r="A11" s="273" t="s">
        <v>35</v>
      </c>
      <c r="B11" s="273"/>
      <c r="C11" s="273"/>
      <c r="D11" s="273"/>
      <c r="E11" s="274"/>
      <c r="F11" s="274"/>
      <c r="G11" s="274"/>
      <c r="H11" s="274"/>
    </row>
    <row r="12" spans="1:11" s="12" customFormat="1" ht="139.5" customHeight="1" thickBot="1">
      <c r="A12" s="101" t="s">
        <v>0</v>
      </c>
      <c r="B12" s="102" t="s">
        <v>36</v>
      </c>
      <c r="C12" s="103" t="s">
        <v>37</v>
      </c>
      <c r="D12" s="103" t="s">
        <v>5</v>
      </c>
      <c r="E12" s="103" t="s">
        <v>37</v>
      </c>
      <c r="F12" s="104" t="s">
        <v>38</v>
      </c>
      <c r="G12" s="103" t="s">
        <v>37</v>
      </c>
      <c r="H12" s="104" t="s">
        <v>38</v>
      </c>
      <c r="K12" s="154"/>
    </row>
    <row r="13" spans="1:11" s="111" customFormat="1" ht="12.75">
      <c r="A13" s="105">
        <v>1</v>
      </c>
      <c r="B13" s="106">
        <v>2</v>
      </c>
      <c r="C13" s="106">
        <v>3</v>
      </c>
      <c r="D13" s="107"/>
      <c r="E13" s="106">
        <v>3</v>
      </c>
      <c r="F13" s="108">
        <v>4</v>
      </c>
      <c r="G13" s="109">
        <v>3</v>
      </c>
      <c r="H13" s="110">
        <v>4</v>
      </c>
      <c r="K13" s="155"/>
    </row>
    <row r="14" spans="1:11" s="111" customFormat="1" ht="49.5" customHeight="1">
      <c r="A14" s="277" t="s">
        <v>1</v>
      </c>
      <c r="B14" s="278"/>
      <c r="C14" s="278"/>
      <c r="D14" s="278"/>
      <c r="E14" s="278"/>
      <c r="F14" s="278"/>
      <c r="G14" s="279"/>
      <c r="H14" s="280"/>
      <c r="K14" s="155"/>
    </row>
    <row r="15" spans="1:11" s="12" customFormat="1" ht="26.25" customHeight="1">
      <c r="A15" s="64" t="s">
        <v>184</v>
      </c>
      <c r="B15" s="29" t="s">
        <v>64</v>
      </c>
      <c r="C15" s="112">
        <f>F15*12</f>
        <v>0</v>
      </c>
      <c r="D15" s="17">
        <f>G15*I15</f>
        <v>104610.6</v>
      </c>
      <c r="E15" s="16">
        <f>H15*12</f>
        <v>32.04</v>
      </c>
      <c r="F15" s="113"/>
      <c r="G15" s="16">
        <f>H15*12</f>
        <v>32.04</v>
      </c>
      <c r="H15" s="113">
        <f>H20+H22</f>
        <v>2.67</v>
      </c>
      <c r="I15" s="12">
        <f>3265</f>
        <v>3265</v>
      </c>
      <c r="J15" s="12">
        <v>1.07</v>
      </c>
      <c r="K15" s="154">
        <v>2.24</v>
      </c>
    </row>
    <row r="16" spans="1:11" s="12" customFormat="1" ht="27.75" customHeight="1">
      <c r="A16" s="114" t="s">
        <v>40</v>
      </c>
      <c r="B16" s="115" t="s">
        <v>41</v>
      </c>
      <c r="C16" s="112"/>
      <c r="D16" s="17"/>
      <c r="E16" s="16"/>
      <c r="F16" s="113"/>
      <c r="G16" s="16"/>
      <c r="H16" s="113"/>
      <c r="K16" s="154"/>
    </row>
    <row r="17" spans="1:11" s="12" customFormat="1" ht="15">
      <c r="A17" s="114" t="s">
        <v>42</v>
      </c>
      <c r="B17" s="115" t="s">
        <v>41</v>
      </c>
      <c r="C17" s="112"/>
      <c r="D17" s="17"/>
      <c r="E17" s="16"/>
      <c r="F17" s="113"/>
      <c r="G17" s="16"/>
      <c r="H17" s="113"/>
      <c r="K17" s="154"/>
    </row>
    <row r="18" spans="1:11" s="12" customFormat="1" ht="15">
      <c r="A18" s="114" t="s">
        <v>43</v>
      </c>
      <c r="B18" s="115" t="s">
        <v>44</v>
      </c>
      <c r="C18" s="112"/>
      <c r="D18" s="17"/>
      <c r="E18" s="16"/>
      <c r="F18" s="113"/>
      <c r="G18" s="16"/>
      <c r="H18" s="113"/>
      <c r="K18" s="154"/>
    </row>
    <row r="19" spans="1:11" s="12" customFormat="1" ht="15">
      <c r="A19" s="114" t="s">
        <v>45</v>
      </c>
      <c r="B19" s="115" t="s">
        <v>41</v>
      </c>
      <c r="C19" s="112"/>
      <c r="D19" s="17"/>
      <c r="E19" s="16"/>
      <c r="F19" s="113"/>
      <c r="G19" s="16"/>
      <c r="H19" s="113"/>
      <c r="K19" s="154"/>
    </row>
    <row r="20" spans="1:11" s="12" customFormat="1" ht="15">
      <c r="A20" s="233" t="s">
        <v>185</v>
      </c>
      <c r="B20" s="234"/>
      <c r="C20" s="170"/>
      <c r="D20" s="169"/>
      <c r="E20" s="170"/>
      <c r="F20" s="206"/>
      <c r="G20" s="170"/>
      <c r="H20" s="113">
        <v>2.56</v>
      </c>
      <c r="K20" s="154"/>
    </row>
    <row r="21" spans="1:11" s="12" customFormat="1" ht="15">
      <c r="A21" s="235" t="s">
        <v>186</v>
      </c>
      <c r="B21" s="234" t="s">
        <v>41</v>
      </c>
      <c r="C21" s="170"/>
      <c r="D21" s="169"/>
      <c r="E21" s="170"/>
      <c r="F21" s="206"/>
      <c r="G21" s="170"/>
      <c r="H21" s="113"/>
      <c r="K21" s="154"/>
    </row>
    <row r="22" spans="1:11" s="12" customFormat="1" ht="15">
      <c r="A22" s="233" t="s">
        <v>185</v>
      </c>
      <c r="B22" s="234"/>
      <c r="C22" s="170"/>
      <c r="D22" s="169"/>
      <c r="E22" s="170"/>
      <c r="F22" s="206"/>
      <c r="G22" s="170"/>
      <c r="H22" s="113">
        <v>0.11</v>
      </c>
      <c r="K22" s="154"/>
    </row>
    <row r="23" spans="1:11" s="12" customFormat="1" ht="30">
      <c r="A23" s="64" t="s">
        <v>46</v>
      </c>
      <c r="B23" s="116" t="s">
        <v>48</v>
      </c>
      <c r="C23" s="112">
        <f>F23*12</f>
        <v>0</v>
      </c>
      <c r="D23" s="17">
        <f>G23*I23</f>
        <v>58770</v>
      </c>
      <c r="E23" s="16">
        <f>H23*12</f>
        <v>18</v>
      </c>
      <c r="F23" s="113"/>
      <c r="G23" s="16">
        <f>H23*12</f>
        <v>18</v>
      </c>
      <c r="H23" s="113">
        <v>1.5</v>
      </c>
      <c r="I23" s="12">
        <f>3265</f>
        <v>3265</v>
      </c>
      <c r="J23" s="12">
        <v>1.07</v>
      </c>
      <c r="K23" s="154">
        <v>1.14</v>
      </c>
    </row>
    <row r="24" spans="1:256" s="12" customFormat="1" ht="18.75">
      <c r="A24" s="114" t="s">
        <v>47</v>
      </c>
      <c r="B24" s="115" t="s">
        <v>48</v>
      </c>
      <c r="C24" s="112"/>
      <c r="D24" s="17"/>
      <c r="E24" s="16"/>
      <c r="F24" s="113"/>
      <c r="G24" s="16"/>
      <c r="H24" s="113"/>
      <c r="I24" s="156"/>
      <c r="J24" s="157"/>
      <c r="K24" s="158"/>
      <c r="L24" s="158"/>
      <c r="M24" s="158"/>
      <c r="N24" s="159"/>
      <c r="O24" s="158"/>
      <c r="P24" s="160"/>
      <c r="Q24" s="156"/>
      <c r="R24" s="157"/>
      <c r="S24" s="158"/>
      <c r="T24" s="158"/>
      <c r="U24" s="158"/>
      <c r="V24" s="159"/>
      <c r="W24" s="158"/>
      <c r="X24" s="160"/>
      <c r="Y24" s="156"/>
      <c r="Z24" s="157"/>
      <c r="AA24" s="158"/>
      <c r="AB24" s="158"/>
      <c r="AC24" s="158"/>
      <c r="AD24" s="159"/>
      <c r="AE24" s="158"/>
      <c r="AF24" s="160"/>
      <c r="AG24" s="156"/>
      <c r="AH24" s="157"/>
      <c r="AI24" s="158"/>
      <c r="AJ24" s="158"/>
      <c r="AK24" s="158"/>
      <c r="AL24" s="159"/>
      <c r="AM24" s="158"/>
      <c r="AN24" s="160"/>
      <c r="AO24" s="156"/>
      <c r="AP24" s="157"/>
      <c r="AQ24" s="158"/>
      <c r="AR24" s="158"/>
      <c r="AS24" s="158"/>
      <c r="AT24" s="159"/>
      <c r="AU24" s="158"/>
      <c r="AV24" s="160"/>
      <c r="AW24" s="156"/>
      <c r="AX24" s="157"/>
      <c r="AY24" s="158"/>
      <c r="AZ24" s="158"/>
      <c r="BA24" s="158"/>
      <c r="BB24" s="159"/>
      <c r="BC24" s="158"/>
      <c r="BD24" s="160"/>
      <c r="BE24" s="156"/>
      <c r="BF24" s="157"/>
      <c r="BG24" s="158"/>
      <c r="BH24" s="158"/>
      <c r="BI24" s="158"/>
      <c r="BJ24" s="159"/>
      <c r="BK24" s="158"/>
      <c r="BL24" s="160"/>
      <c r="BM24" s="156"/>
      <c r="BN24" s="157"/>
      <c r="BO24" s="158"/>
      <c r="BP24" s="158"/>
      <c r="BQ24" s="161"/>
      <c r="BR24" s="113"/>
      <c r="BS24" s="112"/>
      <c r="BT24" s="162"/>
      <c r="BU24" s="163"/>
      <c r="BV24" s="10"/>
      <c r="BW24" s="112"/>
      <c r="BX24" s="164"/>
      <c r="BY24" s="112"/>
      <c r="BZ24" s="113"/>
      <c r="CA24" s="112"/>
      <c r="CB24" s="162"/>
      <c r="CC24" s="163"/>
      <c r="CD24" s="10"/>
      <c r="CE24" s="112"/>
      <c r="CF24" s="164"/>
      <c r="CG24" s="112"/>
      <c r="CH24" s="113"/>
      <c r="CI24" s="112"/>
      <c r="CJ24" s="162"/>
      <c r="CK24" s="163"/>
      <c r="CL24" s="10"/>
      <c r="CM24" s="112"/>
      <c r="CN24" s="164"/>
      <c r="CO24" s="112"/>
      <c r="CP24" s="113"/>
      <c r="CQ24" s="112"/>
      <c r="CR24" s="162"/>
      <c r="CS24" s="163"/>
      <c r="CT24" s="10"/>
      <c r="CU24" s="112"/>
      <c r="CV24" s="164"/>
      <c r="CW24" s="112"/>
      <c r="CX24" s="113"/>
      <c r="CY24" s="112"/>
      <c r="CZ24" s="162"/>
      <c r="DA24" s="163"/>
      <c r="DB24" s="10"/>
      <c r="DC24" s="112"/>
      <c r="DD24" s="164"/>
      <c r="DE24" s="112"/>
      <c r="DF24" s="113"/>
      <c r="DG24" s="112"/>
      <c r="DH24" s="162"/>
      <c r="DI24" s="163"/>
      <c r="DJ24" s="10"/>
      <c r="DK24" s="112"/>
      <c r="DL24" s="164"/>
      <c r="DM24" s="112"/>
      <c r="DN24" s="113"/>
      <c r="DO24" s="112"/>
      <c r="DP24" s="162"/>
      <c r="DQ24" s="163"/>
      <c r="DR24" s="10"/>
      <c r="DS24" s="112"/>
      <c r="DT24" s="164"/>
      <c r="DU24" s="112"/>
      <c r="DV24" s="113"/>
      <c r="DW24" s="112"/>
      <c r="DX24" s="162"/>
      <c r="DY24" s="163"/>
      <c r="DZ24" s="10"/>
      <c r="EA24" s="112"/>
      <c r="EB24" s="164"/>
      <c r="EC24" s="112"/>
      <c r="ED24" s="113"/>
      <c r="EE24" s="112"/>
      <c r="EF24" s="162"/>
      <c r="EG24" s="163"/>
      <c r="EH24" s="10"/>
      <c r="EI24" s="112"/>
      <c r="EJ24" s="164"/>
      <c r="EK24" s="112"/>
      <c r="EL24" s="113"/>
      <c r="EM24" s="112"/>
      <c r="EN24" s="162"/>
      <c r="EO24" s="163"/>
      <c r="EP24" s="10"/>
      <c r="EQ24" s="112"/>
      <c r="ER24" s="164"/>
      <c r="ES24" s="112"/>
      <c r="ET24" s="113"/>
      <c r="EU24" s="112"/>
      <c r="EV24" s="162"/>
      <c r="EW24" s="163"/>
      <c r="EX24" s="10"/>
      <c r="EY24" s="112"/>
      <c r="EZ24" s="164"/>
      <c r="FA24" s="112"/>
      <c r="FB24" s="113"/>
      <c r="FC24" s="112"/>
      <c r="FD24" s="162"/>
      <c r="FE24" s="163"/>
      <c r="FF24" s="10"/>
      <c r="FG24" s="112"/>
      <c r="FH24" s="164"/>
      <c r="FI24" s="112"/>
      <c r="FJ24" s="113"/>
      <c r="FK24" s="112"/>
      <c r="FL24" s="162"/>
      <c r="FM24" s="163"/>
      <c r="FN24" s="10"/>
      <c r="FO24" s="112"/>
      <c r="FP24" s="164"/>
      <c r="FQ24" s="112"/>
      <c r="FR24" s="113"/>
      <c r="FS24" s="112"/>
      <c r="FT24" s="162"/>
      <c r="FU24" s="163"/>
      <c r="FV24" s="10"/>
      <c r="FW24" s="112"/>
      <c r="FX24" s="164"/>
      <c r="FY24" s="112"/>
      <c r="FZ24" s="113"/>
      <c r="GA24" s="112"/>
      <c r="GB24" s="162"/>
      <c r="GC24" s="163"/>
      <c r="GD24" s="10"/>
      <c r="GE24" s="112"/>
      <c r="GF24" s="164"/>
      <c r="GG24" s="112"/>
      <c r="GH24" s="113"/>
      <c r="GI24" s="112"/>
      <c r="GJ24" s="162"/>
      <c r="GK24" s="163"/>
      <c r="GL24" s="10"/>
      <c r="GM24" s="112"/>
      <c r="GN24" s="164"/>
      <c r="GO24" s="112"/>
      <c r="GP24" s="113"/>
      <c r="GQ24" s="112"/>
      <c r="GR24" s="162"/>
      <c r="GS24" s="163"/>
      <c r="GT24" s="10"/>
      <c r="GU24" s="112"/>
      <c r="GV24" s="164"/>
      <c r="GW24" s="112"/>
      <c r="GX24" s="113"/>
      <c r="GY24" s="112"/>
      <c r="GZ24" s="162"/>
      <c r="HA24" s="163"/>
      <c r="HB24" s="10"/>
      <c r="HC24" s="112"/>
      <c r="HD24" s="164"/>
      <c r="HE24" s="112"/>
      <c r="HF24" s="113"/>
      <c r="HG24" s="112"/>
      <c r="HH24" s="162"/>
      <c r="HI24" s="163"/>
      <c r="HJ24" s="10"/>
      <c r="HK24" s="112"/>
      <c r="HL24" s="164"/>
      <c r="HM24" s="112"/>
      <c r="HN24" s="113"/>
      <c r="HO24" s="112"/>
      <c r="HP24" s="162"/>
      <c r="HQ24" s="163"/>
      <c r="HR24" s="10"/>
      <c r="HS24" s="112"/>
      <c r="HT24" s="164"/>
      <c r="HU24" s="112"/>
      <c r="HV24" s="113"/>
      <c r="HW24" s="112"/>
      <c r="HX24" s="162"/>
      <c r="HY24" s="163"/>
      <c r="HZ24" s="10"/>
      <c r="IA24" s="112"/>
      <c r="IB24" s="164"/>
      <c r="IC24" s="112"/>
      <c r="ID24" s="113"/>
      <c r="IE24" s="112"/>
      <c r="IF24" s="162"/>
      <c r="IG24" s="163"/>
      <c r="IH24" s="10"/>
      <c r="II24" s="112"/>
      <c r="IJ24" s="164"/>
      <c r="IK24" s="112"/>
      <c r="IL24" s="113"/>
      <c r="IM24" s="112"/>
      <c r="IN24" s="162"/>
      <c r="IO24" s="163"/>
      <c r="IP24" s="10"/>
      <c r="IQ24" s="112"/>
      <c r="IR24" s="164"/>
      <c r="IS24" s="112"/>
      <c r="IT24" s="113"/>
      <c r="IU24" s="112"/>
      <c r="IV24" s="162"/>
    </row>
    <row r="25" spans="1:256" s="12" customFormat="1" ht="18.75">
      <c r="A25" s="114" t="s">
        <v>49</v>
      </c>
      <c r="B25" s="115" t="s">
        <v>48</v>
      </c>
      <c r="C25" s="112"/>
      <c r="D25" s="17"/>
      <c r="E25" s="16"/>
      <c r="F25" s="113"/>
      <c r="G25" s="16"/>
      <c r="H25" s="113"/>
      <c r="I25" s="156"/>
      <c r="J25" s="157"/>
      <c r="K25" s="158"/>
      <c r="L25" s="158"/>
      <c r="M25" s="158"/>
      <c r="N25" s="159"/>
      <c r="O25" s="158"/>
      <c r="P25" s="160"/>
      <c r="Q25" s="156"/>
      <c r="R25" s="157"/>
      <c r="S25" s="158"/>
      <c r="T25" s="158"/>
      <c r="U25" s="158"/>
      <c r="V25" s="159"/>
      <c r="W25" s="158"/>
      <c r="X25" s="160"/>
      <c r="Y25" s="156"/>
      <c r="Z25" s="157"/>
      <c r="AA25" s="158"/>
      <c r="AB25" s="158"/>
      <c r="AC25" s="158"/>
      <c r="AD25" s="159"/>
      <c r="AE25" s="158"/>
      <c r="AF25" s="160"/>
      <c r="AG25" s="156"/>
      <c r="AH25" s="157"/>
      <c r="AI25" s="158"/>
      <c r="AJ25" s="158"/>
      <c r="AK25" s="158"/>
      <c r="AL25" s="159"/>
      <c r="AM25" s="158"/>
      <c r="AN25" s="160"/>
      <c r="AO25" s="156"/>
      <c r="AP25" s="157"/>
      <c r="AQ25" s="158"/>
      <c r="AR25" s="158"/>
      <c r="AS25" s="158"/>
      <c r="AT25" s="159"/>
      <c r="AU25" s="158"/>
      <c r="AV25" s="160"/>
      <c r="AW25" s="156"/>
      <c r="AX25" s="157"/>
      <c r="AY25" s="158"/>
      <c r="AZ25" s="158"/>
      <c r="BA25" s="158"/>
      <c r="BB25" s="159"/>
      <c r="BC25" s="158"/>
      <c r="BD25" s="160"/>
      <c r="BE25" s="156"/>
      <c r="BF25" s="157"/>
      <c r="BG25" s="158"/>
      <c r="BH25" s="158"/>
      <c r="BI25" s="158"/>
      <c r="BJ25" s="159"/>
      <c r="BK25" s="158"/>
      <c r="BL25" s="160"/>
      <c r="BM25" s="156"/>
      <c r="BN25" s="157"/>
      <c r="BO25" s="158"/>
      <c r="BP25" s="158"/>
      <c r="BQ25" s="161"/>
      <c r="BR25" s="113"/>
      <c r="BS25" s="112"/>
      <c r="BT25" s="162"/>
      <c r="BU25" s="163"/>
      <c r="BV25" s="10"/>
      <c r="BW25" s="112"/>
      <c r="BX25" s="164"/>
      <c r="BY25" s="112"/>
      <c r="BZ25" s="113"/>
      <c r="CA25" s="112"/>
      <c r="CB25" s="162"/>
      <c r="CC25" s="163"/>
      <c r="CD25" s="10"/>
      <c r="CE25" s="112"/>
      <c r="CF25" s="164"/>
      <c r="CG25" s="112"/>
      <c r="CH25" s="113"/>
      <c r="CI25" s="112"/>
      <c r="CJ25" s="162"/>
      <c r="CK25" s="163"/>
      <c r="CL25" s="10"/>
      <c r="CM25" s="112"/>
      <c r="CN25" s="164"/>
      <c r="CO25" s="112"/>
      <c r="CP25" s="113"/>
      <c r="CQ25" s="112"/>
      <c r="CR25" s="162"/>
      <c r="CS25" s="163"/>
      <c r="CT25" s="10"/>
      <c r="CU25" s="112"/>
      <c r="CV25" s="164"/>
      <c r="CW25" s="112"/>
      <c r="CX25" s="113"/>
      <c r="CY25" s="112"/>
      <c r="CZ25" s="162"/>
      <c r="DA25" s="163"/>
      <c r="DB25" s="10"/>
      <c r="DC25" s="112"/>
      <c r="DD25" s="164"/>
      <c r="DE25" s="112"/>
      <c r="DF25" s="113"/>
      <c r="DG25" s="112"/>
      <c r="DH25" s="162"/>
      <c r="DI25" s="163"/>
      <c r="DJ25" s="10"/>
      <c r="DK25" s="112"/>
      <c r="DL25" s="164"/>
      <c r="DM25" s="112"/>
      <c r="DN25" s="113"/>
      <c r="DO25" s="112"/>
      <c r="DP25" s="162"/>
      <c r="DQ25" s="163"/>
      <c r="DR25" s="10"/>
      <c r="DS25" s="112"/>
      <c r="DT25" s="164"/>
      <c r="DU25" s="112"/>
      <c r="DV25" s="113"/>
      <c r="DW25" s="112"/>
      <c r="DX25" s="162"/>
      <c r="DY25" s="163"/>
      <c r="DZ25" s="10"/>
      <c r="EA25" s="112"/>
      <c r="EB25" s="164"/>
      <c r="EC25" s="112"/>
      <c r="ED25" s="113"/>
      <c r="EE25" s="112"/>
      <c r="EF25" s="162"/>
      <c r="EG25" s="163"/>
      <c r="EH25" s="10"/>
      <c r="EI25" s="112"/>
      <c r="EJ25" s="164"/>
      <c r="EK25" s="112"/>
      <c r="EL25" s="113"/>
      <c r="EM25" s="112"/>
      <c r="EN25" s="162"/>
      <c r="EO25" s="163"/>
      <c r="EP25" s="10"/>
      <c r="EQ25" s="112"/>
      <c r="ER25" s="164"/>
      <c r="ES25" s="112"/>
      <c r="ET25" s="113"/>
      <c r="EU25" s="112"/>
      <c r="EV25" s="162"/>
      <c r="EW25" s="163"/>
      <c r="EX25" s="10"/>
      <c r="EY25" s="112"/>
      <c r="EZ25" s="164"/>
      <c r="FA25" s="112"/>
      <c r="FB25" s="113"/>
      <c r="FC25" s="112"/>
      <c r="FD25" s="162"/>
      <c r="FE25" s="163"/>
      <c r="FF25" s="10"/>
      <c r="FG25" s="112"/>
      <c r="FH25" s="164"/>
      <c r="FI25" s="112"/>
      <c r="FJ25" s="113"/>
      <c r="FK25" s="112"/>
      <c r="FL25" s="162"/>
      <c r="FM25" s="163"/>
      <c r="FN25" s="10"/>
      <c r="FO25" s="112"/>
      <c r="FP25" s="164"/>
      <c r="FQ25" s="112"/>
      <c r="FR25" s="113"/>
      <c r="FS25" s="112"/>
      <c r="FT25" s="162"/>
      <c r="FU25" s="163"/>
      <c r="FV25" s="10"/>
      <c r="FW25" s="112"/>
      <c r="FX25" s="164"/>
      <c r="FY25" s="112"/>
      <c r="FZ25" s="113"/>
      <c r="GA25" s="112"/>
      <c r="GB25" s="162"/>
      <c r="GC25" s="163"/>
      <c r="GD25" s="10"/>
      <c r="GE25" s="112"/>
      <c r="GF25" s="164"/>
      <c r="GG25" s="112"/>
      <c r="GH25" s="113"/>
      <c r="GI25" s="112"/>
      <c r="GJ25" s="162"/>
      <c r="GK25" s="163"/>
      <c r="GL25" s="10"/>
      <c r="GM25" s="112"/>
      <c r="GN25" s="164"/>
      <c r="GO25" s="112"/>
      <c r="GP25" s="113"/>
      <c r="GQ25" s="112"/>
      <c r="GR25" s="162"/>
      <c r="GS25" s="163"/>
      <c r="GT25" s="10"/>
      <c r="GU25" s="112"/>
      <c r="GV25" s="164"/>
      <c r="GW25" s="112"/>
      <c r="GX25" s="113"/>
      <c r="GY25" s="112"/>
      <c r="GZ25" s="162"/>
      <c r="HA25" s="163"/>
      <c r="HB25" s="10"/>
      <c r="HC25" s="112"/>
      <c r="HD25" s="164"/>
      <c r="HE25" s="112"/>
      <c r="HF25" s="113"/>
      <c r="HG25" s="112"/>
      <c r="HH25" s="162"/>
      <c r="HI25" s="163"/>
      <c r="HJ25" s="10"/>
      <c r="HK25" s="112"/>
      <c r="HL25" s="164"/>
      <c r="HM25" s="112"/>
      <c r="HN25" s="113"/>
      <c r="HO25" s="112"/>
      <c r="HP25" s="162"/>
      <c r="HQ25" s="163"/>
      <c r="HR25" s="10"/>
      <c r="HS25" s="112"/>
      <c r="HT25" s="164"/>
      <c r="HU25" s="112"/>
      <c r="HV25" s="113"/>
      <c r="HW25" s="112"/>
      <c r="HX25" s="162"/>
      <c r="HY25" s="163"/>
      <c r="HZ25" s="10"/>
      <c r="IA25" s="112"/>
      <c r="IB25" s="164"/>
      <c r="IC25" s="112"/>
      <c r="ID25" s="113"/>
      <c r="IE25" s="112"/>
      <c r="IF25" s="162"/>
      <c r="IG25" s="163"/>
      <c r="IH25" s="10"/>
      <c r="II25" s="112"/>
      <c r="IJ25" s="164"/>
      <c r="IK25" s="112"/>
      <c r="IL25" s="113"/>
      <c r="IM25" s="112"/>
      <c r="IN25" s="162"/>
      <c r="IO25" s="163"/>
      <c r="IP25" s="10"/>
      <c r="IQ25" s="112"/>
      <c r="IR25" s="164"/>
      <c r="IS25" s="112"/>
      <c r="IT25" s="113"/>
      <c r="IU25" s="112"/>
      <c r="IV25" s="162"/>
    </row>
    <row r="26" spans="1:256" s="12" customFormat="1" ht="18.75">
      <c r="A26" s="114" t="s">
        <v>50</v>
      </c>
      <c r="B26" s="115" t="s">
        <v>51</v>
      </c>
      <c r="C26" s="112"/>
      <c r="D26" s="17"/>
      <c r="E26" s="16"/>
      <c r="F26" s="113"/>
      <c r="G26" s="16"/>
      <c r="H26" s="113"/>
      <c r="I26" s="156"/>
      <c r="J26" s="157"/>
      <c r="K26" s="158"/>
      <c r="L26" s="158"/>
      <c r="M26" s="158"/>
      <c r="N26" s="159"/>
      <c r="O26" s="158"/>
      <c r="P26" s="160"/>
      <c r="Q26" s="156"/>
      <c r="R26" s="157"/>
      <c r="S26" s="158"/>
      <c r="T26" s="158"/>
      <c r="U26" s="158"/>
      <c r="V26" s="159"/>
      <c r="W26" s="158"/>
      <c r="X26" s="160"/>
      <c r="Y26" s="156"/>
      <c r="Z26" s="157"/>
      <c r="AA26" s="158"/>
      <c r="AB26" s="158"/>
      <c r="AC26" s="158"/>
      <c r="AD26" s="159"/>
      <c r="AE26" s="158"/>
      <c r="AF26" s="160"/>
      <c r="AG26" s="156"/>
      <c r="AH26" s="157"/>
      <c r="AI26" s="158"/>
      <c r="AJ26" s="158"/>
      <c r="AK26" s="158"/>
      <c r="AL26" s="159"/>
      <c r="AM26" s="158"/>
      <c r="AN26" s="160"/>
      <c r="AO26" s="156"/>
      <c r="AP26" s="157"/>
      <c r="AQ26" s="158"/>
      <c r="AR26" s="158"/>
      <c r="AS26" s="158"/>
      <c r="AT26" s="159"/>
      <c r="AU26" s="158"/>
      <c r="AV26" s="160"/>
      <c r="AW26" s="156"/>
      <c r="AX26" s="157"/>
      <c r="AY26" s="158"/>
      <c r="AZ26" s="158"/>
      <c r="BA26" s="158"/>
      <c r="BB26" s="159"/>
      <c r="BC26" s="158"/>
      <c r="BD26" s="160"/>
      <c r="BE26" s="156"/>
      <c r="BF26" s="157"/>
      <c r="BG26" s="158"/>
      <c r="BH26" s="158"/>
      <c r="BI26" s="158"/>
      <c r="BJ26" s="159"/>
      <c r="BK26" s="158"/>
      <c r="BL26" s="160"/>
      <c r="BM26" s="156"/>
      <c r="BN26" s="157"/>
      <c r="BO26" s="158"/>
      <c r="BP26" s="158"/>
      <c r="BQ26" s="161"/>
      <c r="BR26" s="113"/>
      <c r="BS26" s="112"/>
      <c r="BT26" s="162"/>
      <c r="BU26" s="163"/>
      <c r="BV26" s="10"/>
      <c r="BW26" s="112"/>
      <c r="BX26" s="164"/>
      <c r="BY26" s="112"/>
      <c r="BZ26" s="113"/>
      <c r="CA26" s="112"/>
      <c r="CB26" s="162"/>
      <c r="CC26" s="163"/>
      <c r="CD26" s="10"/>
      <c r="CE26" s="112"/>
      <c r="CF26" s="164"/>
      <c r="CG26" s="112"/>
      <c r="CH26" s="113"/>
      <c r="CI26" s="112"/>
      <c r="CJ26" s="162"/>
      <c r="CK26" s="163"/>
      <c r="CL26" s="10"/>
      <c r="CM26" s="112"/>
      <c r="CN26" s="164"/>
      <c r="CO26" s="112"/>
      <c r="CP26" s="113"/>
      <c r="CQ26" s="112"/>
      <c r="CR26" s="162"/>
      <c r="CS26" s="163"/>
      <c r="CT26" s="10"/>
      <c r="CU26" s="112"/>
      <c r="CV26" s="164"/>
      <c r="CW26" s="112"/>
      <c r="CX26" s="113"/>
      <c r="CY26" s="112"/>
      <c r="CZ26" s="162"/>
      <c r="DA26" s="163"/>
      <c r="DB26" s="10"/>
      <c r="DC26" s="112"/>
      <c r="DD26" s="164"/>
      <c r="DE26" s="112"/>
      <c r="DF26" s="113"/>
      <c r="DG26" s="112"/>
      <c r="DH26" s="162"/>
      <c r="DI26" s="163"/>
      <c r="DJ26" s="10"/>
      <c r="DK26" s="112"/>
      <c r="DL26" s="164"/>
      <c r="DM26" s="112"/>
      <c r="DN26" s="113"/>
      <c r="DO26" s="112"/>
      <c r="DP26" s="162"/>
      <c r="DQ26" s="163"/>
      <c r="DR26" s="10"/>
      <c r="DS26" s="112"/>
      <c r="DT26" s="164"/>
      <c r="DU26" s="112"/>
      <c r="DV26" s="113"/>
      <c r="DW26" s="112"/>
      <c r="DX26" s="162"/>
      <c r="DY26" s="163"/>
      <c r="DZ26" s="10"/>
      <c r="EA26" s="112"/>
      <c r="EB26" s="164"/>
      <c r="EC26" s="112"/>
      <c r="ED26" s="113"/>
      <c r="EE26" s="112"/>
      <c r="EF26" s="162"/>
      <c r="EG26" s="163"/>
      <c r="EH26" s="10"/>
      <c r="EI26" s="112"/>
      <c r="EJ26" s="164"/>
      <c r="EK26" s="112"/>
      <c r="EL26" s="113"/>
      <c r="EM26" s="112"/>
      <c r="EN26" s="162"/>
      <c r="EO26" s="163"/>
      <c r="EP26" s="10"/>
      <c r="EQ26" s="112"/>
      <c r="ER26" s="164"/>
      <c r="ES26" s="112"/>
      <c r="ET26" s="113"/>
      <c r="EU26" s="112"/>
      <c r="EV26" s="162"/>
      <c r="EW26" s="163"/>
      <c r="EX26" s="10"/>
      <c r="EY26" s="112"/>
      <c r="EZ26" s="164"/>
      <c r="FA26" s="112"/>
      <c r="FB26" s="113"/>
      <c r="FC26" s="112"/>
      <c r="FD26" s="162"/>
      <c r="FE26" s="163"/>
      <c r="FF26" s="10"/>
      <c r="FG26" s="112"/>
      <c r="FH26" s="164"/>
      <c r="FI26" s="112"/>
      <c r="FJ26" s="113"/>
      <c r="FK26" s="112"/>
      <c r="FL26" s="162"/>
      <c r="FM26" s="163"/>
      <c r="FN26" s="10"/>
      <c r="FO26" s="112"/>
      <c r="FP26" s="164"/>
      <c r="FQ26" s="112"/>
      <c r="FR26" s="113"/>
      <c r="FS26" s="112"/>
      <c r="FT26" s="162"/>
      <c r="FU26" s="163"/>
      <c r="FV26" s="10"/>
      <c r="FW26" s="112"/>
      <c r="FX26" s="164"/>
      <c r="FY26" s="112"/>
      <c r="FZ26" s="113"/>
      <c r="GA26" s="112"/>
      <c r="GB26" s="162"/>
      <c r="GC26" s="163"/>
      <c r="GD26" s="10"/>
      <c r="GE26" s="112"/>
      <c r="GF26" s="164"/>
      <c r="GG26" s="112"/>
      <c r="GH26" s="113"/>
      <c r="GI26" s="112"/>
      <c r="GJ26" s="162"/>
      <c r="GK26" s="163"/>
      <c r="GL26" s="10"/>
      <c r="GM26" s="112"/>
      <c r="GN26" s="164"/>
      <c r="GO26" s="112"/>
      <c r="GP26" s="113"/>
      <c r="GQ26" s="112"/>
      <c r="GR26" s="162"/>
      <c r="GS26" s="163"/>
      <c r="GT26" s="10"/>
      <c r="GU26" s="112"/>
      <c r="GV26" s="164"/>
      <c r="GW26" s="112"/>
      <c r="GX26" s="113"/>
      <c r="GY26" s="112"/>
      <c r="GZ26" s="162"/>
      <c r="HA26" s="163"/>
      <c r="HB26" s="10"/>
      <c r="HC26" s="112"/>
      <c r="HD26" s="164"/>
      <c r="HE26" s="112"/>
      <c r="HF26" s="113"/>
      <c r="HG26" s="112"/>
      <c r="HH26" s="162"/>
      <c r="HI26" s="163"/>
      <c r="HJ26" s="10"/>
      <c r="HK26" s="112"/>
      <c r="HL26" s="164"/>
      <c r="HM26" s="112"/>
      <c r="HN26" s="113"/>
      <c r="HO26" s="112"/>
      <c r="HP26" s="162"/>
      <c r="HQ26" s="163"/>
      <c r="HR26" s="10"/>
      <c r="HS26" s="112"/>
      <c r="HT26" s="164"/>
      <c r="HU26" s="112"/>
      <c r="HV26" s="113"/>
      <c r="HW26" s="112"/>
      <c r="HX26" s="162"/>
      <c r="HY26" s="163"/>
      <c r="HZ26" s="10"/>
      <c r="IA26" s="112"/>
      <c r="IB26" s="164"/>
      <c r="IC26" s="112"/>
      <c r="ID26" s="113"/>
      <c r="IE26" s="112"/>
      <c r="IF26" s="162"/>
      <c r="IG26" s="163"/>
      <c r="IH26" s="10"/>
      <c r="II26" s="112"/>
      <c r="IJ26" s="164"/>
      <c r="IK26" s="112"/>
      <c r="IL26" s="113"/>
      <c r="IM26" s="112"/>
      <c r="IN26" s="162"/>
      <c r="IO26" s="163"/>
      <c r="IP26" s="10"/>
      <c r="IQ26" s="112"/>
      <c r="IR26" s="164"/>
      <c r="IS26" s="112"/>
      <c r="IT26" s="113"/>
      <c r="IU26" s="112"/>
      <c r="IV26" s="162"/>
    </row>
    <row r="27" spans="1:256" s="12" customFormat="1" ht="18.75">
      <c r="A27" s="114" t="s">
        <v>52</v>
      </c>
      <c r="B27" s="115" t="s">
        <v>48</v>
      </c>
      <c r="C27" s="112"/>
      <c r="D27" s="17"/>
      <c r="E27" s="16"/>
      <c r="F27" s="113"/>
      <c r="G27" s="16"/>
      <c r="H27" s="113"/>
      <c r="I27" s="156"/>
      <c r="J27" s="157"/>
      <c r="K27" s="158"/>
      <c r="L27" s="158"/>
      <c r="M27" s="158"/>
      <c r="N27" s="159"/>
      <c r="O27" s="158"/>
      <c r="P27" s="160"/>
      <c r="Q27" s="156"/>
      <c r="R27" s="157"/>
      <c r="S27" s="158"/>
      <c r="T27" s="158"/>
      <c r="U27" s="158"/>
      <c r="V27" s="159"/>
      <c r="W27" s="158"/>
      <c r="X27" s="160"/>
      <c r="Y27" s="156"/>
      <c r="Z27" s="157"/>
      <c r="AA27" s="158"/>
      <c r="AB27" s="158"/>
      <c r="AC27" s="158"/>
      <c r="AD27" s="159"/>
      <c r="AE27" s="158"/>
      <c r="AF27" s="160"/>
      <c r="AG27" s="156"/>
      <c r="AH27" s="157"/>
      <c r="AI27" s="158"/>
      <c r="AJ27" s="158"/>
      <c r="AK27" s="158"/>
      <c r="AL27" s="159"/>
      <c r="AM27" s="158"/>
      <c r="AN27" s="160"/>
      <c r="AO27" s="156"/>
      <c r="AP27" s="157"/>
      <c r="AQ27" s="158"/>
      <c r="AR27" s="158"/>
      <c r="AS27" s="158"/>
      <c r="AT27" s="159"/>
      <c r="AU27" s="158"/>
      <c r="AV27" s="160"/>
      <c r="AW27" s="156"/>
      <c r="AX27" s="157"/>
      <c r="AY27" s="158"/>
      <c r="AZ27" s="158"/>
      <c r="BA27" s="158"/>
      <c r="BB27" s="159"/>
      <c r="BC27" s="158"/>
      <c r="BD27" s="160"/>
      <c r="BE27" s="156"/>
      <c r="BF27" s="157"/>
      <c r="BG27" s="158"/>
      <c r="BH27" s="158"/>
      <c r="BI27" s="158"/>
      <c r="BJ27" s="159"/>
      <c r="BK27" s="158"/>
      <c r="BL27" s="160"/>
      <c r="BM27" s="156"/>
      <c r="BN27" s="157"/>
      <c r="BO27" s="158"/>
      <c r="BP27" s="158"/>
      <c r="BQ27" s="161"/>
      <c r="BR27" s="113"/>
      <c r="BS27" s="112"/>
      <c r="BT27" s="162"/>
      <c r="BU27" s="163"/>
      <c r="BV27" s="10"/>
      <c r="BW27" s="112"/>
      <c r="BX27" s="164"/>
      <c r="BY27" s="112"/>
      <c r="BZ27" s="113"/>
      <c r="CA27" s="112"/>
      <c r="CB27" s="162"/>
      <c r="CC27" s="163"/>
      <c r="CD27" s="10"/>
      <c r="CE27" s="112"/>
      <c r="CF27" s="164"/>
      <c r="CG27" s="112"/>
      <c r="CH27" s="113"/>
      <c r="CI27" s="112"/>
      <c r="CJ27" s="162"/>
      <c r="CK27" s="163"/>
      <c r="CL27" s="10"/>
      <c r="CM27" s="112"/>
      <c r="CN27" s="164"/>
      <c r="CO27" s="112"/>
      <c r="CP27" s="113"/>
      <c r="CQ27" s="112"/>
      <c r="CR27" s="162"/>
      <c r="CS27" s="163"/>
      <c r="CT27" s="10"/>
      <c r="CU27" s="112"/>
      <c r="CV27" s="164"/>
      <c r="CW27" s="112"/>
      <c r="CX27" s="113"/>
      <c r="CY27" s="112"/>
      <c r="CZ27" s="162"/>
      <c r="DA27" s="163"/>
      <c r="DB27" s="10"/>
      <c r="DC27" s="112"/>
      <c r="DD27" s="164"/>
      <c r="DE27" s="112"/>
      <c r="DF27" s="113"/>
      <c r="DG27" s="112"/>
      <c r="DH27" s="162"/>
      <c r="DI27" s="163"/>
      <c r="DJ27" s="10"/>
      <c r="DK27" s="112"/>
      <c r="DL27" s="164"/>
      <c r="DM27" s="112"/>
      <c r="DN27" s="113"/>
      <c r="DO27" s="112"/>
      <c r="DP27" s="162"/>
      <c r="DQ27" s="163"/>
      <c r="DR27" s="10"/>
      <c r="DS27" s="112"/>
      <c r="DT27" s="164"/>
      <c r="DU27" s="112"/>
      <c r="DV27" s="113"/>
      <c r="DW27" s="112"/>
      <c r="DX27" s="162"/>
      <c r="DY27" s="163"/>
      <c r="DZ27" s="10"/>
      <c r="EA27" s="112"/>
      <c r="EB27" s="164"/>
      <c r="EC27" s="112"/>
      <c r="ED27" s="113"/>
      <c r="EE27" s="112"/>
      <c r="EF27" s="162"/>
      <c r="EG27" s="163"/>
      <c r="EH27" s="10"/>
      <c r="EI27" s="112"/>
      <c r="EJ27" s="164"/>
      <c r="EK27" s="112"/>
      <c r="EL27" s="113"/>
      <c r="EM27" s="112"/>
      <c r="EN27" s="162"/>
      <c r="EO27" s="163"/>
      <c r="EP27" s="10"/>
      <c r="EQ27" s="112"/>
      <c r="ER27" s="164"/>
      <c r="ES27" s="112"/>
      <c r="ET27" s="113"/>
      <c r="EU27" s="112"/>
      <c r="EV27" s="162"/>
      <c r="EW27" s="163"/>
      <c r="EX27" s="10"/>
      <c r="EY27" s="112"/>
      <c r="EZ27" s="164"/>
      <c r="FA27" s="112"/>
      <c r="FB27" s="113"/>
      <c r="FC27" s="112"/>
      <c r="FD27" s="162"/>
      <c r="FE27" s="163"/>
      <c r="FF27" s="10"/>
      <c r="FG27" s="112"/>
      <c r="FH27" s="164"/>
      <c r="FI27" s="112"/>
      <c r="FJ27" s="113"/>
      <c r="FK27" s="112"/>
      <c r="FL27" s="162"/>
      <c r="FM27" s="163"/>
      <c r="FN27" s="10"/>
      <c r="FO27" s="112"/>
      <c r="FP27" s="164"/>
      <c r="FQ27" s="112"/>
      <c r="FR27" s="113"/>
      <c r="FS27" s="112"/>
      <c r="FT27" s="162"/>
      <c r="FU27" s="163"/>
      <c r="FV27" s="10"/>
      <c r="FW27" s="112"/>
      <c r="FX27" s="164"/>
      <c r="FY27" s="112"/>
      <c r="FZ27" s="113"/>
      <c r="GA27" s="112"/>
      <c r="GB27" s="162"/>
      <c r="GC27" s="163"/>
      <c r="GD27" s="10"/>
      <c r="GE27" s="112"/>
      <c r="GF27" s="164"/>
      <c r="GG27" s="112"/>
      <c r="GH27" s="113"/>
      <c r="GI27" s="112"/>
      <c r="GJ27" s="162"/>
      <c r="GK27" s="163"/>
      <c r="GL27" s="10"/>
      <c r="GM27" s="112"/>
      <c r="GN27" s="164"/>
      <c r="GO27" s="112"/>
      <c r="GP27" s="113"/>
      <c r="GQ27" s="112"/>
      <c r="GR27" s="162"/>
      <c r="GS27" s="163"/>
      <c r="GT27" s="10"/>
      <c r="GU27" s="112"/>
      <c r="GV27" s="164"/>
      <c r="GW27" s="112"/>
      <c r="GX27" s="113"/>
      <c r="GY27" s="112"/>
      <c r="GZ27" s="162"/>
      <c r="HA27" s="163"/>
      <c r="HB27" s="10"/>
      <c r="HC27" s="112"/>
      <c r="HD27" s="164"/>
      <c r="HE27" s="112"/>
      <c r="HF27" s="113"/>
      <c r="HG27" s="112"/>
      <c r="HH27" s="162"/>
      <c r="HI27" s="163"/>
      <c r="HJ27" s="10"/>
      <c r="HK27" s="112"/>
      <c r="HL27" s="164"/>
      <c r="HM27" s="112"/>
      <c r="HN27" s="113"/>
      <c r="HO27" s="112"/>
      <c r="HP27" s="162"/>
      <c r="HQ27" s="163"/>
      <c r="HR27" s="10"/>
      <c r="HS27" s="112"/>
      <c r="HT27" s="164"/>
      <c r="HU27" s="112"/>
      <c r="HV27" s="113"/>
      <c r="HW27" s="112"/>
      <c r="HX27" s="162"/>
      <c r="HY27" s="163"/>
      <c r="HZ27" s="10"/>
      <c r="IA27" s="112"/>
      <c r="IB27" s="164"/>
      <c r="IC27" s="112"/>
      <c r="ID27" s="113"/>
      <c r="IE27" s="112"/>
      <c r="IF27" s="162"/>
      <c r="IG27" s="163"/>
      <c r="IH27" s="10"/>
      <c r="II27" s="112"/>
      <c r="IJ27" s="164"/>
      <c r="IK27" s="112"/>
      <c r="IL27" s="113"/>
      <c r="IM27" s="112"/>
      <c r="IN27" s="162"/>
      <c r="IO27" s="163"/>
      <c r="IP27" s="10"/>
      <c r="IQ27" s="112"/>
      <c r="IR27" s="164"/>
      <c r="IS27" s="112"/>
      <c r="IT27" s="113"/>
      <c r="IU27" s="112"/>
      <c r="IV27" s="162"/>
    </row>
    <row r="28" spans="1:256" s="12" customFormat="1" ht="25.5">
      <c r="A28" s="114" t="s">
        <v>53</v>
      </c>
      <c r="B28" s="115" t="s">
        <v>54</v>
      </c>
      <c r="C28" s="112"/>
      <c r="D28" s="17"/>
      <c r="E28" s="16"/>
      <c r="F28" s="113"/>
      <c r="G28" s="16"/>
      <c r="H28" s="113"/>
      <c r="I28" s="156"/>
      <c r="J28" s="157"/>
      <c r="K28" s="158"/>
      <c r="L28" s="158"/>
      <c r="M28" s="158"/>
      <c r="N28" s="159"/>
      <c r="O28" s="158"/>
      <c r="P28" s="160"/>
      <c r="Q28" s="156"/>
      <c r="R28" s="157"/>
      <c r="S28" s="158"/>
      <c r="T28" s="158"/>
      <c r="U28" s="158"/>
      <c r="V28" s="159"/>
      <c r="W28" s="158"/>
      <c r="X28" s="160"/>
      <c r="Y28" s="156"/>
      <c r="Z28" s="157"/>
      <c r="AA28" s="158"/>
      <c r="AB28" s="158"/>
      <c r="AC28" s="158"/>
      <c r="AD28" s="159"/>
      <c r="AE28" s="158"/>
      <c r="AF28" s="160"/>
      <c r="AG28" s="156"/>
      <c r="AH28" s="157"/>
      <c r="AI28" s="158"/>
      <c r="AJ28" s="158"/>
      <c r="AK28" s="158"/>
      <c r="AL28" s="159"/>
      <c r="AM28" s="158"/>
      <c r="AN28" s="160"/>
      <c r="AO28" s="156"/>
      <c r="AP28" s="157"/>
      <c r="AQ28" s="158"/>
      <c r="AR28" s="158"/>
      <c r="AS28" s="158"/>
      <c r="AT28" s="159"/>
      <c r="AU28" s="158"/>
      <c r="AV28" s="160"/>
      <c r="AW28" s="156"/>
      <c r="AX28" s="157"/>
      <c r="AY28" s="158"/>
      <c r="AZ28" s="158"/>
      <c r="BA28" s="158"/>
      <c r="BB28" s="159"/>
      <c r="BC28" s="158"/>
      <c r="BD28" s="160"/>
      <c r="BE28" s="156"/>
      <c r="BF28" s="157"/>
      <c r="BG28" s="158"/>
      <c r="BH28" s="158"/>
      <c r="BI28" s="158"/>
      <c r="BJ28" s="159"/>
      <c r="BK28" s="158"/>
      <c r="BL28" s="160"/>
      <c r="BM28" s="156"/>
      <c r="BN28" s="157"/>
      <c r="BO28" s="158"/>
      <c r="BP28" s="158"/>
      <c r="BQ28" s="161"/>
      <c r="BR28" s="113"/>
      <c r="BS28" s="112"/>
      <c r="BT28" s="162"/>
      <c r="BU28" s="163"/>
      <c r="BV28" s="10"/>
      <c r="BW28" s="112"/>
      <c r="BX28" s="164"/>
      <c r="BY28" s="112"/>
      <c r="BZ28" s="113"/>
      <c r="CA28" s="112"/>
      <c r="CB28" s="162"/>
      <c r="CC28" s="163"/>
      <c r="CD28" s="10"/>
      <c r="CE28" s="112"/>
      <c r="CF28" s="164"/>
      <c r="CG28" s="112"/>
      <c r="CH28" s="113"/>
      <c r="CI28" s="112"/>
      <c r="CJ28" s="162"/>
      <c r="CK28" s="163"/>
      <c r="CL28" s="10"/>
      <c r="CM28" s="112"/>
      <c r="CN28" s="164"/>
      <c r="CO28" s="112"/>
      <c r="CP28" s="113"/>
      <c r="CQ28" s="112"/>
      <c r="CR28" s="162"/>
      <c r="CS28" s="163"/>
      <c r="CT28" s="10"/>
      <c r="CU28" s="112"/>
      <c r="CV28" s="164"/>
      <c r="CW28" s="112"/>
      <c r="CX28" s="113"/>
      <c r="CY28" s="112"/>
      <c r="CZ28" s="162"/>
      <c r="DA28" s="163"/>
      <c r="DB28" s="10"/>
      <c r="DC28" s="112"/>
      <c r="DD28" s="164"/>
      <c r="DE28" s="112"/>
      <c r="DF28" s="113"/>
      <c r="DG28" s="112"/>
      <c r="DH28" s="162"/>
      <c r="DI28" s="163"/>
      <c r="DJ28" s="10"/>
      <c r="DK28" s="112"/>
      <c r="DL28" s="164"/>
      <c r="DM28" s="112"/>
      <c r="DN28" s="113"/>
      <c r="DO28" s="112"/>
      <c r="DP28" s="162"/>
      <c r="DQ28" s="163"/>
      <c r="DR28" s="10"/>
      <c r="DS28" s="112"/>
      <c r="DT28" s="164"/>
      <c r="DU28" s="112"/>
      <c r="DV28" s="113"/>
      <c r="DW28" s="112"/>
      <c r="DX28" s="162"/>
      <c r="DY28" s="163"/>
      <c r="DZ28" s="10"/>
      <c r="EA28" s="112"/>
      <c r="EB28" s="164"/>
      <c r="EC28" s="112"/>
      <c r="ED28" s="113"/>
      <c r="EE28" s="112"/>
      <c r="EF28" s="162"/>
      <c r="EG28" s="163"/>
      <c r="EH28" s="10"/>
      <c r="EI28" s="112"/>
      <c r="EJ28" s="164"/>
      <c r="EK28" s="112"/>
      <c r="EL28" s="113"/>
      <c r="EM28" s="112"/>
      <c r="EN28" s="162"/>
      <c r="EO28" s="163"/>
      <c r="EP28" s="10"/>
      <c r="EQ28" s="112"/>
      <c r="ER28" s="164"/>
      <c r="ES28" s="112"/>
      <c r="ET28" s="113"/>
      <c r="EU28" s="112"/>
      <c r="EV28" s="162"/>
      <c r="EW28" s="163"/>
      <c r="EX28" s="10"/>
      <c r="EY28" s="112"/>
      <c r="EZ28" s="164"/>
      <c r="FA28" s="112"/>
      <c r="FB28" s="113"/>
      <c r="FC28" s="112"/>
      <c r="FD28" s="162"/>
      <c r="FE28" s="163"/>
      <c r="FF28" s="10"/>
      <c r="FG28" s="112"/>
      <c r="FH28" s="164"/>
      <c r="FI28" s="112"/>
      <c r="FJ28" s="113"/>
      <c r="FK28" s="112"/>
      <c r="FL28" s="162"/>
      <c r="FM28" s="163"/>
      <c r="FN28" s="10"/>
      <c r="FO28" s="112"/>
      <c r="FP28" s="164"/>
      <c r="FQ28" s="112"/>
      <c r="FR28" s="113"/>
      <c r="FS28" s="112"/>
      <c r="FT28" s="162"/>
      <c r="FU28" s="163"/>
      <c r="FV28" s="10"/>
      <c r="FW28" s="112"/>
      <c r="FX28" s="164"/>
      <c r="FY28" s="112"/>
      <c r="FZ28" s="113"/>
      <c r="GA28" s="112"/>
      <c r="GB28" s="162"/>
      <c r="GC28" s="163"/>
      <c r="GD28" s="10"/>
      <c r="GE28" s="112"/>
      <c r="GF28" s="164"/>
      <c r="GG28" s="112"/>
      <c r="GH28" s="113"/>
      <c r="GI28" s="112"/>
      <c r="GJ28" s="162"/>
      <c r="GK28" s="163"/>
      <c r="GL28" s="10"/>
      <c r="GM28" s="112"/>
      <c r="GN28" s="164"/>
      <c r="GO28" s="112"/>
      <c r="GP28" s="113"/>
      <c r="GQ28" s="112"/>
      <c r="GR28" s="162"/>
      <c r="GS28" s="163"/>
      <c r="GT28" s="10"/>
      <c r="GU28" s="112"/>
      <c r="GV28" s="164"/>
      <c r="GW28" s="112"/>
      <c r="GX28" s="113"/>
      <c r="GY28" s="112"/>
      <c r="GZ28" s="162"/>
      <c r="HA28" s="163"/>
      <c r="HB28" s="10"/>
      <c r="HC28" s="112"/>
      <c r="HD28" s="164"/>
      <c r="HE28" s="112"/>
      <c r="HF28" s="113"/>
      <c r="HG28" s="112"/>
      <c r="HH28" s="162"/>
      <c r="HI28" s="163"/>
      <c r="HJ28" s="10"/>
      <c r="HK28" s="112"/>
      <c r="HL28" s="164"/>
      <c r="HM28" s="112"/>
      <c r="HN28" s="113"/>
      <c r="HO28" s="112"/>
      <c r="HP28" s="162"/>
      <c r="HQ28" s="163"/>
      <c r="HR28" s="10"/>
      <c r="HS28" s="112"/>
      <c r="HT28" s="164"/>
      <c r="HU28" s="112"/>
      <c r="HV28" s="113"/>
      <c r="HW28" s="112"/>
      <c r="HX28" s="162"/>
      <c r="HY28" s="163"/>
      <c r="HZ28" s="10"/>
      <c r="IA28" s="112"/>
      <c r="IB28" s="164"/>
      <c r="IC28" s="112"/>
      <c r="ID28" s="113"/>
      <c r="IE28" s="112"/>
      <c r="IF28" s="162"/>
      <c r="IG28" s="163"/>
      <c r="IH28" s="10"/>
      <c r="II28" s="112"/>
      <c r="IJ28" s="164"/>
      <c r="IK28" s="112"/>
      <c r="IL28" s="113"/>
      <c r="IM28" s="112"/>
      <c r="IN28" s="162"/>
      <c r="IO28" s="163"/>
      <c r="IP28" s="10"/>
      <c r="IQ28" s="112"/>
      <c r="IR28" s="164"/>
      <c r="IS28" s="112"/>
      <c r="IT28" s="113"/>
      <c r="IU28" s="112"/>
      <c r="IV28" s="162"/>
    </row>
    <row r="29" spans="1:256" s="12" customFormat="1" ht="18.75">
      <c r="A29" s="114" t="s">
        <v>55</v>
      </c>
      <c r="B29" s="115" t="s">
        <v>48</v>
      </c>
      <c r="C29" s="112"/>
      <c r="D29" s="17"/>
      <c r="E29" s="16"/>
      <c r="F29" s="113"/>
      <c r="G29" s="16"/>
      <c r="H29" s="113"/>
      <c r="I29" s="156"/>
      <c r="J29" s="157"/>
      <c r="K29" s="158"/>
      <c r="L29" s="158"/>
      <c r="M29" s="158"/>
      <c r="N29" s="159"/>
      <c r="O29" s="158"/>
      <c r="P29" s="160"/>
      <c r="Q29" s="156"/>
      <c r="R29" s="157"/>
      <c r="S29" s="158"/>
      <c r="T29" s="158"/>
      <c r="U29" s="158"/>
      <c r="V29" s="159"/>
      <c r="W29" s="158"/>
      <c r="X29" s="160"/>
      <c r="Y29" s="156"/>
      <c r="Z29" s="157"/>
      <c r="AA29" s="158"/>
      <c r="AB29" s="158"/>
      <c r="AC29" s="158"/>
      <c r="AD29" s="159"/>
      <c r="AE29" s="158"/>
      <c r="AF29" s="160"/>
      <c r="AG29" s="156"/>
      <c r="AH29" s="157"/>
      <c r="AI29" s="158"/>
      <c r="AJ29" s="158"/>
      <c r="AK29" s="158"/>
      <c r="AL29" s="159"/>
      <c r="AM29" s="158"/>
      <c r="AN29" s="160"/>
      <c r="AO29" s="156"/>
      <c r="AP29" s="157"/>
      <c r="AQ29" s="158"/>
      <c r="AR29" s="158"/>
      <c r="AS29" s="158"/>
      <c r="AT29" s="159"/>
      <c r="AU29" s="158"/>
      <c r="AV29" s="160"/>
      <c r="AW29" s="156"/>
      <c r="AX29" s="157"/>
      <c r="AY29" s="158"/>
      <c r="AZ29" s="158"/>
      <c r="BA29" s="158"/>
      <c r="BB29" s="159"/>
      <c r="BC29" s="158"/>
      <c r="BD29" s="160"/>
      <c r="BE29" s="156"/>
      <c r="BF29" s="157"/>
      <c r="BG29" s="158"/>
      <c r="BH29" s="158"/>
      <c r="BI29" s="158"/>
      <c r="BJ29" s="159"/>
      <c r="BK29" s="158"/>
      <c r="BL29" s="160"/>
      <c r="BM29" s="156"/>
      <c r="BN29" s="157"/>
      <c r="BO29" s="158"/>
      <c r="BP29" s="158"/>
      <c r="BQ29" s="161"/>
      <c r="BR29" s="113"/>
      <c r="BS29" s="112"/>
      <c r="BT29" s="162"/>
      <c r="BU29" s="163"/>
      <c r="BV29" s="10"/>
      <c r="BW29" s="112"/>
      <c r="BX29" s="164"/>
      <c r="BY29" s="112"/>
      <c r="BZ29" s="113"/>
      <c r="CA29" s="112"/>
      <c r="CB29" s="162"/>
      <c r="CC29" s="163"/>
      <c r="CD29" s="10"/>
      <c r="CE29" s="112"/>
      <c r="CF29" s="164"/>
      <c r="CG29" s="112"/>
      <c r="CH29" s="113"/>
      <c r="CI29" s="112"/>
      <c r="CJ29" s="162"/>
      <c r="CK29" s="163"/>
      <c r="CL29" s="10"/>
      <c r="CM29" s="112"/>
      <c r="CN29" s="164"/>
      <c r="CO29" s="112"/>
      <c r="CP29" s="113"/>
      <c r="CQ29" s="112"/>
      <c r="CR29" s="162"/>
      <c r="CS29" s="163"/>
      <c r="CT29" s="10"/>
      <c r="CU29" s="112"/>
      <c r="CV29" s="164"/>
      <c r="CW29" s="112"/>
      <c r="CX29" s="113"/>
      <c r="CY29" s="112"/>
      <c r="CZ29" s="162"/>
      <c r="DA29" s="163"/>
      <c r="DB29" s="10"/>
      <c r="DC29" s="112"/>
      <c r="DD29" s="164"/>
      <c r="DE29" s="112"/>
      <c r="DF29" s="113"/>
      <c r="DG29" s="112"/>
      <c r="DH29" s="162"/>
      <c r="DI29" s="163"/>
      <c r="DJ29" s="10"/>
      <c r="DK29" s="112"/>
      <c r="DL29" s="164"/>
      <c r="DM29" s="112"/>
      <c r="DN29" s="113"/>
      <c r="DO29" s="112"/>
      <c r="DP29" s="162"/>
      <c r="DQ29" s="163"/>
      <c r="DR29" s="10"/>
      <c r="DS29" s="112"/>
      <c r="DT29" s="164"/>
      <c r="DU29" s="112"/>
      <c r="DV29" s="113"/>
      <c r="DW29" s="112"/>
      <c r="DX29" s="162"/>
      <c r="DY29" s="163"/>
      <c r="DZ29" s="10"/>
      <c r="EA29" s="112"/>
      <c r="EB29" s="164"/>
      <c r="EC29" s="112"/>
      <c r="ED29" s="113"/>
      <c r="EE29" s="112"/>
      <c r="EF29" s="162"/>
      <c r="EG29" s="163"/>
      <c r="EH29" s="10"/>
      <c r="EI29" s="112"/>
      <c r="EJ29" s="164"/>
      <c r="EK29" s="112"/>
      <c r="EL29" s="113"/>
      <c r="EM29" s="112"/>
      <c r="EN29" s="162"/>
      <c r="EO29" s="163"/>
      <c r="EP29" s="10"/>
      <c r="EQ29" s="112"/>
      <c r="ER29" s="164"/>
      <c r="ES29" s="112"/>
      <c r="ET29" s="113"/>
      <c r="EU29" s="112"/>
      <c r="EV29" s="162"/>
      <c r="EW29" s="163"/>
      <c r="EX29" s="10"/>
      <c r="EY29" s="112"/>
      <c r="EZ29" s="164"/>
      <c r="FA29" s="112"/>
      <c r="FB29" s="113"/>
      <c r="FC29" s="112"/>
      <c r="FD29" s="162"/>
      <c r="FE29" s="163"/>
      <c r="FF29" s="10"/>
      <c r="FG29" s="112"/>
      <c r="FH29" s="164"/>
      <c r="FI29" s="112"/>
      <c r="FJ29" s="113"/>
      <c r="FK29" s="112"/>
      <c r="FL29" s="162"/>
      <c r="FM29" s="163"/>
      <c r="FN29" s="10"/>
      <c r="FO29" s="112"/>
      <c r="FP29" s="164"/>
      <c r="FQ29" s="112"/>
      <c r="FR29" s="113"/>
      <c r="FS29" s="112"/>
      <c r="FT29" s="162"/>
      <c r="FU29" s="163"/>
      <c r="FV29" s="10"/>
      <c r="FW29" s="112"/>
      <c r="FX29" s="164"/>
      <c r="FY29" s="112"/>
      <c r="FZ29" s="113"/>
      <c r="GA29" s="112"/>
      <c r="GB29" s="162"/>
      <c r="GC29" s="163"/>
      <c r="GD29" s="10"/>
      <c r="GE29" s="112"/>
      <c r="GF29" s="164"/>
      <c r="GG29" s="112"/>
      <c r="GH29" s="113"/>
      <c r="GI29" s="112"/>
      <c r="GJ29" s="162"/>
      <c r="GK29" s="163"/>
      <c r="GL29" s="10"/>
      <c r="GM29" s="112"/>
      <c r="GN29" s="164"/>
      <c r="GO29" s="112"/>
      <c r="GP29" s="113"/>
      <c r="GQ29" s="112"/>
      <c r="GR29" s="162"/>
      <c r="GS29" s="163"/>
      <c r="GT29" s="10"/>
      <c r="GU29" s="112"/>
      <c r="GV29" s="164"/>
      <c r="GW29" s="112"/>
      <c r="GX29" s="113"/>
      <c r="GY29" s="112"/>
      <c r="GZ29" s="162"/>
      <c r="HA29" s="163"/>
      <c r="HB29" s="10"/>
      <c r="HC29" s="112"/>
      <c r="HD29" s="164"/>
      <c r="HE29" s="112"/>
      <c r="HF29" s="113"/>
      <c r="HG29" s="112"/>
      <c r="HH29" s="162"/>
      <c r="HI29" s="163"/>
      <c r="HJ29" s="10"/>
      <c r="HK29" s="112"/>
      <c r="HL29" s="164"/>
      <c r="HM29" s="112"/>
      <c r="HN29" s="113"/>
      <c r="HO29" s="112"/>
      <c r="HP29" s="162"/>
      <c r="HQ29" s="163"/>
      <c r="HR29" s="10"/>
      <c r="HS29" s="112"/>
      <c r="HT29" s="164"/>
      <c r="HU29" s="112"/>
      <c r="HV29" s="113"/>
      <c r="HW29" s="112"/>
      <c r="HX29" s="162"/>
      <c r="HY29" s="163"/>
      <c r="HZ29" s="10"/>
      <c r="IA29" s="112"/>
      <c r="IB29" s="164"/>
      <c r="IC29" s="112"/>
      <c r="ID29" s="113"/>
      <c r="IE29" s="112"/>
      <c r="IF29" s="162"/>
      <c r="IG29" s="163"/>
      <c r="IH29" s="10"/>
      <c r="II29" s="112"/>
      <c r="IJ29" s="164"/>
      <c r="IK29" s="112"/>
      <c r="IL29" s="113"/>
      <c r="IM29" s="112"/>
      <c r="IN29" s="162"/>
      <c r="IO29" s="163"/>
      <c r="IP29" s="10"/>
      <c r="IQ29" s="112"/>
      <c r="IR29" s="164"/>
      <c r="IS29" s="112"/>
      <c r="IT29" s="113"/>
      <c r="IU29" s="112"/>
      <c r="IV29" s="162"/>
    </row>
    <row r="30" spans="1:256" s="12" customFormat="1" ht="18.75">
      <c r="A30" s="114" t="s">
        <v>56</v>
      </c>
      <c r="B30" s="115" t="s">
        <v>48</v>
      </c>
      <c r="C30" s="112"/>
      <c r="D30" s="17"/>
      <c r="E30" s="16"/>
      <c r="F30" s="113"/>
      <c r="G30" s="16"/>
      <c r="H30" s="113"/>
      <c r="I30" s="156"/>
      <c r="J30" s="157"/>
      <c r="K30" s="158"/>
      <c r="L30" s="158"/>
      <c r="M30" s="158"/>
      <c r="N30" s="159"/>
      <c r="O30" s="158"/>
      <c r="P30" s="160"/>
      <c r="Q30" s="156"/>
      <c r="R30" s="157"/>
      <c r="S30" s="158"/>
      <c r="T30" s="158"/>
      <c r="U30" s="158"/>
      <c r="V30" s="159"/>
      <c r="W30" s="158"/>
      <c r="X30" s="160"/>
      <c r="Y30" s="156"/>
      <c r="Z30" s="157"/>
      <c r="AA30" s="158"/>
      <c r="AB30" s="158"/>
      <c r="AC30" s="158"/>
      <c r="AD30" s="159"/>
      <c r="AE30" s="158"/>
      <c r="AF30" s="160"/>
      <c r="AG30" s="156"/>
      <c r="AH30" s="157"/>
      <c r="AI30" s="158"/>
      <c r="AJ30" s="158"/>
      <c r="AK30" s="158"/>
      <c r="AL30" s="159"/>
      <c r="AM30" s="158"/>
      <c r="AN30" s="160"/>
      <c r="AO30" s="156"/>
      <c r="AP30" s="157"/>
      <c r="AQ30" s="158"/>
      <c r="AR30" s="158"/>
      <c r="AS30" s="158"/>
      <c r="AT30" s="159"/>
      <c r="AU30" s="158"/>
      <c r="AV30" s="160"/>
      <c r="AW30" s="156"/>
      <c r="AX30" s="157"/>
      <c r="AY30" s="158"/>
      <c r="AZ30" s="158"/>
      <c r="BA30" s="158"/>
      <c r="BB30" s="159"/>
      <c r="BC30" s="158"/>
      <c r="BD30" s="160"/>
      <c r="BE30" s="156"/>
      <c r="BF30" s="157"/>
      <c r="BG30" s="158"/>
      <c r="BH30" s="158"/>
      <c r="BI30" s="158"/>
      <c r="BJ30" s="159"/>
      <c r="BK30" s="158"/>
      <c r="BL30" s="160"/>
      <c r="BM30" s="156"/>
      <c r="BN30" s="157"/>
      <c r="BO30" s="158"/>
      <c r="BP30" s="158"/>
      <c r="BQ30" s="161"/>
      <c r="BR30" s="113"/>
      <c r="BS30" s="112"/>
      <c r="BT30" s="162"/>
      <c r="BU30" s="165"/>
      <c r="BV30" s="77"/>
      <c r="BW30" s="112"/>
      <c r="BX30" s="164"/>
      <c r="BY30" s="112"/>
      <c r="BZ30" s="113"/>
      <c r="CA30" s="112"/>
      <c r="CB30" s="162"/>
      <c r="CC30" s="165"/>
      <c r="CD30" s="77"/>
      <c r="CE30" s="112"/>
      <c r="CF30" s="164"/>
      <c r="CG30" s="112"/>
      <c r="CH30" s="113"/>
      <c r="CI30" s="112"/>
      <c r="CJ30" s="162"/>
      <c r="CK30" s="165"/>
      <c r="CL30" s="77"/>
      <c r="CM30" s="112"/>
      <c r="CN30" s="164"/>
      <c r="CO30" s="112"/>
      <c r="CP30" s="113"/>
      <c r="CQ30" s="112"/>
      <c r="CR30" s="162"/>
      <c r="CS30" s="165"/>
      <c r="CT30" s="77"/>
      <c r="CU30" s="112"/>
      <c r="CV30" s="164"/>
      <c r="CW30" s="112"/>
      <c r="CX30" s="113"/>
      <c r="CY30" s="112"/>
      <c r="CZ30" s="162"/>
      <c r="DA30" s="165"/>
      <c r="DB30" s="77"/>
      <c r="DC30" s="112"/>
      <c r="DD30" s="164"/>
      <c r="DE30" s="112"/>
      <c r="DF30" s="113"/>
      <c r="DG30" s="112"/>
      <c r="DH30" s="162"/>
      <c r="DI30" s="165"/>
      <c r="DJ30" s="77"/>
      <c r="DK30" s="112"/>
      <c r="DL30" s="164"/>
      <c r="DM30" s="112"/>
      <c r="DN30" s="113"/>
      <c r="DO30" s="112"/>
      <c r="DP30" s="162"/>
      <c r="DQ30" s="165"/>
      <c r="DR30" s="77"/>
      <c r="DS30" s="112"/>
      <c r="DT30" s="164"/>
      <c r="DU30" s="112"/>
      <c r="DV30" s="113"/>
      <c r="DW30" s="112"/>
      <c r="DX30" s="162"/>
      <c r="DY30" s="165"/>
      <c r="DZ30" s="77"/>
      <c r="EA30" s="112"/>
      <c r="EB30" s="164"/>
      <c r="EC30" s="112"/>
      <c r="ED30" s="113"/>
      <c r="EE30" s="112"/>
      <c r="EF30" s="162"/>
      <c r="EG30" s="165"/>
      <c r="EH30" s="77"/>
      <c r="EI30" s="112"/>
      <c r="EJ30" s="164"/>
      <c r="EK30" s="112"/>
      <c r="EL30" s="113"/>
      <c r="EM30" s="112"/>
      <c r="EN30" s="162"/>
      <c r="EO30" s="165"/>
      <c r="EP30" s="77"/>
      <c r="EQ30" s="112"/>
      <c r="ER30" s="164"/>
      <c r="ES30" s="112"/>
      <c r="ET30" s="113"/>
      <c r="EU30" s="112"/>
      <c r="EV30" s="162"/>
      <c r="EW30" s="165"/>
      <c r="EX30" s="77"/>
      <c r="EY30" s="112"/>
      <c r="EZ30" s="164"/>
      <c r="FA30" s="112"/>
      <c r="FB30" s="113"/>
      <c r="FC30" s="112"/>
      <c r="FD30" s="162"/>
      <c r="FE30" s="165"/>
      <c r="FF30" s="77"/>
      <c r="FG30" s="112"/>
      <c r="FH30" s="164"/>
      <c r="FI30" s="112"/>
      <c r="FJ30" s="113"/>
      <c r="FK30" s="112"/>
      <c r="FL30" s="162"/>
      <c r="FM30" s="165"/>
      <c r="FN30" s="77"/>
      <c r="FO30" s="112"/>
      <c r="FP30" s="164"/>
      <c r="FQ30" s="112"/>
      <c r="FR30" s="113"/>
      <c r="FS30" s="112"/>
      <c r="FT30" s="162"/>
      <c r="FU30" s="165"/>
      <c r="FV30" s="77"/>
      <c r="FW30" s="112"/>
      <c r="FX30" s="164"/>
      <c r="FY30" s="112"/>
      <c r="FZ30" s="113"/>
      <c r="GA30" s="112"/>
      <c r="GB30" s="162"/>
      <c r="GC30" s="165"/>
      <c r="GD30" s="77"/>
      <c r="GE30" s="112"/>
      <c r="GF30" s="164"/>
      <c r="GG30" s="112"/>
      <c r="GH30" s="113"/>
      <c r="GI30" s="112"/>
      <c r="GJ30" s="162"/>
      <c r="GK30" s="165"/>
      <c r="GL30" s="77"/>
      <c r="GM30" s="112"/>
      <c r="GN30" s="164"/>
      <c r="GO30" s="112"/>
      <c r="GP30" s="113"/>
      <c r="GQ30" s="112"/>
      <c r="GR30" s="162"/>
      <c r="GS30" s="165"/>
      <c r="GT30" s="77"/>
      <c r="GU30" s="112"/>
      <c r="GV30" s="164"/>
      <c r="GW30" s="112"/>
      <c r="GX30" s="113"/>
      <c r="GY30" s="112"/>
      <c r="GZ30" s="162"/>
      <c r="HA30" s="165"/>
      <c r="HB30" s="77"/>
      <c r="HC30" s="112"/>
      <c r="HD30" s="164"/>
      <c r="HE30" s="112"/>
      <c r="HF30" s="113"/>
      <c r="HG30" s="112"/>
      <c r="HH30" s="162"/>
      <c r="HI30" s="165"/>
      <c r="HJ30" s="77"/>
      <c r="HK30" s="112"/>
      <c r="HL30" s="164"/>
      <c r="HM30" s="112"/>
      <c r="HN30" s="113"/>
      <c r="HO30" s="112"/>
      <c r="HP30" s="162"/>
      <c r="HQ30" s="165"/>
      <c r="HR30" s="77"/>
      <c r="HS30" s="112"/>
      <c r="HT30" s="164"/>
      <c r="HU30" s="112"/>
      <c r="HV30" s="113"/>
      <c r="HW30" s="112"/>
      <c r="HX30" s="162"/>
      <c r="HY30" s="165"/>
      <c r="HZ30" s="77"/>
      <c r="IA30" s="112"/>
      <c r="IB30" s="164"/>
      <c r="IC30" s="112"/>
      <c r="ID30" s="113"/>
      <c r="IE30" s="112"/>
      <c r="IF30" s="162"/>
      <c r="IG30" s="165"/>
      <c r="IH30" s="77"/>
      <c r="II30" s="112"/>
      <c r="IJ30" s="164"/>
      <c r="IK30" s="112"/>
      <c r="IL30" s="113"/>
      <c r="IM30" s="112"/>
      <c r="IN30" s="162"/>
      <c r="IO30" s="165"/>
      <c r="IP30" s="77"/>
      <c r="IQ30" s="112"/>
      <c r="IR30" s="164"/>
      <c r="IS30" s="112"/>
      <c r="IT30" s="113"/>
      <c r="IU30" s="112"/>
      <c r="IV30" s="162"/>
    </row>
    <row r="31" spans="1:256" s="12" customFormat="1" ht="26.25" thickBot="1">
      <c r="A31" s="114" t="s">
        <v>57</v>
      </c>
      <c r="B31" s="115" t="s">
        <v>58</v>
      </c>
      <c r="C31" s="112"/>
      <c r="D31" s="17"/>
      <c r="E31" s="16"/>
      <c r="F31" s="113"/>
      <c r="G31" s="16"/>
      <c r="H31" s="113"/>
      <c r="I31" s="156"/>
      <c r="J31" s="157"/>
      <c r="K31" s="158"/>
      <c r="L31" s="158"/>
      <c r="M31" s="158"/>
      <c r="N31" s="159"/>
      <c r="O31" s="158"/>
      <c r="P31" s="160"/>
      <c r="Q31" s="156"/>
      <c r="R31" s="157"/>
      <c r="S31" s="158"/>
      <c r="T31" s="158"/>
      <c r="U31" s="158"/>
      <c r="V31" s="159"/>
      <c r="W31" s="158"/>
      <c r="X31" s="160"/>
      <c r="Y31" s="156"/>
      <c r="Z31" s="157"/>
      <c r="AA31" s="158"/>
      <c r="AB31" s="158"/>
      <c r="AC31" s="158"/>
      <c r="AD31" s="159"/>
      <c r="AE31" s="158"/>
      <c r="AF31" s="160"/>
      <c r="AG31" s="156"/>
      <c r="AH31" s="157"/>
      <c r="AI31" s="158"/>
      <c r="AJ31" s="158"/>
      <c r="AK31" s="158"/>
      <c r="AL31" s="159"/>
      <c r="AM31" s="158"/>
      <c r="AN31" s="160"/>
      <c r="AO31" s="156"/>
      <c r="AP31" s="157"/>
      <c r="AQ31" s="158"/>
      <c r="AR31" s="158"/>
      <c r="AS31" s="158"/>
      <c r="AT31" s="159"/>
      <c r="AU31" s="158"/>
      <c r="AV31" s="160"/>
      <c r="AW31" s="156"/>
      <c r="AX31" s="157"/>
      <c r="AY31" s="158"/>
      <c r="AZ31" s="158"/>
      <c r="BA31" s="158"/>
      <c r="BB31" s="159"/>
      <c r="BC31" s="158"/>
      <c r="BD31" s="160"/>
      <c r="BE31" s="156"/>
      <c r="BF31" s="157"/>
      <c r="BG31" s="158"/>
      <c r="BH31" s="158"/>
      <c r="BI31" s="158"/>
      <c r="BJ31" s="159"/>
      <c r="BK31" s="158"/>
      <c r="BL31" s="160"/>
      <c r="BM31" s="156"/>
      <c r="BN31" s="157"/>
      <c r="BO31" s="158"/>
      <c r="BP31" s="158"/>
      <c r="BQ31" s="161"/>
      <c r="BR31" s="113"/>
      <c r="BS31" s="112"/>
      <c r="BT31" s="162"/>
      <c r="BU31" s="166"/>
      <c r="BV31" s="167"/>
      <c r="BW31" s="112"/>
      <c r="BX31" s="164"/>
      <c r="BY31" s="112"/>
      <c r="BZ31" s="113"/>
      <c r="CA31" s="112"/>
      <c r="CB31" s="162"/>
      <c r="CC31" s="166"/>
      <c r="CD31" s="167"/>
      <c r="CE31" s="112"/>
      <c r="CF31" s="164"/>
      <c r="CG31" s="112"/>
      <c r="CH31" s="113"/>
      <c r="CI31" s="112"/>
      <c r="CJ31" s="162"/>
      <c r="CK31" s="166"/>
      <c r="CL31" s="167"/>
      <c r="CM31" s="112"/>
      <c r="CN31" s="164"/>
      <c r="CO31" s="112"/>
      <c r="CP31" s="113"/>
      <c r="CQ31" s="112"/>
      <c r="CR31" s="162"/>
      <c r="CS31" s="166"/>
      <c r="CT31" s="167"/>
      <c r="CU31" s="112"/>
      <c r="CV31" s="164"/>
      <c r="CW31" s="112"/>
      <c r="CX31" s="113"/>
      <c r="CY31" s="112"/>
      <c r="CZ31" s="162"/>
      <c r="DA31" s="166"/>
      <c r="DB31" s="167"/>
      <c r="DC31" s="112"/>
      <c r="DD31" s="164"/>
      <c r="DE31" s="112"/>
      <c r="DF31" s="113"/>
      <c r="DG31" s="112"/>
      <c r="DH31" s="162"/>
      <c r="DI31" s="166"/>
      <c r="DJ31" s="167"/>
      <c r="DK31" s="112"/>
      <c r="DL31" s="164"/>
      <c r="DM31" s="112"/>
      <c r="DN31" s="113"/>
      <c r="DO31" s="112"/>
      <c r="DP31" s="162"/>
      <c r="DQ31" s="166"/>
      <c r="DR31" s="167"/>
      <c r="DS31" s="112"/>
      <c r="DT31" s="164"/>
      <c r="DU31" s="112"/>
      <c r="DV31" s="113"/>
      <c r="DW31" s="112"/>
      <c r="DX31" s="162"/>
      <c r="DY31" s="166"/>
      <c r="DZ31" s="167"/>
      <c r="EA31" s="112"/>
      <c r="EB31" s="164"/>
      <c r="EC31" s="112"/>
      <c r="ED31" s="113"/>
      <c r="EE31" s="112"/>
      <c r="EF31" s="162"/>
      <c r="EG31" s="166"/>
      <c r="EH31" s="167"/>
      <c r="EI31" s="112"/>
      <c r="EJ31" s="164"/>
      <c r="EK31" s="112"/>
      <c r="EL31" s="113"/>
      <c r="EM31" s="112"/>
      <c r="EN31" s="162"/>
      <c r="EO31" s="166"/>
      <c r="EP31" s="167"/>
      <c r="EQ31" s="112"/>
      <c r="ER31" s="164"/>
      <c r="ES31" s="112"/>
      <c r="ET31" s="113"/>
      <c r="EU31" s="112"/>
      <c r="EV31" s="162"/>
      <c r="EW31" s="166"/>
      <c r="EX31" s="167"/>
      <c r="EY31" s="112"/>
      <c r="EZ31" s="164"/>
      <c r="FA31" s="112"/>
      <c r="FB31" s="113"/>
      <c r="FC31" s="112"/>
      <c r="FD31" s="162"/>
      <c r="FE31" s="166"/>
      <c r="FF31" s="167"/>
      <c r="FG31" s="112"/>
      <c r="FH31" s="164"/>
      <c r="FI31" s="112"/>
      <c r="FJ31" s="113"/>
      <c r="FK31" s="112"/>
      <c r="FL31" s="162"/>
      <c r="FM31" s="166"/>
      <c r="FN31" s="167"/>
      <c r="FO31" s="112"/>
      <c r="FP31" s="164"/>
      <c r="FQ31" s="112"/>
      <c r="FR31" s="113"/>
      <c r="FS31" s="112"/>
      <c r="FT31" s="162"/>
      <c r="FU31" s="166"/>
      <c r="FV31" s="167"/>
      <c r="FW31" s="112"/>
      <c r="FX31" s="164"/>
      <c r="FY31" s="112"/>
      <c r="FZ31" s="113"/>
      <c r="GA31" s="112"/>
      <c r="GB31" s="162"/>
      <c r="GC31" s="166"/>
      <c r="GD31" s="167"/>
      <c r="GE31" s="112"/>
      <c r="GF31" s="164"/>
      <c r="GG31" s="112"/>
      <c r="GH31" s="113"/>
      <c r="GI31" s="112"/>
      <c r="GJ31" s="162"/>
      <c r="GK31" s="166"/>
      <c r="GL31" s="167"/>
      <c r="GM31" s="112"/>
      <c r="GN31" s="164"/>
      <c r="GO31" s="112"/>
      <c r="GP31" s="113"/>
      <c r="GQ31" s="112"/>
      <c r="GR31" s="162"/>
      <c r="GS31" s="166"/>
      <c r="GT31" s="167"/>
      <c r="GU31" s="112"/>
      <c r="GV31" s="164"/>
      <c r="GW31" s="112"/>
      <c r="GX31" s="113"/>
      <c r="GY31" s="112"/>
      <c r="GZ31" s="162"/>
      <c r="HA31" s="166"/>
      <c r="HB31" s="167"/>
      <c r="HC31" s="112"/>
      <c r="HD31" s="164"/>
      <c r="HE31" s="112"/>
      <c r="HF31" s="113"/>
      <c r="HG31" s="112"/>
      <c r="HH31" s="162"/>
      <c r="HI31" s="166"/>
      <c r="HJ31" s="167"/>
      <c r="HK31" s="112"/>
      <c r="HL31" s="164"/>
      <c r="HM31" s="112"/>
      <c r="HN31" s="113"/>
      <c r="HO31" s="112"/>
      <c r="HP31" s="162"/>
      <c r="HQ31" s="166"/>
      <c r="HR31" s="167"/>
      <c r="HS31" s="112"/>
      <c r="HT31" s="164"/>
      <c r="HU31" s="112"/>
      <c r="HV31" s="113"/>
      <c r="HW31" s="112"/>
      <c r="HX31" s="162"/>
      <c r="HY31" s="166"/>
      <c r="HZ31" s="167"/>
      <c r="IA31" s="112"/>
      <c r="IB31" s="164"/>
      <c r="IC31" s="112"/>
      <c r="ID31" s="113"/>
      <c r="IE31" s="112"/>
      <c r="IF31" s="162"/>
      <c r="IG31" s="166"/>
      <c r="IH31" s="167"/>
      <c r="II31" s="112"/>
      <c r="IJ31" s="164"/>
      <c r="IK31" s="112"/>
      <c r="IL31" s="113"/>
      <c r="IM31" s="112"/>
      <c r="IN31" s="162"/>
      <c r="IO31" s="166"/>
      <c r="IP31" s="167"/>
      <c r="IQ31" s="112"/>
      <c r="IR31" s="164"/>
      <c r="IS31" s="112"/>
      <c r="IT31" s="113"/>
      <c r="IU31" s="112"/>
      <c r="IV31" s="162"/>
    </row>
    <row r="32" spans="1:11" s="118" customFormat="1" ht="21.75" customHeight="1">
      <c r="A32" s="63" t="s">
        <v>59</v>
      </c>
      <c r="B32" s="29" t="s">
        <v>60</v>
      </c>
      <c r="C32" s="112">
        <f>F32*12</f>
        <v>0</v>
      </c>
      <c r="D32" s="17">
        <f>G32*I32</f>
        <v>26642.4</v>
      </c>
      <c r="E32" s="16">
        <f aca="true" t="shared" si="0" ref="E32:E48">H32*12</f>
        <v>8.16</v>
      </c>
      <c r="F32" s="117"/>
      <c r="G32" s="16">
        <f>H32*12</f>
        <v>8.16</v>
      </c>
      <c r="H32" s="113">
        <v>0.68</v>
      </c>
      <c r="I32" s="12">
        <f>3265</f>
        <v>3265</v>
      </c>
      <c r="J32" s="12">
        <v>1.07</v>
      </c>
      <c r="K32" s="154">
        <v>0.6</v>
      </c>
    </row>
    <row r="33" spans="1:11" s="12" customFormat="1" ht="15">
      <c r="A33" s="63" t="s">
        <v>61</v>
      </c>
      <c r="B33" s="29" t="s">
        <v>62</v>
      </c>
      <c r="C33" s="112">
        <f>F33*12</f>
        <v>0</v>
      </c>
      <c r="D33" s="17">
        <f>G33*I33</f>
        <v>86979.6</v>
      </c>
      <c r="E33" s="16">
        <f t="shared" si="0"/>
        <v>26.64</v>
      </c>
      <c r="F33" s="117"/>
      <c r="G33" s="16">
        <f>H33*12</f>
        <v>26.64</v>
      </c>
      <c r="H33" s="113">
        <v>2.22</v>
      </c>
      <c r="I33" s="12">
        <f>3265</f>
        <v>3265</v>
      </c>
      <c r="J33" s="12">
        <v>1.07</v>
      </c>
      <c r="K33" s="154">
        <v>1.94</v>
      </c>
    </row>
    <row r="34" spans="1:11" s="12" customFormat="1" ht="15">
      <c r="A34" s="63" t="s">
        <v>126</v>
      </c>
      <c r="B34" s="29" t="s">
        <v>48</v>
      </c>
      <c r="C34" s="112">
        <f>F34*12</f>
        <v>0</v>
      </c>
      <c r="D34" s="17">
        <f>G34*I34</f>
        <v>38788.2</v>
      </c>
      <c r="E34" s="16">
        <f t="shared" si="0"/>
        <v>11.88</v>
      </c>
      <c r="F34" s="117"/>
      <c r="G34" s="16">
        <f>H34*12</f>
        <v>11.88</v>
      </c>
      <c r="H34" s="113">
        <v>0.99</v>
      </c>
      <c r="I34" s="12">
        <f>3265</f>
        <v>3265</v>
      </c>
      <c r="J34" s="12">
        <v>1.07</v>
      </c>
      <c r="K34" s="154">
        <v>0.87</v>
      </c>
    </row>
    <row r="35" spans="1:11" s="12" customFormat="1" ht="45" hidden="1">
      <c r="A35" s="63" t="s">
        <v>127</v>
      </c>
      <c r="B35" s="29" t="s">
        <v>54</v>
      </c>
      <c r="C35" s="112"/>
      <c r="D35" s="17"/>
      <c r="E35" s="16"/>
      <c r="F35" s="117"/>
      <c r="G35" s="16">
        <f aca="true" t="shared" si="1" ref="G35:G43">H35*12</f>
        <v>0</v>
      </c>
      <c r="H35" s="113"/>
      <c r="I35" s="12">
        <f>3265</f>
        <v>3265</v>
      </c>
      <c r="K35" s="154"/>
    </row>
    <row r="36" spans="1:11" s="12" customFormat="1" ht="15" hidden="1">
      <c r="A36" s="128" t="s">
        <v>128</v>
      </c>
      <c r="B36" s="129"/>
      <c r="C36" s="168"/>
      <c r="D36" s="169">
        <v>5287.03</v>
      </c>
      <c r="E36" s="170"/>
      <c r="F36" s="171"/>
      <c r="G36" s="16">
        <f t="shared" si="1"/>
        <v>0</v>
      </c>
      <c r="H36" s="206"/>
      <c r="K36" s="154"/>
    </row>
    <row r="37" spans="1:11" s="12" customFormat="1" ht="15" hidden="1">
      <c r="A37" s="128" t="s">
        <v>129</v>
      </c>
      <c r="B37" s="129"/>
      <c r="C37" s="168"/>
      <c r="D37" s="169">
        <v>2091.67</v>
      </c>
      <c r="E37" s="170"/>
      <c r="F37" s="171"/>
      <c r="G37" s="16">
        <f t="shared" si="1"/>
        <v>0</v>
      </c>
      <c r="H37" s="206"/>
      <c r="K37" s="154"/>
    </row>
    <row r="38" spans="1:11" s="12" customFormat="1" ht="15" hidden="1">
      <c r="A38" s="128" t="s">
        <v>130</v>
      </c>
      <c r="B38" s="129"/>
      <c r="C38" s="168"/>
      <c r="D38" s="169">
        <v>8264.02</v>
      </c>
      <c r="E38" s="170"/>
      <c r="F38" s="171"/>
      <c r="G38" s="16">
        <f t="shared" si="1"/>
        <v>0</v>
      </c>
      <c r="H38" s="206"/>
      <c r="K38" s="154"/>
    </row>
    <row r="39" spans="1:11" s="12" customFormat="1" ht="15" hidden="1">
      <c r="A39" s="128" t="s">
        <v>131</v>
      </c>
      <c r="B39" s="129"/>
      <c r="C39" s="168"/>
      <c r="D39" s="169">
        <v>1409.34</v>
      </c>
      <c r="E39" s="170"/>
      <c r="F39" s="171"/>
      <c r="G39" s="16">
        <f t="shared" si="1"/>
        <v>0</v>
      </c>
      <c r="H39" s="206"/>
      <c r="K39" s="154"/>
    </row>
    <row r="40" spans="1:11" s="12" customFormat="1" ht="15" hidden="1">
      <c r="A40" s="128" t="s">
        <v>132</v>
      </c>
      <c r="B40" s="129"/>
      <c r="C40" s="168"/>
      <c r="D40" s="169">
        <v>2314.41</v>
      </c>
      <c r="E40" s="170"/>
      <c r="F40" s="171"/>
      <c r="G40" s="16">
        <f t="shared" si="1"/>
        <v>0</v>
      </c>
      <c r="H40" s="206"/>
      <c r="K40" s="154"/>
    </row>
    <row r="41" spans="1:11" s="12" customFormat="1" ht="15" hidden="1">
      <c r="A41" s="128" t="s">
        <v>133</v>
      </c>
      <c r="B41" s="129"/>
      <c r="C41" s="168"/>
      <c r="D41" s="169">
        <v>195.88</v>
      </c>
      <c r="E41" s="170"/>
      <c r="F41" s="171"/>
      <c r="G41" s="16">
        <f t="shared" si="1"/>
        <v>0</v>
      </c>
      <c r="H41" s="206"/>
      <c r="K41" s="154"/>
    </row>
    <row r="42" spans="1:11" s="12" customFormat="1" ht="15" hidden="1">
      <c r="A42" s="128" t="s">
        <v>134</v>
      </c>
      <c r="B42" s="129"/>
      <c r="C42" s="168"/>
      <c r="D42" s="169">
        <v>5350</v>
      </c>
      <c r="E42" s="170"/>
      <c r="F42" s="171"/>
      <c r="G42" s="16">
        <f t="shared" si="1"/>
        <v>0</v>
      </c>
      <c r="H42" s="206"/>
      <c r="K42" s="154"/>
    </row>
    <row r="43" spans="1:11" s="12" customFormat="1" ht="45">
      <c r="A43" s="63" t="s">
        <v>135</v>
      </c>
      <c r="B43" s="29" t="s">
        <v>187</v>
      </c>
      <c r="C43" s="112"/>
      <c r="D43" s="17">
        <v>3407.5</v>
      </c>
      <c r="E43" s="16"/>
      <c r="F43" s="117"/>
      <c r="G43" s="16">
        <f t="shared" si="1"/>
        <v>1.08</v>
      </c>
      <c r="H43" s="113">
        <v>0.09</v>
      </c>
      <c r="I43" s="12">
        <v>3265</v>
      </c>
      <c r="K43" s="154"/>
    </row>
    <row r="44" spans="1:11" s="12" customFormat="1" ht="15">
      <c r="A44" s="63" t="s">
        <v>136</v>
      </c>
      <c r="B44" s="29" t="s">
        <v>48</v>
      </c>
      <c r="C44" s="112">
        <f>F44*12</f>
        <v>0</v>
      </c>
      <c r="D44" s="17">
        <f>G44*I44</f>
        <v>45057</v>
      </c>
      <c r="E44" s="16">
        <f t="shared" si="0"/>
        <v>13.8</v>
      </c>
      <c r="F44" s="117"/>
      <c r="G44" s="16">
        <f>H44*12</f>
        <v>13.8</v>
      </c>
      <c r="H44" s="113">
        <v>1.15</v>
      </c>
      <c r="I44" s="12">
        <f>3265</f>
        <v>3265</v>
      </c>
      <c r="J44" s="12">
        <v>1.07</v>
      </c>
      <c r="K44" s="154">
        <v>1.01</v>
      </c>
    </row>
    <row r="45" spans="1:11" s="12" customFormat="1" ht="28.5">
      <c r="A45" s="63" t="s">
        <v>137</v>
      </c>
      <c r="B45" s="172" t="s">
        <v>138</v>
      </c>
      <c r="C45" s="112">
        <f>F45*12</f>
        <v>0</v>
      </c>
      <c r="D45" s="17">
        <f>G45*I45</f>
        <v>95599.2</v>
      </c>
      <c r="E45" s="16">
        <f t="shared" si="0"/>
        <v>29.28</v>
      </c>
      <c r="F45" s="117"/>
      <c r="G45" s="16">
        <f>H45*12</f>
        <v>29.28</v>
      </c>
      <c r="H45" s="113">
        <v>2.44</v>
      </c>
      <c r="I45" s="12">
        <f>3265</f>
        <v>3265</v>
      </c>
      <c r="J45" s="12">
        <v>1.07</v>
      </c>
      <c r="K45" s="154">
        <v>2.14</v>
      </c>
    </row>
    <row r="46" spans="1:11" s="111" customFormat="1" ht="30">
      <c r="A46" s="63" t="s">
        <v>63</v>
      </c>
      <c r="B46" s="29" t="s">
        <v>64</v>
      </c>
      <c r="C46" s="119"/>
      <c r="D46" s="17">
        <v>1848.15</v>
      </c>
      <c r="E46" s="120">
        <f t="shared" si="0"/>
        <v>0.6</v>
      </c>
      <c r="F46" s="117"/>
      <c r="G46" s="16">
        <f>D46/I46</f>
        <v>0.57</v>
      </c>
      <c r="H46" s="113">
        <f>G46/12</f>
        <v>0.05</v>
      </c>
      <c r="I46" s="12">
        <f>3265</f>
        <v>3265</v>
      </c>
      <c r="J46" s="12">
        <v>1.07</v>
      </c>
      <c r="K46" s="154">
        <v>0.04</v>
      </c>
    </row>
    <row r="47" spans="1:11" s="111" customFormat="1" ht="30">
      <c r="A47" s="63" t="s">
        <v>65</v>
      </c>
      <c r="B47" s="29" t="s">
        <v>64</v>
      </c>
      <c r="C47" s="119"/>
      <c r="D47" s="17">
        <v>1848.15</v>
      </c>
      <c r="E47" s="120">
        <f t="shared" si="0"/>
        <v>0.6</v>
      </c>
      <c r="F47" s="117"/>
      <c r="G47" s="16">
        <f>D47/I47</f>
        <v>0.57</v>
      </c>
      <c r="H47" s="113">
        <f>G47/12</f>
        <v>0.05</v>
      </c>
      <c r="I47" s="12">
        <f>3265</f>
        <v>3265</v>
      </c>
      <c r="J47" s="12">
        <v>1.07</v>
      </c>
      <c r="K47" s="154">
        <v>0.04</v>
      </c>
    </row>
    <row r="48" spans="1:11" s="111" customFormat="1" ht="21" customHeight="1">
      <c r="A48" s="63" t="s">
        <v>66</v>
      </c>
      <c r="B48" s="29" t="s">
        <v>64</v>
      </c>
      <c r="C48" s="119"/>
      <c r="D48" s="17">
        <v>11670.68</v>
      </c>
      <c r="E48" s="120">
        <f t="shared" si="0"/>
        <v>3.6</v>
      </c>
      <c r="F48" s="117"/>
      <c r="G48" s="16">
        <f>D48/I48</f>
        <v>3.57</v>
      </c>
      <c r="H48" s="113">
        <f>G48/12</f>
        <v>0.3</v>
      </c>
      <c r="I48" s="12">
        <f>3265</f>
        <v>3265</v>
      </c>
      <c r="J48" s="12">
        <v>1.07</v>
      </c>
      <c r="K48" s="154">
        <v>0.26</v>
      </c>
    </row>
    <row r="49" spans="1:11" s="111" customFormat="1" ht="30">
      <c r="A49" s="63" t="s">
        <v>188</v>
      </c>
      <c r="B49" s="29" t="s">
        <v>54</v>
      </c>
      <c r="C49" s="119"/>
      <c r="D49" s="17">
        <v>15383.53</v>
      </c>
      <c r="E49" s="120"/>
      <c r="F49" s="117"/>
      <c r="G49" s="16">
        <f>D49/I49</f>
        <v>4.71</v>
      </c>
      <c r="H49" s="113">
        <f>G49/12</f>
        <v>0.39</v>
      </c>
      <c r="I49" s="12">
        <f>3265</f>
        <v>3265</v>
      </c>
      <c r="J49" s="12">
        <v>1.07</v>
      </c>
      <c r="K49" s="154">
        <v>0</v>
      </c>
    </row>
    <row r="50" spans="1:11" s="111" customFormat="1" ht="30">
      <c r="A50" s="63" t="s">
        <v>67</v>
      </c>
      <c r="B50" s="29" t="s">
        <v>54</v>
      </c>
      <c r="C50" s="119"/>
      <c r="D50" s="17">
        <v>3305.23</v>
      </c>
      <c r="E50" s="120"/>
      <c r="F50" s="117"/>
      <c r="G50" s="16">
        <f>D50/I50</f>
        <v>1.01</v>
      </c>
      <c r="H50" s="113">
        <f>G50/12</f>
        <v>0.08</v>
      </c>
      <c r="I50" s="12">
        <f>3265</f>
        <v>3265</v>
      </c>
      <c r="J50" s="12">
        <v>1.07</v>
      </c>
      <c r="K50" s="154">
        <v>0</v>
      </c>
    </row>
    <row r="51" spans="1:11" s="111" customFormat="1" ht="30">
      <c r="A51" s="63" t="s">
        <v>139</v>
      </c>
      <c r="B51" s="29"/>
      <c r="C51" s="119">
        <f>F51*12</f>
        <v>0</v>
      </c>
      <c r="D51" s="17">
        <f>G51*I51</f>
        <v>7444.2</v>
      </c>
      <c r="E51" s="120">
        <f>H51*12</f>
        <v>2.28</v>
      </c>
      <c r="F51" s="117"/>
      <c r="G51" s="16">
        <f>H51*12</f>
        <v>2.28</v>
      </c>
      <c r="H51" s="113">
        <v>0.19</v>
      </c>
      <c r="I51" s="12">
        <f>3265</f>
        <v>3265</v>
      </c>
      <c r="J51" s="12">
        <v>1.07</v>
      </c>
      <c r="K51" s="154">
        <v>0.14</v>
      </c>
    </row>
    <row r="52" spans="1:11" s="12" customFormat="1" ht="18" customHeight="1">
      <c r="A52" s="63" t="s">
        <v>68</v>
      </c>
      <c r="B52" s="29" t="s">
        <v>69</v>
      </c>
      <c r="C52" s="119">
        <f>F52*12</f>
        <v>0</v>
      </c>
      <c r="D52" s="17">
        <f>G52*I52</f>
        <v>1567.2</v>
      </c>
      <c r="E52" s="120">
        <f>H52*12</f>
        <v>0.48</v>
      </c>
      <c r="F52" s="117"/>
      <c r="G52" s="16">
        <f>12*H52</f>
        <v>0.48</v>
      </c>
      <c r="H52" s="113">
        <v>0.04</v>
      </c>
      <c r="I52" s="12">
        <f>3265</f>
        <v>3265</v>
      </c>
      <c r="J52" s="12">
        <v>1.07</v>
      </c>
      <c r="K52" s="154">
        <v>0.03</v>
      </c>
    </row>
    <row r="53" spans="1:11" s="12" customFormat="1" ht="20.25" customHeight="1">
      <c r="A53" s="63" t="s">
        <v>70</v>
      </c>
      <c r="B53" s="121" t="s">
        <v>71</v>
      </c>
      <c r="C53" s="122">
        <f>F53*12</f>
        <v>0</v>
      </c>
      <c r="D53" s="17">
        <f>G53*I53</f>
        <v>1175.4</v>
      </c>
      <c r="E53" s="123">
        <f>H53*12</f>
        <v>0.36</v>
      </c>
      <c r="F53" s="124"/>
      <c r="G53" s="16">
        <f>H53*12</f>
        <v>0.36</v>
      </c>
      <c r="H53" s="113">
        <v>0.03</v>
      </c>
      <c r="I53" s="12">
        <f>3265</f>
        <v>3265</v>
      </c>
      <c r="J53" s="12">
        <v>1.07</v>
      </c>
      <c r="K53" s="154">
        <v>0.02</v>
      </c>
    </row>
    <row r="54" spans="1:11" s="118" customFormat="1" ht="30" customHeight="1">
      <c r="A54" s="63" t="s">
        <v>72</v>
      </c>
      <c r="B54" s="29" t="s">
        <v>73</v>
      </c>
      <c r="C54" s="119">
        <f>F54*12</f>
        <v>0</v>
      </c>
      <c r="D54" s="17">
        <f>G54*I54</f>
        <v>1567.2</v>
      </c>
      <c r="E54" s="120"/>
      <c r="F54" s="117"/>
      <c r="G54" s="16">
        <f>H54*12</f>
        <v>0.48</v>
      </c>
      <c r="H54" s="113">
        <v>0.04</v>
      </c>
      <c r="I54" s="12">
        <f>3265</f>
        <v>3265</v>
      </c>
      <c r="J54" s="12">
        <v>1.07</v>
      </c>
      <c r="K54" s="154">
        <v>0.03</v>
      </c>
    </row>
    <row r="55" spans="1:11" s="118" customFormat="1" ht="15">
      <c r="A55" s="63" t="s">
        <v>74</v>
      </c>
      <c r="B55" s="29"/>
      <c r="C55" s="112"/>
      <c r="D55" s="16">
        <f>D57+D58+D59+D60+D61+D62+D63+D64+D65+D66+D67+D68+D71</f>
        <v>38781.21</v>
      </c>
      <c r="E55" s="16"/>
      <c r="F55" s="117"/>
      <c r="G55" s="16">
        <f>D55/I55</f>
        <v>11.88</v>
      </c>
      <c r="H55" s="113">
        <f>G55/12</f>
        <v>0.99</v>
      </c>
      <c r="I55" s="12">
        <f>3265</f>
        <v>3265</v>
      </c>
      <c r="J55" s="12">
        <v>1.07</v>
      </c>
      <c r="K55" s="154">
        <v>0.8</v>
      </c>
    </row>
    <row r="56" spans="1:11" s="111" customFormat="1" ht="15" hidden="1">
      <c r="A56" s="14" t="s">
        <v>75</v>
      </c>
      <c r="B56" s="125" t="s">
        <v>76</v>
      </c>
      <c r="C56" s="1"/>
      <c r="D56" s="18"/>
      <c r="E56" s="173"/>
      <c r="F56" s="174"/>
      <c r="G56" s="173"/>
      <c r="H56" s="174">
        <v>0</v>
      </c>
      <c r="I56" s="12">
        <f>3265</f>
        <v>3265</v>
      </c>
      <c r="J56" s="12">
        <v>1.07</v>
      </c>
      <c r="K56" s="154">
        <v>0</v>
      </c>
    </row>
    <row r="57" spans="1:11" s="111" customFormat="1" ht="15">
      <c r="A57" s="14" t="s">
        <v>77</v>
      </c>
      <c r="B57" s="125" t="s">
        <v>76</v>
      </c>
      <c r="C57" s="1"/>
      <c r="D57" s="18">
        <v>294.87</v>
      </c>
      <c r="E57" s="173"/>
      <c r="F57" s="174"/>
      <c r="G57" s="173"/>
      <c r="H57" s="174"/>
      <c r="I57" s="12">
        <f>3265</f>
        <v>3265</v>
      </c>
      <c r="J57" s="12">
        <v>1.07</v>
      </c>
      <c r="K57" s="154">
        <v>0.01</v>
      </c>
    </row>
    <row r="58" spans="1:11" s="111" customFormat="1" ht="15">
      <c r="A58" s="14" t="s">
        <v>78</v>
      </c>
      <c r="B58" s="125" t="s">
        <v>79</v>
      </c>
      <c r="C58" s="1">
        <f>F58*12</f>
        <v>0</v>
      </c>
      <c r="D58" s="18">
        <v>831.64</v>
      </c>
      <c r="E58" s="173">
        <f>H58*12</f>
        <v>0</v>
      </c>
      <c r="F58" s="174"/>
      <c r="G58" s="173"/>
      <c r="H58" s="174"/>
      <c r="I58" s="12">
        <f>3265</f>
        <v>3265</v>
      </c>
      <c r="J58" s="12">
        <v>1.07</v>
      </c>
      <c r="K58" s="154">
        <v>0.02</v>
      </c>
    </row>
    <row r="59" spans="1:11" s="111" customFormat="1" ht="15">
      <c r="A59" s="14" t="s">
        <v>189</v>
      </c>
      <c r="B59" s="126" t="s">
        <v>76</v>
      </c>
      <c r="C59" s="1"/>
      <c r="D59" s="18">
        <v>1481.88</v>
      </c>
      <c r="E59" s="173"/>
      <c r="F59" s="174"/>
      <c r="G59" s="173"/>
      <c r="H59" s="174"/>
      <c r="I59" s="12"/>
      <c r="J59" s="12"/>
      <c r="K59" s="154"/>
    </row>
    <row r="60" spans="1:11" s="111" customFormat="1" ht="15">
      <c r="A60" s="14" t="s">
        <v>190</v>
      </c>
      <c r="B60" s="125" t="s">
        <v>76</v>
      </c>
      <c r="C60" s="1">
        <f>F60*12</f>
        <v>0</v>
      </c>
      <c r="D60" s="18">
        <v>761.57</v>
      </c>
      <c r="E60" s="173">
        <f>H60*12</f>
        <v>0</v>
      </c>
      <c r="F60" s="174"/>
      <c r="G60" s="173"/>
      <c r="H60" s="174"/>
      <c r="I60" s="12">
        <f>3265</f>
        <v>3265</v>
      </c>
      <c r="J60" s="12">
        <v>1.07</v>
      </c>
      <c r="K60" s="154">
        <v>0.22</v>
      </c>
    </row>
    <row r="61" spans="1:11" s="240" customFormat="1" ht="25.5">
      <c r="A61" s="236" t="s">
        <v>191</v>
      </c>
      <c r="B61" s="237" t="s">
        <v>54</v>
      </c>
      <c r="C61" s="140"/>
      <c r="D61" s="140">
        <v>11958.94</v>
      </c>
      <c r="E61" s="173"/>
      <c r="F61" s="174"/>
      <c r="G61" s="173"/>
      <c r="H61" s="174"/>
      <c r="I61" s="238"/>
      <c r="J61" s="238"/>
      <c r="K61" s="239"/>
    </row>
    <row r="62" spans="1:11" s="111" customFormat="1" ht="15">
      <c r="A62" s="14" t="s">
        <v>80</v>
      </c>
      <c r="B62" s="125" t="s">
        <v>76</v>
      </c>
      <c r="C62" s="1">
        <f>F62*12</f>
        <v>0</v>
      </c>
      <c r="D62" s="18">
        <v>1584.82</v>
      </c>
      <c r="E62" s="173">
        <f>H62*12</f>
        <v>0</v>
      </c>
      <c r="F62" s="174"/>
      <c r="G62" s="173"/>
      <c r="H62" s="174"/>
      <c r="I62" s="12">
        <f>3265</f>
        <v>3265</v>
      </c>
      <c r="J62" s="12">
        <v>1.07</v>
      </c>
      <c r="K62" s="154">
        <v>0.03</v>
      </c>
    </row>
    <row r="63" spans="1:11" s="111" customFormat="1" ht="15">
      <c r="A63" s="14" t="s">
        <v>81</v>
      </c>
      <c r="B63" s="125" t="s">
        <v>76</v>
      </c>
      <c r="C63" s="1">
        <f>F63*12</f>
        <v>0</v>
      </c>
      <c r="D63" s="18">
        <v>5299.18</v>
      </c>
      <c r="E63" s="173">
        <f>H63*12</f>
        <v>0</v>
      </c>
      <c r="F63" s="174"/>
      <c r="G63" s="173"/>
      <c r="H63" s="174"/>
      <c r="I63" s="12">
        <f>3265</f>
        <v>3265</v>
      </c>
      <c r="J63" s="12">
        <v>1.07</v>
      </c>
      <c r="K63" s="154">
        <v>0.12</v>
      </c>
    </row>
    <row r="64" spans="1:11" s="111" customFormat="1" ht="15">
      <c r="A64" s="14" t="s">
        <v>82</v>
      </c>
      <c r="B64" s="125" t="s">
        <v>76</v>
      </c>
      <c r="C64" s="1">
        <f>F64*12</f>
        <v>0</v>
      </c>
      <c r="D64" s="18">
        <v>831.63</v>
      </c>
      <c r="E64" s="173">
        <f>H64*12</f>
        <v>0</v>
      </c>
      <c r="F64" s="174"/>
      <c r="G64" s="173"/>
      <c r="H64" s="174"/>
      <c r="I64" s="12">
        <f>3265</f>
        <v>3265</v>
      </c>
      <c r="J64" s="12">
        <v>1.07</v>
      </c>
      <c r="K64" s="154">
        <v>0.02</v>
      </c>
    </row>
    <row r="65" spans="1:11" s="111" customFormat="1" ht="15">
      <c r="A65" s="14" t="s">
        <v>83</v>
      </c>
      <c r="B65" s="125" t="s">
        <v>76</v>
      </c>
      <c r="C65" s="1"/>
      <c r="D65" s="18">
        <v>792.38</v>
      </c>
      <c r="E65" s="173"/>
      <c r="F65" s="174"/>
      <c r="G65" s="173"/>
      <c r="H65" s="174"/>
      <c r="I65" s="12">
        <f>3265</f>
        <v>3265</v>
      </c>
      <c r="J65" s="12">
        <v>1.07</v>
      </c>
      <c r="K65" s="154">
        <v>0.02</v>
      </c>
    </row>
    <row r="66" spans="1:11" s="111" customFormat="1" ht="15">
      <c r="A66" s="14" t="s">
        <v>84</v>
      </c>
      <c r="B66" s="125" t="s">
        <v>79</v>
      </c>
      <c r="C66" s="1"/>
      <c r="D66" s="18">
        <v>3169.64</v>
      </c>
      <c r="E66" s="173"/>
      <c r="F66" s="174"/>
      <c r="G66" s="173"/>
      <c r="H66" s="174"/>
      <c r="I66" s="12">
        <f>3265</f>
        <v>3265</v>
      </c>
      <c r="J66" s="12">
        <v>1.07</v>
      </c>
      <c r="K66" s="154">
        <v>0.07</v>
      </c>
    </row>
    <row r="67" spans="1:11" s="111" customFormat="1" ht="25.5">
      <c r="A67" s="14" t="s">
        <v>85</v>
      </c>
      <c r="B67" s="125" t="s">
        <v>76</v>
      </c>
      <c r="C67" s="1">
        <f>F67*12</f>
        <v>0</v>
      </c>
      <c r="D67" s="18">
        <v>3139.88</v>
      </c>
      <c r="E67" s="173">
        <f>H67*12</f>
        <v>0</v>
      </c>
      <c r="F67" s="174"/>
      <c r="G67" s="173"/>
      <c r="H67" s="174"/>
      <c r="I67" s="12">
        <f>3265</f>
        <v>3265</v>
      </c>
      <c r="J67" s="12">
        <v>1.07</v>
      </c>
      <c r="K67" s="154">
        <v>0.07</v>
      </c>
    </row>
    <row r="68" spans="1:11" s="111" customFormat="1" ht="15">
      <c r="A68" s="14" t="s">
        <v>86</v>
      </c>
      <c r="B68" s="125" t="s">
        <v>76</v>
      </c>
      <c r="C68" s="1"/>
      <c r="D68" s="18">
        <v>5481.97</v>
      </c>
      <c r="E68" s="173"/>
      <c r="F68" s="174"/>
      <c r="G68" s="173"/>
      <c r="H68" s="174"/>
      <c r="I68" s="12">
        <f>3265</f>
        <v>3265</v>
      </c>
      <c r="J68" s="12">
        <v>1.07</v>
      </c>
      <c r="K68" s="154">
        <v>0.01</v>
      </c>
    </row>
    <row r="69" spans="1:11" s="111" customFormat="1" ht="15" hidden="1">
      <c r="A69" s="14" t="s">
        <v>87</v>
      </c>
      <c r="B69" s="125" t="s">
        <v>76</v>
      </c>
      <c r="C69" s="127"/>
      <c r="D69" s="18"/>
      <c r="E69" s="175"/>
      <c r="F69" s="174"/>
      <c r="G69" s="173"/>
      <c r="H69" s="174"/>
      <c r="I69" s="12">
        <f>3265</f>
        <v>3265</v>
      </c>
      <c r="J69" s="12">
        <v>1.07</v>
      </c>
      <c r="K69" s="154">
        <v>0</v>
      </c>
    </row>
    <row r="70" spans="1:11" s="111" customFormat="1" ht="15" hidden="1">
      <c r="A70" s="5"/>
      <c r="B70" s="125"/>
      <c r="C70" s="1"/>
      <c r="D70" s="18"/>
      <c r="E70" s="173"/>
      <c r="F70" s="174"/>
      <c r="G70" s="173"/>
      <c r="H70" s="174"/>
      <c r="I70" s="12"/>
      <c r="J70" s="12"/>
      <c r="K70" s="154"/>
    </row>
    <row r="71" spans="1:11" s="111" customFormat="1" ht="25.5">
      <c r="A71" s="5" t="s">
        <v>192</v>
      </c>
      <c r="B71" s="126" t="s">
        <v>54</v>
      </c>
      <c r="C71" s="1"/>
      <c r="D71" s="18">
        <v>3152.81</v>
      </c>
      <c r="E71" s="173"/>
      <c r="F71" s="174"/>
      <c r="G71" s="173"/>
      <c r="H71" s="174"/>
      <c r="I71" s="12">
        <f>3265</f>
        <v>3265</v>
      </c>
      <c r="J71" s="12">
        <v>1.07</v>
      </c>
      <c r="K71" s="154">
        <v>0.07</v>
      </c>
    </row>
    <row r="72" spans="1:11" s="118" customFormat="1" ht="30">
      <c r="A72" s="63" t="s">
        <v>88</v>
      </c>
      <c r="B72" s="29"/>
      <c r="C72" s="112"/>
      <c r="D72" s="16">
        <f>D73+D74+D76+D77+D82+D83+D84+D85</f>
        <v>46902.46</v>
      </c>
      <c r="E72" s="16"/>
      <c r="F72" s="117"/>
      <c r="G72" s="16">
        <f>D72/I72</f>
        <v>14.37</v>
      </c>
      <c r="H72" s="113">
        <f>G72/12</f>
        <v>1.2</v>
      </c>
      <c r="I72" s="12">
        <f>3265</f>
        <v>3265</v>
      </c>
      <c r="J72" s="12">
        <v>1.07</v>
      </c>
      <c r="K72" s="154">
        <v>0.89</v>
      </c>
    </row>
    <row r="73" spans="1:11" s="111" customFormat="1" ht="15">
      <c r="A73" s="14" t="s">
        <v>89</v>
      </c>
      <c r="B73" s="125" t="s">
        <v>90</v>
      </c>
      <c r="C73" s="1"/>
      <c r="D73" s="18">
        <v>2377.23</v>
      </c>
      <c r="E73" s="173"/>
      <c r="F73" s="174"/>
      <c r="G73" s="173"/>
      <c r="H73" s="174"/>
      <c r="I73" s="12">
        <f>3265</f>
        <v>3265</v>
      </c>
      <c r="J73" s="12">
        <v>1.07</v>
      </c>
      <c r="K73" s="154">
        <v>0.05</v>
      </c>
    </row>
    <row r="74" spans="1:11" s="111" customFormat="1" ht="25.5">
      <c r="A74" s="14" t="s">
        <v>91</v>
      </c>
      <c r="B74" s="126" t="s">
        <v>76</v>
      </c>
      <c r="C74" s="1"/>
      <c r="D74" s="18">
        <v>1584.82</v>
      </c>
      <c r="E74" s="173"/>
      <c r="F74" s="174"/>
      <c r="G74" s="173"/>
      <c r="H74" s="174"/>
      <c r="I74" s="12">
        <f>3265</f>
        <v>3265</v>
      </c>
      <c r="J74" s="12">
        <v>1.07</v>
      </c>
      <c r="K74" s="154">
        <v>0.03</v>
      </c>
    </row>
    <row r="75" spans="1:11" s="111" customFormat="1" ht="15" hidden="1">
      <c r="A75" s="14" t="s">
        <v>140</v>
      </c>
      <c r="B75" s="125" t="s">
        <v>141</v>
      </c>
      <c r="C75" s="1"/>
      <c r="D75" s="18">
        <f>G75*I75</f>
        <v>0</v>
      </c>
      <c r="E75" s="173"/>
      <c r="F75" s="174"/>
      <c r="G75" s="173"/>
      <c r="H75" s="174"/>
      <c r="I75" s="12">
        <f>3265</f>
        <v>3265</v>
      </c>
      <c r="J75" s="12">
        <v>1.07</v>
      </c>
      <c r="K75" s="154">
        <v>0</v>
      </c>
    </row>
    <row r="76" spans="1:11" s="111" customFormat="1" ht="15">
      <c r="A76" s="14" t="s">
        <v>92</v>
      </c>
      <c r="B76" s="125" t="s">
        <v>93</v>
      </c>
      <c r="C76" s="1"/>
      <c r="D76" s="18">
        <v>1663.21</v>
      </c>
      <c r="E76" s="173"/>
      <c r="F76" s="174"/>
      <c r="G76" s="173"/>
      <c r="H76" s="174"/>
      <c r="I76" s="12">
        <f>3265</f>
        <v>3265</v>
      </c>
      <c r="J76" s="12">
        <v>1.07</v>
      </c>
      <c r="K76" s="154">
        <v>0.03</v>
      </c>
    </row>
    <row r="77" spans="1:11" s="111" customFormat="1" ht="25.5">
      <c r="A77" s="14" t="s">
        <v>94</v>
      </c>
      <c r="B77" s="125" t="s">
        <v>95</v>
      </c>
      <c r="C77" s="1"/>
      <c r="D77" s="18">
        <v>1584.8</v>
      </c>
      <c r="E77" s="173"/>
      <c r="F77" s="174"/>
      <c r="G77" s="173"/>
      <c r="H77" s="174"/>
      <c r="I77" s="12">
        <f>3265</f>
        <v>3265</v>
      </c>
      <c r="J77" s="12">
        <v>1.07</v>
      </c>
      <c r="K77" s="154">
        <v>0.03</v>
      </c>
    </row>
    <row r="78" spans="1:11" s="111" customFormat="1" ht="15" hidden="1">
      <c r="A78" s="14" t="s">
        <v>142</v>
      </c>
      <c r="B78" s="125" t="s">
        <v>141</v>
      </c>
      <c r="C78" s="1"/>
      <c r="D78" s="18">
        <f>G78*I78</f>
        <v>0</v>
      </c>
      <c r="E78" s="173"/>
      <c r="F78" s="174"/>
      <c r="G78" s="173"/>
      <c r="H78" s="174"/>
      <c r="I78" s="12">
        <f>3265</f>
        <v>3265</v>
      </c>
      <c r="J78" s="12">
        <v>1.07</v>
      </c>
      <c r="K78" s="154">
        <v>0</v>
      </c>
    </row>
    <row r="79" spans="1:11" s="111" customFormat="1" ht="15" hidden="1">
      <c r="A79" s="14" t="s">
        <v>143</v>
      </c>
      <c r="B79" s="125" t="s">
        <v>93</v>
      </c>
      <c r="C79" s="1"/>
      <c r="D79" s="18"/>
      <c r="E79" s="173"/>
      <c r="F79" s="174"/>
      <c r="G79" s="173"/>
      <c r="H79" s="174"/>
      <c r="I79" s="12">
        <f>3265</f>
        <v>3265</v>
      </c>
      <c r="J79" s="12">
        <v>1.07</v>
      </c>
      <c r="K79" s="154">
        <v>0</v>
      </c>
    </row>
    <row r="80" spans="1:11" s="111" customFormat="1" ht="15" hidden="1">
      <c r="A80" s="14" t="s">
        <v>144</v>
      </c>
      <c r="B80" s="125" t="s">
        <v>76</v>
      </c>
      <c r="C80" s="1"/>
      <c r="D80" s="18"/>
      <c r="E80" s="173"/>
      <c r="F80" s="174"/>
      <c r="G80" s="173"/>
      <c r="H80" s="174"/>
      <c r="I80" s="12">
        <f>3265</f>
        <v>3265</v>
      </c>
      <c r="J80" s="12">
        <v>1.07</v>
      </c>
      <c r="K80" s="154">
        <v>0</v>
      </c>
    </row>
    <row r="81" spans="1:11" s="111" customFormat="1" ht="25.5" hidden="1">
      <c r="A81" s="14" t="s">
        <v>145</v>
      </c>
      <c r="B81" s="125" t="s">
        <v>76</v>
      </c>
      <c r="C81" s="1"/>
      <c r="D81" s="18"/>
      <c r="E81" s="173"/>
      <c r="F81" s="174"/>
      <c r="G81" s="173"/>
      <c r="H81" s="174"/>
      <c r="I81" s="12">
        <f>3265</f>
        <v>3265</v>
      </c>
      <c r="J81" s="12">
        <v>1.07</v>
      </c>
      <c r="K81" s="154">
        <v>0</v>
      </c>
    </row>
    <row r="82" spans="1:11" s="240" customFormat="1" ht="15">
      <c r="A82" s="236" t="s">
        <v>193</v>
      </c>
      <c r="B82" s="241" t="s">
        <v>76</v>
      </c>
      <c r="C82" s="173"/>
      <c r="D82" s="140">
        <v>15130.14</v>
      </c>
      <c r="E82" s="173"/>
      <c r="F82" s="174"/>
      <c r="G82" s="173"/>
      <c r="H82" s="174"/>
      <c r="I82" s="238">
        <f>3265</f>
        <v>3265</v>
      </c>
      <c r="J82" s="238">
        <v>1.07</v>
      </c>
      <c r="K82" s="239">
        <v>0.03</v>
      </c>
    </row>
    <row r="83" spans="1:11" s="111" customFormat="1" ht="25.5">
      <c r="A83" s="14" t="s">
        <v>146</v>
      </c>
      <c r="B83" s="125" t="s">
        <v>54</v>
      </c>
      <c r="C83" s="1"/>
      <c r="D83" s="18">
        <v>11044.32</v>
      </c>
      <c r="E83" s="173"/>
      <c r="F83" s="174"/>
      <c r="G83" s="173"/>
      <c r="H83" s="174"/>
      <c r="I83" s="12">
        <f>3265</f>
        <v>3265</v>
      </c>
      <c r="J83" s="12">
        <v>1.07</v>
      </c>
      <c r="K83" s="154">
        <v>0.25</v>
      </c>
    </row>
    <row r="84" spans="1:11" s="111" customFormat="1" ht="15">
      <c r="A84" s="5" t="s">
        <v>96</v>
      </c>
      <c r="B84" s="125" t="s">
        <v>64</v>
      </c>
      <c r="C84" s="127"/>
      <c r="D84" s="18">
        <v>5636.64</v>
      </c>
      <c r="E84" s="175"/>
      <c r="F84" s="174"/>
      <c r="G84" s="173"/>
      <c r="H84" s="174"/>
      <c r="I84" s="12">
        <f>3265</f>
        <v>3265</v>
      </c>
      <c r="J84" s="12">
        <v>1.07</v>
      </c>
      <c r="K84" s="154">
        <v>0.13</v>
      </c>
    </row>
    <row r="85" spans="1:11" s="111" customFormat="1" ht="25.5">
      <c r="A85" s="5" t="s">
        <v>194</v>
      </c>
      <c r="B85" s="126" t="s">
        <v>54</v>
      </c>
      <c r="C85" s="1"/>
      <c r="D85" s="18">
        <v>7881.3</v>
      </c>
      <c r="E85" s="173"/>
      <c r="F85" s="174"/>
      <c r="G85" s="173"/>
      <c r="H85" s="174"/>
      <c r="I85" s="12">
        <f>3265</f>
        <v>3265</v>
      </c>
      <c r="J85" s="12">
        <v>1.07</v>
      </c>
      <c r="K85" s="154">
        <v>0.34</v>
      </c>
    </row>
    <row r="86" spans="1:11" s="111" customFormat="1" ht="30">
      <c r="A86" s="63" t="s">
        <v>97</v>
      </c>
      <c r="B86" s="125"/>
      <c r="C86" s="1"/>
      <c r="D86" s="16">
        <f>D87+D88</f>
        <v>22617.46</v>
      </c>
      <c r="E86" s="173"/>
      <c r="F86" s="174"/>
      <c r="G86" s="16">
        <f>D86/I86</f>
        <v>6.93</v>
      </c>
      <c r="H86" s="113">
        <f>G86/12</f>
        <v>0.58</v>
      </c>
      <c r="I86" s="12">
        <f>3265</f>
        <v>3265</v>
      </c>
      <c r="J86" s="12">
        <v>1.07</v>
      </c>
      <c r="K86" s="154">
        <v>0.37</v>
      </c>
    </row>
    <row r="87" spans="1:11" s="111" customFormat="1" ht="25.5">
      <c r="A87" s="5" t="s">
        <v>147</v>
      </c>
      <c r="B87" s="126" t="s">
        <v>54</v>
      </c>
      <c r="C87" s="1"/>
      <c r="D87" s="18">
        <v>342.26</v>
      </c>
      <c r="E87" s="173"/>
      <c r="F87" s="174"/>
      <c r="G87" s="173"/>
      <c r="H87" s="174"/>
      <c r="I87" s="12">
        <f>3265</f>
        <v>3265</v>
      </c>
      <c r="J87" s="12">
        <v>1.07</v>
      </c>
      <c r="K87" s="154">
        <v>0.02</v>
      </c>
    </row>
    <row r="88" spans="1:11" s="111" customFormat="1" ht="15">
      <c r="A88" s="14" t="s">
        <v>195</v>
      </c>
      <c r="B88" s="125" t="s">
        <v>76</v>
      </c>
      <c r="C88" s="1"/>
      <c r="D88" s="140">
        <v>22275.2</v>
      </c>
      <c r="E88" s="173"/>
      <c r="F88" s="174"/>
      <c r="G88" s="173"/>
      <c r="H88" s="174"/>
      <c r="I88" s="12">
        <f>3265</f>
        <v>3265</v>
      </c>
      <c r="J88" s="12">
        <v>1.07</v>
      </c>
      <c r="K88" s="154">
        <v>0.1</v>
      </c>
    </row>
    <row r="89" spans="1:11" s="111" customFormat="1" ht="15">
      <c r="A89" s="63" t="s">
        <v>98</v>
      </c>
      <c r="B89" s="125"/>
      <c r="C89" s="1"/>
      <c r="D89" s="16">
        <f>D90+D91+D92+D97+D98</f>
        <v>9028.68</v>
      </c>
      <c r="E89" s="173"/>
      <c r="F89" s="174"/>
      <c r="G89" s="16">
        <f>D89/I89</f>
        <v>2.77</v>
      </c>
      <c r="H89" s="113">
        <f>G89/12</f>
        <v>0.23</v>
      </c>
      <c r="I89" s="12">
        <f>3265</f>
        <v>3265</v>
      </c>
      <c r="J89" s="12">
        <v>1.07</v>
      </c>
      <c r="K89" s="154">
        <v>0.2</v>
      </c>
    </row>
    <row r="90" spans="1:11" s="111" customFormat="1" ht="15">
      <c r="A90" s="14" t="s">
        <v>99</v>
      </c>
      <c r="B90" s="125" t="s">
        <v>64</v>
      </c>
      <c r="C90" s="1"/>
      <c r="D90" s="18">
        <v>1104.48</v>
      </c>
      <c r="E90" s="173"/>
      <c r="F90" s="174"/>
      <c r="G90" s="173"/>
      <c r="H90" s="174"/>
      <c r="I90" s="12">
        <f>3265</f>
        <v>3265</v>
      </c>
      <c r="J90" s="12">
        <v>1.07</v>
      </c>
      <c r="K90" s="154">
        <v>0.02</v>
      </c>
    </row>
    <row r="91" spans="1:11" s="111" customFormat="1" ht="15">
      <c r="A91" s="14" t="s">
        <v>100</v>
      </c>
      <c r="B91" s="125" t="s">
        <v>76</v>
      </c>
      <c r="C91" s="1"/>
      <c r="D91" s="18">
        <v>5706.07</v>
      </c>
      <c r="E91" s="173"/>
      <c r="F91" s="174"/>
      <c r="G91" s="173"/>
      <c r="H91" s="174"/>
      <c r="I91" s="12">
        <f>3265</f>
        <v>3265</v>
      </c>
      <c r="J91" s="12">
        <v>1.07</v>
      </c>
      <c r="K91" s="154">
        <v>0.13</v>
      </c>
    </row>
    <row r="92" spans="1:11" s="111" customFormat="1" ht="15">
      <c r="A92" s="14" t="s">
        <v>101</v>
      </c>
      <c r="B92" s="125" t="s">
        <v>76</v>
      </c>
      <c r="C92" s="1"/>
      <c r="D92" s="18">
        <v>828.31</v>
      </c>
      <c r="E92" s="173"/>
      <c r="F92" s="174"/>
      <c r="G92" s="173"/>
      <c r="H92" s="174"/>
      <c r="I92" s="12">
        <f>3265</f>
        <v>3265</v>
      </c>
      <c r="J92" s="12">
        <v>1.07</v>
      </c>
      <c r="K92" s="154">
        <v>0.02</v>
      </c>
    </row>
    <row r="93" spans="1:11" s="111" customFormat="1" ht="27.75" customHeight="1" hidden="1">
      <c r="A93" s="5" t="s">
        <v>102</v>
      </c>
      <c r="B93" s="125" t="s">
        <v>54</v>
      </c>
      <c r="C93" s="1"/>
      <c r="D93" s="18">
        <f>G93*I93</f>
        <v>0</v>
      </c>
      <c r="E93" s="173"/>
      <c r="F93" s="174"/>
      <c r="G93" s="173"/>
      <c r="H93" s="174"/>
      <c r="I93" s="12">
        <f>3265</f>
        <v>3265</v>
      </c>
      <c r="J93" s="12">
        <v>1.07</v>
      </c>
      <c r="K93" s="154">
        <v>0</v>
      </c>
    </row>
    <row r="94" spans="1:11" s="111" customFormat="1" ht="25.5" hidden="1">
      <c r="A94" s="5" t="s">
        <v>103</v>
      </c>
      <c r="B94" s="125" t="s">
        <v>54</v>
      </c>
      <c r="C94" s="1"/>
      <c r="D94" s="18">
        <f>G94*I94</f>
        <v>0</v>
      </c>
      <c r="E94" s="173"/>
      <c r="F94" s="174"/>
      <c r="G94" s="173"/>
      <c r="H94" s="174"/>
      <c r="I94" s="12">
        <f>3265</f>
        <v>3265</v>
      </c>
      <c r="J94" s="12">
        <v>1.07</v>
      </c>
      <c r="K94" s="154">
        <v>0</v>
      </c>
    </row>
    <row r="95" spans="1:11" s="111" customFormat="1" ht="25.5" hidden="1">
      <c r="A95" s="5" t="s">
        <v>104</v>
      </c>
      <c r="B95" s="125" t="s">
        <v>54</v>
      </c>
      <c r="C95" s="1"/>
      <c r="D95" s="18">
        <f>G95*I95</f>
        <v>0</v>
      </c>
      <c r="E95" s="173"/>
      <c r="F95" s="174"/>
      <c r="G95" s="173"/>
      <c r="H95" s="174"/>
      <c r="I95" s="12">
        <f>3265</f>
        <v>3265</v>
      </c>
      <c r="J95" s="12">
        <v>1.07</v>
      </c>
      <c r="K95" s="154">
        <v>0</v>
      </c>
    </row>
    <row r="96" spans="1:11" s="111" customFormat="1" ht="25.5" hidden="1">
      <c r="A96" s="5" t="s">
        <v>105</v>
      </c>
      <c r="B96" s="125" t="s">
        <v>54</v>
      </c>
      <c r="C96" s="1"/>
      <c r="D96" s="18">
        <f>G96*I96</f>
        <v>0</v>
      </c>
      <c r="E96" s="173"/>
      <c r="F96" s="174"/>
      <c r="G96" s="173"/>
      <c r="H96" s="174"/>
      <c r="I96" s="12">
        <f>3265</f>
        <v>3265</v>
      </c>
      <c r="J96" s="12">
        <v>1.07</v>
      </c>
      <c r="K96" s="154">
        <v>0</v>
      </c>
    </row>
    <row r="97" spans="1:11" s="111" customFormat="1" ht="25.5">
      <c r="A97" s="5" t="s">
        <v>106</v>
      </c>
      <c r="B97" s="125" t="s">
        <v>54</v>
      </c>
      <c r="C97" s="1"/>
      <c r="D97" s="18">
        <v>1389.82</v>
      </c>
      <c r="E97" s="173"/>
      <c r="F97" s="174"/>
      <c r="G97" s="173"/>
      <c r="H97" s="174"/>
      <c r="I97" s="12">
        <f>3265</f>
        <v>3265</v>
      </c>
      <c r="J97" s="12">
        <v>1.07</v>
      </c>
      <c r="K97" s="154">
        <v>0.03</v>
      </c>
    </row>
    <row r="98" spans="1:11" s="111" customFormat="1" ht="15" hidden="1">
      <c r="A98" s="5" t="s">
        <v>148</v>
      </c>
      <c r="B98" s="126" t="s">
        <v>149</v>
      </c>
      <c r="C98" s="1"/>
      <c r="D98" s="176">
        <v>0</v>
      </c>
      <c r="E98" s="173"/>
      <c r="F98" s="174"/>
      <c r="G98" s="175"/>
      <c r="H98" s="242"/>
      <c r="I98" s="12">
        <f>3265</f>
        <v>3265</v>
      </c>
      <c r="J98" s="12"/>
      <c r="K98" s="154"/>
    </row>
    <row r="99" spans="1:11" s="111" customFormat="1" ht="15">
      <c r="A99" s="63" t="s">
        <v>107</v>
      </c>
      <c r="B99" s="125"/>
      <c r="C99" s="1"/>
      <c r="D99" s="16">
        <f>D100+D101</f>
        <v>993.79</v>
      </c>
      <c r="E99" s="173"/>
      <c r="F99" s="174"/>
      <c r="G99" s="16">
        <f>D99/I99</f>
        <v>0.3</v>
      </c>
      <c r="H99" s="113">
        <f>G99/12</f>
        <v>0.03</v>
      </c>
      <c r="I99" s="12">
        <f>3265</f>
        <v>3265</v>
      </c>
      <c r="J99" s="12">
        <v>1.07</v>
      </c>
      <c r="K99" s="154">
        <v>0.11</v>
      </c>
    </row>
    <row r="100" spans="1:11" s="111" customFormat="1" ht="15">
      <c r="A100" s="14" t="s">
        <v>108</v>
      </c>
      <c r="B100" s="125" t="s">
        <v>76</v>
      </c>
      <c r="C100" s="1"/>
      <c r="D100" s="18">
        <v>993.79</v>
      </c>
      <c r="E100" s="173"/>
      <c r="F100" s="174"/>
      <c r="G100" s="173"/>
      <c r="H100" s="174"/>
      <c r="I100" s="12">
        <f>3265</f>
        <v>3265</v>
      </c>
      <c r="J100" s="12">
        <v>1.07</v>
      </c>
      <c r="K100" s="154">
        <v>0.02</v>
      </c>
    </row>
    <row r="101" spans="1:11" s="111" customFormat="1" ht="15" hidden="1">
      <c r="A101" s="14" t="s">
        <v>109</v>
      </c>
      <c r="B101" s="125" t="s">
        <v>76</v>
      </c>
      <c r="C101" s="1"/>
      <c r="D101" s="18"/>
      <c r="E101" s="173"/>
      <c r="F101" s="174"/>
      <c r="G101" s="173"/>
      <c r="H101" s="174"/>
      <c r="I101" s="12">
        <f>3265</f>
        <v>3265</v>
      </c>
      <c r="J101" s="12">
        <v>1.07</v>
      </c>
      <c r="K101" s="154">
        <v>0.02</v>
      </c>
    </row>
    <row r="102" spans="1:11" s="12" customFormat="1" ht="15">
      <c r="A102" s="63" t="s">
        <v>150</v>
      </c>
      <c r="B102" s="29"/>
      <c r="C102" s="112"/>
      <c r="D102" s="16">
        <f>D103</f>
        <v>7660</v>
      </c>
      <c r="E102" s="16"/>
      <c r="F102" s="117"/>
      <c r="G102" s="16">
        <f>D102/I102</f>
        <v>2.35</v>
      </c>
      <c r="H102" s="113">
        <f>G102/12</f>
        <v>0.2</v>
      </c>
      <c r="I102" s="12">
        <f>3265</f>
        <v>3265</v>
      </c>
      <c r="J102" s="12">
        <v>1.07</v>
      </c>
      <c r="K102" s="154">
        <v>0.03</v>
      </c>
    </row>
    <row r="103" spans="1:11" s="111" customFormat="1" ht="15.75" customHeight="1">
      <c r="A103" s="14" t="s">
        <v>196</v>
      </c>
      <c r="B103" s="126" t="s">
        <v>197</v>
      </c>
      <c r="C103" s="1">
        <f>F103*12</f>
        <v>0</v>
      </c>
      <c r="D103" s="18">
        <f>22980/3</f>
        <v>7660</v>
      </c>
      <c r="E103" s="173">
        <f>H103*12</f>
        <v>0</v>
      </c>
      <c r="F103" s="174"/>
      <c r="G103" s="173"/>
      <c r="H103" s="174"/>
      <c r="I103" s="12">
        <f>3265</f>
        <v>3265</v>
      </c>
      <c r="J103" s="12">
        <v>1.07</v>
      </c>
      <c r="K103" s="154">
        <v>0</v>
      </c>
    </row>
    <row r="104" spans="1:11" s="12" customFormat="1" ht="15">
      <c r="A104" s="63" t="s">
        <v>110</v>
      </c>
      <c r="B104" s="29"/>
      <c r="C104" s="112"/>
      <c r="D104" s="16">
        <f>D105</f>
        <v>1104.39</v>
      </c>
      <c r="E104" s="16"/>
      <c r="F104" s="117"/>
      <c r="G104" s="16">
        <f>D104/I104</f>
        <v>0.34</v>
      </c>
      <c r="H104" s="113">
        <f>G104/12</f>
        <v>0.03</v>
      </c>
      <c r="I104" s="12">
        <f>3265</f>
        <v>3265</v>
      </c>
      <c r="J104" s="12">
        <v>1.07</v>
      </c>
      <c r="K104" s="154">
        <v>0.06</v>
      </c>
    </row>
    <row r="105" spans="1:11" s="111" customFormat="1" ht="15">
      <c r="A105" s="14" t="s">
        <v>198</v>
      </c>
      <c r="B105" s="125" t="s">
        <v>90</v>
      </c>
      <c r="C105" s="1"/>
      <c r="D105" s="18">
        <v>1104.39</v>
      </c>
      <c r="E105" s="173"/>
      <c r="F105" s="174"/>
      <c r="G105" s="173"/>
      <c r="H105" s="174"/>
      <c r="I105" s="12">
        <f>3265</f>
        <v>3265</v>
      </c>
      <c r="J105" s="12">
        <v>1.07</v>
      </c>
      <c r="K105" s="154">
        <v>0.02</v>
      </c>
    </row>
    <row r="106" spans="1:11" s="111" customFormat="1" ht="25.5" customHeight="1" hidden="1" thickBot="1">
      <c r="A106" s="14" t="s">
        <v>151</v>
      </c>
      <c r="B106" s="125" t="s">
        <v>76</v>
      </c>
      <c r="C106" s="1"/>
      <c r="D106" s="18">
        <f>G106*I106</f>
        <v>0</v>
      </c>
      <c r="E106" s="173"/>
      <c r="F106" s="174"/>
      <c r="G106" s="173">
        <f>H106*12</f>
        <v>0</v>
      </c>
      <c r="H106" s="174">
        <v>0</v>
      </c>
      <c r="I106" s="12">
        <f>3265</f>
        <v>3265</v>
      </c>
      <c r="J106" s="12">
        <v>1.07</v>
      </c>
      <c r="K106" s="154">
        <v>0</v>
      </c>
    </row>
    <row r="107" spans="1:11" s="12" customFormat="1" ht="30.75" thickBot="1">
      <c r="A107" s="61" t="s">
        <v>111</v>
      </c>
      <c r="B107" s="29" t="s">
        <v>54</v>
      </c>
      <c r="C107" s="122">
        <f>F107*12</f>
        <v>0</v>
      </c>
      <c r="D107" s="123">
        <f>G107*I107</f>
        <v>23899.8</v>
      </c>
      <c r="E107" s="123">
        <f>H107*12</f>
        <v>7.32</v>
      </c>
      <c r="F107" s="124"/>
      <c r="G107" s="123">
        <f>H107*12</f>
        <v>7.32</v>
      </c>
      <c r="H107" s="124">
        <f>0.5+0.11</f>
        <v>0.61</v>
      </c>
      <c r="I107" s="12">
        <f>3265</f>
        <v>3265</v>
      </c>
      <c r="J107" s="12">
        <v>1.07</v>
      </c>
      <c r="K107" s="154">
        <v>1.03</v>
      </c>
    </row>
    <row r="108" spans="1:11" s="12" customFormat="1" ht="19.5" hidden="1" thickBot="1">
      <c r="A108" s="61" t="s">
        <v>3</v>
      </c>
      <c r="B108" s="29"/>
      <c r="C108" s="119">
        <f>F108*12</f>
        <v>0</v>
      </c>
      <c r="D108" s="120"/>
      <c r="E108" s="120"/>
      <c r="F108" s="120"/>
      <c r="G108" s="120"/>
      <c r="H108" s="117"/>
      <c r="I108" s="12">
        <f>3265</f>
        <v>3265</v>
      </c>
      <c r="K108" s="154"/>
    </row>
    <row r="109" spans="1:11" s="131" customFormat="1" ht="15.75" hidden="1" thickBot="1">
      <c r="A109" s="128" t="s">
        <v>112</v>
      </c>
      <c r="B109" s="129"/>
      <c r="C109" s="130"/>
      <c r="D109" s="140"/>
      <c r="E109" s="140"/>
      <c r="F109" s="140"/>
      <c r="G109" s="140"/>
      <c r="H109" s="171"/>
      <c r="I109" s="12">
        <f>3265</f>
        <v>3265</v>
      </c>
      <c r="K109" s="177"/>
    </row>
    <row r="110" spans="1:11" s="131" customFormat="1" ht="15.75" hidden="1" thickBot="1">
      <c r="A110" s="128" t="s">
        <v>152</v>
      </c>
      <c r="B110" s="129"/>
      <c r="C110" s="130"/>
      <c r="D110" s="140"/>
      <c r="E110" s="140"/>
      <c r="F110" s="140"/>
      <c r="G110" s="140"/>
      <c r="H110" s="171"/>
      <c r="I110" s="12">
        <f>3265</f>
        <v>3265</v>
      </c>
      <c r="K110" s="177"/>
    </row>
    <row r="111" spans="1:11" s="131" customFormat="1" ht="15.75" hidden="1" thickBot="1">
      <c r="A111" s="128" t="s">
        <v>113</v>
      </c>
      <c r="B111" s="129"/>
      <c r="C111" s="130"/>
      <c r="D111" s="140"/>
      <c r="E111" s="140"/>
      <c r="F111" s="140"/>
      <c r="G111" s="140"/>
      <c r="H111" s="171"/>
      <c r="I111" s="12">
        <f>3265</f>
        <v>3265</v>
      </c>
      <c r="K111" s="177"/>
    </row>
    <row r="112" spans="1:11" s="131" customFormat="1" ht="15.75" hidden="1" thickBot="1">
      <c r="A112" s="128" t="s">
        <v>114</v>
      </c>
      <c r="B112" s="129"/>
      <c r="C112" s="130"/>
      <c r="D112" s="140"/>
      <c r="E112" s="140"/>
      <c r="F112" s="140"/>
      <c r="G112" s="140"/>
      <c r="H112" s="171"/>
      <c r="I112" s="12">
        <f>3265</f>
        <v>3265</v>
      </c>
      <c r="K112" s="177"/>
    </row>
    <row r="113" spans="1:11" s="131" customFormat="1" ht="15.75" hidden="1" thickBot="1">
      <c r="A113" s="128" t="s">
        <v>153</v>
      </c>
      <c r="B113" s="129"/>
      <c r="C113" s="130"/>
      <c r="D113" s="140"/>
      <c r="E113" s="140"/>
      <c r="F113" s="140"/>
      <c r="G113" s="140"/>
      <c r="H113" s="171"/>
      <c r="I113" s="12">
        <f>3265</f>
        <v>3265</v>
      </c>
      <c r="K113" s="177"/>
    </row>
    <row r="114" spans="1:11" s="131" customFormat="1" ht="15.75" hidden="1" thickBot="1">
      <c r="A114" s="128" t="s">
        <v>154</v>
      </c>
      <c r="B114" s="129"/>
      <c r="C114" s="130"/>
      <c r="D114" s="140"/>
      <c r="E114" s="140"/>
      <c r="F114" s="140"/>
      <c r="G114" s="140"/>
      <c r="H114" s="171"/>
      <c r="I114" s="12">
        <f>3265</f>
        <v>3265</v>
      </c>
      <c r="K114" s="177"/>
    </row>
    <row r="115" spans="1:11" s="131" customFormat="1" ht="15.75" hidden="1" thickBot="1">
      <c r="A115" s="128" t="s">
        <v>155</v>
      </c>
      <c r="B115" s="129"/>
      <c r="C115" s="130"/>
      <c r="D115" s="140"/>
      <c r="E115" s="140"/>
      <c r="F115" s="140"/>
      <c r="G115" s="140"/>
      <c r="H115" s="171"/>
      <c r="I115" s="12">
        <f>3265</f>
        <v>3265</v>
      </c>
      <c r="K115" s="177"/>
    </row>
    <row r="116" spans="1:11" s="131" customFormat="1" ht="15.75" hidden="1" thickBot="1">
      <c r="A116" s="132" t="s">
        <v>116</v>
      </c>
      <c r="B116" s="133"/>
      <c r="C116" s="134"/>
      <c r="D116" s="178">
        <f>G116*I116</f>
        <v>0</v>
      </c>
      <c r="E116" s="178"/>
      <c r="F116" s="178"/>
      <c r="G116" s="178">
        <f>12*H116</f>
        <v>0</v>
      </c>
      <c r="H116" s="179"/>
      <c r="I116" s="12">
        <f>3265</f>
        <v>3265</v>
      </c>
      <c r="K116" s="177"/>
    </row>
    <row r="117" spans="1:11" s="131" customFormat="1" ht="27" customHeight="1" hidden="1" thickBot="1">
      <c r="A117" s="62" t="s">
        <v>156</v>
      </c>
      <c r="B117" s="180" t="s">
        <v>157</v>
      </c>
      <c r="C117" s="136"/>
      <c r="D117" s="181">
        <v>0</v>
      </c>
      <c r="E117" s="181"/>
      <c r="F117" s="181"/>
      <c r="G117" s="181">
        <v>0</v>
      </c>
      <c r="H117" s="182">
        <v>0</v>
      </c>
      <c r="I117" s="12">
        <f>3265</f>
        <v>3265</v>
      </c>
      <c r="K117" s="177"/>
    </row>
    <row r="118" spans="1:11" s="131" customFormat="1" ht="18" customHeight="1" thickBot="1">
      <c r="A118" s="4" t="s">
        <v>117</v>
      </c>
      <c r="B118" s="135" t="s">
        <v>48</v>
      </c>
      <c r="C118" s="136"/>
      <c r="D118" s="183">
        <f>G118*I118</f>
        <v>59822.98</v>
      </c>
      <c r="E118" s="183"/>
      <c r="F118" s="183"/>
      <c r="G118" s="183">
        <f>12*H118</f>
        <v>20.64</v>
      </c>
      <c r="H118" s="182">
        <v>1.72</v>
      </c>
      <c r="I118" s="12">
        <v>2898.4</v>
      </c>
      <c r="K118" s="177"/>
    </row>
    <row r="119" spans="1:11" s="12" customFormat="1" ht="19.5" thickBot="1">
      <c r="A119" s="62" t="s">
        <v>4</v>
      </c>
      <c r="B119" s="103"/>
      <c r="C119" s="136">
        <f>F119*12</f>
        <v>0</v>
      </c>
      <c r="D119" s="184">
        <f>D15+D23+D32+D33+D34+D43+D44+D45+D46+D47+D48+D49+D50+D51+D52+D53+D54+D55+D72+D86+D89+D99+D102+D104+D107+D118</f>
        <v>716475.01</v>
      </c>
      <c r="E119" s="184">
        <f>E15+E23+E32+E33+E34+E43+E44+E45+E46+E47+E48+E49+E50+E51+E52+E53+E54+E55+E72+E86+E89+E99+E102+E104+E107+E118</f>
        <v>155.04</v>
      </c>
      <c r="F119" s="184">
        <f>F15+F23+F32+F33+F34+F43+F44+F45+F46+F47+F48+F49+F50+F51+F52+F53+F54+F55+F72+F86+F89+F99+F102+F104+F107+F118</f>
        <v>0</v>
      </c>
      <c r="G119" s="184">
        <f>G15+G23+G32+G33+G34+G43+G44+G45+G46+G47+G48+G49+G50+G51+G52+G53+G54+G55+G72+G86+G89+G99+G102+G104+G107+G118</f>
        <v>221.81</v>
      </c>
      <c r="H119" s="184">
        <f>H15+H23+H32+H33+H34+H43+H44+H45+H46+H47+H48+H49+H50+H51+H52+H53+H54+H55+H72+H86+H89+H99+H102+H104+H107+H118</f>
        <v>18.5</v>
      </c>
      <c r="K119" s="154"/>
    </row>
    <row r="120" spans="1:11" s="137" customFormat="1" ht="21" customHeight="1" hidden="1" thickBot="1">
      <c r="A120" s="4" t="s">
        <v>2</v>
      </c>
      <c r="B120" s="135" t="s">
        <v>48</v>
      </c>
      <c r="C120" s="135" t="s">
        <v>118</v>
      </c>
      <c r="D120" s="185"/>
      <c r="E120" s="186" t="s">
        <v>118</v>
      </c>
      <c r="F120" s="187"/>
      <c r="G120" s="186" t="s">
        <v>118</v>
      </c>
      <c r="H120" s="187"/>
      <c r="K120" s="188"/>
    </row>
    <row r="121" spans="1:11" s="139" customFormat="1" ht="24.75" customHeight="1" hidden="1" thickBot="1">
      <c r="A121" s="138"/>
      <c r="D121" s="189"/>
      <c r="E121" s="189"/>
      <c r="F121" s="189"/>
      <c r="G121" s="189"/>
      <c r="H121" s="189"/>
      <c r="K121" s="190"/>
    </row>
    <row r="122" spans="1:11" s="195" customFormat="1" ht="15" customHeight="1" hidden="1">
      <c r="A122" s="191" t="s">
        <v>158</v>
      </c>
      <c r="B122" s="192"/>
      <c r="C122" s="193"/>
      <c r="D122" s="194"/>
      <c r="E122" s="194"/>
      <c r="F122" s="194"/>
      <c r="G122" s="194"/>
      <c r="H122" s="194"/>
      <c r="K122" s="196"/>
    </row>
    <row r="123" spans="1:11" s="131" customFormat="1" ht="18.75" customHeight="1" hidden="1">
      <c r="A123" s="62" t="s">
        <v>156</v>
      </c>
      <c r="B123" s="103"/>
      <c r="C123" s="136"/>
      <c r="D123" s="197"/>
      <c r="E123" s="197"/>
      <c r="F123" s="197"/>
      <c r="G123" s="197"/>
      <c r="H123" s="198"/>
      <c r="I123" s="12">
        <f>3265</f>
        <v>3265</v>
      </c>
      <c r="K123" s="177"/>
    </row>
    <row r="124" spans="1:11" s="137" customFormat="1" ht="11.25" customHeight="1" hidden="1">
      <c r="A124" s="199" t="s">
        <v>6</v>
      </c>
      <c r="B124" s="200"/>
      <c r="C124" s="201"/>
      <c r="D124" s="202"/>
      <c r="E124" s="202"/>
      <c r="F124" s="202"/>
      <c r="G124" s="202"/>
      <c r="H124" s="203"/>
      <c r="K124" s="188"/>
    </row>
    <row r="125" spans="1:11" s="137" customFormat="1" ht="20.25" thickBot="1">
      <c r="A125" s="141"/>
      <c r="B125" s="142"/>
      <c r="C125" s="143"/>
      <c r="D125" s="204"/>
      <c r="E125" s="204"/>
      <c r="F125" s="204"/>
      <c r="G125" s="204"/>
      <c r="H125" s="204"/>
      <c r="K125" s="188"/>
    </row>
    <row r="126" spans="1:11" s="12" customFormat="1" ht="19.5" thickBot="1">
      <c r="A126" s="205" t="s">
        <v>119</v>
      </c>
      <c r="B126" s="103"/>
      <c r="C126" s="136">
        <f>F126*12</f>
        <v>0</v>
      </c>
      <c r="D126" s="181">
        <f>D128+D127+D129+D132+D134+D135+D136+D137</f>
        <v>132194.93</v>
      </c>
      <c r="E126" s="181">
        <f>E128+E127+E129+E132+E134+E135+E136+E137</f>
        <v>0</v>
      </c>
      <c r="F126" s="181">
        <f>F128+F127+F129+F132+F134+F135+F136+F137</f>
        <v>0</v>
      </c>
      <c r="G126" s="181">
        <f>G128+G127+G129+G132+G134+G135+G136+G137</f>
        <v>40.49</v>
      </c>
      <c r="H126" s="181">
        <f>H128+H127+H129+H132+H134+H135+H136+H137</f>
        <v>3.38</v>
      </c>
      <c r="I126" s="12">
        <f>3265</f>
        <v>3265</v>
      </c>
      <c r="K126" s="154"/>
    </row>
    <row r="127" spans="1:11" s="131" customFormat="1" ht="15">
      <c r="A127" s="128" t="s">
        <v>199</v>
      </c>
      <c r="B127" s="129"/>
      <c r="C127" s="130"/>
      <c r="D127" s="140">
        <v>57840.86</v>
      </c>
      <c r="E127" s="140"/>
      <c r="F127" s="140"/>
      <c r="G127" s="140">
        <f>D127/I127</f>
        <v>17.72</v>
      </c>
      <c r="H127" s="171">
        <f>G127/12</f>
        <v>1.48</v>
      </c>
      <c r="I127" s="12">
        <f>3265</f>
        <v>3265</v>
      </c>
      <c r="K127" s="177"/>
    </row>
    <row r="128" spans="1:11" s="131" customFormat="1" ht="15">
      <c r="A128" s="128" t="s">
        <v>200</v>
      </c>
      <c r="B128" s="129"/>
      <c r="C128" s="130"/>
      <c r="D128" s="140">
        <v>29881.8</v>
      </c>
      <c r="E128" s="140"/>
      <c r="F128" s="140"/>
      <c r="G128" s="140">
        <f aca="true" t="shared" si="2" ref="G128:G138">D128/I128</f>
        <v>9.15</v>
      </c>
      <c r="H128" s="171">
        <f aca="true" t="shared" si="3" ref="H128:H138">G128/12</f>
        <v>0.76</v>
      </c>
      <c r="I128" s="12">
        <f>3265</f>
        <v>3265</v>
      </c>
      <c r="K128" s="177"/>
    </row>
    <row r="129" spans="1:11" s="131" customFormat="1" ht="21" customHeight="1">
      <c r="A129" s="128" t="s">
        <v>201</v>
      </c>
      <c r="B129" s="129"/>
      <c r="C129" s="130"/>
      <c r="D129" s="140">
        <v>6376.42</v>
      </c>
      <c r="E129" s="140"/>
      <c r="F129" s="140"/>
      <c r="G129" s="140">
        <f t="shared" si="2"/>
        <v>1.95</v>
      </c>
      <c r="H129" s="171">
        <f t="shared" si="3"/>
        <v>0.16</v>
      </c>
      <c r="I129" s="12">
        <f>3265</f>
        <v>3265</v>
      </c>
      <c r="K129" s="177"/>
    </row>
    <row r="130" spans="1:11" s="131" customFormat="1" ht="15" hidden="1">
      <c r="A130" s="128" t="s">
        <v>202</v>
      </c>
      <c r="B130" s="129"/>
      <c r="C130" s="130"/>
      <c r="D130" s="140"/>
      <c r="E130" s="140"/>
      <c r="F130" s="140"/>
      <c r="G130" s="140">
        <f t="shared" si="2"/>
        <v>0</v>
      </c>
      <c r="H130" s="171">
        <f t="shared" si="3"/>
        <v>0</v>
      </c>
      <c r="I130" s="12">
        <f>3265</f>
        <v>3265</v>
      </c>
      <c r="K130" s="177"/>
    </row>
    <row r="131" spans="1:11" s="131" customFormat="1" ht="15" hidden="1">
      <c r="A131" s="128" t="s">
        <v>191</v>
      </c>
      <c r="B131" s="129"/>
      <c r="C131" s="130"/>
      <c r="D131" s="140"/>
      <c r="E131" s="140"/>
      <c r="F131" s="140"/>
      <c r="G131" s="140">
        <f t="shared" si="2"/>
        <v>0</v>
      </c>
      <c r="H131" s="171">
        <f t="shared" si="3"/>
        <v>0</v>
      </c>
      <c r="I131" s="12">
        <f>3265</f>
        <v>3265</v>
      </c>
      <c r="K131" s="177"/>
    </row>
    <row r="132" spans="1:11" s="131" customFormat="1" ht="15">
      <c r="A132" s="128" t="s">
        <v>203</v>
      </c>
      <c r="B132" s="129"/>
      <c r="C132" s="130"/>
      <c r="D132" s="140">
        <v>1202.97</v>
      </c>
      <c r="E132" s="140"/>
      <c r="F132" s="140"/>
      <c r="G132" s="140">
        <f t="shared" si="2"/>
        <v>0.37</v>
      </c>
      <c r="H132" s="171">
        <f t="shared" si="3"/>
        <v>0.03</v>
      </c>
      <c r="I132" s="12">
        <f>3265</f>
        <v>3265</v>
      </c>
      <c r="K132" s="177"/>
    </row>
    <row r="133" spans="1:11" s="131" customFormat="1" ht="18" customHeight="1" hidden="1">
      <c r="A133" s="128" t="s">
        <v>159</v>
      </c>
      <c r="B133" s="129"/>
      <c r="C133" s="130"/>
      <c r="D133" s="140"/>
      <c r="E133" s="140"/>
      <c r="F133" s="140"/>
      <c r="G133" s="140">
        <f t="shared" si="2"/>
        <v>0</v>
      </c>
      <c r="H133" s="171">
        <f t="shared" si="3"/>
        <v>0</v>
      </c>
      <c r="I133" s="12">
        <f>3265</f>
        <v>3265</v>
      </c>
      <c r="K133" s="177"/>
    </row>
    <row r="134" spans="1:11" s="131" customFormat="1" ht="15">
      <c r="A134" s="128" t="s">
        <v>115</v>
      </c>
      <c r="B134" s="129"/>
      <c r="C134" s="130"/>
      <c r="D134" s="140">
        <v>2778.21</v>
      </c>
      <c r="E134" s="140"/>
      <c r="F134" s="140"/>
      <c r="G134" s="140">
        <f t="shared" si="2"/>
        <v>0.85</v>
      </c>
      <c r="H134" s="171">
        <f t="shared" si="3"/>
        <v>0.07</v>
      </c>
      <c r="I134" s="12">
        <f>3265</f>
        <v>3265</v>
      </c>
      <c r="K134" s="177"/>
    </row>
    <row r="135" spans="1:11" s="131" customFormat="1" ht="15">
      <c r="A135" s="128" t="s">
        <v>160</v>
      </c>
      <c r="B135" s="129"/>
      <c r="C135" s="130"/>
      <c r="D135" s="140">
        <v>203.31</v>
      </c>
      <c r="E135" s="140"/>
      <c r="F135" s="140"/>
      <c r="G135" s="140">
        <f t="shared" si="2"/>
        <v>0.06</v>
      </c>
      <c r="H135" s="171">
        <f t="shared" si="3"/>
        <v>0.01</v>
      </c>
      <c r="I135" s="12">
        <f>3265</f>
        <v>3265</v>
      </c>
      <c r="K135" s="177"/>
    </row>
    <row r="136" spans="1:11" s="131" customFormat="1" ht="15">
      <c r="A136" s="128" t="s">
        <v>204</v>
      </c>
      <c r="B136" s="129"/>
      <c r="C136" s="130"/>
      <c r="D136" s="140">
        <v>30398.35</v>
      </c>
      <c r="E136" s="140"/>
      <c r="F136" s="140"/>
      <c r="G136" s="140">
        <f t="shared" si="2"/>
        <v>9.31</v>
      </c>
      <c r="H136" s="171">
        <f t="shared" si="3"/>
        <v>0.78</v>
      </c>
      <c r="I136" s="12">
        <f>3265</f>
        <v>3265</v>
      </c>
      <c r="K136" s="177"/>
    </row>
    <row r="137" spans="1:11" s="131" customFormat="1" ht="15">
      <c r="A137" s="128" t="s">
        <v>205</v>
      </c>
      <c r="B137" s="129"/>
      <c r="C137" s="130"/>
      <c r="D137" s="140">
        <v>3513.01</v>
      </c>
      <c r="E137" s="140"/>
      <c r="F137" s="140"/>
      <c r="G137" s="140">
        <f t="shared" si="2"/>
        <v>1.08</v>
      </c>
      <c r="H137" s="171">
        <f t="shared" si="3"/>
        <v>0.09</v>
      </c>
      <c r="I137" s="12">
        <f>3265</f>
        <v>3265</v>
      </c>
      <c r="K137" s="177"/>
    </row>
    <row r="138" spans="1:11" s="131" customFormat="1" ht="15" hidden="1">
      <c r="A138" s="128"/>
      <c r="B138" s="129"/>
      <c r="C138" s="130"/>
      <c r="D138" s="140"/>
      <c r="E138" s="140"/>
      <c r="F138" s="140"/>
      <c r="G138" s="140">
        <f t="shared" si="2"/>
        <v>0</v>
      </c>
      <c r="H138" s="171">
        <f t="shared" si="3"/>
        <v>0</v>
      </c>
      <c r="I138" s="12">
        <f>3265</f>
        <v>3265</v>
      </c>
      <c r="K138" s="177"/>
    </row>
    <row r="139" spans="1:11" s="137" customFormat="1" ht="20.25" thickBot="1">
      <c r="A139" s="141"/>
      <c r="B139" s="142"/>
      <c r="C139" s="143"/>
      <c r="D139" s="143"/>
      <c r="E139" s="143"/>
      <c r="F139" s="144"/>
      <c r="G139" s="143"/>
      <c r="H139" s="144"/>
      <c r="K139" s="188"/>
    </row>
    <row r="140" spans="1:11" s="210" customFormat="1" ht="19.5" thickBot="1">
      <c r="A140" s="207" t="s">
        <v>6</v>
      </c>
      <c r="B140" s="208"/>
      <c r="C140" s="209"/>
      <c r="D140" s="209">
        <f>D119+D126</f>
        <v>848669.94</v>
      </c>
      <c r="E140" s="209">
        <f>E119+E126</f>
        <v>155.04</v>
      </c>
      <c r="F140" s="209">
        <f>F119+F126</f>
        <v>0</v>
      </c>
      <c r="G140" s="209">
        <f>G119+G126</f>
        <v>262.3</v>
      </c>
      <c r="H140" s="209">
        <f>H119+H126</f>
        <v>21.88</v>
      </c>
      <c r="K140" s="211"/>
    </row>
    <row r="141" spans="1:11" s="137" customFormat="1" ht="19.5">
      <c r="A141" s="141"/>
      <c r="B141" s="142"/>
      <c r="C141" s="143"/>
      <c r="D141" s="143"/>
      <c r="E141" s="143"/>
      <c r="F141" s="144"/>
      <c r="G141" s="143"/>
      <c r="H141" s="144"/>
      <c r="K141" s="188"/>
    </row>
    <row r="142" spans="1:11" s="137" customFormat="1" ht="19.5">
      <c r="A142" s="281" t="s">
        <v>120</v>
      </c>
      <c r="B142" s="281"/>
      <c r="C142" s="281"/>
      <c r="D142" s="281"/>
      <c r="E142" s="281"/>
      <c r="F142" s="281"/>
      <c r="G142" s="143"/>
      <c r="H142" s="144"/>
      <c r="K142" s="188"/>
    </row>
    <row r="143" spans="1:11" s="137" customFormat="1" ht="19.5">
      <c r="A143" s="139"/>
      <c r="B143" s="139"/>
      <c r="C143" s="139"/>
      <c r="D143" s="139"/>
      <c r="E143" s="139"/>
      <c r="F143" s="2"/>
      <c r="G143" s="143"/>
      <c r="H143" s="144"/>
      <c r="K143" s="188"/>
    </row>
    <row r="144" spans="1:11" s="137" customFormat="1" ht="19.5">
      <c r="A144" s="138" t="s">
        <v>121</v>
      </c>
      <c r="B144" s="139"/>
      <c r="C144" s="139"/>
      <c r="D144" s="139"/>
      <c r="E144" s="139"/>
      <c r="F144" s="2"/>
      <c r="G144" s="143"/>
      <c r="H144" s="144"/>
      <c r="K144" s="188"/>
    </row>
    <row r="145" spans="1:11" s="137" customFormat="1" ht="19.5">
      <c r="A145" s="141"/>
      <c r="B145" s="142"/>
      <c r="C145" s="143"/>
      <c r="D145" s="143"/>
      <c r="E145" s="143"/>
      <c r="F145" s="144"/>
      <c r="G145" s="143"/>
      <c r="H145" s="144"/>
      <c r="K145" s="188"/>
    </row>
    <row r="146" spans="1:11" s="137" customFormat="1" ht="19.5">
      <c r="A146" s="141"/>
      <c r="B146" s="142"/>
      <c r="C146" s="143"/>
      <c r="D146" s="143"/>
      <c r="E146" s="143"/>
      <c r="F146" s="144"/>
      <c r="G146" s="143"/>
      <c r="H146" s="144"/>
      <c r="K146" s="188"/>
    </row>
    <row r="147" spans="1:11" s="139" customFormat="1" ht="14.25">
      <c r="A147" s="281"/>
      <c r="B147" s="281"/>
      <c r="C147" s="281"/>
      <c r="D147" s="281"/>
      <c r="E147" s="281"/>
      <c r="F147" s="281"/>
      <c r="K147" s="190"/>
    </row>
    <row r="148" spans="6:11" s="139" customFormat="1" ht="12.75">
      <c r="F148" s="2"/>
      <c r="H148" s="2"/>
      <c r="K148" s="190"/>
    </row>
    <row r="149" spans="1:11" s="139" customFormat="1" ht="12.75">
      <c r="A149" s="138"/>
      <c r="F149" s="2"/>
      <c r="H149" s="2"/>
      <c r="K149" s="190"/>
    </row>
    <row r="150" spans="6:11" s="139" customFormat="1" ht="12.75">
      <c r="F150" s="2"/>
      <c r="H150" s="2"/>
      <c r="K150" s="190"/>
    </row>
    <row r="151" spans="6:11" s="139" customFormat="1" ht="12.75">
      <c r="F151" s="2"/>
      <c r="H151" s="2"/>
      <c r="K151" s="190"/>
    </row>
    <row r="152" spans="6:11" s="139" customFormat="1" ht="12.75">
      <c r="F152" s="2"/>
      <c r="H152" s="2"/>
      <c r="K152" s="190"/>
    </row>
    <row r="153" spans="6:11" s="139" customFormat="1" ht="12.75">
      <c r="F153" s="2"/>
      <c r="H153" s="2"/>
      <c r="K153" s="190"/>
    </row>
    <row r="154" spans="6:11" s="139" customFormat="1" ht="12.75">
      <c r="F154" s="2"/>
      <c r="H154" s="2"/>
      <c r="K154" s="190"/>
    </row>
    <row r="155" spans="6:11" s="139" customFormat="1" ht="12.75">
      <c r="F155" s="2"/>
      <c r="H155" s="2"/>
      <c r="K155" s="190"/>
    </row>
    <row r="156" spans="6:11" s="139" customFormat="1" ht="12.75">
      <c r="F156" s="2"/>
      <c r="H156" s="2"/>
      <c r="K156" s="190"/>
    </row>
    <row r="157" spans="6:11" s="139" customFormat="1" ht="12.75">
      <c r="F157" s="2"/>
      <c r="H157" s="2"/>
      <c r="K157" s="190"/>
    </row>
    <row r="158" spans="6:11" s="139" customFormat="1" ht="12.75">
      <c r="F158" s="2"/>
      <c r="H158" s="2"/>
      <c r="K158" s="190"/>
    </row>
    <row r="159" spans="6:11" s="139" customFormat="1" ht="12.75">
      <c r="F159" s="2"/>
      <c r="H159" s="2"/>
      <c r="K159" s="190"/>
    </row>
    <row r="160" spans="6:11" s="139" customFormat="1" ht="12.75">
      <c r="F160" s="2"/>
      <c r="H160" s="2"/>
      <c r="K160" s="190"/>
    </row>
    <row r="161" spans="6:11" s="139" customFormat="1" ht="12.75">
      <c r="F161" s="2"/>
      <c r="H161" s="2"/>
      <c r="K161" s="190"/>
    </row>
    <row r="162" spans="6:11" s="139" customFormat="1" ht="12.75">
      <c r="F162" s="2"/>
      <c r="H162" s="2"/>
      <c r="K162" s="190"/>
    </row>
    <row r="163" spans="6:11" s="139" customFormat="1" ht="12.75">
      <c r="F163" s="2"/>
      <c r="H163" s="2"/>
      <c r="K163" s="190"/>
    </row>
    <row r="164" spans="6:11" s="139" customFormat="1" ht="12.75">
      <c r="F164" s="2"/>
      <c r="H164" s="2"/>
      <c r="K164" s="190"/>
    </row>
    <row r="165" spans="6:11" s="139" customFormat="1" ht="12.75">
      <c r="F165" s="2"/>
      <c r="H165" s="2"/>
      <c r="K165" s="190"/>
    </row>
    <row r="166" spans="6:11" s="139" customFormat="1" ht="12.75">
      <c r="F166" s="2"/>
      <c r="H166" s="2"/>
      <c r="K166" s="190"/>
    </row>
    <row r="167" spans="6:11" s="139" customFormat="1" ht="12.75">
      <c r="F167" s="2"/>
      <c r="H167" s="2"/>
      <c r="K167" s="190"/>
    </row>
  </sheetData>
  <sheetProtection/>
  <mergeCells count="14">
    <mergeCell ref="A9:H9"/>
    <mergeCell ref="A6:H6"/>
    <mergeCell ref="A7:H7"/>
    <mergeCell ref="A8:H8"/>
    <mergeCell ref="A11:H11"/>
    <mergeCell ref="A10:H10"/>
    <mergeCell ref="A14:H14"/>
    <mergeCell ref="A142:F142"/>
    <mergeCell ref="A147:F147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  <colBreaks count="1" manualBreakCount="1">
    <brk id="8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tabSelected="1" zoomScale="80" zoomScaleNormal="80" zoomScalePageLayoutView="0" workbookViewId="0" topLeftCell="A1">
      <pane xSplit="1" ySplit="2" topLeftCell="F1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51" sqref="M151"/>
    </sheetView>
  </sheetViews>
  <sheetFormatPr defaultColWidth="9.00390625" defaultRowHeight="12.75"/>
  <cols>
    <col min="1" max="1" width="72.75390625" style="3" customWidth="1"/>
    <col min="2" max="4" width="15.375" style="3" customWidth="1"/>
    <col min="5" max="5" width="16.625" style="3" customWidth="1"/>
    <col min="6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97" t="s">
        <v>215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5" s="6" customFormat="1" ht="90.75" customHeight="1" thickBot="1">
      <c r="A2" s="217" t="s">
        <v>0</v>
      </c>
      <c r="B2" s="301" t="s">
        <v>163</v>
      </c>
      <c r="C2" s="302"/>
      <c r="D2" s="303"/>
      <c r="E2" s="302" t="s">
        <v>164</v>
      </c>
      <c r="F2" s="302"/>
      <c r="G2" s="302"/>
      <c r="H2" s="301" t="s">
        <v>165</v>
      </c>
      <c r="I2" s="302"/>
      <c r="J2" s="303"/>
      <c r="K2" s="301" t="s">
        <v>166</v>
      </c>
      <c r="L2" s="302"/>
      <c r="M2" s="303"/>
      <c r="N2" s="50" t="s">
        <v>10</v>
      </c>
      <c r="O2" s="22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3"/>
    </row>
    <row r="4" spans="1:15" s="7" customFormat="1" ht="49.5" customHeight="1">
      <c r="A4" s="304" t="s">
        <v>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6"/>
    </row>
    <row r="5" spans="1:15" s="6" customFormat="1" ht="14.25" customHeight="1">
      <c r="A5" s="64" t="s">
        <v>39</v>
      </c>
      <c r="B5" s="33"/>
      <c r="C5" s="8"/>
      <c r="D5" s="65">
        <f>O5/4</f>
        <v>26152.65</v>
      </c>
      <c r="E5" s="50"/>
      <c r="F5" s="8"/>
      <c r="G5" s="65">
        <f>O5/4</f>
        <v>26152.65</v>
      </c>
      <c r="H5" s="33"/>
      <c r="I5" s="8"/>
      <c r="J5" s="65">
        <f>O5/4</f>
        <v>26152.65</v>
      </c>
      <c r="K5" s="33"/>
      <c r="L5" s="8"/>
      <c r="M5" s="65">
        <f>O5/4</f>
        <v>26152.65</v>
      </c>
      <c r="N5" s="54">
        <f>M5+J5+G5+D5</f>
        <v>104610.6</v>
      </c>
      <c r="O5" s="17">
        <v>104610.6</v>
      </c>
    </row>
    <row r="6" spans="1:15" s="6" customFormat="1" ht="30">
      <c r="A6" s="64" t="s">
        <v>46</v>
      </c>
      <c r="B6" s="33"/>
      <c r="C6" s="8"/>
      <c r="D6" s="65">
        <f aca="true" t="shared" si="0" ref="D6:D22">O6/4</f>
        <v>14692.5</v>
      </c>
      <c r="E6" s="50"/>
      <c r="F6" s="8"/>
      <c r="G6" s="65">
        <f aca="true" t="shared" si="1" ref="G6:G22">O6/4</f>
        <v>14692.5</v>
      </c>
      <c r="H6" s="33"/>
      <c r="I6" s="8"/>
      <c r="J6" s="65">
        <f aca="true" t="shared" si="2" ref="J6:J21">O6/4</f>
        <v>14692.5</v>
      </c>
      <c r="K6" s="33"/>
      <c r="L6" s="8"/>
      <c r="M6" s="65">
        <f aca="true" t="shared" si="3" ref="M6:M22">O6/4</f>
        <v>14692.5</v>
      </c>
      <c r="N6" s="54">
        <f aca="true" t="shared" si="4" ref="N6:N75">M6+J6+G6+D6</f>
        <v>58770</v>
      </c>
      <c r="O6" s="17">
        <v>58770</v>
      </c>
    </row>
    <row r="7" spans="1:15" s="6" customFormat="1" ht="15">
      <c r="A7" s="63" t="s">
        <v>59</v>
      </c>
      <c r="B7" s="33"/>
      <c r="C7" s="8"/>
      <c r="D7" s="65">
        <f t="shared" si="0"/>
        <v>6660.6</v>
      </c>
      <c r="E7" s="50"/>
      <c r="F7" s="8"/>
      <c r="G7" s="65">
        <f t="shared" si="1"/>
        <v>6660.6</v>
      </c>
      <c r="H7" s="33"/>
      <c r="I7" s="8"/>
      <c r="J7" s="65">
        <f t="shared" si="2"/>
        <v>6660.6</v>
      </c>
      <c r="K7" s="33"/>
      <c r="L7" s="8"/>
      <c r="M7" s="65">
        <f t="shared" si="3"/>
        <v>6660.6</v>
      </c>
      <c r="N7" s="54">
        <f t="shared" si="4"/>
        <v>26642.4</v>
      </c>
      <c r="O7" s="17">
        <v>26642.4</v>
      </c>
    </row>
    <row r="8" spans="1:15" s="6" customFormat="1" ht="15">
      <c r="A8" s="63" t="s">
        <v>61</v>
      </c>
      <c r="B8" s="33"/>
      <c r="C8" s="8"/>
      <c r="D8" s="65">
        <f t="shared" si="0"/>
        <v>21744.9</v>
      </c>
      <c r="E8" s="50"/>
      <c r="F8" s="8"/>
      <c r="G8" s="65">
        <f t="shared" si="1"/>
        <v>21744.9</v>
      </c>
      <c r="H8" s="33"/>
      <c r="I8" s="8"/>
      <c r="J8" s="65">
        <f t="shared" si="2"/>
        <v>21744.9</v>
      </c>
      <c r="K8" s="33"/>
      <c r="L8" s="8"/>
      <c r="M8" s="65">
        <f t="shared" si="3"/>
        <v>21744.9</v>
      </c>
      <c r="N8" s="54">
        <f t="shared" si="4"/>
        <v>86979.6</v>
      </c>
      <c r="O8" s="17">
        <v>86979.6</v>
      </c>
    </row>
    <row r="9" spans="1:15" s="6" customFormat="1" ht="15">
      <c r="A9" s="63" t="s">
        <v>126</v>
      </c>
      <c r="B9" s="33"/>
      <c r="C9" s="8"/>
      <c r="D9" s="65">
        <f t="shared" si="0"/>
        <v>9697.05</v>
      </c>
      <c r="E9" s="50"/>
      <c r="F9" s="8"/>
      <c r="G9" s="65">
        <f t="shared" si="1"/>
        <v>9697.05</v>
      </c>
      <c r="H9" s="33"/>
      <c r="I9" s="8"/>
      <c r="J9" s="65">
        <f t="shared" si="2"/>
        <v>9697.05</v>
      </c>
      <c r="K9" s="33"/>
      <c r="L9" s="8"/>
      <c r="M9" s="65">
        <f t="shared" si="3"/>
        <v>9697.05</v>
      </c>
      <c r="N9" s="54">
        <f t="shared" si="4"/>
        <v>38788.2</v>
      </c>
      <c r="O9" s="17">
        <v>38788.2</v>
      </c>
    </row>
    <row r="10" spans="1:15" s="6" customFormat="1" ht="45">
      <c r="A10" s="63" t="s">
        <v>135</v>
      </c>
      <c r="B10" s="33"/>
      <c r="C10" s="8"/>
      <c r="D10" s="65">
        <f t="shared" si="0"/>
        <v>0</v>
      </c>
      <c r="E10" s="215" t="s">
        <v>238</v>
      </c>
      <c r="F10" s="216">
        <v>41871</v>
      </c>
      <c r="G10" s="65">
        <v>3325</v>
      </c>
      <c r="H10" s="33"/>
      <c r="I10" s="8"/>
      <c r="J10" s="65">
        <f t="shared" si="2"/>
        <v>0</v>
      </c>
      <c r="K10" s="33"/>
      <c r="L10" s="8"/>
      <c r="M10" s="65">
        <v>0</v>
      </c>
      <c r="N10" s="54">
        <f t="shared" si="4"/>
        <v>3325</v>
      </c>
      <c r="O10" s="17"/>
    </row>
    <row r="11" spans="1:15" s="6" customFormat="1" ht="15">
      <c r="A11" s="63" t="s">
        <v>136</v>
      </c>
      <c r="B11" s="33"/>
      <c r="C11" s="8"/>
      <c r="D11" s="65">
        <f t="shared" si="0"/>
        <v>11264.25</v>
      </c>
      <c r="E11" s="50"/>
      <c r="F11" s="8"/>
      <c r="G11" s="65">
        <f t="shared" si="1"/>
        <v>11264.25</v>
      </c>
      <c r="H11" s="33"/>
      <c r="I11" s="8"/>
      <c r="J11" s="65">
        <f t="shared" si="2"/>
        <v>11264.25</v>
      </c>
      <c r="K11" s="33"/>
      <c r="L11" s="8"/>
      <c r="M11" s="65">
        <f t="shared" si="3"/>
        <v>11264.25</v>
      </c>
      <c r="N11" s="54">
        <f t="shared" si="4"/>
        <v>45057</v>
      </c>
      <c r="O11" s="17">
        <v>45057</v>
      </c>
    </row>
    <row r="12" spans="1:15" s="6" customFormat="1" ht="15">
      <c r="A12" s="63" t="s">
        <v>137</v>
      </c>
      <c r="B12" s="33"/>
      <c r="C12" s="8"/>
      <c r="D12" s="65">
        <f t="shared" si="0"/>
        <v>23899.8</v>
      </c>
      <c r="E12" s="50"/>
      <c r="F12" s="8"/>
      <c r="G12" s="65">
        <f t="shared" si="1"/>
        <v>23899.8</v>
      </c>
      <c r="H12" s="33"/>
      <c r="I12" s="8"/>
      <c r="J12" s="65">
        <f t="shared" si="2"/>
        <v>23899.8</v>
      </c>
      <c r="K12" s="33"/>
      <c r="L12" s="8"/>
      <c r="M12" s="65">
        <f t="shared" si="3"/>
        <v>23899.8</v>
      </c>
      <c r="N12" s="54">
        <f t="shared" si="4"/>
        <v>95599.2</v>
      </c>
      <c r="O12" s="17">
        <v>95599.2</v>
      </c>
    </row>
    <row r="13" spans="1:15" s="6" customFormat="1" ht="30">
      <c r="A13" s="63" t="s">
        <v>63</v>
      </c>
      <c r="B13" s="33"/>
      <c r="C13" s="8"/>
      <c r="D13" s="65">
        <f t="shared" si="0"/>
        <v>462.04</v>
      </c>
      <c r="E13" s="50"/>
      <c r="F13" s="8"/>
      <c r="G13" s="65">
        <f t="shared" si="1"/>
        <v>462.04</v>
      </c>
      <c r="H13" s="33"/>
      <c r="I13" s="8"/>
      <c r="J13" s="65">
        <f t="shared" si="2"/>
        <v>462.04</v>
      </c>
      <c r="K13" s="33"/>
      <c r="L13" s="8"/>
      <c r="M13" s="65">
        <f t="shared" si="3"/>
        <v>462.04</v>
      </c>
      <c r="N13" s="54">
        <f t="shared" si="4"/>
        <v>1848.16</v>
      </c>
      <c r="O13" s="17">
        <v>1848.15</v>
      </c>
    </row>
    <row r="14" spans="1:15" s="6" customFormat="1" ht="30">
      <c r="A14" s="63" t="s">
        <v>65</v>
      </c>
      <c r="B14" s="33"/>
      <c r="C14" s="8"/>
      <c r="D14" s="65">
        <f t="shared" si="0"/>
        <v>462.04</v>
      </c>
      <c r="E14" s="50"/>
      <c r="F14" s="8"/>
      <c r="G14" s="65">
        <f t="shared" si="1"/>
        <v>462.04</v>
      </c>
      <c r="H14" s="33"/>
      <c r="I14" s="8"/>
      <c r="J14" s="65">
        <f t="shared" si="2"/>
        <v>462.04</v>
      </c>
      <c r="K14" s="33"/>
      <c r="L14" s="8"/>
      <c r="M14" s="65">
        <f t="shared" si="3"/>
        <v>462.04</v>
      </c>
      <c r="N14" s="54">
        <f t="shared" si="4"/>
        <v>1848.16</v>
      </c>
      <c r="O14" s="17">
        <v>1848.15</v>
      </c>
    </row>
    <row r="15" spans="1:15" s="6" customFormat="1" ht="15">
      <c r="A15" s="63" t="s">
        <v>66</v>
      </c>
      <c r="B15" s="33"/>
      <c r="C15" s="8"/>
      <c r="D15" s="65">
        <f t="shared" si="0"/>
        <v>2917.67</v>
      </c>
      <c r="E15" s="50"/>
      <c r="F15" s="8"/>
      <c r="G15" s="65">
        <f t="shared" si="1"/>
        <v>2917.67</v>
      </c>
      <c r="H15" s="33"/>
      <c r="I15" s="8"/>
      <c r="J15" s="65">
        <f t="shared" si="2"/>
        <v>2917.67</v>
      </c>
      <c r="K15" s="33"/>
      <c r="L15" s="8"/>
      <c r="M15" s="65">
        <f t="shared" si="3"/>
        <v>2917.67</v>
      </c>
      <c r="N15" s="54">
        <f t="shared" si="4"/>
        <v>11670.68</v>
      </c>
      <c r="O15" s="17">
        <v>11670.68</v>
      </c>
    </row>
    <row r="16" spans="1:15" s="263" customFormat="1" ht="30">
      <c r="A16" s="256" t="s">
        <v>188</v>
      </c>
      <c r="B16" s="257"/>
      <c r="C16" s="258"/>
      <c r="D16" s="259">
        <f>O16/4</f>
        <v>0</v>
      </c>
      <c r="E16" s="269"/>
      <c r="F16" s="258"/>
      <c r="G16" s="259">
        <f>O16/4</f>
        <v>0</v>
      </c>
      <c r="H16" s="257"/>
      <c r="I16" s="258"/>
      <c r="J16" s="259">
        <f>O16/4</f>
        <v>0</v>
      </c>
      <c r="K16" s="270">
        <v>51</v>
      </c>
      <c r="L16" s="271">
        <v>42062</v>
      </c>
      <c r="M16" s="259">
        <v>15383.53</v>
      </c>
      <c r="N16" s="267">
        <f t="shared" si="4"/>
        <v>15383.53</v>
      </c>
      <c r="O16" s="262"/>
    </row>
    <row r="17" spans="1:15" s="263" customFormat="1" ht="30">
      <c r="A17" s="256" t="s">
        <v>67</v>
      </c>
      <c r="B17" s="257"/>
      <c r="C17" s="258"/>
      <c r="D17" s="259">
        <f>O17/4</f>
        <v>0</v>
      </c>
      <c r="E17" s="260">
        <v>159</v>
      </c>
      <c r="F17" s="261">
        <v>41943</v>
      </c>
      <c r="G17" s="259">
        <v>3305.23</v>
      </c>
      <c r="H17" s="257"/>
      <c r="I17" s="258"/>
      <c r="J17" s="259">
        <f>O17/4</f>
        <v>0</v>
      </c>
      <c r="K17" s="257"/>
      <c r="L17" s="258"/>
      <c r="M17" s="259">
        <f>O17/4</f>
        <v>0</v>
      </c>
      <c r="N17" s="267">
        <f t="shared" si="4"/>
        <v>3305.23</v>
      </c>
      <c r="O17" s="262"/>
    </row>
    <row r="18" spans="1:15" s="6" customFormat="1" ht="30">
      <c r="A18" s="63" t="s">
        <v>139</v>
      </c>
      <c r="B18" s="33"/>
      <c r="C18" s="8"/>
      <c r="D18" s="65">
        <f t="shared" si="0"/>
        <v>1861.05</v>
      </c>
      <c r="E18" s="50"/>
      <c r="F18" s="8"/>
      <c r="G18" s="65">
        <f t="shared" si="1"/>
        <v>1861.05</v>
      </c>
      <c r="H18" s="33"/>
      <c r="I18" s="8"/>
      <c r="J18" s="65">
        <f t="shared" si="2"/>
        <v>1861.05</v>
      </c>
      <c r="K18" s="33"/>
      <c r="L18" s="8"/>
      <c r="M18" s="65">
        <f t="shared" si="3"/>
        <v>1861.05</v>
      </c>
      <c r="N18" s="54">
        <f t="shared" si="4"/>
        <v>7444.2</v>
      </c>
      <c r="O18" s="17">
        <v>7444.2</v>
      </c>
    </row>
    <row r="19" spans="1:15" s="6" customFormat="1" ht="45">
      <c r="A19" s="60" t="s">
        <v>282</v>
      </c>
      <c r="B19" s="33"/>
      <c r="C19" s="8"/>
      <c r="D19" s="65"/>
      <c r="E19" s="50"/>
      <c r="F19" s="8"/>
      <c r="G19" s="65"/>
      <c r="H19" s="33"/>
      <c r="I19" s="8"/>
      <c r="J19" s="65"/>
      <c r="K19" s="33"/>
      <c r="L19" s="8"/>
      <c r="M19" s="65">
        <v>842.74</v>
      </c>
      <c r="N19" s="54">
        <f t="shared" si="4"/>
        <v>842.74</v>
      </c>
      <c r="O19" s="17"/>
    </row>
    <row r="20" spans="1:15" s="12" customFormat="1" ht="15">
      <c r="A20" s="63" t="s">
        <v>68</v>
      </c>
      <c r="B20" s="34"/>
      <c r="C20" s="29"/>
      <c r="D20" s="65">
        <f t="shared" si="0"/>
        <v>391.8</v>
      </c>
      <c r="E20" s="51"/>
      <c r="F20" s="29"/>
      <c r="G20" s="65">
        <f t="shared" si="1"/>
        <v>391.8</v>
      </c>
      <c r="H20" s="34"/>
      <c r="I20" s="29"/>
      <c r="J20" s="65">
        <f t="shared" si="2"/>
        <v>391.8</v>
      </c>
      <c r="K20" s="34"/>
      <c r="L20" s="29"/>
      <c r="M20" s="65">
        <f t="shared" si="3"/>
        <v>391.8</v>
      </c>
      <c r="N20" s="54">
        <f t="shared" si="4"/>
        <v>1567.2</v>
      </c>
      <c r="O20" s="17">
        <v>1567.2</v>
      </c>
    </row>
    <row r="21" spans="1:15" s="6" customFormat="1" ht="15">
      <c r="A21" s="63" t="s">
        <v>70</v>
      </c>
      <c r="B21" s="33"/>
      <c r="C21" s="8"/>
      <c r="D21" s="65">
        <f t="shared" si="0"/>
        <v>293.85</v>
      </c>
      <c r="E21" s="50"/>
      <c r="F21" s="8"/>
      <c r="G21" s="65">
        <f t="shared" si="1"/>
        <v>293.85</v>
      </c>
      <c r="H21" s="33"/>
      <c r="I21" s="8"/>
      <c r="J21" s="65">
        <f t="shared" si="2"/>
        <v>293.85</v>
      </c>
      <c r="K21" s="33"/>
      <c r="L21" s="8"/>
      <c r="M21" s="65">
        <f t="shared" si="3"/>
        <v>293.85</v>
      </c>
      <c r="N21" s="54">
        <f t="shared" si="4"/>
        <v>1175.4</v>
      </c>
      <c r="O21" s="17">
        <v>1175.4</v>
      </c>
    </row>
    <row r="22" spans="1:15" s="9" customFormat="1" ht="30">
      <c r="A22" s="60" t="s">
        <v>72</v>
      </c>
      <c r="B22" s="35"/>
      <c r="C22" s="30"/>
      <c r="D22" s="65">
        <f t="shared" si="0"/>
        <v>0</v>
      </c>
      <c r="E22" s="52"/>
      <c r="F22" s="30"/>
      <c r="G22" s="65">
        <f t="shared" si="1"/>
        <v>0</v>
      </c>
      <c r="H22" s="264" t="s">
        <v>256</v>
      </c>
      <c r="I22" s="265">
        <v>41995</v>
      </c>
      <c r="J22" s="65">
        <v>2402.4</v>
      </c>
      <c r="K22" s="215"/>
      <c r="L22" s="216"/>
      <c r="M22" s="65">
        <f t="shared" si="3"/>
        <v>0</v>
      </c>
      <c r="N22" s="54">
        <f t="shared" si="4"/>
        <v>2402.4</v>
      </c>
      <c r="O22" s="17"/>
    </row>
    <row r="23" spans="1:15" s="6" customFormat="1" ht="15">
      <c r="A23" s="63" t="s">
        <v>74</v>
      </c>
      <c r="B23" s="33"/>
      <c r="C23" s="8"/>
      <c r="D23" s="65"/>
      <c r="E23" s="50"/>
      <c r="F23" s="8"/>
      <c r="G23" s="19"/>
      <c r="H23" s="33"/>
      <c r="I23" s="8"/>
      <c r="J23" s="40"/>
      <c r="K23" s="33"/>
      <c r="L23" s="8"/>
      <c r="M23" s="40"/>
      <c r="N23" s="54">
        <f t="shared" si="4"/>
        <v>0</v>
      </c>
      <c r="O23" s="17"/>
    </row>
    <row r="24" spans="1:15" s="6" customFormat="1" ht="15">
      <c r="A24" s="14" t="s">
        <v>77</v>
      </c>
      <c r="B24" s="215"/>
      <c r="C24" s="216"/>
      <c r="D24" s="214"/>
      <c r="E24" s="215"/>
      <c r="F24" s="216"/>
      <c r="G24" s="214"/>
      <c r="H24" s="33"/>
      <c r="I24" s="8"/>
      <c r="J24" s="40"/>
      <c r="K24" s="33"/>
      <c r="L24" s="8"/>
      <c r="M24" s="40"/>
      <c r="N24" s="54">
        <f t="shared" si="4"/>
        <v>0</v>
      </c>
      <c r="O24" s="17"/>
    </row>
    <row r="25" spans="1:15" s="6" customFormat="1" ht="15">
      <c r="A25" s="243" t="s">
        <v>78</v>
      </c>
      <c r="B25" s="215" t="s">
        <v>218</v>
      </c>
      <c r="C25" s="216">
        <v>41775</v>
      </c>
      <c r="D25" s="214">
        <v>415.82</v>
      </c>
      <c r="E25" s="215" t="s">
        <v>240</v>
      </c>
      <c r="F25" s="216">
        <v>41901</v>
      </c>
      <c r="G25" s="214">
        <v>415.82</v>
      </c>
      <c r="H25" s="33"/>
      <c r="I25" s="8"/>
      <c r="J25" s="40"/>
      <c r="K25" s="33"/>
      <c r="L25" s="8"/>
      <c r="M25" s="40"/>
      <c r="N25" s="54">
        <f t="shared" si="4"/>
        <v>831.64</v>
      </c>
      <c r="O25" s="17"/>
    </row>
    <row r="26" spans="1:15" s="6" customFormat="1" ht="15">
      <c r="A26" s="243" t="s">
        <v>206</v>
      </c>
      <c r="B26" s="215" t="s">
        <v>219</v>
      </c>
      <c r="C26" s="216">
        <v>41789</v>
      </c>
      <c r="D26" s="214">
        <v>1481.88</v>
      </c>
      <c r="E26" s="50"/>
      <c r="F26" s="8"/>
      <c r="G26" s="19"/>
      <c r="H26" s="33"/>
      <c r="I26" s="8"/>
      <c r="J26" s="40"/>
      <c r="K26" s="33"/>
      <c r="L26" s="8"/>
      <c r="M26" s="40"/>
      <c r="N26" s="54">
        <f t="shared" si="4"/>
        <v>1481.88</v>
      </c>
      <c r="O26" s="17"/>
    </row>
    <row r="27" spans="1:15" s="6" customFormat="1" ht="15">
      <c r="A27" s="14" t="s">
        <v>190</v>
      </c>
      <c r="B27" s="215" t="s">
        <v>223</v>
      </c>
      <c r="C27" s="216">
        <v>41796</v>
      </c>
      <c r="D27" s="214">
        <v>761.57</v>
      </c>
      <c r="E27" s="50"/>
      <c r="F27" s="8"/>
      <c r="G27" s="19"/>
      <c r="H27" s="33"/>
      <c r="I27" s="8"/>
      <c r="J27" s="40"/>
      <c r="K27" s="33"/>
      <c r="L27" s="8"/>
      <c r="M27" s="40"/>
      <c r="N27" s="54">
        <f t="shared" si="4"/>
        <v>761.57</v>
      </c>
      <c r="O27" s="17"/>
    </row>
    <row r="28" spans="1:15" s="6" customFormat="1" ht="15">
      <c r="A28" s="14" t="s">
        <v>207</v>
      </c>
      <c r="B28" s="215" t="s">
        <v>223</v>
      </c>
      <c r="C28" s="216">
        <v>41796</v>
      </c>
      <c r="D28" s="214">
        <v>11958.94</v>
      </c>
      <c r="E28" s="50"/>
      <c r="F28" s="8"/>
      <c r="G28" s="19"/>
      <c r="H28" s="33"/>
      <c r="I28" s="8"/>
      <c r="J28" s="40"/>
      <c r="K28" s="33"/>
      <c r="L28" s="8"/>
      <c r="M28" s="40"/>
      <c r="N28" s="54">
        <f t="shared" si="4"/>
        <v>11958.94</v>
      </c>
      <c r="O28" s="17"/>
    </row>
    <row r="29" spans="1:15" s="6" customFormat="1" ht="15">
      <c r="A29" s="14" t="s">
        <v>80</v>
      </c>
      <c r="B29" s="215" t="s">
        <v>223</v>
      </c>
      <c r="C29" s="216">
        <v>41796</v>
      </c>
      <c r="D29" s="214">
        <v>1584.82</v>
      </c>
      <c r="E29" s="50"/>
      <c r="F29" s="8"/>
      <c r="G29" s="19"/>
      <c r="H29" s="33"/>
      <c r="I29" s="8"/>
      <c r="J29" s="40"/>
      <c r="K29" s="33"/>
      <c r="L29" s="8"/>
      <c r="M29" s="40"/>
      <c r="N29" s="54">
        <f t="shared" si="4"/>
        <v>1584.82</v>
      </c>
      <c r="O29" s="17"/>
    </row>
    <row r="30" spans="1:15" s="6" customFormat="1" ht="15">
      <c r="A30" s="14" t="s">
        <v>81</v>
      </c>
      <c r="B30" s="215" t="s">
        <v>220</v>
      </c>
      <c r="C30" s="216">
        <v>41817</v>
      </c>
      <c r="D30" s="214">
        <v>5299.18</v>
      </c>
      <c r="E30" s="50"/>
      <c r="F30" s="8"/>
      <c r="G30" s="19"/>
      <c r="H30" s="33"/>
      <c r="I30" s="8"/>
      <c r="J30" s="40"/>
      <c r="K30" s="33"/>
      <c r="L30" s="8"/>
      <c r="M30" s="40"/>
      <c r="N30" s="54">
        <f t="shared" si="4"/>
        <v>5299.18</v>
      </c>
      <c r="O30" s="17"/>
    </row>
    <row r="31" spans="1:15" s="6" customFormat="1" ht="15">
      <c r="A31" s="14" t="s">
        <v>82</v>
      </c>
      <c r="B31" s="215" t="s">
        <v>220</v>
      </c>
      <c r="C31" s="216">
        <v>41817</v>
      </c>
      <c r="D31" s="214">
        <v>831.63</v>
      </c>
      <c r="E31" s="50"/>
      <c r="F31" s="8"/>
      <c r="G31" s="19"/>
      <c r="H31" s="33"/>
      <c r="I31" s="8"/>
      <c r="J31" s="40"/>
      <c r="K31" s="33"/>
      <c r="L31" s="8"/>
      <c r="M31" s="40"/>
      <c r="N31" s="54">
        <f t="shared" si="4"/>
        <v>831.63</v>
      </c>
      <c r="O31" s="17"/>
    </row>
    <row r="32" spans="1:15" s="6" customFormat="1" ht="15">
      <c r="A32" s="14" t="s">
        <v>83</v>
      </c>
      <c r="B32" s="215" t="s">
        <v>223</v>
      </c>
      <c r="C32" s="216">
        <v>41796</v>
      </c>
      <c r="D32" s="214">
        <v>792.38</v>
      </c>
      <c r="E32" s="50"/>
      <c r="F32" s="8"/>
      <c r="G32" s="19"/>
      <c r="H32" s="33"/>
      <c r="I32" s="8"/>
      <c r="J32" s="40"/>
      <c r="K32" s="33"/>
      <c r="L32" s="8"/>
      <c r="M32" s="40"/>
      <c r="N32" s="54">
        <f t="shared" si="4"/>
        <v>792.38</v>
      </c>
      <c r="O32" s="17"/>
    </row>
    <row r="33" spans="1:15" s="6" customFormat="1" ht="15">
      <c r="A33" s="14" t="s">
        <v>84</v>
      </c>
      <c r="B33" s="33"/>
      <c r="C33" s="8"/>
      <c r="D33" s="65"/>
      <c r="E33" s="50"/>
      <c r="F33" s="8"/>
      <c r="G33" s="19"/>
      <c r="H33" s="33"/>
      <c r="I33" s="8"/>
      <c r="J33" s="40"/>
      <c r="K33" s="33"/>
      <c r="L33" s="8"/>
      <c r="M33" s="40"/>
      <c r="N33" s="54">
        <f t="shared" si="4"/>
        <v>0</v>
      </c>
      <c r="O33" s="17"/>
    </row>
    <row r="34" spans="1:15" s="7" customFormat="1" ht="25.5">
      <c r="A34" s="14" t="s">
        <v>85</v>
      </c>
      <c r="B34" s="215" t="s">
        <v>220</v>
      </c>
      <c r="C34" s="216">
        <v>41817</v>
      </c>
      <c r="D34" s="214">
        <v>3139.88</v>
      </c>
      <c r="E34" s="53"/>
      <c r="F34" s="10"/>
      <c r="G34" s="20"/>
      <c r="H34" s="36"/>
      <c r="I34" s="10"/>
      <c r="J34" s="41"/>
      <c r="K34" s="36"/>
      <c r="L34" s="10"/>
      <c r="M34" s="41"/>
      <c r="N34" s="54">
        <f t="shared" si="4"/>
        <v>3139.88</v>
      </c>
      <c r="O34" s="17"/>
    </row>
    <row r="35" spans="1:15" s="7" customFormat="1" ht="15">
      <c r="A35" s="14" t="s">
        <v>86</v>
      </c>
      <c r="B35" s="36"/>
      <c r="C35" s="10"/>
      <c r="D35" s="65"/>
      <c r="E35" s="215" t="s">
        <v>242</v>
      </c>
      <c r="F35" s="216">
        <v>41912</v>
      </c>
      <c r="G35" s="214">
        <v>5481.97</v>
      </c>
      <c r="H35" s="36"/>
      <c r="I35" s="10"/>
      <c r="J35" s="41"/>
      <c r="K35" s="36"/>
      <c r="L35" s="10"/>
      <c r="M35" s="41"/>
      <c r="N35" s="54">
        <f t="shared" si="4"/>
        <v>5481.97</v>
      </c>
      <c r="O35" s="17"/>
    </row>
    <row r="36" spans="1:15" s="7" customFormat="1" ht="15">
      <c r="A36" s="14" t="s">
        <v>208</v>
      </c>
      <c r="B36" s="36"/>
      <c r="C36" s="10"/>
      <c r="D36" s="65"/>
      <c r="E36" s="231"/>
      <c r="F36" s="216"/>
      <c r="G36" s="214"/>
      <c r="H36" s="36">
        <v>2</v>
      </c>
      <c r="I36" s="213">
        <v>42020</v>
      </c>
      <c r="J36" s="40">
        <v>3152.81</v>
      </c>
      <c r="K36" s="36"/>
      <c r="L36" s="10"/>
      <c r="M36" s="41"/>
      <c r="N36" s="54">
        <f t="shared" si="4"/>
        <v>3152.81</v>
      </c>
      <c r="O36" s="17"/>
    </row>
    <row r="37" spans="1:15" s="7" customFormat="1" ht="30">
      <c r="A37" s="63" t="s">
        <v>88</v>
      </c>
      <c r="B37" s="36"/>
      <c r="C37" s="10"/>
      <c r="D37" s="65"/>
      <c r="E37" s="53"/>
      <c r="F37" s="10"/>
      <c r="G37" s="65"/>
      <c r="H37" s="36"/>
      <c r="I37" s="10"/>
      <c r="J37" s="65"/>
      <c r="K37" s="36"/>
      <c r="L37" s="10"/>
      <c r="M37" s="65"/>
      <c r="N37" s="54">
        <f t="shared" si="4"/>
        <v>0</v>
      </c>
      <c r="O37" s="17"/>
    </row>
    <row r="38" spans="1:15" s="6" customFormat="1" ht="15">
      <c r="A38" s="289" t="s">
        <v>89</v>
      </c>
      <c r="B38" s="215"/>
      <c r="C38" s="216"/>
      <c r="D38" s="214"/>
      <c r="E38" s="68">
        <v>119</v>
      </c>
      <c r="F38" s="252">
        <v>41859</v>
      </c>
      <c r="G38" s="253">
        <v>792.41</v>
      </c>
      <c r="H38" s="215"/>
      <c r="I38" s="216"/>
      <c r="J38" s="214"/>
      <c r="K38" s="215" t="s">
        <v>271</v>
      </c>
      <c r="L38" s="216">
        <v>42076</v>
      </c>
      <c r="M38" s="214">
        <v>792.41</v>
      </c>
      <c r="N38" s="54">
        <f t="shared" si="4"/>
        <v>1584.82</v>
      </c>
      <c r="O38" s="17"/>
    </row>
    <row r="39" spans="1:15" s="6" customFormat="1" ht="15">
      <c r="A39" s="291"/>
      <c r="B39" s="215"/>
      <c r="C39" s="216"/>
      <c r="D39" s="214"/>
      <c r="E39" s="68">
        <v>155</v>
      </c>
      <c r="F39" s="252">
        <v>41943</v>
      </c>
      <c r="G39" s="253">
        <v>792.41</v>
      </c>
      <c r="H39" s="215"/>
      <c r="I39" s="216"/>
      <c r="J39" s="214"/>
      <c r="K39" s="215"/>
      <c r="L39" s="216"/>
      <c r="M39" s="214"/>
      <c r="N39" s="54">
        <f t="shared" si="4"/>
        <v>792.41</v>
      </c>
      <c r="O39" s="17"/>
    </row>
    <row r="40" spans="1:15" s="9" customFormat="1" ht="29.25" customHeight="1">
      <c r="A40" s="14" t="s">
        <v>91</v>
      </c>
      <c r="B40" s="35"/>
      <c r="C40" s="30"/>
      <c r="D40" s="65"/>
      <c r="E40" s="52"/>
      <c r="F40" s="30"/>
      <c r="G40" s="31"/>
      <c r="H40" s="67">
        <v>17</v>
      </c>
      <c r="I40" s="252">
        <v>42034</v>
      </c>
      <c r="J40" s="266">
        <v>1584.82</v>
      </c>
      <c r="K40" s="35"/>
      <c r="L40" s="30"/>
      <c r="M40" s="40"/>
      <c r="N40" s="54">
        <f t="shared" si="4"/>
        <v>1584.82</v>
      </c>
      <c r="O40" s="17"/>
    </row>
    <row r="41" spans="1:15" s="7" customFormat="1" ht="15">
      <c r="A41" s="14" t="s">
        <v>92</v>
      </c>
      <c r="B41" s="215" t="s">
        <v>219</v>
      </c>
      <c r="C41" s="216">
        <v>41789</v>
      </c>
      <c r="D41" s="214">
        <v>1663.21</v>
      </c>
      <c r="E41" s="53"/>
      <c r="F41" s="10"/>
      <c r="G41" s="20"/>
      <c r="H41" s="67"/>
      <c r="I41" s="77"/>
      <c r="J41" s="55"/>
      <c r="K41" s="36"/>
      <c r="L41" s="10"/>
      <c r="M41" s="41"/>
      <c r="N41" s="54">
        <f t="shared" si="4"/>
        <v>1663.21</v>
      </c>
      <c r="O41" s="17"/>
    </row>
    <row r="42" spans="1:15" s="7" customFormat="1" ht="25.5">
      <c r="A42" s="14" t="s">
        <v>94</v>
      </c>
      <c r="B42" s="36"/>
      <c r="C42" s="10"/>
      <c r="D42" s="65"/>
      <c r="E42" s="215"/>
      <c r="F42" s="216"/>
      <c r="G42" s="214"/>
      <c r="H42" s="215"/>
      <c r="I42" s="216"/>
      <c r="J42" s="214"/>
      <c r="K42" s="36"/>
      <c r="L42" s="10"/>
      <c r="M42" s="41"/>
      <c r="N42" s="54">
        <f t="shared" si="4"/>
        <v>0</v>
      </c>
      <c r="O42" s="17"/>
    </row>
    <row r="43" spans="1:15" s="7" customFormat="1" ht="15">
      <c r="A43" s="14" t="s">
        <v>209</v>
      </c>
      <c r="B43" s="215"/>
      <c r="C43" s="216"/>
      <c r="D43" s="214"/>
      <c r="E43" s="68">
        <v>119</v>
      </c>
      <c r="F43" s="252">
        <v>41859</v>
      </c>
      <c r="G43" s="19">
        <v>15130.15</v>
      </c>
      <c r="H43" s="36"/>
      <c r="I43" s="10"/>
      <c r="J43" s="41"/>
      <c r="K43" s="36"/>
      <c r="L43" s="10"/>
      <c r="M43" s="41"/>
      <c r="N43" s="54">
        <f t="shared" si="4"/>
        <v>15130.15</v>
      </c>
      <c r="O43" s="17"/>
    </row>
    <row r="44" spans="1:15" s="7" customFormat="1" ht="15">
      <c r="A44" s="14" t="s">
        <v>210</v>
      </c>
      <c r="B44" s="215"/>
      <c r="C44" s="216"/>
      <c r="D44" s="214"/>
      <c r="E44" s="53"/>
      <c r="F44" s="10"/>
      <c r="G44" s="20"/>
      <c r="H44" s="36"/>
      <c r="I44" s="10"/>
      <c r="J44" s="41"/>
      <c r="K44" s="36"/>
      <c r="L44" s="10"/>
      <c r="M44" s="41"/>
      <c r="N44" s="54">
        <f t="shared" si="4"/>
        <v>0</v>
      </c>
      <c r="O44" s="17"/>
    </row>
    <row r="45" spans="1:15" s="7" customFormat="1" ht="15">
      <c r="A45" s="5" t="s">
        <v>96</v>
      </c>
      <c r="B45" s="36"/>
      <c r="C45" s="10"/>
      <c r="D45" s="65">
        <f>O45/4</f>
        <v>1409.16</v>
      </c>
      <c r="E45" s="53"/>
      <c r="F45" s="10"/>
      <c r="G45" s="65">
        <f>O45/4</f>
        <v>1409.16</v>
      </c>
      <c r="H45" s="36"/>
      <c r="I45" s="10"/>
      <c r="J45" s="65">
        <f>O45/4</f>
        <v>1409.16</v>
      </c>
      <c r="K45" s="36"/>
      <c r="L45" s="10"/>
      <c r="M45" s="65">
        <f>O45/4</f>
        <v>1409.16</v>
      </c>
      <c r="N45" s="54">
        <f t="shared" si="4"/>
        <v>5636.64</v>
      </c>
      <c r="O45" s="17">
        <v>5636.64</v>
      </c>
    </row>
    <row r="46" spans="1:15" s="7" customFormat="1" ht="15">
      <c r="A46" s="5" t="s">
        <v>211</v>
      </c>
      <c r="B46" s="36"/>
      <c r="C46" s="10"/>
      <c r="D46" s="65"/>
      <c r="E46" s="53"/>
      <c r="F46" s="10"/>
      <c r="G46" s="65"/>
      <c r="H46" s="36">
        <v>2</v>
      </c>
      <c r="I46" s="213">
        <v>42020</v>
      </c>
      <c r="J46" s="65">
        <v>7881.3</v>
      </c>
      <c r="K46" s="36"/>
      <c r="L46" s="10"/>
      <c r="M46" s="65"/>
      <c r="N46" s="54">
        <f t="shared" si="4"/>
        <v>7881.3</v>
      </c>
      <c r="O46" s="17"/>
    </row>
    <row r="47" spans="1:15" s="7" customFormat="1" ht="30">
      <c r="A47" s="63" t="s">
        <v>97</v>
      </c>
      <c r="B47" s="36"/>
      <c r="C47" s="10"/>
      <c r="D47" s="65"/>
      <c r="E47" s="53"/>
      <c r="F47" s="10"/>
      <c r="G47" s="65"/>
      <c r="H47" s="36"/>
      <c r="I47" s="10"/>
      <c r="J47" s="65"/>
      <c r="K47" s="36"/>
      <c r="L47" s="10"/>
      <c r="M47" s="65"/>
      <c r="N47" s="54">
        <f t="shared" si="4"/>
        <v>0</v>
      </c>
      <c r="O47" s="17"/>
    </row>
    <row r="48" spans="1:15" s="7" customFormat="1" ht="15">
      <c r="A48" s="14" t="s">
        <v>212</v>
      </c>
      <c r="B48" s="67"/>
      <c r="C48" s="77"/>
      <c r="D48" s="214"/>
      <c r="E48" s="53"/>
      <c r="F48" s="10"/>
      <c r="G48" s="65"/>
      <c r="H48" s="36">
        <v>2</v>
      </c>
      <c r="I48" s="213">
        <v>42020</v>
      </c>
      <c r="J48" s="65">
        <v>342.21</v>
      </c>
      <c r="K48" s="36"/>
      <c r="L48" s="10"/>
      <c r="M48" s="65"/>
      <c r="N48" s="54">
        <f t="shared" si="4"/>
        <v>342.21</v>
      </c>
      <c r="O48" s="17"/>
    </row>
    <row r="49" spans="1:15" s="7" customFormat="1" ht="15">
      <c r="A49" s="44" t="s">
        <v>235</v>
      </c>
      <c r="B49" s="36"/>
      <c r="C49" s="10"/>
      <c r="D49" s="40"/>
      <c r="E49" s="215" t="s">
        <v>236</v>
      </c>
      <c r="F49" s="216">
        <v>41859</v>
      </c>
      <c r="G49" s="214">
        <v>22275.2</v>
      </c>
      <c r="H49" s="36"/>
      <c r="I49" s="10"/>
      <c r="J49" s="41"/>
      <c r="K49" s="36"/>
      <c r="L49" s="10"/>
      <c r="M49" s="41"/>
      <c r="N49" s="54">
        <f t="shared" si="4"/>
        <v>22275.2</v>
      </c>
      <c r="O49" s="24"/>
    </row>
    <row r="50" spans="1:15" s="7" customFormat="1" ht="15">
      <c r="A50" s="63" t="s">
        <v>98</v>
      </c>
      <c r="B50" s="36"/>
      <c r="C50" s="10"/>
      <c r="D50" s="65"/>
      <c r="E50" s="53"/>
      <c r="F50" s="10"/>
      <c r="G50" s="65"/>
      <c r="H50" s="36"/>
      <c r="I50" s="10"/>
      <c r="J50" s="65"/>
      <c r="K50" s="36"/>
      <c r="L50" s="10"/>
      <c r="M50" s="65"/>
      <c r="N50" s="54">
        <f t="shared" si="4"/>
        <v>0</v>
      </c>
      <c r="O50" s="17"/>
    </row>
    <row r="51" spans="1:15" s="7" customFormat="1" ht="15">
      <c r="A51" s="289" t="s">
        <v>99</v>
      </c>
      <c r="B51" s="212"/>
      <c r="C51" s="213"/>
      <c r="D51" s="214"/>
      <c r="E51" s="215" t="s">
        <v>237</v>
      </c>
      <c r="F51" s="216">
        <v>41866</v>
      </c>
      <c r="G51" s="214">
        <v>92.04</v>
      </c>
      <c r="H51" s="215" t="s">
        <v>250</v>
      </c>
      <c r="I51" s="216">
        <v>41964</v>
      </c>
      <c r="J51" s="214">
        <v>92.04</v>
      </c>
      <c r="K51" s="215" t="s">
        <v>270</v>
      </c>
      <c r="L51" s="216">
        <v>42062</v>
      </c>
      <c r="M51" s="214">
        <v>92.04</v>
      </c>
      <c r="N51" s="54">
        <f t="shared" si="4"/>
        <v>276.12</v>
      </c>
      <c r="O51" s="17"/>
    </row>
    <row r="52" spans="1:15" s="7" customFormat="1" ht="15">
      <c r="A52" s="290"/>
      <c r="B52" s="212"/>
      <c r="C52" s="213"/>
      <c r="D52" s="214"/>
      <c r="E52" s="215" t="s">
        <v>239</v>
      </c>
      <c r="F52" s="216">
        <v>41887</v>
      </c>
      <c r="G52" s="214">
        <v>92.04</v>
      </c>
      <c r="H52" s="215" t="s">
        <v>260</v>
      </c>
      <c r="I52" s="216">
        <v>42027</v>
      </c>
      <c r="J52" s="214">
        <v>92.04</v>
      </c>
      <c r="K52" s="215" t="s">
        <v>272</v>
      </c>
      <c r="L52" s="216">
        <v>42076</v>
      </c>
      <c r="M52" s="214">
        <v>92.04</v>
      </c>
      <c r="N52" s="54">
        <f t="shared" si="4"/>
        <v>276.12</v>
      </c>
      <c r="O52" s="17"/>
    </row>
    <row r="53" spans="1:15" s="7" customFormat="1" ht="15">
      <c r="A53" s="290"/>
      <c r="B53" s="212"/>
      <c r="C53" s="213"/>
      <c r="D53" s="214"/>
      <c r="E53" s="231" t="s">
        <v>241</v>
      </c>
      <c r="F53" s="216">
        <v>41908</v>
      </c>
      <c r="G53" s="214">
        <v>92.04</v>
      </c>
      <c r="H53" s="215"/>
      <c r="I53" s="216"/>
      <c r="J53" s="214"/>
      <c r="K53" s="215" t="s">
        <v>276</v>
      </c>
      <c r="L53" s="216">
        <v>42094</v>
      </c>
      <c r="M53" s="214">
        <v>92.04</v>
      </c>
      <c r="N53" s="54">
        <f t="shared" si="4"/>
        <v>184.08</v>
      </c>
      <c r="O53" s="17"/>
    </row>
    <row r="54" spans="1:15" s="7" customFormat="1" ht="15">
      <c r="A54" s="291"/>
      <c r="B54" s="212"/>
      <c r="C54" s="213"/>
      <c r="D54" s="214"/>
      <c r="E54" s="231" t="s">
        <v>247</v>
      </c>
      <c r="F54" s="216">
        <v>41943</v>
      </c>
      <c r="G54" s="214">
        <v>92.04</v>
      </c>
      <c r="H54" s="215"/>
      <c r="I54" s="216"/>
      <c r="J54" s="214"/>
      <c r="K54" s="215" t="s">
        <v>279</v>
      </c>
      <c r="L54" s="216">
        <v>42124</v>
      </c>
      <c r="M54" s="214">
        <v>92.04</v>
      </c>
      <c r="N54" s="54">
        <f t="shared" si="4"/>
        <v>184.08</v>
      </c>
      <c r="O54" s="17"/>
    </row>
    <row r="55" spans="1:15" s="7" customFormat="1" ht="15">
      <c r="A55" s="14" t="s">
        <v>100</v>
      </c>
      <c r="B55" s="36"/>
      <c r="C55" s="10"/>
      <c r="D55" s="65"/>
      <c r="E55" s="53"/>
      <c r="F55" s="10"/>
      <c r="G55" s="65"/>
      <c r="H55" s="36">
        <v>4</v>
      </c>
      <c r="I55" s="213">
        <v>42020</v>
      </c>
      <c r="J55" s="65">
        <v>5706.07</v>
      </c>
      <c r="K55" s="215"/>
      <c r="L55" s="216"/>
      <c r="M55" s="214"/>
      <c r="N55" s="54">
        <f t="shared" si="4"/>
        <v>5706.07</v>
      </c>
      <c r="O55" s="17"/>
    </row>
    <row r="56" spans="1:15" s="7" customFormat="1" ht="15">
      <c r="A56" s="14" t="s">
        <v>101</v>
      </c>
      <c r="B56" s="36"/>
      <c r="C56" s="10"/>
      <c r="D56" s="65"/>
      <c r="E56" s="53"/>
      <c r="F56" s="10"/>
      <c r="G56" s="65"/>
      <c r="H56" s="36"/>
      <c r="I56" s="10"/>
      <c r="J56" s="65"/>
      <c r="K56" s="36">
        <v>86</v>
      </c>
      <c r="L56" s="213">
        <v>42083</v>
      </c>
      <c r="M56" s="40">
        <v>828.31</v>
      </c>
      <c r="N56" s="54">
        <f t="shared" si="4"/>
        <v>828.31</v>
      </c>
      <c r="O56" s="17"/>
    </row>
    <row r="57" spans="1:15" s="7" customFormat="1" ht="15">
      <c r="A57" s="5" t="s">
        <v>106</v>
      </c>
      <c r="B57" s="36"/>
      <c r="C57" s="10"/>
      <c r="D57" s="65"/>
      <c r="E57" s="53">
        <v>130</v>
      </c>
      <c r="F57" s="213">
        <v>41880</v>
      </c>
      <c r="G57" s="65">
        <v>1389.82</v>
      </c>
      <c r="H57" s="36"/>
      <c r="I57" s="10"/>
      <c r="J57" s="65"/>
      <c r="K57" s="36"/>
      <c r="L57" s="10"/>
      <c r="M57" s="65"/>
      <c r="N57" s="54">
        <f t="shared" si="4"/>
        <v>1389.82</v>
      </c>
      <c r="O57" s="17"/>
    </row>
    <row r="58" spans="1:15" s="7" customFormat="1" ht="15">
      <c r="A58" s="63" t="s">
        <v>107</v>
      </c>
      <c r="B58" s="36"/>
      <c r="C58" s="10"/>
      <c r="D58" s="65"/>
      <c r="E58" s="53"/>
      <c r="F58" s="10"/>
      <c r="G58" s="65"/>
      <c r="H58" s="36"/>
      <c r="I58" s="10"/>
      <c r="J58" s="65"/>
      <c r="K58" s="36"/>
      <c r="L58" s="10"/>
      <c r="M58" s="65"/>
      <c r="N58" s="54">
        <f t="shared" si="4"/>
        <v>0</v>
      </c>
      <c r="O58" s="17"/>
    </row>
    <row r="59" spans="1:15" s="7" customFormat="1" ht="15">
      <c r="A59" s="14" t="s">
        <v>108</v>
      </c>
      <c r="B59" s="36"/>
      <c r="C59" s="10"/>
      <c r="D59" s="65"/>
      <c r="E59" s="68">
        <v>121</v>
      </c>
      <c r="F59" s="252">
        <v>41866</v>
      </c>
      <c r="G59" s="214">
        <v>993.79</v>
      </c>
      <c r="H59" s="215"/>
      <c r="I59" s="216"/>
      <c r="J59" s="214"/>
      <c r="K59" s="36"/>
      <c r="L59" s="10"/>
      <c r="M59" s="65"/>
      <c r="N59" s="54">
        <f t="shared" si="4"/>
        <v>993.79</v>
      </c>
      <c r="O59" s="17"/>
    </row>
    <row r="60" spans="1:15" s="7" customFormat="1" ht="15">
      <c r="A60" s="63" t="s">
        <v>150</v>
      </c>
      <c r="B60" s="36"/>
      <c r="C60" s="10"/>
      <c r="D60" s="65"/>
      <c r="E60" s="53"/>
      <c r="F60" s="10"/>
      <c r="G60" s="65"/>
      <c r="H60" s="36"/>
      <c r="I60" s="10"/>
      <c r="J60" s="65"/>
      <c r="K60" s="36"/>
      <c r="L60" s="10"/>
      <c r="M60" s="65"/>
      <c r="N60" s="54">
        <f t="shared" si="4"/>
        <v>0</v>
      </c>
      <c r="O60" s="17"/>
    </row>
    <row r="61" spans="1:15" s="7" customFormat="1" ht="15">
      <c r="A61" s="14" t="s">
        <v>196</v>
      </c>
      <c r="B61" s="36"/>
      <c r="C61" s="10"/>
      <c r="D61" s="65"/>
      <c r="E61" s="53"/>
      <c r="F61" s="10"/>
      <c r="G61" s="65"/>
      <c r="H61" s="32" t="s">
        <v>255</v>
      </c>
      <c r="I61" s="213">
        <v>41975</v>
      </c>
      <c r="J61" s="65">
        <v>7200</v>
      </c>
      <c r="K61" s="36"/>
      <c r="L61" s="10"/>
      <c r="M61" s="65"/>
      <c r="N61" s="54">
        <f t="shared" si="4"/>
        <v>7200</v>
      </c>
      <c r="O61" s="17"/>
    </row>
    <row r="62" spans="1:15" s="7" customFormat="1" ht="15">
      <c r="A62" s="63" t="s">
        <v>110</v>
      </c>
      <c r="B62" s="36"/>
      <c r="C62" s="10"/>
      <c r="D62" s="65"/>
      <c r="E62" s="53"/>
      <c r="F62" s="10"/>
      <c r="G62" s="65"/>
      <c r="H62" s="36"/>
      <c r="I62" s="10"/>
      <c r="J62" s="65"/>
      <c r="K62" s="36"/>
      <c r="L62" s="10"/>
      <c r="M62" s="65"/>
      <c r="N62" s="54">
        <f t="shared" si="4"/>
        <v>0</v>
      </c>
      <c r="O62" s="17"/>
    </row>
    <row r="63" spans="1:15" s="7" customFormat="1" ht="15.75" thickBot="1">
      <c r="A63" s="14" t="s">
        <v>213</v>
      </c>
      <c r="B63" s="67"/>
      <c r="C63" s="77"/>
      <c r="D63" s="65"/>
      <c r="E63" s="68"/>
      <c r="F63" s="77"/>
      <c r="G63" s="65"/>
      <c r="H63" s="215"/>
      <c r="I63" s="216"/>
      <c r="J63" s="214"/>
      <c r="K63" s="67"/>
      <c r="L63" s="77"/>
      <c r="M63" s="65"/>
      <c r="N63" s="54">
        <f t="shared" si="4"/>
        <v>0</v>
      </c>
      <c r="O63" s="17"/>
    </row>
    <row r="64" spans="1:15" s="7" customFormat="1" ht="19.5" thickBot="1">
      <c r="A64" s="4" t="s">
        <v>117</v>
      </c>
      <c r="B64" s="10"/>
      <c r="C64" s="10"/>
      <c r="D64" s="65">
        <f>O64/4</f>
        <v>14955.75</v>
      </c>
      <c r="E64" s="10"/>
      <c r="F64" s="10"/>
      <c r="G64" s="65">
        <f>O64/4</f>
        <v>14955.75</v>
      </c>
      <c r="H64" s="10"/>
      <c r="I64" s="10"/>
      <c r="J64" s="65">
        <f>O64/4</f>
        <v>14955.75</v>
      </c>
      <c r="K64" s="10"/>
      <c r="L64" s="10"/>
      <c r="M64" s="65">
        <f>O64/4</f>
        <v>14955.75</v>
      </c>
      <c r="N64" s="54">
        <f t="shared" si="4"/>
        <v>59823</v>
      </c>
      <c r="O64" s="120">
        <v>59822.98</v>
      </c>
    </row>
    <row r="65" spans="1:15" s="6" customFormat="1" ht="20.25" thickBot="1">
      <c r="A65" s="46" t="s">
        <v>4</v>
      </c>
      <c r="B65" s="145"/>
      <c r="C65" s="146"/>
      <c r="D65" s="149">
        <f>SUM(D5:D64)</f>
        <v>164794.42</v>
      </c>
      <c r="E65" s="147"/>
      <c r="F65" s="146"/>
      <c r="G65" s="149">
        <f>SUM(G5:G64)</f>
        <v>191135.07</v>
      </c>
      <c r="H65" s="148"/>
      <c r="I65" s="146"/>
      <c r="J65" s="149">
        <f>SUM(J5:J64)</f>
        <v>165318.8</v>
      </c>
      <c r="K65" s="148"/>
      <c r="L65" s="146"/>
      <c r="M65" s="149">
        <f>SUM(M5:M64)</f>
        <v>155080.26</v>
      </c>
      <c r="N65" s="54">
        <f t="shared" si="4"/>
        <v>676328.55</v>
      </c>
      <c r="O65" s="25">
        <f>SUM(O5:O64)</f>
        <v>547460.4</v>
      </c>
    </row>
    <row r="66" spans="1:15" s="11" customFormat="1" ht="20.25" hidden="1" thickBot="1">
      <c r="A66" s="47" t="s">
        <v>2</v>
      </c>
      <c r="B66" s="78"/>
      <c r="C66" s="79"/>
      <c r="D66" s="80"/>
      <c r="E66" s="81"/>
      <c r="F66" s="79"/>
      <c r="G66" s="82"/>
      <c r="H66" s="78"/>
      <c r="I66" s="79"/>
      <c r="J66" s="80"/>
      <c r="K66" s="78"/>
      <c r="L66" s="79"/>
      <c r="M66" s="80"/>
      <c r="N66" s="54">
        <f t="shared" si="4"/>
        <v>0</v>
      </c>
      <c r="O66" s="26"/>
    </row>
    <row r="67" spans="1:15" s="13" customFormat="1" ht="39.75" customHeight="1" thickBot="1">
      <c r="A67" s="292" t="s">
        <v>3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4"/>
      <c r="O67" s="27"/>
    </row>
    <row r="68" spans="1:15" s="7" customFormat="1" ht="15">
      <c r="A68" s="128" t="s">
        <v>199</v>
      </c>
      <c r="B68" s="36"/>
      <c r="C68" s="10"/>
      <c r="D68" s="41"/>
      <c r="E68" s="215"/>
      <c r="F68" s="216"/>
      <c r="G68" s="214"/>
      <c r="H68" s="36"/>
      <c r="I68" s="10"/>
      <c r="J68" s="41"/>
      <c r="K68" s="36"/>
      <c r="L68" s="10"/>
      <c r="M68" s="41"/>
      <c r="N68" s="54">
        <f t="shared" si="4"/>
        <v>0</v>
      </c>
      <c r="O68" s="66"/>
    </row>
    <row r="69" spans="1:15" s="7" customFormat="1" ht="15" customHeight="1">
      <c r="A69" s="128" t="s">
        <v>200</v>
      </c>
      <c r="B69" s="245"/>
      <c r="C69" s="245"/>
      <c r="D69" s="245"/>
      <c r="E69" s="68"/>
      <c r="F69" s="77"/>
      <c r="G69" s="10"/>
      <c r="H69" s="10"/>
      <c r="I69" s="77"/>
      <c r="J69" s="41"/>
      <c r="K69" s="53"/>
      <c r="L69" s="77"/>
      <c r="M69" s="41"/>
      <c r="N69" s="54">
        <f t="shared" si="4"/>
        <v>0</v>
      </c>
      <c r="O69" s="66"/>
    </row>
    <row r="70" spans="1:15" s="7" customFormat="1" ht="18.75" customHeight="1">
      <c r="A70" s="128" t="s">
        <v>201</v>
      </c>
      <c r="B70" s="245"/>
      <c r="C70" s="245"/>
      <c r="D70" s="245"/>
      <c r="E70" s="68"/>
      <c r="F70" s="77"/>
      <c r="G70" s="10"/>
      <c r="H70" s="10"/>
      <c r="I70" s="77"/>
      <c r="J70" s="41"/>
      <c r="K70" s="53"/>
      <c r="L70" s="77"/>
      <c r="M70" s="41"/>
      <c r="N70" s="54">
        <f t="shared" si="4"/>
        <v>0</v>
      </c>
      <c r="O70" s="66"/>
    </row>
    <row r="71" spans="1:15" s="7" customFormat="1" ht="14.25" customHeight="1">
      <c r="A71" s="128" t="s">
        <v>203</v>
      </c>
      <c r="B71" s="249" t="s">
        <v>223</v>
      </c>
      <c r="C71" s="249" t="s">
        <v>224</v>
      </c>
      <c r="D71" s="248" t="s">
        <v>225</v>
      </c>
      <c r="E71" s="68"/>
      <c r="F71" s="77"/>
      <c r="G71" s="41"/>
      <c r="H71" s="10"/>
      <c r="I71" s="77"/>
      <c r="J71" s="41"/>
      <c r="K71" s="10"/>
      <c r="L71" s="77"/>
      <c r="M71" s="41"/>
      <c r="N71" s="54">
        <f t="shared" si="4"/>
        <v>1202.78</v>
      </c>
      <c r="O71" s="66"/>
    </row>
    <row r="72" spans="1:15" s="7" customFormat="1" ht="14.25" customHeight="1">
      <c r="A72" s="128" t="s">
        <v>115</v>
      </c>
      <c r="B72" s="246"/>
      <c r="C72" s="244"/>
      <c r="D72" s="245"/>
      <c r="E72" s="10"/>
      <c r="F72" s="77"/>
      <c r="G72" s="41"/>
      <c r="H72" s="10">
        <v>17</v>
      </c>
      <c r="I72" s="252">
        <v>42034</v>
      </c>
      <c r="J72" s="40">
        <v>2778.21</v>
      </c>
      <c r="K72" s="68"/>
      <c r="L72" s="77"/>
      <c r="M72" s="55"/>
      <c r="N72" s="54">
        <f t="shared" si="4"/>
        <v>2778.21</v>
      </c>
      <c r="O72" s="66"/>
    </row>
    <row r="73" spans="1:15" s="7" customFormat="1" ht="14.25" customHeight="1">
      <c r="A73" s="128" t="s">
        <v>160</v>
      </c>
      <c r="B73" s="246"/>
      <c r="C73" s="244"/>
      <c r="D73" s="245"/>
      <c r="E73" s="10"/>
      <c r="F73" s="77"/>
      <c r="G73" s="41"/>
      <c r="H73" s="10"/>
      <c r="I73" s="77"/>
      <c r="J73" s="41"/>
      <c r="K73" s="68"/>
      <c r="L73" s="77"/>
      <c r="M73" s="55"/>
      <c r="N73" s="54">
        <f t="shared" si="4"/>
        <v>0</v>
      </c>
      <c r="O73" s="66"/>
    </row>
    <row r="74" spans="1:15" s="7" customFormat="1" ht="14.25" customHeight="1">
      <c r="A74" s="128" t="s">
        <v>205</v>
      </c>
      <c r="B74" s="246"/>
      <c r="C74" s="244"/>
      <c r="D74" s="245"/>
      <c r="E74" s="10">
        <v>121</v>
      </c>
      <c r="F74" s="252">
        <v>41866</v>
      </c>
      <c r="G74" s="40">
        <v>4380.08</v>
      </c>
      <c r="H74" s="10"/>
      <c r="I74" s="77"/>
      <c r="J74" s="41"/>
      <c r="K74" s="68"/>
      <c r="L74" s="77"/>
      <c r="M74" s="55"/>
      <c r="N74" s="54">
        <f t="shared" si="4"/>
        <v>4380.08</v>
      </c>
      <c r="O74" s="66"/>
    </row>
    <row r="75" spans="1:15" s="7" customFormat="1" ht="15.75" customHeight="1" thickBot="1">
      <c r="A75" s="128" t="s">
        <v>204</v>
      </c>
      <c r="B75" s="10"/>
      <c r="C75" s="10"/>
      <c r="D75" s="10"/>
      <c r="E75" s="10"/>
      <c r="F75" s="10"/>
      <c r="G75" s="41"/>
      <c r="H75" s="10"/>
      <c r="I75" s="77"/>
      <c r="J75" s="41"/>
      <c r="K75" s="215"/>
      <c r="L75" s="216"/>
      <c r="M75" s="214"/>
      <c r="N75" s="54">
        <f t="shared" si="4"/>
        <v>0</v>
      </c>
      <c r="O75" s="66"/>
    </row>
    <row r="76" spans="1:15" s="88" customFormat="1" ht="16.5" thickBot="1">
      <c r="A76" s="128"/>
      <c r="B76" s="254"/>
      <c r="C76" s="255"/>
      <c r="D76" s="95">
        <f>D68+D69+D70+D71+D72+D75+D73+D74</f>
        <v>1202.78</v>
      </c>
      <c r="E76" s="255"/>
      <c r="F76" s="255"/>
      <c r="G76" s="95">
        <f>SUM(G68:G75)</f>
        <v>4380.08</v>
      </c>
      <c r="H76" s="95"/>
      <c r="I76" s="95"/>
      <c r="J76" s="95">
        <f>SUM(J68:J75)</f>
        <v>2778.21</v>
      </c>
      <c r="K76" s="95"/>
      <c r="L76" s="95"/>
      <c r="M76" s="95">
        <f>SUM(M68:M75)</f>
        <v>0</v>
      </c>
      <c r="N76" s="54">
        <f>M76+J76+G76+D76</f>
        <v>8361.07</v>
      </c>
      <c r="O76" s="87"/>
    </row>
    <row r="77" spans="1:15" s="7" customFormat="1" ht="42" customHeight="1">
      <c r="A77" s="292" t="s">
        <v>28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4"/>
      <c r="O77" s="18"/>
    </row>
    <row r="78" spans="1:15" s="7" customFormat="1" ht="15">
      <c r="A78" s="44" t="s">
        <v>217</v>
      </c>
      <c r="B78" s="215" t="s">
        <v>216</v>
      </c>
      <c r="C78" s="216">
        <v>41782</v>
      </c>
      <c r="D78" s="214">
        <v>1094.78</v>
      </c>
      <c r="E78" s="24"/>
      <c r="F78" s="1"/>
      <c r="G78" s="18"/>
      <c r="H78" s="37"/>
      <c r="I78" s="1"/>
      <c r="J78" s="42"/>
      <c r="K78" s="37"/>
      <c r="L78" s="1"/>
      <c r="M78" s="42"/>
      <c r="N78" s="54">
        <f aca="true" t="shared" si="5" ref="N78:N102">M78+J78+G78+D78</f>
        <v>1094.78</v>
      </c>
      <c r="O78" s="24"/>
    </row>
    <row r="79" spans="1:15" s="7" customFormat="1" ht="15">
      <c r="A79" s="44" t="s">
        <v>221</v>
      </c>
      <c r="B79" s="215" t="s">
        <v>222</v>
      </c>
      <c r="C79" s="216">
        <v>41806</v>
      </c>
      <c r="D79" s="214">
        <v>745.51</v>
      </c>
      <c r="E79" s="53"/>
      <c r="F79" s="10"/>
      <c r="G79" s="20"/>
      <c r="H79" s="36"/>
      <c r="I79" s="10"/>
      <c r="J79" s="41"/>
      <c r="K79" s="36"/>
      <c r="L79" s="10"/>
      <c r="M79" s="41"/>
      <c r="N79" s="54">
        <f t="shared" si="5"/>
        <v>745.51</v>
      </c>
      <c r="O79" s="24"/>
    </row>
    <row r="80" spans="1:15" s="7" customFormat="1" ht="33" customHeight="1">
      <c r="A80" s="14" t="s">
        <v>263</v>
      </c>
      <c r="B80" s="215" t="s">
        <v>223</v>
      </c>
      <c r="C80" s="216">
        <v>41796</v>
      </c>
      <c r="D80" s="214">
        <v>3412.01</v>
      </c>
      <c r="E80" s="53"/>
      <c r="F80" s="10"/>
      <c r="G80" s="65"/>
      <c r="H80" s="36"/>
      <c r="I80" s="10"/>
      <c r="J80" s="65"/>
      <c r="K80" s="36"/>
      <c r="L80" s="10"/>
      <c r="M80" s="65"/>
      <c r="N80" s="54">
        <f t="shared" si="5"/>
        <v>3412.01</v>
      </c>
      <c r="O80" s="17"/>
    </row>
    <row r="81" spans="1:15" s="7" customFormat="1" ht="15">
      <c r="A81" s="44" t="s">
        <v>226</v>
      </c>
      <c r="B81" s="215" t="s">
        <v>223</v>
      </c>
      <c r="C81" s="216">
        <v>41796</v>
      </c>
      <c r="D81" s="40">
        <v>761.57</v>
      </c>
      <c r="E81" s="215"/>
      <c r="F81" s="216"/>
      <c r="G81" s="214"/>
      <c r="H81" s="36"/>
      <c r="I81" s="10"/>
      <c r="J81" s="41"/>
      <c r="K81" s="36"/>
      <c r="L81" s="10"/>
      <c r="M81" s="41"/>
      <c r="N81" s="54">
        <f t="shared" si="5"/>
        <v>761.57</v>
      </c>
      <c r="O81" s="24"/>
    </row>
    <row r="82" spans="1:15" s="7" customFormat="1" ht="15">
      <c r="A82" s="45" t="s">
        <v>229</v>
      </c>
      <c r="B82" s="36">
        <v>101</v>
      </c>
      <c r="C82" s="213">
        <v>41838</v>
      </c>
      <c r="D82" s="40">
        <v>396.2</v>
      </c>
      <c r="E82" s="36"/>
      <c r="F82" s="213"/>
      <c r="G82" s="214"/>
      <c r="H82" s="36"/>
      <c r="I82" s="10"/>
      <c r="J82" s="41"/>
      <c r="K82" s="36"/>
      <c r="L82" s="10"/>
      <c r="M82" s="41"/>
      <c r="N82" s="54">
        <f t="shared" si="5"/>
        <v>396.2</v>
      </c>
      <c r="O82" s="24"/>
    </row>
    <row r="83" spans="1:15" s="7" customFormat="1" ht="15">
      <c r="A83" s="44" t="s">
        <v>230</v>
      </c>
      <c r="B83" s="36">
        <v>105</v>
      </c>
      <c r="C83" s="213">
        <v>41845</v>
      </c>
      <c r="D83" s="40">
        <v>223.83</v>
      </c>
      <c r="E83" s="215"/>
      <c r="F83" s="216"/>
      <c r="G83" s="214"/>
      <c r="H83" s="36"/>
      <c r="I83" s="10"/>
      <c r="J83" s="41"/>
      <c r="K83" s="36"/>
      <c r="L83" s="10"/>
      <c r="M83" s="41"/>
      <c r="N83" s="54">
        <f t="shared" si="5"/>
        <v>223.83</v>
      </c>
      <c r="O83" s="24"/>
    </row>
    <row r="84" spans="1:15" s="7" customFormat="1" ht="15">
      <c r="A84" s="44" t="s">
        <v>232</v>
      </c>
      <c r="B84" s="36"/>
      <c r="C84" s="10"/>
      <c r="D84" s="40"/>
      <c r="E84" s="215" t="s">
        <v>233</v>
      </c>
      <c r="F84" s="216">
        <v>41873</v>
      </c>
      <c r="G84" s="214">
        <v>294.87</v>
      </c>
      <c r="H84" s="36"/>
      <c r="I84" s="10"/>
      <c r="J84" s="41"/>
      <c r="K84" s="36"/>
      <c r="L84" s="10"/>
      <c r="M84" s="41"/>
      <c r="N84" s="54">
        <f t="shared" si="5"/>
        <v>294.87</v>
      </c>
      <c r="O84" s="24"/>
    </row>
    <row r="85" spans="1:15" s="7" customFormat="1" ht="15">
      <c r="A85" s="44" t="s">
        <v>234</v>
      </c>
      <c r="B85" s="215"/>
      <c r="C85" s="216"/>
      <c r="D85" s="214"/>
      <c r="E85" s="53">
        <v>122</v>
      </c>
      <c r="F85" s="213">
        <v>41873</v>
      </c>
      <c r="G85" s="19">
        <v>294.87</v>
      </c>
      <c r="H85" s="36"/>
      <c r="I85" s="10"/>
      <c r="J85" s="41"/>
      <c r="K85" s="36"/>
      <c r="L85" s="10"/>
      <c r="M85" s="41"/>
      <c r="N85" s="54">
        <f>M85+J85+G85+D85</f>
        <v>294.87</v>
      </c>
      <c r="O85" s="24"/>
    </row>
    <row r="86" spans="1:15" s="7" customFormat="1" ht="15">
      <c r="A86" s="44" t="s">
        <v>243</v>
      </c>
      <c r="B86" s="36"/>
      <c r="C86" s="10"/>
      <c r="D86" s="40"/>
      <c r="E86" s="215" t="s">
        <v>242</v>
      </c>
      <c r="F86" s="216">
        <v>41912</v>
      </c>
      <c r="G86" s="214">
        <v>734.14</v>
      </c>
      <c r="H86" s="36"/>
      <c r="I86" s="10"/>
      <c r="J86" s="41"/>
      <c r="K86" s="36"/>
      <c r="L86" s="10"/>
      <c r="M86" s="41"/>
      <c r="N86" s="54">
        <f t="shared" si="5"/>
        <v>734.14</v>
      </c>
      <c r="O86" s="24"/>
    </row>
    <row r="87" spans="1:15" s="7" customFormat="1" ht="27" customHeight="1">
      <c r="A87" s="45" t="s">
        <v>244</v>
      </c>
      <c r="B87" s="36"/>
      <c r="C87" s="10"/>
      <c r="D87" s="40"/>
      <c r="E87" s="215" t="s">
        <v>245</v>
      </c>
      <c r="F87" s="216" t="s">
        <v>246</v>
      </c>
      <c r="G87" s="214">
        <v>1500</v>
      </c>
      <c r="H87" s="36"/>
      <c r="I87" s="10"/>
      <c r="J87" s="41"/>
      <c r="K87" s="36"/>
      <c r="L87" s="10"/>
      <c r="M87" s="41"/>
      <c r="N87" s="54">
        <f t="shared" si="5"/>
        <v>1500</v>
      </c>
      <c r="O87" s="24"/>
    </row>
    <row r="88" spans="1:15" s="7" customFormat="1" ht="15">
      <c r="A88" s="44" t="s">
        <v>251</v>
      </c>
      <c r="B88" s="36"/>
      <c r="C88" s="10"/>
      <c r="D88" s="40"/>
      <c r="E88" s="231"/>
      <c r="F88" s="216"/>
      <c r="G88" s="232"/>
      <c r="H88" s="215" t="s">
        <v>252</v>
      </c>
      <c r="I88" s="216">
        <v>41971</v>
      </c>
      <c r="J88" s="214">
        <v>1220.08</v>
      </c>
      <c r="K88" s="36"/>
      <c r="L88" s="10"/>
      <c r="M88" s="41"/>
      <c r="N88" s="54">
        <f t="shared" si="5"/>
        <v>1220.08</v>
      </c>
      <c r="O88" s="24"/>
    </row>
    <row r="89" spans="1:15" s="7" customFormat="1" ht="15">
      <c r="A89" s="44" t="s">
        <v>253</v>
      </c>
      <c r="B89" s="36"/>
      <c r="C89" s="10"/>
      <c r="D89" s="40"/>
      <c r="E89" s="231"/>
      <c r="F89" s="216"/>
      <c r="G89" s="232"/>
      <c r="H89" s="215" t="s">
        <v>254</v>
      </c>
      <c r="I89" s="216">
        <v>41992</v>
      </c>
      <c r="J89" s="214">
        <v>1799.92</v>
      </c>
      <c r="K89" s="36"/>
      <c r="L89" s="10"/>
      <c r="M89" s="41"/>
      <c r="N89" s="54">
        <f t="shared" si="5"/>
        <v>1799.92</v>
      </c>
      <c r="O89" s="24"/>
    </row>
    <row r="90" spans="1:15" s="7" customFormat="1" ht="15">
      <c r="A90" s="44" t="s">
        <v>258</v>
      </c>
      <c r="B90" s="36"/>
      <c r="C90" s="10"/>
      <c r="D90" s="40"/>
      <c r="E90" s="231"/>
      <c r="F90" s="216"/>
      <c r="G90" s="232"/>
      <c r="H90" s="215" t="s">
        <v>259</v>
      </c>
      <c r="I90" s="216">
        <v>42020</v>
      </c>
      <c r="J90" s="214">
        <v>2056.43</v>
      </c>
      <c r="K90" s="36"/>
      <c r="L90" s="10"/>
      <c r="M90" s="41"/>
      <c r="N90" s="54">
        <f t="shared" si="5"/>
        <v>2056.43</v>
      </c>
      <c r="O90" s="24"/>
    </row>
    <row r="91" spans="1:15" s="7" customFormat="1" ht="30.75" customHeight="1">
      <c r="A91" s="45" t="s">
        <v>261</v>
      </c>
      <c r="B91" s="67"/>
      <c r="C91" s="77"/>
      <c r="D91" s="55"/>
      <c r="E91" s="68"/>
      <c r="F91" s="77"/>
      <c r="G91" s="253"/>
      <c r="H91" s="215" t="s">
        <v>262</v>
      </c>
      <c r="I91" s="216">
        <v>41996</v>
      </c>
      <c r="J91" s="214">
        <v>944.44</v>
      </c>
      <c r="K91" s="215"/>
      <c r="L91" s="216"/>
      <c r="M91" s="214"/>
      <c r="N91" s="54">
        <f aca="true" t="shared" si="6" ref="N91:N100">M91+J91+G91+D91</f>
        <v>944.44</v>
      </c>
      <c r="O91" s="24"/>
    </row>
    <row r="92" spans="1:15" s="7" customFormat="1" ht="18.75" customHeight="1">
      <c r="A92" s="45" t="s">
        <v>264</v>
      </c>
      <c r="B92" s="67"/>
      <c r="C92" s="77"/>
      <c r="D92" s="55"/>
      <c r="E92" s="68"/>
      <c r="F92" s="77"/>
      <c r="G92" s="253"/>
      <c r="H92" s="215"/>
      <c r="I92" s="216"/>
      <c r="J92" s="214"/>
      <c r="K92" s="215" t="s">
        <v>265</v>
      </c>
      <c r="L92" s="216">
        <v>42041</v>
      </c>
      <c r="M92" s="214">
        <v>3132.36</v>
      </c>
      <c r="N92" s="54">
        <f t="shared" si="6"/>
        <v>3132.36</v>
      </c>
      <c r="O92" s="24"/>
    </row>
    <row r="93" spans="1:15" s="7" customFormat="1" ht="18.75" customHeight="1">
      <c r="A93" s="45" t="s">
        <v>266</v>
      </c>
      <c r="B93" s="67"/>
      <c r="C93" s="77"/>
      <c r="D93" s="55"/>
      <c r="E93" s="68"/>
      <c r="F93" s="77"/>
      <c r="G93" s="253"/>
      <c r="H93" s="215"/>
      <c r="I93" s="216"/>
      <c r="J93" s="214"/>
      <c r="K93" s="215" t="s">
        <v>267</v>
      </c>
      <c r="L93" s="216">
        <v>42048</v>
      </c>
      <c r="M93" s="214">
        <v>259.23</v>
      </c>
      <c r="N93" s="54">
        <f t="shared" si="6"/>
        <v>259.23</v>
      </c>
      <c r="O93" s="24"/>
    </row>
    <row r="94" spans="1:15" s="7" customFormat="1" ht="18.75" customHeight="1">
      <c r="A94" s="45" t="s">
        <v>268</v>
      </c>
      <c r="B94" s="67"/>
      <c r="C94" s="77"/>
      <c r="D94" s="55"/>
      <c r="E94" s="68"/>
      <c r="F94" s="77"/>
      <c r="G94" s="253"/>
      <c r="H94" s="215"/>
      <c r="I94" s="216"/>
      <c r="J94" s="214"/>
      <c r="K94" s="215" t="s">
        <v>269</v>
      </c>
      <c r="L94" s="216">
        <v>42062</v>
      </c>
      <c r="M94" s="214">
        <v>3312.22</v>
      </c>
      <c r="N94" s="54">
        <f t="shared" si="6"/>
        <v>3312.22</v>
      </c>
      <c r="O94" s="24"/>
    </row>
    <row r="95" spans="1:15" s="7" customFormat="1" ht="15">
      <c r="A95" s="45" t="s">
        <v>274</v>
      </c>
      <c r="B95" s="36"/>
      <c r="C95" s="10"/>
      <c r="D95" s="40"/>
      <c r="E95" s="53"/>
      <c r="F95" s="10"/>
      <c r="G95" s="20"/>
      <c r="H95" s="215"/>
      <c r="I95" s="216"/>
      <c r="J95" s="214"/>
      <c r="K95" s="36">
        <v>72</v>
      </c>
      <c r="L95" s="213">
        <v>42069</v>
      </c>
      <c r="M95" s="40">
        <v>445</v>
      </c>
      <c r="N95" s="54">
        <f t="shared" si="6"/>
        <v>445</v>
      </c>
      <c r="O95" s="24"/>
    </row>
    <row r="96" spans="1:15" s="7" customFormat="1" ht="15">
      <c r="A96" s="45" t="s">
        <v>273</v>
      </c>
      <c r="B96" s="36"/>
      <c r="C96" s="10"/>
      <c r="D96" s="40"/>
      <c r="E96" s="231"/>
      <c r="F96" s="216"/>
      <c r="G96" s="232"/>
      <c r="H96" s="268"/>
      <c r="I96" s="252"/>
      <c r="J96" s="214"/>
      <c r="K96" s="67">
        <v>80</v>
      </c>
      <c r="L96" s="252">
        <v>42066</v>
      </c>
      <c r="M96" s="266">
        <v>1194.84</v>
      </c>
      <c r="N96" s="54">
        <f t="shared" si="6"/>
        <v>1194.84</v>
      </c>
      <c r="O96" s="24"/>
    </row>
    <row r="97" spans="1:15" s="7" customFormat="1" ht="15">
      <c r="A97" s="45" t="s">
        <v>275</v>
      </c>
      <c r="B97" s="36"/>
      <c r="C97" s="10"/>
      <c r="D97" s="40"/>
      <c r="E97" s="231"/>
      <c r="F97" s="216"/>
      <c r="G97" s="232"/>
      <c r="H97" s="268"/>
      <c r="I97" s="252"/>
      <c r="J97" s="214"/>
      <c r="K97" s="67">
        <v>89</v>
      </c>
      <c r="L97" s="252">
        <v>42083</v>
      </c>
      <c r="M97" s="266">
        <v>1931.84</v>
      </c>
      <c r="N97" s="54">
        <f t="shared" si="6"/>
        <v>1931.84</v>
      </c>
      <c r="O97" s="24"/>
    </row>
    <row r="98" spans="1:15" s="7" customFormat="1" ht="15">
      <c r="A98" s="45" t="s">
        <v>277</v>
      </c>
      <c r="B98" s="36"/>
      <c r="C98" s="10"/>
      <c r="D98" s="40"/>
      <c r="E98" s="231"/>
      <c r="F98" s="216"/>
      <c r="G98" s="232"/>
      <c r="H98" s="268"/>
      <c r="I98" s="252"/>
      <c r="J98" s="214"/>
      <c r="K98" s="67">
        <v>96</v>
      </c>
      <c r="L98" s="252">
        <v>42094</v>
      </c>
      <c r="M98" s="266">
        <v>2809.03</v>
      </c>
      <c r="N98" s="54">
        <f t="shared" si="6"/>
        <v>2809.03</v>
      </c>
      <c r="O98" s="24"/>
    </row>
    <row r="99" spans="1:15" s="7" customFormat="1" ht="15">
      <c r="A99" s="45" t="s">
        <v>278</v>
      </c>
      <c r="B99" s="36"/>
      <c r="C99" s="10"/>
      <c r="D99" s="40"/>
      <c r="E99" s="231"/>
      <c r="F99" s="216"/>
      <c r="G99" s="232"/>
      <c r="H99" s="268"/>
      <c r="I99" s="252"/>
      <c r="J99" s="214"/>
      <c r="K99" s="67">
        <v>86</v>
      </c>
      <c r="L99" s="252">
        <v>42075</v>
      </c>
      <c r="M99" s="266">
        <v>85503</v>
      </c>
      <c r="N99" s="54">
        <f t="shared" si="6"/>
        <v>85503</v>
      </c>
      <c r="O99" s="24"/>
    </row>
    <row r="100" spans="1:15" s="7" customFormat="1" ht="18.75" customHeight="1">
      <c r="A100" s="45" t="s">
        <v>280</v>
      </c>
      <c r="B100" s="67"/>
      <c r="C100" s="77"/>
      <c r="D100" s="55"/>
      <c r="E100" s="68"/>
      <c r="F100" s="77"/>
      <c r="G100" s="253"/>
      <c r="H100" s="215"/>
      <c r="I100" s="216"/>
      <c r="J100" s="214"/>
      <c r="K100" s="215" t="s">
        <v>281</v>
      </c>
      <c r="L100" s="216">
        <v>42088</v>
      </c>
      <c r="M100" s="214">
        <v>79.9</v>
      </c>
      <c r="N100" s="54">
        <f t="shared" si="6"/>
        <v>79.9</v>
      </c>
      <c r="O100" s="24"/>
    </row>
    <row r="101" spans="1:15" s="7" customFormat="1" ht="15.75" thickBot="1">
      <c r="A101" s="45"/>
      <c r="B101" s="36"/>
      <c r="C101" s="10"/>
      <c r="D101" s="40"/>
      <c r="E101" s="231"/>
      <c r="F101" s="216"/>
      <c r="G101" s="232"/>
      <c r="H101" s="215"/>
      <c r="I101" s="216"/>
      <c r="J101" s="214"/>
      <c r="K101" s="36"/>
      <c r="L101" s="10"/>
      <c r="M101" s="41"/>
      <c r="N101" s="54">
        <f t="shared" si="5"/>
        <v>0</v>
      </c>
      <c r="O101" s="24"/>
    </row>
    <row r="102" spans="1:15" s="88" customFormat="1" ht="20.25" thickBot="1">
      <c r="A102" s="83" t="s">
        <v>4</v>
      </c>
      <c r="B102" s="84"/>
      <c r="C102" s="85"/>
      <c r="D102" s="251">
        <f>SUM(D78:D101)</f>
        <v>6633.9</v>
      </c>
      <c r="E102" s="90"/>
      <c r="F102" s="85"/>
      <c r="G102" s="89">
        <f>SUM(G78:G101)</f>
        <v>2823.88</v>
      </c>
      <c r="H102" s="91"/>
      <c r="I102" s="85"/>
      <c r="J102" s="89">
        <f>SUM(J78:J101)</f>
        <v>6020.87</v>
      </c>
      <c r="K102" s="91"/>
      <c r="L102" s="85"/>
      <c r="M102" s="89">
        <f>SUM(M78:M101)</f>
        <v>98667.42</v>
      </c>
      <c r="N102" s="54">
        <f t="shared" si="5"/>
        <v>114146.07</v>
      </c>
      <c r="O102" s="92"/>
    </row>
    <row r="103" spans="1:15" s="7" customFormat="1" ht="40.5" customHeight="1" hidden="1" thickBot="1">
      <c r="A103" s="298" t="s">
        <v>29</v>
      </c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300"/>
      <c r="O103" s="69"/>
    </row>
    <row r="104" spans="1:15" s="7" customFormat="1" ht="12.75" hidden="1">
      <c r="A104" s="44"/>
      <c r="B104" s="36"/>
      <c r="C104" s="10"/>
      <c r="D104" s="41"/>
      <c r="E104" s="53"/>
      <c r="F104" s="10"/>
      <c r="G104" s="20"/>
      <c r="H104" s="36"/>
      <c r="I104" s="10"/>
      <c r="J104" s="41"/>
      <c r="K104" s="36"/>
      <c r="L104" s="10"/>
      <c r="M104" s="41"/>
      <c r="N104" s="53"/>
      <c r="O104" s="24"/>
    </row>
    <row r="105" spans="1:15" s="7" customFormat="1" ht="12.75" hidden="1">
      <c r="A105" s="44"/>
      <c r="B105" s="36"/>
      <c r="C105" s="10"/>
      <c r="D105" s="41"/>
      <c r="E105" s="53"/>
      <c r="F105" s="10"/>
      <c r="G105" s="20"/>
      <c r="H105" s="36"/>
      <c r="I105" s="10"/>
      <c r="J105" s="41"/>
      <c r="K105" s="36"/>
      <c r="L105" s="10"/>
      <c r="M105" s="41"/>
      <c r="N105" s="53"/>
      <c r="O105" s="24"/>
    </row>
    <row r="106" spans="1:15" s="7" customFormat="1" ht="12.75" hidden="1">
      <c r="A106" s="44"/>
      <c r="B106" s="36"/>
      <c r="C106" s="10"/>
      <c r="D106" s="41"/>
      <c r="E106" s="53"/>
      <c r="F106" s="10"/>
      <c r="G106" s="20"/>
      <c r="H106" s="36"/>
      <c r="I106" s="10"/>
      <c r="J106" s="41"/>
      <c r="K106" s="36"/>
      <c r="L106" s="10"/>
      <c r="M106" s="41"/>
      <c r="N106" s="53"/>
      <c r="O106" s="24"/>
    </row>
    <row r="107" spans="1:15" s="7" customFormat="1" ht="12.75" hidden="1">
      <c r="A107" s="44"/>
      <c r="B107" s="36"/>
      <c r="C107" s="10"/>
      <c r="D107" s="41"/>
      <c r="E107" s="53"/>
      <c r="F107" s="10"/>
      <c r="G107" s="20"/>
      <c r="H107" s="36"/>
      <c r="I107" s="10"/>
      <c r="J107" s="41"/>
      <c r="K107" s="36"/>
      <c r="L107" s="10"/>
      <c r="M107" s="41"/>
      <c r="N107" s="53"/>
      <c r="O107" s="24"/>
    </row>
    <row r="108" spans="1:15" s="7" customFormat="1" ht="13.5" hidden="1" thickBot="1">
      <c r="A108" s="44"/>
      <c r="B108" s="36"/>
      <c r="C108" s="10"/>
      <c r="D108" s="41"/>
      <c r="E108" s="53"/>
      <c r="F108" s="10"/>
      <c r="G108" s="20"/>
      <c r="H108" s="36"/>
      <c r="I108" s="10"/>
      <c r="J108" s="41"/>
      <c r="K108" s="36"/>
      <c r="L108" s="10"/>
      <c r="M108" s="41"/>
      <c r="N108" s="53"/>
      <c r="O108" s="24"/>
    </row>
    <row r="109" spans="1:15" s="88" customFormat="1" ht="20.25" hidden="1" thickBot="1">
      <c r="A109" s="83" t="s">
        <v>4</v>
      </c>
      <c r="B109" s="91"/>
      <c r="C109" s="93"/>
      <c r="D109" s="95">
        <f>SUM(D104:D108)</f>
        <v>0</v>
      </c>
      <c r="E109" s="96"/>
      <c r="F109" s="95"/>
      <c r="G109" s="95">
        <f>SUM(G104:G108)</f>
        <v>0</v>
      </c>
      <c r="H109" s="95"/>
      <c r="I109" s="95"/>
      <c r="J109" s="95">
        <f>SUM(J104:J108)</f>
        <v>0</v>
      </c>
      <c r="K109" s="95"/>
      <c r="L109" s="95"/>
      <c r="M109" s="95">
        <f>SUM(M104:M108)</f>
        <v>0</v>
      </c>
      <c r="N109" s="86"/>
      <c r="O109" s="94"/>
    </row>
    <row r="110" spans="1:15" s="7" customFormat="1" ht="20.25" thickBot="1">
      <c r="A110" s="73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69"/>
    </row>
    <row r="111" spans="1:15" s="2" customFormat="1" ht="20.25" thickBot="1">
      <c r="A111" s="48" t="s">
        <v>6</v>
      </c>
      <c r="B111" s="74"/>
      <c r="C111" s="70"/>
      <c r="D111" s="75">
        <f>D109+D102+D76+D65</f>
        <v>172631.1</v>
      </c>
      <c r="E111" s="71"/>
      <c r="F111" s="70"/>
      <c r="G111" s="75">
        <f>G109+G102+G76+G65</f>
        <v>198339.03</v>
      </c>
      <c r="H111" s="71"/>
      <c r="I111" s="70"/>
      <c r="J111" s="75">
        <f>J109+J102+J76+J65</f>
        <v>174117.88</v>
      </c>
      <c r="K111" s="71"/>
      <c r="L111" s="70"/>
      <c r="M111" s="75">
        <f>M109+M102+M76+M65</f>
        <v>253747.68</v>
      </c>
      <c r="N111" s="72"/>
      <c r="O111" s="28">
        <f>M111+J111+G111+D111</f>
        <v>798835.69</v>
      </c>
    </row>
    <row r="112" spans="1:13" s="2" customFormat="1" ht="13.5" thickBot="1">
      <c r="A112" s="58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1:14" s="2" customFormat="1" ht="13.5" thickBot="1">
      <c r="A113" s="56"/>
      <c r="B113" s="59" t="s">
        <v>18</v>
      </c>
      <c r="C113" s="59" t="s">
        <v>19</v>
      </c>
      <c r="D113" s="59" t="s">
        <v>20</v>
      </c>
      <c r="E113" s="59" t="s">
        <v>21</v>
      </c>
      <c r="F113" s="59" t="s">
        <v>22</v>
      </c>
      <c r="G113" s="59" t="s">
        <v>23</v>
      </c>
      <c r="H113" s="59" t="s">
        <v>24</v>
      </c>
      <c r="I113" s="59" t="s">
        <v>25</v>
      </c>
      <c r="J113" s="59" t="s">
        <v>14</v>
      </c>
      <c r="K113" s="59" t="s">
        <v>15</v>
      </c>
      <c r="L113" s="59" t="s">
        <v>16</v>
      </c>
      <c r="M113" s="59" t="s">
        <v>17</v>
      </c>
      <c r="N113" s="59" t="s">
        <v>27</v>
      </c>
    </row>
    <row r="114" spans="1:14" s="2" customFormat="1" ht="13.5" thickBot="1">
      <c r="A114" s="58" t="s">
        <v>13</v>
      </c>
      <c r="B114" s="220">
        <v>60553.65</v>
      </c>
      <c r="C114" s="56">
        <f>B131</f>
        <v>185749.77</v>
      </c>
      <c r="D114" s="56">
        <f aca="true" t="shared" si="7" ref="D114:M114">C131</f>
        <v>263529.03</v>
      </c>
      <c r="E114" s="57">
        <f>D131</f>
        <v>155717.85</v>
      </c>
      <c r="F114" s="56">
        <f t="shared" si="7"/>
        <v>224484.18</v>
      </c>
      <c r="G114" s="56">
        <f t="shared" si="7"/>
        <v>295369.41</v>
      </c>
      <c r="H114" s="57">
        <f t="shared" si="7"/>
        <v>170097.1</v>
      </c>
      <c r="I114" s="56">
        <f t="shared" si="7"/>
        <v>243183.91</v>
      </c>
      <c r="J114" s="56">
        <f t="shared" si="7"/>
        <v>311241.56</v>
      </c>
      <c r="K114" s="57">
        <f t="shared" si="7"/>
        <v>200857.82</v>
      </c>
      <c r="L114" s="56">
        <f t="shared" si="7"/>
        <v>276198.9</v>
      </c>
      <c r="M114" s="56">
        <f t="shared" si="7"/>
        <v>344525.02</v>
      </c>
      <c r="N114" s="56"/>
    </row>
    <row r="115" spans="1:14" s="2" customFormat="1" ht="13.5" thickBot="1">
      <c r="A115" s="58" t="s">
        <v>11</v>
      </c>
      <c r="B115" s="56">
        <f>SUM(B116:B121)</f>
        <v>70974.18</v>
      </c>
      <c r="C115" s="56">
        <f aca="true" t="shared" si="8" ref="C115:M115">SUM(C116:C121)</f>
        <v>70974.18</v>
      </c>
      <c r="D115" s="56">
        <f t="shared" si="8"/>
        <v>70974.18</v>
      </c>
      <c r="E115" s="56">
        <f t="shared" si="8"/>
        <v>70974.18</v>
      </c>
      <c r="F115" s="56">
        <f t="shared" si="8"/>
        <v>70492.32</v>
      </c>
      <c r="G115" s="56">
        <f t="shared" si="8"/>
        <v>70492.32</v>
      </c>
      <c r="H115" s="56">
        <f t="shared" si="8"/>
        <v>70492.32</v>
      </c>
      <c r="I115" s="56">
        <f t="shared" si="8"/>
        <v>70491.46</v>
      </c>
      <c r="J115" s="56">
        <f t="shared" si="8"/>
        <v>73417.45</v>
      </c>
      <c r="K115" s="56">
        <f t="shared" si="8"/>
        <v>70489.27</v>
      </c>
      <c r="L115" s="56">
        <f t="shared" si="8"/>
        <v>70489.27</v>
      </c>
      <c r="M115" s="56">
        <f t="shared" si="8"/>
        <v>70489.27</v>
      </c>
      <c r="N115" s="56">
        <f aca="true" t="shared" si="9" ref="N115:N122">SUM(B115:M115)</f>
        <v>850750.4</v>
      </c>
    </row>
    <row r="116" spans="1:14" s="219" customFormat="1" ht="13.5" thickBot="1">
      <c r="A116" s="150" t="s">
        <v>122</v>
      </c>
      <c r="B116" s="218">
        <v>63568.16</v>
      </c>
      <c r="C116" s="218">
        <v>63568.16</v>
      </c>
      <c r="D116" s="218">
        <v>63568.16</v>
      </c>
      <c r="E116" s="218">
        <v>63568.16</v>
      </c>
      <c r="F116" s="218">
        <v>63568.16</v>
      </c>
      <c r="G116" s="218">
        <v>63568.16</v>
      </c>
      <c r="H116" s="218">
        <v>63568.16</v>
      </c>
      <c r="I116" s="218">
        <v>63568.16</v>
      </c>
      <c r="J116" s="218">
        <v>63565.97</v>
      </c>
      <c r="K116" s="218">
        <v>63565.97</v>
      </c>
      <c r="L116" s="218">
        <v>63565.97</v>
      </c>
      <c r="M116" s="218">
        <v>63565.97</v>
      </c>
      <c r="N116" s="218">
        <f t="shared" si="9"/>
        <v>762809.16</v>
      </c>
    </row>
    <row r="117" spans="1:14" s="219" customFormat="1" ht="13.5" thickBot="1">
      <c r="A117" s="150" t="s">
        <v>287</v>
      </c>
      <c r="B117" s="218">
        <v>1733.85</v>
      </c>
      <c r="C117" s="218">
        <v>1733.85</v>
      </c>
      <c r="D117" s="218">
        <v>1733.85</v>
      </c>
      <c r="E117" s="218">
        <v>1733.85</v>
      </c>
      <c r="F117" s="218">
        <v>1733.85</v>
      </c>
      <c r="G117" s="218">
        <v>1733.85</v>
      </c>
      <c r="H117" s="218">
        <v>1733.85</v>
      </c>
      <c r="I117" s="218">
        <v>1732.99</v>
      </c>
      <c r="J117" s="218">
        <v>3291.31</v>
      </c>
      <c r="K117" s="218">
        <v>1732.99</v>
      </c>
      <c r="L117" s="218">
        <v>1732.99</v>
      </c>
      <c r="M117" s="218">
        <v>1732.99</v>
      </c>
      <c r="N117" s="218">
        <f t="shared" si="9"/>
        <v>22360.22</v>
      </c>
    </row>
    <row r="118" spans="1:14" s="219" customFormat="1" ht="13.5" thickBot="1">
      <c r="A118" s="150" t="s">
        <v>288</v>
      </c>
      <c r="B118" s="218">
        <v>1524.17</v>
      </c>
      <c r="C118" s="218">
        <v>1524.17</v>
      </c>
      <c r="D118" s="218">
        <v>1524.17</v>
      </c>
      <c r="E118" s="218">
        <v>1524.17</v>
      </c>
      <c r="F118" s="218">
        <v>1524.17</v>
      </c>
      <c r="G118" s="218">
        <v>1524.17</v>
      </c>
      <c r="H118" s="218">
        <v>1524.17</v>
      </c>
      <c r="I118" s="218">
        <v>1524.17</v>
      </c>
      <c r="J118" s="218">
        <v>2894.03</v>
      </c>
      <c r="K118" s="218">
        <v>1524.17</v>
      </c>
      <c r="L118" s="218">
        <v>1524.17</v>
      </c>
      <c r="M118" s="218">
        <v>1524.17</v>
      </c>
      <c r="N118" s="218">
        <f t="shared" si="9"/>
        <v>19659.9</v>
      </c>
    </row>
    <row r="119" spans="1:14" s="219" customFormat="1" ht="13.5" thickBot="1">
      <c r="A119" s="150" t="s">
        <v>162</v>
      </c>
      <c r="B119" s="218">
        <v>190.38</v>
      </c>
      <c r="C119" s="218">
        <v>190.38</v>
      </c>
      <c r="D119" s="218">
        <v>190.38</v>
      </c>
      <c r="E119" s="218">
        <v>190.38</v>
      </c>
      <c r="F119" s="218">
        <v>190.38</v>
      </c>
      <c r="G119" s="218">
        <v>190.38</v>
      </c>
      <c r="H119" s="218">
        <v>190.38</v>
      </c>
      <c r="I119" s="218">
        <v>190.38</v>
      </c>
      <c r="J119" s="218">
        <v>190.38</v>
      </c>
      <c r="K119" s="218">
        <v>190.38</v>
      </c>
      <c r="L119" s="218">
        <v>190.38</v>
      </c>
      <c r="M119" s="218">
        <v>190.38</v>
      </c>
      <c r="N119" s="218">
        <f t="shared" si="9"/>
        <v>2284.56</v>
      </c>
    </row>
    <row r="120" spans="1:14" s="219" customFormat="1" ht="13.5" thickBot="1">
      <c r="A120" s="150" t="s">
        <v>248</v>
      </c>
      <c r="B120" s="218">
        <v>3957.62</v>
      </c>
      <c r="C120" s="218">
        <v>3957.62</v>
      </c>
      <c r="D120" s="218">
        <v>3957.62</v>
      </c>
      <c r="E120" s="218">
        <v>3957.62</v>
      </c>
      <c r="F120" s="218"/>
      <c r="G120" s="218"/>
      <c r="H120" s="218"/>
      <c r="I120" s="218"/>
      <c r="J120" s="218"/>
      <c r="K120" s="218"/>
      <c r="L120" s="218"/>
      <c r="M120" s="218"/>
      <c r="N120" s="218">
        <f t="shared" si="9"/>
        <v>15830.48</v>
      </c>
    </row>
    <row r="121" spans="1:14" s="219" customFormat="1" ht="13.5" thickBot="1">
      <c r="A121" s="150" t="s">
        <v>249</v>
      </c>
      <c r="B121" s="218"/>
      <c r="C121" s="218"/>
      <c r="D121" s="218"/>
      <c r="E121" s="218"/>
      <c r="F121" s="218">
        <v>3475.76</v>
      </c>
      <c r="G121" s="218">
        <v>3475.76</v>
      </c>
      <c r="H121" s="218">
        <v>3475.76</v>
      </c>
      <c r="I121" s="218">
        <v>3475.76</v>
      </c>
      <c r="J121" s="218">
        <v>3475.76</v>
      </c>
      <c r="K121" s="218">
        <v>3475.76</v>
      </c>
      <c r="L121" s="218">
        <v>3475.76</v>
      </c>
      <c r="M121" s="218">
        <v>3475.76</v>
      </c>
      <c r="N121" s="218">
        <f t="shared" si="9"/>
        <v>27806.08</v>
      </c>
    </row>
    <row r="122" spans="1:14" s="2" customFormat="1" ht="13.5" thickBot="1">
      <c r="A122" s="58" t="s">
        <v>12</v>
      </c>
      <c r="B122" s="56">
        <f>SUM(B123:B128)</f>
        <v>125196.12</v>
      </c>
      <c r="C122" s="56">
        <f aca="true" t="shared" si="10" ref="C122:M122">SUM(C123:C128)</f>
        <v>77779.26</v>
      </c>
      <c r="D122" s="56">
        <f t="shared" si="10"/>
        <v>64819.92</v>
      </c>
      <c r="E122" s="56">
        <f t="shared" si="10"/>
        <v>68766.33</v>
      </c>
      <c r="F122" s="56">
        <f t="shared" si="10"/>
        <v>70885.23</v>
      </c>
      <c r="G122" s="56">
        <f t="shared" si="10"/>
        <v>73066.72</v>
      </c>
      <c r="H122" s="56">
        <f t="shared" si="10"/>
        <v>73086.81</v>
      </c>
      <c r="I122" s="56">
        <f t="shared" si="10"/>
        <v>68057.65</v>
      </c>
      <c r="J122" s="56">
        <f t="shared" si="10"/>
        <v>63734.14</v>
      </c>
      <c r="K122" s="56">
        <f t="shared" si="10"/>
        <v>75341.08</v>
      </c>
      <c r="L122" s="56">
        <f t="shared" si="10"/>
        <v>68326.12</v>
      </c>
      <c r="M122" s="56">
        <f t="shared" si="10"/>
        <v>78354.72</v>
      </c>
      <c r="N122" s="250">
        <f t="shared" si="9"/>
        <v>907414.1</v>
      </c>
    </row>
    <row r="123" spans="1:14" s="219" customFormat="1" ht="13.5" thickBot="1">
      <c r="A123" s="150" t="s">
        <v>122</v>
      </c>
      <c r="B123" s="218">
        <v>80090.38</v>
      </c>
      <c r="C123" s="218">
        <v>70373.24</v>
      </c>
      <c r="D123" s="218">
        <v>57413.9</v>
      </c>
      <c r="E123" s="218">
        <v>65317.93</v>
      </c>
      <c r="F123" s="218">
        <v>63961.07</v>
      </c>
      <c r="G123" s="218">
        <v>66142.56</v>
      </c>
      <c r="H123" s="218">
        <v>66162.65</v>
      </c>
      <c r="I123" s="218">
        <v>61134.35</v>
      </c>
      <c r="J123" s="218">
        <v>56810.84</v>
      </c>
      <c r="K123" s="218">
        <v>68417.78</v>
      </c>
      <c r="L123" s="218">
        <v>61402.82</v>
      </c>
      <c r="M123" s="218">
        <v>74907.18</v>
      </c>
      <c r="N123" s="218">
        <f aca="true" t="shared" si="11" ref="N123:N130">SUM(B123:M123)</f>
        <v>792134.7</v>
      </c>
    </row>
    <row r="124" spans="1:14" s="219" customFormat="1" ht="13.5" thickBot="1">
      <c r="A124" s="150" t="s">
        <v>161</v>
      </c>
      <c r="B124" s="218">
        <v>1733.85</v>
      </c>
      <c r="C124" s="218">
        <v>1733.85</v>
      </c>
      <c r="D124" s="218">
        <v>1733.85</v>
      </c>
      <c r="E124" s="218">
        <v>1733.85</v>
      </c>
      <c r="F124" s="218">
        <v>1733.85</v>
      </c>
      <c r="G124" s="218">
        <v>1733.85</v>
      </c>
      <c r="H124" s="218">
        <v>1733.85</v>
      </c>
      <c r="I124" s="218">
        <v>1732.99</v>
      </c>
      <c r="J124" s="218">
        <v>1732.99</v>
      </c>
      <c r="K124" s="218">
        <v>1732.99</v>
      </c>
      <c r="L124" s="218">
        <v>1732.99</v>
      </c>
      <c r="M124" s="218">
        <v>1732.99</v>
      </c>
      <c r="N124" s="218">
        <f t="shared" si="11"/>
        <v>20801.9</v>
      </c>
    </row>
    <row r="125" spans="1:14" s="219" customFormat="1" ht="13.5" thickBot="1">
      <c r="A125" s="150" t="s">
        <v>167</v>
      </c>
      <c r="B125" s="218">
        <v>1524.17</v>
      </c>
      <c r="C125" s="218">
        <v>1524.17</v>
      </c>
      <c r="D125" s="218">
        <v>1524.17</v>
      </c>
      <c r="E125" s="218">
        <v>1524.17</v>
      </c>
      <c r="F125" s="218">
        <v>1524.17</v>
      </c>
      <c r="G125" s="218">
        <v>1524.17</v>
      </c>
      <c r="H125" s="218">
        <v>1524.17</v>
      </c>
      <c r="I125" s="218">
        <v>1524.17</v>
      </c>
      <c r="J125" s="218">
        <v>1524.17</v>
      </c>
      <c r="K125" s="218">
        <v>1524.17</v>
      </c>
      <c r="L125" s="218">
        <v>1524.17</v>
      </c>
      <c r="M125" s="218">
        <v>1524.17</v>
      </c>
      <c r="N125" s="218">
        <f t="shared" si="11"/>
        <v>18290.04</v>
      </c>
    </row>
    <row r="126" spans="1:14" s="219" customFormat="1" ht="13.5" thickBot="1">
      <c r="A126" s="150" t="s">
        <v>162</v>
      </c>
      <c r="B126" s="218">
        <v>190.38</v>
      </c>
      <c r="C126" s="218">
        <v>190.38</v>
      </c>
      <c r="D126" s="218">
        <v>190.38</v>
      </c>
      <c r="E126" s="218">
        <v>190.38</v>
      </c>
      <c r="F126" s="218">
        <v>190.38</v>
      </c>
      <c r="G126" s="218">
        <v>190.38</v>
      </c>
      <c r="H126" s="218">
        <v>190.38</v>
      </c>
      <c r="I126" s="218">
        <v>190.38</v>
      </c>
      <c r="J126" s="218">
        <v>190.38</v>
      </c>
      <c r="K126" s="218">
        <v>190.38</v>
      </c>
      <c r="L126" s="218">
        <v>190.38</v>
      </c>
      <c r="M126" s="218">
        <v>190.38</v>
      </c>
      <c r="N126" s="218">
        <f t="shared" si="11"/>
        <v>2284.56</v>
      </c>
    </row>
    <row r="127" spans="1:14" s="219" customFormat="1" ht="13.5" thickBot="1">
      <c r="A127" s="150" t="s">
        <v>248</v>
      </c>
      <c r="B127" s="218">
        <v>41657.34</v>
      </c>
      <c r="C127" s="218">
        <v>3957.62</v>
      </c>
      <c r="D127" s="218">
        <v>3957.62</v>
      </c>
      <c r="E127" s="218"/>
      <c r="F127" s="218"/>
      <c r="G127" s="218"/>
      <c r="H127" s="218"/>
      <c r="I127" s="218"/>
      <c r="J127" s="218"/>
      <c r="K127" s="218"/>
      <c r="L127" s="218"/>
      <c r="M127" s="218"/>
      <c r="N127" s="218">
        <f t="shared" si="11"/>
        <v>49572.58</v>
      </c>
    </row>
    <row r="128" spans="1:14" s="219" customFormat="1" ht="13.5" thickBot="1">
      <c r="A128" s="150" t="s">
        <v>249</v>
      </c>
      <c r="B128" s="218"/>
      <c r="C128" s="218"/>
      <c r="D128" s="218"/>
      <c r="E128" s="218"/>
      <c r="F128" s="218">
        <v>3475.76</v>
      </c>
      <c r="G128" s="218">
        <v>3475.76</v>
      </c>
      <c r="H128" s="218">
        <v>3475.76</v>
      </c>
      <c r="I128" s="218">
        <v>3475.76</v>
      </c>
      <c r="J128" s="218">
        <v>3475.76</v>
      </c>
      <c r="K128" s="218">
        <v>3475.76</v>
      </c>
      <c r="L128" s="218">
        <v>3475.76</v>
      </c>
      <c r="M128" s="218"/>
      <c r="N128" s="218">
        <f t="shared" si="11"/>
        <v>24330.32</v>
      </c>
    </row>
    <row r="129" spans="1:14" s="219" customFormat="1" ht="13.5" thickBot="1">
      <c r="A129" s="150" t="s">
        <v>257</v>
      </c>
      <c r="B129" s="218"/>
      <c r="C129" s="218"/>
      <c r="D129" s="218"/>
      <c r="E129" s="218"/>
      <c r="F129" s="218"/>
      <c r="G129" s="218">
        <v>246</v>
      </c>
      <c r="H129" s="218">
        <v>246</v>
      </c>
      <c r="I129" s="218">
        <v>246</v>
      </c>
      <c r="J129" s="218">
        <v>246</v>
      </c>
      <c r="K129" s="218">
        <v>220</v>
      </c>
      <c r="L129" s="218">
        <v>220</v>
      </c>
      <c r="M129" s="218">
        <v>219</v>
      </c>
      <c r="N129" s="218">
        <f t="shared" si="11"/>
        <v>1643</v>
      </c>
    </row>
    <row r="130" spans="1:14" s="2" customFormat="1" ht="13.5" thickBot="1">
      <c r="A130" s="58" t="s">
        <v>123</v>
      </c>
      <c r="B130" s="56">
        <f aca="true" t="shared" si="12" ref="B130:M130">B122-B115</f>
        <v>54221.94</v>
      </c>
      <c r="C130" s="56">
        <f t="shared" si="12"/>
        <v>6805.08</v>
      </c>
      <c r="D130" s="56">
        <f t="shared" si="12"/>
        <v>-6154.25999999999</v>
      </c>
      <c r="E130" s="56">
        <f t="shared" si="12"/>
        <v>-2207.84999999999</v>
      </c>
      <c r="F130" s="56">
        <f t="shared" si="12"/>
        <v>392.909999999989</v>
      </c>
      <c r="G130" s="56">
        <f t="shared" si="12"/>
        <v>2574.39999999999</v>
      </c>
      <c r="H130" s="56">
        <f t="shared" si="12"/>
        <v>2594.48999999999</v>
      </c>
      <c r="I130" s="56">
        <f t="shared" si="12"/>
        <v>-2433.81000000001</v>
      </c>
      <c r="J130" s="56">
        <f t="shared" si="12"/>
        <v>-9683.31</v>
      </c>
      <c r="K130" s="56">
        <f t="shared" si="12"/>
        <v>4851.81</v>
      </c>
      <c r="L130" s="56">
        <f t="shared" si="12"/>
        <v>-2163.15000000001</v>
      </c>
      <c r="M130" s="56">
        <f t="shared" si="12"/>
        <v>7865.45</v>
      </c>
      <c r="N130" s="56">
        <f t="shared" si="11"/>
        <v>56663.7</v>
      </c>
    </row>
    <row r="131" spans="1:14" s="2" customFormat="1" ht="13.5" thickBot="1">
      <c r="A131" s="58" t="s">
        <v>26</v>
      </c>
      <c r="B131" s="221">
        <f>B114+B122</f>
        <v>185749.77</v>
      </c>
      <c r="C131" s="56">
        <f>C114+C122</f>
        <v>263529.03</v>
      </c>
      <c r="D131" s="222">
        <f>D114+D122-D111</f>
        <v>155717.85</v>
      </c>
      <c r="E131" s="56">
        <f>E114+E122</f>
        <v>224484.18</v>
      </c>
      <c r="F131" s="56">
        <f>F114+F122</f>
        <v>295369.41</v>
      </c>
      <c r="G131" s="222">
        <f>G114+G122-G111</f>
        <v>170097.1</v>
      </c>
      <c r="H131" s="56">
        <f>H114+H122</f>
        <v>243183.91</v>
      </c>
      <c r="I131" s="56">
        <f>I114+I122</f>
        <v>311241.56</v>
      </c>
      <c r="J131" s="222">
        <f>J114+J122-J111</f>
        <v>200857.82</v>
      </c>
      <c r="K131" s="56">
        <f>K114+K122</f>
        <v>276198.9</v>
      </c>
      <c r="L131" s="56">
        <f>L114+L122</f>
        <v>344525.02</v>
      </c>
      <c r="M131" s="222">
        <f>M114+M122-M111</f>
        <v>169132.06</v>
      </c>
      <c r="N131" s="221">
        <f>M131+N129</f>
        <v>170775.06</v>
      </c>
    </row>
    <row r="132" spans="7:14" s="2" customFormat="1" ht="57" customHeight="1">
      <c r="G132" s="38"/>
      <c r="H132" s="317" t="s">
        <v>179</v>
      </c>
      <c r="I132" s="317"/>
      <c r="J132" s="317"/>
      <c r="K132" s="317"/>
      <c r="L132" s="314" t="s">
        <v>180</v>
      </c>
      <c r="M132" s="314"/>
      <c r="N132" s="314"/>
    </row>
    <row r="133" spans="8:14" s="2" customFormat="1" ht="72" customHeight="1">
      <c r="H133" s="315" t="s">
        <v>181</v>
      </c>
      <c r="I133" s="315"/>
      <c r="J133" s="315"/>
      <c r="K133" s="315"/>
      <c r="L133" s="316" t="s">
        <v>227</v>
      </c>
      <c r="M133" s="316"/>
      <c r="N133" s="316"/>
    </row>
    <row r="134" s="2" customFormat="1" ht="12.75">
      <c r="N134" s="323"/>
    </row>
    <row r="135" spans="8:14" s="2" customFormat="1" ht="15">
      <c r="H135" s="295" t="s">
        <v>168</v>
      </c>
      <c r="I135" s="295"/>
      <c r="J135" s="295"/>
      <c r="K135" s="223">
        <f>O111</f>
        <v>798835.69</v>
      </c>
      <c r="L135" s="224">
        <v>798835.69</v>
      </c>
      <c r="M135"/>
      <c r="N135" s="324">
        <f>L135+M135</f>
        <v>798835.69</v>
      </c>
    </row>
    <row r="136" spans="8:14" s="2" customFormat="1" ht="15">
      <c r="H136" s="295" t="s">
        <v>169</v>
      </c>
      <c r="I136" s="295"/>
      <c r="J136" s="295"/>
      <c r="K136" s="223">
        <f>N115</f>
        <v>850750.4</v>
      </c>
      <c r="L136" s="224">
        <v>850750.4</v>
      </c>
      <c r="M136"/>
      <c r="N136" s="324">
        <f aca="true" t="shared" si="13" ref="N136:N141">L136+M136</f>
        <v>850750.4</v>
      </c>
    </row>
    <row r="137" spans="8:14" s="2" customFormat="1" ht="15">
      <c r="H137" s="295" t="s">
        <v>170</v>
      </c>
      <c r="I137" s="295"/>
      <c r="J137" s="295"/>
      <c r="K137" s="223">
        <f>N122</f>
        <v>907414.1</v>
      </c>
      <c r="L137" s="224">
        <v>907414.1</v>
      </c>
      <c r="M137">
        <v>1643</v>
      </c>
      <c r="N137" s="324">
        <f t="shared" si="13"/>
        <v>909057.1</v>
      </c>
    </row>
    <row r="138" spans="8:14" s="2" customFormat="1" ht="15">
      <c r="H138" s="295" t="s">
        <v>171</v>
      </c>
      <c r="I138" s="295"/>
      <c r="J138" s="295"/>
      <c r="K138" s="223">
        <f>K137-K136</f>
        <v>56663.7</v>
      </c>
      <c r="L138" s="224">
        <v>56663.7</v>
      </c>
      <c r="M138">
        <v>1643</v>
      </c>
      <c r="N138" s="324">
        <f t="shared" si="13"/>
        <v>58306.7</v>
      </c>
    </row>
    <row r="139" spans="8:14" s="2" customFormat="1" ht="15">
      <c r="H139" s="296" t="s">
        <v>172</v>
      </c>
      <c r="I139" s="296"/>
      <c r="J139" s="296"/>
      <c r="K139" s="223">
        <f>K136-K135</f>
        <v>51914.71</v>
      </c>
      <c r="L139" s="224">
        <v>51914.71</v>
      </c>
      <c r="M139"/>
      <c r="N139" s="324">
        <f t="shared" si="13"/>
        <v>51914.71</v>
      </c>
    </row>
    <row r="140" spans="8:14" s="2" customFormat="1" ht="15">
      <c r="H140" s="307" t="s">
        <v>228</v>
      </c>
      <c r="I140" s="308"/>
      <c r="J140" s="309"/>
      <c r="K140" s="223">
        <f>B114</f>
        <v>60553.65</v>
      </c>
      <c r="L140" s="224">
        <v>60553.65</v>
      </c>
      <c r="M140">
        <v>0</v>
      </c>
      <c r="N140" s="324">
        <f t="shared" si="13"/>
        <v>60553.65</v>
      </c>
    </row>
    <row r="141" spans="8:14" s="2" customFormat="1" ht="15.75" customHeight="1">
      <c r="H141" s="310" t="s">
        <v>231</v>
      </c>
      <c r="I141" s="310"/>
      <c r="J141" s="310"/>
      <c r="K141" s="225">
        <f>K140+K139+K138+K142</f>
        <v>170775.06</v>
      </c>
      <c r="L141" s="225">
        <f>L140+L139+L138+L142</f>
        <v>169132.06</v>
      </c>
      <c r="M141" s="225">
        <f>M140+M139+M138+M142</f>
        <v>1643</v>
      </c>
      <c r="N141" s="324">
        <f t="shared" si="13"/>
        <v>170775.06</v>
      </c>
    </row>
    <row r="142" spans="8:14" s="2" customFormat="1" ht="15">
      <c r="H142" s="311" t="s">
        <v>257</v>
      </c>
      <c r="I142" s="312"/>
      <c r="J142" s="313"/>
      <c r="K142" s="226">
        <f>N129</f>
        <v>1643</v>
      </c>
      <c r="L142" s="224"/>
      <c r="M142"/>
      <c r="N142" s="323"/>
    </row>
    <row r="143" spans="8:13" s="2" customFormat="1" ht="15">
      <c r="H143" s="296" t="s">
        <v>173</v>
      </c>
      <c r="I143" s="296"/>
      <c r="J143" s="296"/>
      <c r="K143" s="223">
        <f>D102+G102+J102+M102</f>
        <v>114146.07</v>
      </c>
      <c r="L143" s="319" t="s">
        <v>214</v>
      </c>
      <c r="M143" s="320"/>
    </row>
    <row r="144" spans="8:13" s="2" customFormat="1" ht="15">
      <c r="H144" s="318" t="s">
        <v>174</v>
      </c>
      <c r="I144" s="318"/>
      <c r="J144" s="318"/>
      <c r="K144" s="227">
        <v>40146.46</v>
      </c>
      <c r="L144" s="228"/>
      <c r="M144" s="3"/>
    </row>
    <row r="145" spans="8:13" s="2" customFormat="1" ht="15">
      <c r="H145" s="318" t="s">
        <v>175</v>
      </c>
      <c r="I145" s="318"/>
      <c r="J145" s="318"/>
      <c r="K145" s="227">
        <v>123833.86</v>
      </c>
      <c r="L145" s="228"/>
      <c r="M145" s="3"/>
    </row>
    <row r="146" spans="8:12" ht="15">
      <c r="H146" s="318" t="s">
        <v>176</v>
      </c>
      <c r="I146" s="318"/>
      <c r="J146" s="318"/>
      <c r="K146" s="247">
        <f>K144+K145</f>
        <v>163980.32</v>
      </c>
      <c r="L146" s="228"/>
    </row>
    <row r="147" spans="8:12" ht="15">
      <c r="H147" s="318" t="s">
        <v>177</v>
      </c>
      <c r="I147" s="318"/>
      <c r="J147" s="318"/>
      <c r="K147" s="227">
        <f>K146-K143</f>
        <v>49834.25</v>
      </c>
      <c r="L147" s="228"/>
    </row>
    <row r="148" spans="8:12" ht="15.75">
      <c r="H148" s="318" t="s">
        <v>178</v>
      </c>
      <c r="I148" s="318"/>
      <c r="J148" s="318"/>
      <c r="K148" s="229">
        <f>K139-K147</f>
        <v>2080.46</v>
      </c>
      <c r="L148" s="230"/>
    </row>
  </sheetData>
  <sheetProtection/>
  <mergeCells count="30">
    <mergeCell ref="A38:A39"/>
    <mergeCell ref="H132:K132"/>
    <mergeCell ref="H137:J137"/>
    <mergeCell ref="H148:J148"/>
    <mergeCell ref="H143:J143"/>
    <mergeCell ref="L143:M143"/>
    <mergeCell ref="H144:J144"/>
    <mergeCell ref="H145:J145"/>
    <mergeCell ref="H146:J146"/>
    <mergeCell ref="H147:J147"/>
    <mergeCell ref="K2:M2"/>
    <mergeCell ref="A4:O4"/>
    <mergeCell ref="H140:J140"/>
    <mergeCell ref="H141:J141"/>
    <mergeCell ref="H142:J142"/>
    <mergeCell ref="L132:N132"/>
    <mergeCell ref="H133:K133"/>
    <mergeCell ref="L133:N133"/>
    <mergeCell ref="H135:J135"/>
    <mergeCell ref="H136:J136"/>
    <mergeCell ref="A51:A54"/>
    <mergeCell ref="A67:N67"/>
    <mergeCell ref="H138:J138"/>
    <mergeCell ref="H139:J139"/>
    <mergeCell ref="A1:N1"/>
    <mergeCell ref="A103:N103"/>
    <mergeCell ref="A77:N77"/>
    <mergeCell ref="B2:D2"/>
    <mergeCell ref="E2:G2"/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G9"/>
  <sheetViews>
    <sheetView zoomScalePageLayoutView="0" workbookViewId="0" topLeftCell="A1">
      <selection activeCell="G10" sqref="G10"/>
    </sheetView>
  </sheetViews>
  <sheetFormatPr defaultColWidth="9.00390625" defaultRowHeight="12.75"/>
  <cols>
    <col min="5" max="5" width="18.00390625" style="0" customWidth="1"/>
    <col min="7" max="7" width="18.00390625" style="0" customWidth="1"/>
  </cols>
  <sheetData>
    <row r="4" ht="12.75">
      <c r="C4" t="s">
        <v>285</v>
      </c>
    </row>
    <row r="5" spans="5:7" ht="12.75">
      <c r="E5" s="321" t="s">
        <v>283</v>
      </c>
      <c r="G5" s="322" t="s">
        <v>284</v>
      </c>
    </row>
    <row r="6" spans="5:7" ht="12.75">
      <c r="E6" s="321"/>
      <c r="G6" s="322"/>
    </row>
    <row r="7" spans="5:7" ht="12.75">
      <c r="E7" s="321"/>
      <c r="G7" s="322"/>
    </row>
    <row r="8" ht="12.75">
      <c r="G8" s="272"/>
    </row>
    <row r="9" spans="3:7" ht="12.75">
      <c r="C9" t="s">
        <v>286</v>
      </c>
      <c r="E9">
        <v>1722</v>
      </c>
      <c r="G9">
        <v>1643</v>
      </c>
    </row>
  </sheetData>
  <sheetProtection/>
  <mergeCells count="2">
    <mergeCell ref="E5:E7"/>
    <mergeCell ref="G5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2014-09-29T10:35:10Z</cp:lastPrinted>
  <dcterms:created xsi:type="dcterms:W3CDTF">2010-04-02T14:46:04Z</dcterms:created>
  <dcterms:modified xsi:type="dcterms:W3CDTF">2015-06-17T13:53:26Z</dcterms:modified>
  <cp:category/>
  <cp:version/>
  <cp:contentType/>
  <cp:contentStatus/>
</cp:coreProperties>
</file>